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bookViews>
    <workbookView xWindow="28680" yWindow="65416" windowWidth="38640" windowHeight="21240" tabRatio="672" firstSheet="8" activeTab="13"/>
  </bookViews>
  <sheets>
    <sheet name="Rekapitulace stavby" sheetId="1" r:id="rId1"/>
    <sheet name="01.1 - SO 01.1 Bourací a ..." sheetId="2" r:id="rId2"/>
    <sheet name="01.2 - SO 01.2 Komunikace" sheetId="3" r:id="rId3"/>
    <sheet name="01.3 - SO 01.3 Kamenné la..." sheetId="4" r:id="rId4"/>
    <sheet name="02.1 - SO 02 Toalety - st..." sheetId="5" r:id="rId5"/>
    <sheet name="02.2 - SO 02 Toalety - el..." sheetId="6" r:id="rId6"/>
    <sheet name="02.3 - SO 02 Toalety - ZTI" sheetId="7" r:id="rId7"/>
    <sheet name="04 - SO 04 Herní prvky a ..." sheetId="10" r:id="rId8"/>
    <sheet name="05 - SO 05 Sadové úpravy" sheetId="11" r:id="rId9"/>
    <sheet name="06.1 - SO 06.1 Vodovodní ..." sheetId="12" r:id="rId10"/>
    <sheet name="06.2 - SO 06.2 Čerpací st..." sheetId="13" r:id="rId11"/>
    <sheet name="06.3 - SO 06.3 Kanalizačn..." sheetId="14" r:id="rId12"/>
    <sheet name="06.4 - SO 06.4 Elektroins..." sheetId="15" r:id="rId13"/>
    <sheet name="07 - VON - Vedlejší a ost..." sheetId="16" r:id="rId14"/>
    <sheet name="Pokyny pro vyplnění" sheetId="17" r:id="rId15"/>
  </sheets>
  <definedNames>
    <definedName name="_xlnm._FilterDatabase" localSheetId="1" hidden="1">'01.1 - SO 01.1 Bourací a ...'!$C$86:$K$205</definedName>
    <definedName name="_xlnm._FilterDatabase" localSheetId="2" hidden="1">'01.2 - SO 01.2 Komunikace'!$C$87:$K$242</definedName>
    <definedName name="_xlnm._FilterDatabase" localSheetId="3" hidden="1">'01.3 - SO 01.3 Kamenné la...'!$C$90:$K$189</definedName>
    <definedName name="_xlnm._FilterDatabase" localSheetId="4" hidden="1">'02.1 - SO 02 Toalety - st...'!$C$102:$K$508</definedName>
    <definedName name="_xlnm._FilterDatabase" localSheetId="5" hidden="1">'02.2 - SO 02 Toalety - el...'!$C$90:$K$216</definedName>
    <definedName name="_xlnm._FilterDatabase" localSheetId="6" hidden="1">'02.3 - SO 02 Toalety - ZTI'!$C$86:$K$197</definedName>
    <definedName name="_xlnm._FilterDatabase" localSheetId="7" hidden="1">'04 - SO 04 Herní prvky a ...'!$C$78:$K$121</definedName>
    <definedName name="_xlnm._FilterDatabase" localSheetId="8" hidden="1">'05 - SO 05 Sadové úpravy'!$C$81:$K$222</definedName>
    <definedName name="_xlnm._FilterDatabase" localSheetId="9" hidden="1">'06.1 - SO 06.1 Vodovodní ...'!$C$90:$K$256</definedName>
    <definedName name="_xlnm._FilterDatabase" localSheetId="10" hidden="1">'06.2 - SO 06.2 Čerpací st...'!$C$93:$K$206</definedName>
    <definedName name="_xlnm._FilterDatabase" localSheetId="11" hidden="1">'06.3 - SO 06.3 Kanalizačn...'!$C$86:$K$167</definedName>
    <definedName name="_xlnm._FilterDatabase" localSheetId="12" hidden="1">'06.4 - SO 06.4 Elektroins...'!$C$91:$K$161</definedName>
    <definedName name="_xlnm._FilterDatabase" localSheetId="13" hidden="1">'07 - VON - Vedlejší a ost...'!$C$78:$K$90</definedName>
    <definedName name="_xlnm.Print_Area" localSheetId="1">'01.1 - SO 01.1 Bourací a ...'!$C$4:$J$38,'01.1 - SO 01.1 Bourací a ...'!$C$44:$J$66,'01.1 - SO 01.1 Bourací a ...'!$C$72:$K$205</definedName>
    <definedName name="_xlnm.Print_Area" localSheetId="2">'01.2 - SO 01.2 Komunikace'!$C$4:$J$38,'01.2 - SO 01.2 Komunikace'!$C$44:$J$67,'01.2 - SO 01.2 Komunikace'!$C$73:$K$242</definedName>
    <definedName name="_xlnm.Print_Area" localSheetId="3">'01.3 - SO 01.3 Kamenné la...'!$C$4:$J$38,'01.3 - SO 01.3 Kamenné la...'!$C$44:$J$70,'01.3 - SO 01.3 Kamenné la...'!$C$76:$K$189</definedName>
    <definedName name="_xlnm.Print_Area" localSheetId="4">'02.1 - SO 02 Toalety - st...'!$C$4:$J$38,'02.1 - SO 02 Toalety - st...'!$C$44:$J$82,'02.1 - SO 02 Toalety - st...'!$C$88:$K$508</definedName>
    <definedName name="_xlnm.Print_Area" localSheetId="5">'02.2 - SO 02 Toalety - el...'!$C$4:$J$38,'02.2 - SO 02 Toalety - el...'!$C$44:$J$70,'02.2 - SO 02 Toalety - el...'!$C$76:$K$216</definedName>
    <definedName name="_xlnm.Print_Area" localSheetId="6">'02.3 - SO 02 Toalety - ZTI'!$C$4:$J$38,'02.3 - SO 02 Toalety - ZTI'!$C$44:$J$66,'02.3 - SO 02 Toalety - ZTI'!$C$72:$K$197</definedName>
    <definedName name="_xlnm.Print_Area" localSheetId="7">'04 - SO 04 Herní prvky a ...'!$C$4:$J$36,'04 - SO 04 Herní prvky a ...'!$C$42:$J$60,'04 - SO 04 Herní prvky a ...'!$C$66:$K$121</definedName>
    <definedName name="_xlnm.Print_Area" localSheetId="8">'05 - SO 05 Sadové úpravy'!$C$4:$J$36,'05 - SO 05 Sadové úpravy'!$C$42:$J$63,'05 - SO 05 Sadové úpravy'!$C$69:$K$222</definedName>
    <definedName name="_xlnm.Print_Area" localSheetId="9">'06.1 - SO 06.1 Vodovodní ...'!$C$4:$J$38,'06.1 - SO 06.1 Vodovodní ...'!$C$44:$J$70,'06.1 - SO 06.1 Vodovodní ...'!$C$76:$K$256</definedName>
    <definedName name="_xlnm.Print_Area" localSheetId="10">'06.2 - SO 06.2 Čerpací st...'!$C$4:$J$38,'06.2 - SO 06.2 Čerpací st...'!$C$44:$J$73,'06.2 - SO 06.2 Čerpací st...'!$C$79:$K$206</definedName>
    <definedName name="_xlnm.Print_Area" localSheetId="11">'06.3 - SO 06.3 Kanalizačn...'!$C$4:$J$38,'06.3 - SO 06.3 Kanalizačn...'!$C$44:$J$66,'06.3 - SO 06.3 Kanalizačn...'!$C$72:$K$167</definedName>
    <definedName name="_xlnm.Print_Area" localSheetId="12">'06.4 - SO 06.4 Elektroins...'!$C$4:$J$38,'06.4 - SO 06.4 Elektroins...'!$C$44:$J$71,'06.4 - SO 06.4 Elektroins...'!$C$77:$K$161</definedName>
    <definedName name="_xlnm.Print_Area" localSheetId="13">'07 - VON - Vedlejší a ost...'!$C$4:$J$36,'07 - VON - Vedlejší a ost...'!$C$42:$J$60,'07 - VON - Vedlejší a ost...'!$C$66:$K$90</definedName>
    <definedName name="_xlnm.Print_Area" localSheetId="14">'Pokyny pro vyplnění'!$B$2:$K$69,'Pokyny pro vyplnění'!$B$72:$K$116,'Pokyny pro vyplnění'!$B$119:$K$188,'Pokyny pro vyplnění'!$B$196:$K$216</definedName>
    <definedName name="_xlnm.Print_Area" localSheetId="0">'Rekapitulace stavby'!$D$4:$AO$33,'Rekapitulace stavby'!$C$39:$AQ$68</definedName>
    <definedName name="_xlnm.Print_Titles" localSheetId="0">'Rekapitulace stavby'!$49:$49</definedName>
    <definedName name="_xlnm.Print_Titles" localSheetId="1">'01.1 - SO 01.1 Bourací a ...'!$86:$86</definedName>
    <definedName name="_xlnm.Print_Titles" localSheetId="2">'01.2 - SO 01.2 Komunikace'!$87:$87</definedName>
    <definedName name="_xlnm.Print_Titles" localSheetId="3">'01.3 - SO 01.3 Kamenné la...'!$90:$90</definedName>
    <definedName name="_xlnm.Print_Titles" localSheetId="4">'02.1 - SO 02 Toalety - st...'!$102:$102</definedName>
    <definedName name="_xlnm.Print_Titles" localSheetId="5">'02.2 - SO 02 Toalety - el...'!$90:$90</definedName>
    <definedName name="_xlnm.Print_Titles" localSheetId="6">'02.3 - SO 02 Toalety - ZTI'!$86:$86</definedName>
    <definedName name="_xlnm.Print_Titles" localSheetId="7">'04 - SO 04 Herní prvky a ...'!$78:$78</definedName>
    <definedName name="_xlnm.Print_Titles" localSheetId="8">'05 - SO 05 Sadové úpravy'!$81:$81</definedName>
    <definedName name="_xlnm.Print_Titles" localSheetId="9">'06.1 - SO 06.1 Vodovodní ...'!$90:$90</definedName>
    <definedName name="_xlnm.Print_Titles" localSheetId="10">'06.2 - SO 06.2 Čerpací st...'!$93:$93</definedName>
    <definedName name="_xlnm.Print_Titles" localSheetId="11">'06.3 - SO 06.3 Kanalizačn...'!$86:$86</definedName>
    <definedName name="_xlnm.Print_Titles" localSheetId="12">'06.4 - SO 06.4 Elektroins...'!$91:$91</definedName>
    <definedName name="_xlnm.Print_Titles" localSheetId="13">'07 - VON - Vedlejší a ost...'!$78:$78</definedName>
  </definedNames>
  <calcPr calcId="191029"/>
  <extLst/>
</workbook>
</file>

<file path=xl/sharedStrings.xml><?xml version="1.0" encoding="utf-8"?>
<sst xmlns="http://schemas.openxmlformats.org/spreadsheetml/2006/main" count="18506" uniqueCount="2847">
  <si>
    <t>Export VZ</t>
  </si>
  <si>
    <t>List obsahuje:</t>
  </si>
  <si>
    <t>1) Rekapitulace stavby</t>
  </si>
  <si>
    <t>2) Rekapitulace objektů stavby a soupisů prací</t>
  </si>
  <si>
    <t>3.0</t>
  </si>
  <si>
    <t/>
  </si>
  <si>
    <t>False</t>
  </si>
  <si>
    <t>{4732d6ab-fe8c-427f-b7f3-2a463ccf65c3}</t>
  </si>
  <si>
    <t>&gt;&gt;  skryté sloupce  &lt;&lt;</t>
  </si>
  <si>
    <t>0,01</t>
  </si>
  <si>
    <t>21</t>
  </si>
  <si>
    <t>15</t>
  </si>
  <si>
    <t>REKAPITULACE STAVBY</t>
  </si>
  <si>
    <t>v ---  níže se nacházejí doplnkové a pomocné údaje k sestavám  --- v</t>
  </si>
  <si>
    <t>Návod na vyplnění</t>
  </si>
  <si>
    <t>0,001</t>
  </si>
  <si>
    <t>Kód:</t>
  </si>
  <si>
    <t>MoCo_04</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</si>
  <si>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</si>
  <si>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</si>
  <si>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Plácek v Hlubočepích</t>
  </si>
  <si>
    <t>KSO:</t>
  </si>
  <si>
    <t>CC-CZ:</t>
  </si>
  <si>
    <t>Místo:</t>
  </si>
  <si>
    <t>p.č.1282/1, k.ú. Hlubočepy [728837]</t>
  </si>
  <si>
    <t>Datum:</t>
  </si>
  <si>
    <t>30. 10. 2018</t>
  </si>
  <si>
    <t>Zadavatel:</t>
  </si>
  <si>
    <t>IČ:</t>
  </si>
  <si>
    <t>0006363</t>
  </si>
  <si>
    <t>M.Č. PRAHA 5</t>
  </si>
  <si>
    <t>DIČ:</t>
  </si>
  <si>
    <t>Uchazeč:</t>
  </si>
  <si>
    <t>Vyplň údaj</t>
  </si>
  <si>
    <t>Projektant:</t>
  </si>
  <si>
    <t>VISION FOR LIFE s.r.o.</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</si>
  <si>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</si>
  <si>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</si>
  <si>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</si>
  <si>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</si>
  <si>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</si>
  <si>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</si>
  <si>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</si>
  <si>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</si>
  <si>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</si>
  <si>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</si>
  <si>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</si>
  <si>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</si>
  <si>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</si>
  <si>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</si>
  <si>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</si>
  <si>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</si>
  <si>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</si>
  <si>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</si>
  <si>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</si>
  <si>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</si>
  <si>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</si>
  <si>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</si>
  <si>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</si>
  <si>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</si>
  <si>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</si>
  <si>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</si>
  <si>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</si>
  <si>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</si>
  <si>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</si>
  <si>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</si>
  <si>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</si>
  <si>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</si>
  <si>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</si>
  <si>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</si>
  <si>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</si>
  <si>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</si>
  <si>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</si>
  <si>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</si>
  <si>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</si>
  <si>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</si>
  <si>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</si>
  <si>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t>
  </si>
  <si>
    <t>SO 01 Řešení ploch a terénních úprav</t>
  </si>
  <si>
    <t>STA</t>
  </si>
  <si>
    <t>1</t>
  </si>
  <si>
    <t>{0d62d499-22e5-4915-8945-014c7f816f1e}</t>
  </si>
  <si>
    <t>2</t>
  </si>
  <si>
    <t>/</t>
  </si>
  <si>
    <t>01.1</t>
  </si>
  <si>
    <t>SO 01.1 Bourací a zemní práce</t>
  </si>
  <si>
    <t>Soupis</t>
  </si>
  <si>
    <t>{21d07706-2911-4b83-aef7-6658869792aa}</t>
  </si>
  <si>
    <t>01.2</t>
  </si>
  <si>
    <t>SO 01.2 Komunikace</t>
  </si>
  <si>
    <t>{7431b2be-ac77-4c38-b518-d686fd5b4a64}</t>
  </si>
  <si>
    <t>01.3</t>
  </si>
  <si>
    <t>SO 01.3 Kamenné lavice a oprava stávající zídky</t>
  </si>
  <si>
    <t>{a7f04de7-d805-49ca-8bf7-f4a30b94a2f0}</t>
  </si>
  <si>
    <t>02</t>
  </si>
  <si>
    <t>SO 02 Toalety</t>
  </si>
  <si>
    <t>{3cee2b99-66e5-47b9-ab2a-d16380734c4b}</t>
  </si>
  <si>
    <t>02.1</t>
  </si>
  <si>
    <t>SO 02 Toalety - stavební část</t>
  </si>
  <si>
    <t>{7e1a4c63-c8fd-4a1f-8de9-3f5b158e8697}</t>
  </si>
  <si>
    <t>02.2</t>
  </si>
  <si>
    <t>SO 02 Toalety - elektro</t>
  </si>
  <si>
    <t>{0d01b55d-0ca9-40db-b9b1-2461c19c877a}</t>
  </si>
  <si>
    <t>02.3</t>
  </si>
  <si>
    <t>SO 02 Toalety - ZTI</t>
  </si>
  <si>
    <t>{812c3e73-6b74-42a6-bf89-73396fe50ed7}</t>
  </si>
  <si>
    <t>04</t>
  </si>
  <si>
    <t>SO 04 Herní prvky a vybavení</t>
  </si>
  <si>
    <t>{3fbc7c1c-637f-4699-914b-aabf625a80e4}</t>
  </si>
  <si>
    <t>05</t>
  </si>
  <si>
    <t>SO 05 Sadové úpravy</t>
  </si>
  <si>
    <t>{a6cfffcc-1659-4f95-b3a0-8d29afd8cea7}</t>
  </si>
  <si>
    <t>06</t>
  </si>
  <si>
    <t>SO 06 Inženýrské sítě</t>
  </si>
  <si>
    <t>{8f6f9de8-f152-48f7-8765-1c5191167ee5}</t>
  </si>
  <si>
    <t>06.1</t>
  </si>
  <si>
    <t>SO 06.1 Vodovodní přípojka a přívod k pítku</t>
  </si>
  <si>
    <t>{d5c8b496-6226-4771-b609-e545985c7e86}</t>
  </si>
  <si>
    <t>06.2</t>
  </si>
  <si>
    <t>SO 06.2 Čerpací stanice vody</t>
  </si>
  <si>
    <t>{08d77e18-dc86-481f-ab63-3e5115c2c83f}</t>
  </si>
  <si>
    <t>06.3</t>
  </si>
  <si>
    <t>SO 06.3 Kanalizační přípojka</t>
  </si>
  <si>
    <t>{b501de49-8df1-442f-adb9-5e8619401757}</t>
  </si>
  <si>
    <t>06.4</t>
  </si>
  <si>
    <t>SO 06.4 Elektroinstalace areálu</t>
  </si>
  <si>
    <t>{d0388cd4-96a7-45d4-aced-c256ba2e7ebd}</t>
  </si>
  <si>
    <t>07</t>
  </si>
  <si>
    <t>VON - Vedlejší a ostatní  náklady</t>
  </si>
  <si>
    <t>VON</t>
  </si>
  <si>
    <t>{75e11e22-e9be-4e50-b5be-b6aa7125f75f}</t>
  </si>
  <si>
    <t>1) Krycí list soupisu</t>
  </si>
  <si>
    <t>2) Rekapitulace</t>
  </si>
  <si>
    <t>3) Soupis prací</t>
  </si>
  <si>
    <t>Zpět na list:</t>
  </si>
  <si>
    <t>Rekapitulace stavby</t>
  </si>
  <si>
    <t>KRYCÍ LIST SOUPISU</t>
  </si>
  <si>
    <t>Objekt:</t>
  </si>
  <si>
    <t>01 - SO 01 Řešení ploch a terénních úprav</t>
  </si>
  <si>
    <t>Soupis:</t>
  </si>
  <si>
    <t>01.1 - SO 01.1 Bourací a zemní práce</t>
  </si>
  <si>
    <t>REKAPITULACE ČLENĚNÍ SOUPISU PRACÍ</t>
  </si>
  <si>
    <t>Kód dílu - Popis</t>
  </si>
  <si>
    <t>Cena celkem [CZK]</t>
  </si>
  <si>
    <t>Náklady soupisu celkem</t>
  </si>
  <si>
    <t>-1</t>
  </si>
  <si>
    <t>HSV - Práce a dodávky HSV</t>
  </si>
  <si>
    <t xml:space="preserve">    1 - Zemní práce</t>
  </si>
  <si>
    <t xml:space="preserve">    8 - Trubní vedení</t>
  </si>
  <si>
    <t xml:space="preserve">    9 - Ostatní konstrukce a práce-bourání</t>
  </si>
  <si>
    <t xml:space="preserve">    997 - Přesun sutě</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</si>
  <si>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</si>
  <si>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</si>
  <si>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</si>
  <si>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</si>
  <si>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</si>
  <si>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</si>
  <si>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</si>
  <si>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</si>
  <si>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</si>
  <si>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</si>
  <si>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</si>
  <si>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</si>
  <si>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</si>
  <si>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</si>
  <si>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</si>
  <si>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</si>
  <si>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</si>
  <si>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</si>
  <si>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</si>
  <si>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111111331</t>
  </si>
  <si>
    <t>Odstranění ruderálního porostu z plochy přes 500 m2 v rovině nebo na svahu do 1:5</t>
  </si>
  <si>
    <t>m2</t>
  </si>
  <si>
    <t>CS ÚRS 2018 02</t>
  </si>
  <si>
    <t>4</t>
  </si>
  <si>
    <t>-1191362881</t>
  </si>
  <si>
    <t>PSC</t>
  </si>
  <si>
    <t xml:space="preserve">Poznámka k souboru cen:
1. V cenách jsou započteny i náklady na mechanické naložení shrabu s odvozem do 20 km a jejich následným složením.
2. V cenách nejsou započteny náklady na uložení shrabu na skládku.
3. Ceny jsou určeny pro odstranění souvislého bylinného porostu:
a) neupraveném terénu,
b) upravených, ale neudržovaných plochách popř. upravovaných nejvýše 1x za vegetační období. Další odstranění ve stejném vegetačním období se oceňuje příslušnými cenami části C02 souboru cen 111 15-1 Pokosení trávníku nebo cenami části A02 souboru cen 184 80-26 Chemické odplevelení po založení kultury.
4. V položkách jsou započteny pouze náklady na odstranění nadzemní části porostu.
5. V cenách o sklonu svahu přes 1:1 jsou uvažovány podmínky pro svahy běžně schůdné; bez použití lezeckých technik. V případě použití lezeckých technik se tyto náklady oceňují individuálně.
</t>
  </si>
  <si>
    <t>VV</t>
  </si>
  <si>
    <t>"odstranění travin z neodtěžovaných ploch - celk.plocha 1689 m2 bez plochy odtěžených zemin 730m2 a bez plochy asfaltu 268m2</t>
  </si>
  <si>
    <t>1689-(730+268)</t>
  </si>
  <si>
    <t>113107222</t>
  </si>
  <si>
    <t>Odstranění podkladů nebo krytů strojně plochy jednotlivě přes 200 m2 s přemístěním hmot na skládku na vzdálenost do 20 m nebo s naložením na dopravní prostředek z kameniva hrubého drceného, o tl. vrstvy přes 100 do 200 mm</t>
  </si>
  <si>
    <t>1521457848</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</si>
  <si>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</si>
  <si>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"podklad pod asfaltem</t>
  </si>
  <si>
    <t>"plocha viz výkres C.4 - situace demolic</t>
  </si>
  <si>
    <t>268</t>
  </si>
  <si>
    <t>3</t>
  </si>
  <si>
    <t>113107242</t>
  </si>
  <si>
    <t>Odstranění podkladů nebo krytů strojně plochy jednotlivě přes 200 m2 s přemístěním hmot na skládku na vzdálenost do 20 m nebo s naložením na dopravní prostředek živičných, o tl. vrstvy přes 50 do 100 mm</t>
  </si>
  <si>
    <t>-531611251</t>
  </si>
  <si>
    <t>113202111</t>
  </si>
  <si>
    <t>Vytrhání obrub s vybouráním lože, s přemístěním hmot na skládku na vzdálenost do 3 m nebo s naložením na dopravní prostředek z krajníků nebo obrubníků stojatých</t>
  </si>
  <si>
    <t>m</t>
  </si>
  <si>
    <t>-617393624</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</si>
  <si>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</si>
  <si>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5</t>
  </si>
  <si>
    <t>121101102</t>
  </si>
  <si>
    <t>Sejmutí ornice nebo lesní půdy s vodorovným přemístěním na hromady v místě upotřebení nebo na dočasné či trvalé skládky se složením, na vzdálenost přes 50 do 100 m</t>
  </si>
  <si>
    <t>m3</t>
  </si>
  <si>
    <t>-1801585293</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</si>
  <si>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</si>
  <si>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"ornice z plochy  kde hrozí její degradace odhad tl.150mm - 1100m2</t>
  </si>
  <si>
    <t>1100*0,15</t>
  </si>
  <si>
    <t>6</t>
  </si>
  <si>
    <t>122201102</t>
  </si>
  <si>
    <t>Odkopávky a prokopávky nezapažené s přehozením výkopku na vzdálenost do 3 m nebo s naložením na dopravní prostředek v hornině tř. 3 přes 100 do 1 000 m3</t>
  </si>
  <si>
    <t>43393175</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</si>
  <si>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</si>
  <si>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"množství dle výpočtů 3D modelu projekce 380 m3 odkop + 100m3 odtěžení skládky</t>
  </si>
  <si>
    <t>380+100</t>
  </si>
  <si>
    <t>7</t>
  </si>
  <si>
    <t>122201109</t>
  </si>
  <si>
    <t>Odkopávky a prokopávky nezapažené s přehozením výkopku na vzdálenost do 3 m nebo s naložením na dopravní prostředek v hornině tř. 3 Příplatek k cenám za lepivost horniny tř. 3</t>
  </si>
  <si>
    <t>1075116406</t>
  </si>
  <si>
    <t>480*0,3</t>
  </si>
  <si>
    <t>8</t>
  </si>
  <si>
    <t>162701105</t>
  </si>
  <si>
    <t>Vodorovné přemístění výkopku nebo sypaniny po suchu na obvyklém dopravním prostředku, bez naložení výkopku, avšak se složením bez rozhrnutí z horniny tř. 1 až 4 na vzdálenost přes 9 000 do 10 000 m</t>
  </si>
  <si>
    <t>442089219</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</si>
  <si>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</si>
  <si>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"odvoz 80% výkopku z 380 m3 + 100m3 odtěžení skládky</t>
  </si>
  <si>
    <t>380*0,8+100</t>
  </si>
  <si>
    <t>9</t>
  </si>
  <si>
    <t>171101102</t>
  </si>
  <si>
    <t>Uložení sypaniny do násypů s rozprostřením sypaniny ve vrstvách a s hrubým urovnáním zhutněných s uzavřením povrchu násypu z hornin soudržných s předepsanou mírou zhutnění v procentech výsledků zkoušek Proctor-Standard (dále jen PS) na 96 % PS</t>
  </si>
  <si>
    <t>1967991022</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</si>
  <si>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</si>
  <si>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10</t>
  </si>
  <si>
    <t>17110110R.1</t>
  </si>
  <si>
    <t xml:space="preserve">Příplatek k ceně za protřídění výkopku </t>
  </si>
  <si>
    <t>-807648987</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</si>
  <si>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</si>
  <si>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11</t>
  </si>
  <si>
    <t>171151101</t>
  </si>
  <si>
    <t>Hutnění boků násypů z hornin soudržných a sypkých pro jakýkoliv sklon, délku a míru zhutnění svahu</t>
  </si>
  <si>
    <t>297280764</t>
  </si>
  <si>
    <t>"modelace terénu z nasypaného materiálu 20% z 380m3 prům výška 0,8 m</t>
  </si>
  <si>
    <t>380*0,2/0,8</t>
  </si>
  <si>
    <t>12</t>
  </si>
  <si>
    <t>171201201</t>
  </si>
  <si>
    <t>Uložení sypaniny na skládky</t>
  </si>
  <si>
    <t>1781789835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</si>
  <si>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</si>
  <si>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13</t>
  </si>
  <si>
    <t>171201211</t>
  </si>
  <si>
    <t>Poplatek za uložení stavebního odpadu na skládce (skládkovné) zeminy a kameniva zatříděného do Katalogu odpadů pod kódem 170 504</t>
  </si>
  <si>
    <t>t</t>
  </si>
  <si>
    <t>980050363</t>
  </si>
  <si>
    <t xml:space="preserve">Poznámka k souboru cen:
1. Ceny uvedené v souboru cen lze po dohodě upravit podle místních podmínek.
</t>
  </si>
  <si>
    <t>404,0*1,8</t>
  </si>
  <si>
    <t>14</t>
  </si>
  <si>
    <t>182101101</t>
  </si>
  <si>
    <t>Svahování trvalých svahů do projektovaných profilů s potřebným přemístěním výkopku při svahování v zářezech v hornině tř. 1 až 4</t>
  </si>
  <si>
    <t>437792729</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</si>
  <si>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</si>
  <si>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"modelace stávajícího terénu pod ornicí s geomříží - plocha viz tabulka Bilance ploch</t>
  </si>
  <si>
    <t>220</t>
  </si>
  <si>
    <t>182201101</t>
  </si>
  <si>
    <t>Svahování trvalých svahů do projektovaných profilů s potřebným přemístěním výkopku při svahování násypů v jakékoliv hornině</t>
  </si>
  <si>
    <t>-1566430170</t>
  </si>
  <si>
    <t>Trubní vedení</t>
  </si>
  <si>
    <t>16</t>
  </si>
  <si>
    <t>899102211</t>
  </si>
  <si>
    <t>Demontáž poklopů litinových a ocelových včetně rámů, hmotnosti jednotlivě přes 50 do 100 Kg</t>
  </si>
  <si>
    <t>kus</t>
  </si>
  <si>
    <t>-626147383</t>
  </si>
  <si>
    <t>17</t>
  </si>
  <si>
    <t>899104112</t>
  </si>
  <si>
    <t>Osazení poklopů litinových a ocelových včetně rámů pro třídu zatížení D400, E600</t>
  </si>
  <si>
    <t>1873834466</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</si>
  <si>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</si>
  <si>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18</t>
  </si>
  <si>
    <t>M</t>
  </si>
  <si>
    <t>28661935</t>
  </si>
  <si>
    <t>poklop šachtový litinový dno DN 600 pro třídu zatížení D400</t>
  </si>
  <si>
    <t>648842009</t>
  </si>
  <si>
    <t>19</t>
  </si>
  <si>
    <t>899104211</t>
  </si>
  <si>
    <t>Demontáž poklopů litinových a ocelových včetně rámů, hmotnosti jednotlivě přes 150 Kg</t>
  </si>
  <si>
    <t>437503744</t>
  </si>
  <si>
    <t>"velký poklop 3,0*1,5m</t>
  </si>
  <si>
    <t>20</t>
  </si>
  <si>
    <t>899131113</t>
  </si>
  <si>
    <t>Výměna šachtového rámu tř. D 400 včetně poklopu s osazením a dodáním nového rámu z litiny a betonu</t>
  </si>
  <si>
    <t>648093859</t>
  </si>
  <si>
    <t xml:space="preserve">Poznámka k souboru cen:
1. V cenách jsou započteny i náklady na odstranění starého rámu, osazení a dodání vyrovnávacích prstenců a nového rámu a náklady na vyrovnání povrchu vozovky.
</t>
  </si>
  <si>
    <t xml:space="preserve">"dodání a zabudování nových čtvercových poklopů </t>
  </si>
  <si>
    <t>899331111</t>
  </si>
  <si>
    <t>Výšková úprava uličního vstupu nebo vpusti do 200 mm zvýšením poklopu</t>
  </si>
  <si>
    <t>-1364433214</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</si>
  <si>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</si>
  <si>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"výšková úprava stávajících kanal.poklopů</t>
  </si>
  <si>
    <t>22</t>
  </si>
  <si>
    <t>89937102R.1</t>
  </si>
  <si>
    <t>Dodávka a osazení kovových poklopů litinových nebo ocelových včetně rámů, hmotnosti přes 150 kg</t>
  </si>
  <si>
    <t>1486661592</t>
  </si>
  <si>
    <t>Ostatní konstrukce a práce-bourání</t>
  </si>
  <si>
    <t>23</t>
  </si>
  <si>
    <t>961044111</t>
  </si>
  <si>
    <t>Bourání základů z betonu prostého</t>
  </si>
  <si>
    <t>64311921</t>
  </si>
  <si>
    <t>"základy herních prvků a laviček - odhad 5 m3</t>
  </si>
  <si>
    <t>5,0</t>
  </si>
  <si>
    <t>24</t>
  </si>
  <si>
    <t>96600111R.1</t>
  </si>
  <si>
    <t>Odstranění herních prvků</t>
  </si>
  <si>
    <t>-557860519</t>
  </si>
  <si>
    <t xml:space="preserve">Poznámka k souboru cen:
1. V cenách jsou započteny i náklady na odklizení materiálu na vzdálenost do 20 m nebo naložení na dopravní prostředek.
2. Ceny jsou určeny pro odstranění houpaček včetně betonového základu.
3. Přemístění vybouraných hmot na vzdálenost přes 20 m se oceňuje cenami souborů cen 997 22-1 . Vodorovná doprava vybouraných hmot katalogu 822-1 Komunikace pozemní a letiště.
</t>
  </si>
  <si>
    <t>25</t>
  </si>
  <si>
    <t>966001211</t>
  </si>
  <si>
    <t>Odstranění lavičky parkové stabilní zabetonované</t>
  </si>
  <si>
    <t>-94029412</t>
  </si>
  <si>
    <t xml:space="preserve">Poznámka k souboru cen:
1. V cenách jsou započteny i náklady na odklizení materiálu na vzdálenost do 20 m nebo naložení na dopravní prostředek.
2. Přemístění vybouraných hmot na vzdálenost přes 20 m se oceňuje cenami souborů cen 997 22-1 . Vodorovná doprava vybouraných hmot katalogu 822-1 Komunikace pozemní a letiště.
</t>
  </si>
  <si>
    <t>26</t>
  </si>
  <si>
    <t>96600141R.1</t>
  </si>
  <si>
    <t>Odstranění betonového stolu na ping-pong</t>
  </si>
  <si>
    <t>550337170</t>
  </si>
  <si>
    <t xml:space="preserve">Poznámka k souboru cen:
1. V cenách jsou započteny i náklady na odklizení materiálu na vzdálenost do 20 m nebo naložení na dopravní prostředek.
2. Přemístění vybouraných houpaček na vzdálenost přes 20 m se oceňuje cenami souboru cen 997 22-1 . Vodorovná doprava vybouraných hmot katalogu 822-1 Komunikace pozemní a letiště.
</t>
  </si>
  <si>
    <t>27</t>
  </si>
  <si>
    <t>969011131</t>
  </si>
  <si>
    <t>Vybourání vodovodního, plynového a pod. vedení DN do 125 mm</t>
  </si>
  <si>
    <t>336496737</t>
  </si>
  <si>
    <t>"trubní vedení přes vodoteč</t>
  </si>
  <si>
    <t>997</t>
  </si>
  <si>
    <t>Přesun sutě</t>
  </si>
  <si>
    <t>28</t>
  </si>
  <si>
    <t>997221551</t>
  </si>
  <si>
    <t>Vodorovná doprava suti bez naložení, ale se složením a s hrubým urovnáním ze sypkých materiálů, na vzdálenost do 1 km</t>
  </si>
  <si>
    <t>704578470</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</si>
  <si>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</si>
  <si>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"kamenivo pod asf.povrchem</t>
  </si>
  <si>
    <t>77,72</t>
  </si>
  <si>
    <t>29</t>
  </si>
  <si>
    <t>997221559</t>
  </si>
  <si>
    <t>Vodorovná doprava suti bez naložení, ale se složením a s hrubým urovnáním Příplatek k ceně za každý další i započatý 1 km přes 1 km</t>
  </si>
  <si>
    <t>-1754003368</t>
  </si>
  <si>
    <t>9*77,72</t>
  </si>
  <si>
    <t>30</t>
  </si>
  <si>
    <t>997221561</t>
  </si>
  <si>
    <t>Vodorovná doprava suti bez naložení, ale se složením a s hrubým urovnáním z kusových materiálů, na vzdálenost do 1 km</t>
  </si>
  <si>
    <t>-565639574</t>
  </si>
  <si>
    <t>"beton základů</t>
  </si>
  <si>
    <t>"herní prvky + poklopy+potrubí</t>
  </si>
  <si>
    <t>3,93+0,964+0,3+0,2+0,1*2+0,087</t>
  </si>
  <si>
    <t>"asfalt</t>
  </si>
  <si>
    <t>58,96</t>
  </si>
  <si>
    <t>Součet</t>
  </si>
  <si>
    <t>31</t>
  </si>
  <si>
    <t>997221569</t>
  </si>
  <si>
    <t>-1908376423</t>
  </si>
  <si>
    <t>9*74,641</t>
  </si>
  <si>
    <t>32</t>
  </si>
  <si>
    <t>997221611</t>
  </si>
  <si>
    <t>Nakládání na dopravní prostředky pro vodorovnou dopravu suti</t>
  </si>
  <si>
    <t>567081535</t>
  </si>
  <si>
    <t xml:space="preserve">Poznámka k souboru cen:
1. Ceny lze použít i pro překládání při lomené dopravě.
2. Ceny nelze použít při dopravě po železnici, po vodě nebo neobvyklými dopravními prostředky.
</t>
  </si>
  <si>
    <t>33</t>
  </si>
  <si>
    <t>997221815</t>
  </si>
  <si>
    <t>Poplatek za uložení stavebního odpadu na skládce (skládkovné) z prostého betonu zatříděného do Katalogu odpadů pod kódem 170 101</t>
  </si>
  <si>
    <t>2115651160</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</si>
  <si>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</si>
  <si>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10,0+0,3+0,964</t>
  </si>
  <si>
    <t>34</t>
  </si>
  <si>
    <t>997221845</t>
  </si>
  <si>
    <t>Poplatek za uložení stavebního odpadu na skládce (skládkovné) asfaltového bez obsahu dehtu zatříděného do Katalogu odpadů pod kódem 170 302</t>
  </si>
  <si>
    <t>-417240801</t>
  </si>
  <si>
    <t>01.2 - SO 01.2 Komunikace</t>
  </si>
  <si>
    <t xml:space="preserve">    4 - Vodorovné konstrukce</t>
  </si>
  <si>
    <t xml:space="preserve">    5 - Komunikace pozemní</t>
  </si>
  <si>
    <t xml:space="preserve">    9 - Ostatní konstrukce a práce, bourání</t>
  </si>
  <si>
    <t xml:space="preserve">    998 - Přesun hmot</t>
  </si>
  <si>
    <t>155131311</t>
  </si>
  <si>
    <t>Zřízení protierozního zpevnění svahů geomříží nebo georohoží včetně plošného kotvení ocelovými skobami, ve sklonu do 1:2</t>
  </si>
  <si>
    <t>-2036776802</t>
  </si>
  <si>
    <t xml:space="preserve">Poznámka k souboru cen:
1. V cenách jsou započteny i náklady na ukotvení horního okraje geomříže nebo georohože do mělké rýhy ocelovými skobami, na zřízení rýhy i její zasypání, na instalaci geomříže nebo georohože včetně přesahů a na plošné kotvení ocelovými skobami z betonářské oceli.
2. V cenách nejsou započteny náklady na dodávku geomříží nebo georohoží, která se oceňuje ve specifikaci. Ztratné včetně přesahů a kotvení krajů lze stanovit ve výši 15 až 20 %.
</t>
  </si>
  <si>
    <t>6932112R.1</t>
  </si>
  <si>
    <t>georohož pro stabilizaci svahu</t>
  </si>
  <si>
    <t>-528595022</t>
  </si>
  <si>
    <t>181301115</t>
  </si>
  <si>
    <t>Rozprostření a urovnání ornice v rovině nebo ve svahu sklonu do 1:5 při souvislé ploše přes 500 m2, tl. vrstvy přes 250 do 300 mm</t>
  </si>
  <si>
    <t>-447273480</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</si>
  <si>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</si>
  <si>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"skladba P6 plocha viz tabulka Bilance ploch areálu - 50% dodávka + 50% vytříděná z místa stavby - celková plocha 1100m2 - ve svahu 220 m2</t>
  </si>
  <si>
    <t>"v rovině" 1100-220</t>
  </si>
  <si>
    <t>181411121</t>
  </si>
  <si>
    <t>Založení trávníku na půdě předem připravené plochy do 1000 m2 výsevem včetně utažení lučního v rovině nebo na svahu do 1:5</t>
  </si>
  <si>
    <t>1710883883</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</si>
  <si>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</si>
  <si>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"skladba P2 plocha viz tabulka Bilance ploch areálu</t>
  </si>
  <si>
    <t>382,0</t>
  </si>
  <si>
    <t>0057210R.1</t>
  </si>
  <si>
    <t>osivo směs pro stěrkový trávník</t>
  </si>
  <si>
    <t>kg</t>
  </si>
  <si>
    <t>1454715515</t>
  </si>
  <si>
    <t>181951102</t>
  </si>
  <si>
    <t>Úprava pláně vyrovnáním výškových rozdílů v hornině tř. 1 až 4 se zhutněním</t>
  </si>
  <si>
    <t>2094265693</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</si>
  <si>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</si>
  <si>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"skladba P1a plocha viz tabulka Bilance ploch areálu</t>
  </si>
  <si>
    <t>114</t>
  </si>
  <si>
    <t>"skladba P3 plocha viz tabulka Bilance ploch areálu</t>
  </si>
  <si>
    <t>26,5</t>
  </si>
  <si>
    <t>"skladba P4 plocha viz tabulka Bilance ploch areálu</t>
  </si>
  <si>
    <t>12,4</t>
  </si>
  <si>
    <t>"skladba P5 plocha viz tabulka Bilance ploch areálu</t>
  </si>
  <si>
    <t>8,5</t>
  </si>
  <si>
    <t>"skladba P6 plocha viz tabulka Bilance ploch areálu</t>
  </si>
  <si>
    <t>1100</t>
  </si>
  <si>
    <t>"skladba P7 plocha viz tabulka Bilance ploch areálu</t>
  </si>
  <si>
    <t>18,5</t>
  </si>
  <si>
    <t>182301135</t>
  </si>
  <si>
    <t>Rozprostření a urovnání ornice ve svahu sklonu přes 1:5 při souvislé ploše přes 500 m2, tl. vrstvy přes 250 do 300 mm</t>
  </si>
  <si>
    <t>1820578867</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</si>
  <si>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</si>
  <si>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"ve svahu" 220</t>
  </si>
  <si>
    <t>10364101</t>
  </si>
  <si>
    <t>406587784</t>
  </si>
  <si>
    <t>"skladba P6 plocha viz tabulka Bilance ploch areálu - 50% dodávka + 50% vytříděná z místa stavby - celková plocha 1100m2 v tl.300mm</t>
  </si>
  <si>
    <t>1100*0,3*0,5*1,8</t>
  </si>
  <si>
    <t>183403161</t>
  </si>
  <si>
    <t>Obdělání půdy válením v rovině nebo na svahu do 1:5</t>
  </si>
  <si>
    <t>-1894067281</t>
  </si>
  <si>
    <t xml:space="preserve">Poznámka k souboru cen:
1. Každé opakované obdělání půdy se oceňuje samostatně.
2. Ceny -3114 a -3115 lze použít i pro obdělání půdy aktivními branami.
</t>
  </si>
  <si>
    <t>382</t>
  </si>
  <si>
    <t>185804312</t>
  </si>
  <si>
    <t>Zalití rostlin vodou plochy záhonů jednotlivě přes 20 m2</t>
  </si>
  <si>
    <t>-366434988</t>
  </si>
  <si>
    <t>P</t>
  </si>
  <si>
    <t>Poznámka k položce:
5x10l/m2</t>
  </si>
  <si>
    <t>"5x zalití 10l/m2 - plocha P2</t>
  </si>
  <si>
    <t>382*5*10/1000</t>
  </si>
  <si>
    <t>Vodorovné konstrukce</t>
  </si>
  <si>
    <t>463211131</t>
  </si>
  <si>
    <t>Rovnanina z lomového kamene neopracovaného tříděného pro všechny tl. rovnaniny, bez vypracování líce s vyklínováním spár a dutin úlomky kamene</t>
  </si>
  <si>
    <t>-1010729791</t>
  </si>
  <si>
    <t xml:space="preserve">Poznámka k souboru cen:
1. Ceny jsou určeny pro rovnaninu o sklonu 1 : 1 a pro rovnaniny za opěrami všech sklonů.
2. Případné nutné vypracování líce se ocení cenou 463 21-2191 Rovnanina z lomového kamene upraveného, tříděného katalogu 832-1 Hráze a úprava na tocích – úprava toků a kanály.
</t>
  </si>
  <si>
    <t>"kámen těžený vápenec z lokálních zdrojů 150-300mm</t>
  </si>
  <si>
    <t>8,5*0,3</t>
  </si>
  <si>
    <t>Komunikace pozemní</t>
  </si>
  <si>
    <t>564710011</t>
  </si>
  <si>
    <t>Podklad nebo kryt z kameniva hrubého drceného vel. 8-16 mm s rozprostřením a zhutněním, po zhutnění tl. 50 mm</t>
  </si>
  <si>
    <t>235628757</t>
  </si>
  <si>
    <t>56473001R.1</t>
  </si>
  <si>
    <t>Podklad nebo kryt z kameniva hrubého drceného vel. 8-16 mm 70% + travní substrát 30% s rozprostřením tl. 100 mm - druhá nosná vrstva pro štěrkový trávník vč.manipulace a mísení</t>
  </si>
  <si>
    <t>1755249076</t>
  </si>
  <si>
    <t>564730111</t>
  </si>
  <si>
    <t>Podklad nebo kryt z kameniva hrubého drceného vel. 16-32 mm s rozprostřením a zhutněním, po zhutnění tl. 100 mm</t>
  </si>
  <si>
    <t>1991727968</t>
  </si>
  <si>
    <t>564761111</t>
  </si>
  <si>
    <t>Podklad nebo kryt z kameniva hrubého drceného vel. 32-63 mm s rozprostřením a zhutněním, po zhutnění tl. 200 mm</t>
  </si>
  <si>
    <t>-1361901932</t>
  </si>
  <si>
    <t>564861111</t>
  </si>
  <si>
    <t>Podklad ze štěrkodrti ŠD s rozprostřením a zhutněním, po zhutnění tl. 200 mm</t>
  </si>
  <si>
    <t>86336671</t>
  </si>
  <si>
    <t>57190811R.1</t>
  </si>
  <si>
    <t>Kryt vymývaným dekoračním kamenivem (kačírkem) tl. 150 mm</t>
  </si>
  <si>
    <t>126338958</t>
  </si>
  <si>
    <t>581121211</t>
  </si>
  <si>
    <t>Kryt cementobetonový silničních komunikací skupiny CB II tl. 110 mm</t>
  </si>
  <si>
    <t>-1558820061</t>
  </si>
  <si>
    <t xml:space="preserve">Poznámka k souboru cen:
1. Ceny jsou určeny i pro vyztužený cementobetonový kryt silničních komunikací.
2. Ceny nelze použít pro cementobetonové kryty:
a) komunikací pro pěší, které se oceňují cenami souboru cen 581 11-41 Kryt z prostého betonu komunikací pro pěší,
b) letištních ploch, které se oceňují cenami souboru cen 581 1 . -61 Kryt cementobetonový letištních ploch skupiny L.
3. V 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 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 cementobetonovém krytu.
</t>
  </si>
  <si>
    <t>"skladba P1b plocha viz tabulka Bilance ploch areálu</t>
  </si>
  <si>
    <t>27,0</t>
  </si>
  <si>
    <t>581141212</t>
  </si>
  <si>
    <t>Kryt cementobetonový silničních komunikací skupiny CB II tl. 210 mm</t>
  </si>
  <si>
    <t>-2106367276</t>
  </si>
  <si>
    <t>Ostatní konstrukce a práce, bourání</t>
  </si>
  <si>
    <t>916131112</t>
  </si>
  <si>
    <t>Osazení silničního obrubníku betonového se zřízením lože, s vyplněním a zatřením spár cementovou maltou ležatého bez boční opěry, do lože z betonu prostého</t>
  </si>
  <si>
    <t>358512290</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</si>
  <si>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</si>
  <si>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59217029</t>
  </si>
  <si>
    <t>obrubník betonový silniční nájezdový 100x15x15 cm</t>
  </si>
  <si>
    <t>-478731142</t>
  </si>
  <si>
    <t>91637121R.1</t>
  </si>
  <si>
    <t>Osazení skrytého ocelového samofixačního obrubníku jednostranným odkopáním</t>
  </si>
  <si>
    <t>1105032849</t>
  </si>
  <si>
    <t>2724517R.1</t>
  </si>
  <si>
    <t xml:space="preserve">ocelová samofixační obruba tl.2,5mm </t>
  </si>
  <si>
    <t>-1331658462</t>
  </si>
  <si>
    <t>919111223</t>
  </si>
  <si>
    <t>Řezání dilatačních spár v čerstvém cementobetonovém krytu vytvoření komůrky pro těsnící zálivku šířky 15 mm, hloubky 30 mm</t>
  </si>
  <si>
    <t>-2082711859</t>
  </si>
  <si>
    <t xml:space="preserve">Poznámka k souboru cen:
1. V cenách jsou započteny i náklady na vyčištění spár po řezání.
</t>
  </si>
  <si>
    <t>"dilatační spára řezaná v povrchu P1a á 6,0m</t>
  </si>
  <si>
    <t>5,0+4,0+3,0+3*4,0</t>
  </si>
  <si>
    <t>919121122</t>
  </si>
  <si>
    <t>Utěsnění dilatačních spár zálivkou za studena v cementobetonovém nebo živičném krytu včetně adhezního nátěru s těsnicím profilem pod zálivkou, pro komůrky šířky 15 mm, hloubky 30 mm</t>
  </si>
  <si>
    <t>1283367843</t>
  </si>
  <si>
    <t xml:space="preserve">Poznámka k souboru cen:
1. V cenách jsou započteny i náklady na vyčištění spár před těsněním a zalitím a náklady na impregnaci, těsnění a zalití spár včetně dodání hmot.
</t>
  </si>
  <si>
    <t>919124121</t>
  </si>
  <si>
    <t>Dilatační spáry vkládané v cementobetonovém krytu s odstraněním vložek, s vyčištěním a vyplněním spár asfaltovou zálivkou</t>
  </si>
  <si>
    <t>527526454</t>
  </si>
  <si>
    <t xml:space="preserve">Poznámka k souboru cen:
1. Ceny lze použít i pro vkládané spáry do podkladu z prostého betonu.
</t>
  </si>
  <si>
    <t>"dilatační spára mezi povrchy P1a a P1b</t>
  </si>
  <si>
    <t>2,545+4,438+3,733+5,728</t>
  </si>
  <si>
    <t>919716111</t>
  </si>
  <si>
    <t>Ocelová výztuž cementobetonového krytu ze svařovaných sítí hmotnosti do 7,5 kg/m2</t>
  </si>
  <si>
    <t>1491338245</t>
  </si>
  <si>
    <t>"koeficient překrytí 1,15</t>
  </si>
  <si>
    <t>114*1,15*7,9/1000</t>
  </si>
  <si>
    <t>27,0*1,15*7,9/1000</t>
  </si>
  <si>
    <t>919726122</t>
  </si>
  <si>
    <t>Geotextilie netkaná pro ochranu, separaci nebo filtraci měrná hmotnost přes 200 do 300 g/m2</t>
  </si>
  <si>
    <t>-1786084398</t>
  </si>
  <si>
    <t xml:space="preserve">Poznámka k souboru cen:
1. V cenách jsou započteny i náklady na položení a dodání geotextilie včetně přesahů.
</t>
  </si>
  <si>
    <t>919741111</t>
  </si>
  <si>
    <t>Ošetření cementobetonové plochy kropením vodou</t>
  </si>
  <si>
    <t>-1162863224</t>
  </si>
  <si>
    <t xml:space="preserve">Poznámka k souboru cen:
1. Cena je určena:
a) pro jedno ošetření (kropení) plochy,
b) i pro ošetření (kropení) vedlejších ploch souvisejících s prováděním betonáže letištních ploch za účelem vytváření potřebného mikroklimatu.
</t>
  </si>
  <si>
    <t>93600100R.1</t>
  </si>
  <si>
    <t>-1648709513</t>
  </si>
  <si>
    <t xml:space="preserve">Poznámka k souboru cen:
1. V cenách nejsou započteny náklady na dodání architektonických prvků, tyto se ocení ve specifikaci.
</t>
  </si>
  <si>
    <t>936009113</t>
  </si>
  <si>
    <t>Bezpečnostní dopadová plocha na dětském hřišti tloušťky 30 cm z kačírku</t>
  </si>
  <si>
    <t>1284112346</t>
  </si>
  <si>
    <t xml:space="preserve">Poznámka k souboru cen:
1. V cenách jsou započteny i náklady na:
a) zemní práce s odhozem výkopku na vzdálenost do 3 m,
b) položení geotextilie.
2. V cenách nejsou započteny náklady na:
a) zřízení obrubníku, tyto se oceňují cenami části A02 katalogu 823-1 Plochy a úprava území,
b) odklizení výkopku, tyto se oceňují cenami části A 01 katalogu 800-1 Zemní práce.
</t>
  </si>
  <si>
    <t>936009122</t>
  </si>
  <si>
    <t>Bezpečnostní dopadová plocha na dětském hřišti tloušťky 40 cm z písku</t>
  </si>
  <si>
    <t>991959346</t>
  </si>
  <si>
    <t>998</t>
  </si>
  <si>
    <t>Přesun hmot</t>
  </si>
  <si>
    <t>35</t>
  </si>
  <si>
    <t>998225111</t>
  </si>
  <si>
    <t>Přesun hmot pro komunikace s krytem z kameniva, monolitickým betonovým nebo živičným dopravní vzdálenost do 200 m jakékoliv délky objektu</t>
  </si>
  <si>
    <t>-818071189</t>
  </si>
  <si>
    <t xml:space="preserve">Poznámka k souboru cen:
1. Ceny lze použít i pro plochy letišť s krytem monolitickým betonovým nebo živičným.
</t>
  </si>
  <si>
    <t>01.3 - SO 01.3 Kamenné lavice a oprava stávající zídky</t>
  </si>
  <si>
    <t xml:space="preserve">    2 - Zakládání</t>
  </si>
  <si>
    <t xml:space="preserve">    3 - Svislé a kompletní konstrukce</t>
  </si>
  <si>
    <t xml:space="preserve">    6 - Úpravy povrchů, podlahy a osazování výplní</t>
  </si>
  <si>
    <t>PSV - Práce a dodávky PSV</t>
  </si>
  <si>
    <t xml:space="preserve">    762 - Konstrukce tesařské</t>
  </si>
  <si>
    <t xml:space="preserve">    767 - Konstrukce zámečnické</t>
  </si>
  <si>
    <t>132201201</t>
  </si>
  <si>
    <t>Hloubení zapažených i nezapažených rýh šířky přes 600 do 2 000 mm s urovnáním dna do předepsaného profilu a spádu v hornině tř. 3 do 100 m3</t>
  </si>
  <si>
    <t>-549038718</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</si>
  <si>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</si>
  <si>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(5,8+5,6+5,4)*1,2*0,8</t>
  </si>
  <si>
    <t>132201209</t>
  </si>
  <si>
    <t>Hloubení zapažených i nezapažených rýh šířky přes 600 do 2 000 mm s urovnáním dna do předepsaného profilu a spádu v hornině tř. 3 Příplatek k cenám za lepivost horniny tř. 3</t>
  </si>
  <si>
    <t>-770629775</t>
  </si>
  <si>
    <t>16,128*0,3</t>
  </si>
  <si>
    <t>-1383317980</t>
  </si>
  <si>
    <t>"výkop" 16,128</t>
  </si>
  <si>
    <t>"zásyp" -8,064</t>
  </si>
  <si>
    <t>-248774208</t>
  </si>
  <si>
    <t>-639991444</t>
  </si>
  <si>
    <t>8,064*1,8</t>
  </si>
  <si>
    <t>174101101</t>
  </si>
  <si>
    <t>Zásyp sypaninou z jakékoliv horniny s uložením výkopku ve vrstvách se zhutněním jam, šachet, rýh nebo kolem objektů v těchto vykopávkách</t>
  </si>
  <si>
    <t>799959992</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</si>
  <si>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</si>
  <si>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"zákl.pasy" -8,064</t>
  </si>
  <si>
    <t>1743666139</t>
  </si>
  <si>
    <t>(5,8+5,6+5,4)*0,6</t>
  </si>
  <si>
    <t>Zakládání</t>
  </si>
  <si>
    <t>271532212</t>
  </si>
  <si>
    <t>Podsyp pod základové konstrukce se zhutněním a urovnáním povrchu z kameniva hrubého, frakce 16 - 32 mm</t>
  </si>
  <si>
    <t>-507838103</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</si>
  <si>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</si>
  <si>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(5,8+5,6+5,4)*0,6*0,15</t>
  </si>
  <si>
    <t>274313611</t>
  </si>
  <si>
    <t>Základy z betonu prostého pasy betonu kamenem neprokládaného tř. C 16/20</t>
  </si>
  <si>
    <t>1022441690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</si>
  <si>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</si>
  <si>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(5,8+5,6+5,4)*0,6*0,8</t>
  </si>
  <si>
    <t>274351121</t>
  </si>
  <si>
    <t>Bednění základů pasů rovné zřízení</t>
  </si>
  <si>
    <t>1125571678</t>
  </si>
  <si>
    <t xml:space="preserve">Poznámka k souboru cen:
1. Ceny jsou určeny pro bednění ve volném prostranství, ve volných nebo zapažených jamách, rýhách a šachtách.
2. Kruhové nebo obloukové bednění poloměru do 1 m se oceňuje individuálně.
</t>
  </si>
  <si>
    <t>(5,8+5,6+5,4)*0,8*2+0,6*0,8*6</t>
  </si>
  <si>
    <t>274351122</t>
  </si>
  <si>
    <t>Bednění základů pasů rovné odstranění</t>
  </si>
  <si>
    <t>-1079970437</t>
  </si>
  <si>
    <t>274361821</t>
  </si>
  <si>
    <t>Výztuž základů pasů z betonářské oceli 10 505 (R) nebo BSt 500</t>
  </si>
  <si>
    <t>2054663487</t>
  </si>
  <si>
    <t xml:space="preserve">Poznámka k souboru cen:
1. Ceny platí pro desky rovné, s náběhy, hřibové nebo upnuté do žeber včetně výztuže těchto žeber.
</t>
  </si>
  <si>
    <t>"výztuž pro provázání kamenného zdiva se zákl.pasem 1xR12 á 250mm</t>
  </si>
  <si>
    <t>(24+23+22)*1,2*0,888/1000</t>
  </si>
  <si>
    <t>Svislé a kompletní konstrukce</t>
  </si>
  <si>
    <t>311213213</t>
  </si>
  <si>
    <t>Zdivo nadzákladové z lomového kamene štípaného nebo ručně vybíraného na maltu z pravidelných kamenů (na vazbu) objemu 1 kusu kamene do 0,02 m3, šířka spáry přes 10 do 20 mm</t>
  </si>
  <si>
    <t>1031592361</t>
  </si>
  <si>
    <t xml:space="preserve">Poznámka k souboru cen:
1. V cenách jsou započteny i náklady na nutné přisekávání kamene do spár i v líci při zdění.
2. V cenách nejsou započteny náklady na spárování zdiva; tyto se oceňují cenami souboru cen 62. 63-10..Spárování vnějších ploch pohledového zdiva části A04 tohoto katalogu.
3. Ceny lze použít i pro ocenění kamenného obkladového zdiva.
</t>
  </si>
  <si>
    <t>5,8*0,4*0,6+5,6*0,4*0,6+5,4*0,4*0,6</t>
  </si>
  <si>
    <t>311213911</t>
  </si>
  <si>
    <t>Zdivo nadzákladové z lomového kamene štípaného nebo ručně vybíraného na maltu Příplatek k cenám za lícování zdiva jednostranné</t>
  </si>
  <si>
    <t>-1015809019</t>
  </si>
  <si>
    <t>311213922</t>
  </si>
  <si>
    <t>Zdivo nadzákladové z lomového kamene štípaného nebo ručně vybíraného na maltu Příplatek k cenám za vytvoření hrany nároží</t>
  </si>
  <si>
    <t>-393032674</t>
  </si>
  <si>
    <t>0,6*4*3</t>
  </si>
  <si>
    <t>Úpravy povrchů, podlahy a osazování výplní</t>
  </si>
  <si>
    <t>622631011</t>
  </si>
  <si>
    <t>Spárování vnějších ploch pohledového zdiva z tvárnic nebo kamene, spárovací maltou stěn</t>
  </si>
  <si>
    <t>1560563119</t>
  </si>
  <si>
    <t xml:space="preserve">Poznámka k souboru cen:
1. Ceny jsou určeny pro ocenění dodatečného povrchového spárování vnějších ploch pohledového zdiva spárovací maltou.
</t>
  </si>
  <si>
    <t>5,8*0,6+5,6*0,6+5,4*0,6+0,4*0,6*6</t>
  </si>
  <si>
    <t>953961112</t>
  </si>
  <si>
    <t>Kotvy chemické s vyvrtáním otvoru do betonu, železobetonu nebo tvrdého kamene tmel, velikost M 10, hloubka 90 mm</t>
  </si>
  <si>
    <t>1153219346</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</si>
  <si>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</si>
  <si>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"kotvení lavic do kamene</t>
  </si>
  <si>
    <t>21*2</t>
  </si>
  <si>
    <t>953965115</t>
  </si>
  <si>
    <t>Kotvy chemické s vyvrtáním otvoru kotevní šrouby pro chemické kotvy, velikost M 10, délka 130 mm</t>
  </si>
  <si>
    <t>-1576648876</t>
  </si>
  <si>
    <t>985211111</t>
  </si>
  <si>
    <t>Vyklínování uvolněných kamenů zdiva úlomky kamene, popřípadě cihel délky spáry na 1 m2 upravované plochy do 6 m</t>
  </si>
  <si>
    <t>-2104581670</t>
  </si>
  <si>
    <t xml:space="preserve">Poznámka k souboru cen:
1. Množství měrných jednotek se určuje v m2 pohledové plochy skutečně vyklínovaného zdiva.
2. V cenách nejsou započteny náklady vyčištění trhlin a dutin ve zdivu, které se oceňují cenami souboru cen 985 14-1.
3. Délce spáry na 1 m2 upravované plochy odpovídají tyto počty kamenů:
a) do 6 m - do 10 kusů na 1 m2,
b) přes 6 do 12 m - přes 10 do 35 kusů na 1 m2,
c) do 12 m - přes 35 kusů na 1 m2.
</t>
  </si>
  <si>
    <t>"oprava stávající kamenné zdi 6m2</t>
  </si>
  <si>
    <t>985211912</t>
  </si>
  <si>
    <t>Vyklínování uvolněných kamenů zdiva úlomky kamene, popřípadě cihel Příplatek k cenám za plochu do 10 m2 jednotlivě</t>
  </si>
  <si>
    <t>-1873188618</t>
  </si>
  <si>
    <t>98522111R.1</t>
  </si>
  <si>
    <t>Doplnění zdiva ručně do aktivované malty kamenem délky spáry na 1 m2 upravované plochy do 6 m včetně dodávky kamene</t>
  </si>
  <si>
    <t>-1689752144</t>
  </si>
  <si>
    <t xml:space="preserve">Poznámka k souboru cen:
1. Ceny jsou určeny pro doplnění kamenem nebo cihlami stejného druhu jako doplňované zdivo.
2. Ceny nelze použít pro doplnění chybějících prvků nebo výměnu ojedinělých prvků objemu jednotlivě větších než 0,1 m3.
3. V cenách nejsou započteny náklady na dodávku kamene nebo cihel; tato dodávka se oceňuje ve specifikaci.
4. Získání kamene vybraného na staveništi nebo v určité lokalitě se oceňuje cenou souboru cen 985 22-21 Sbírání a třídění kamene ručně ze suti.
5. Délce spáry na 1 m2 plochy zdiva odpovídají tyto počty kamenů nebo cihel:
a) do 6 m - do 10 kusů na 1 m2,
b) přes 6 do 12 m - přes 10 do 35 kusů na 1 m2,
c) přes 12 m - přes 35 kusů na 1 m2.
</t>
  </si>
  <si>
    <t>"oprava stávající kamenné zdi - odhad 0,5m3</t>
  </si>
  <si>
    <t>0,5</t>
  </si>
  <si>
    <t>985231111</t>
  </si>
  <si>
    <t>Spárování zdiva hloubky do 40 mm aktivovanou maltou délky spáry na 1 m2 upravované plochy do 6 m</t>
  </si>
  <si>
    <t>-447130589</t>
  </si>
  <si>
    <t xml:space="preserve">Poznámka k souboru cen:
1. Ceny jsou určeny pro spárování cihelného nebo kamenného zdiva.
2. V cenách jsou započteny i náklady na:
a) dodání potřebných hmot,
b) vypláchnutí spár vodou před spárováním a očištění okolního zdiva po spárování.
3. V cenách nejsou započteny náklady na:
a) vysekání a vyčištění spár; tyto práce se oceňují cenami souboru cen 985 14-2 Vysekání spojovací hmoty za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</si>
  <si>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985231192</t>
  </si>
  <si>
    <t>Spárování zdiva hloubky do 40 mm aktivovanou maltou Příplatek k cenám za plochu do 10 m2 jednotlivě</t>
  </si>
  <si>
    <t>1180897176</t>
  </si>
  <si>
    <t>PSV</t>
  </si>
  <si>
    <t>Práce a dodávky PSV</t>
  </si>
  <si>
    <t>762</t>
  </si>
  <si>
    <t>Konstrukce tesařské</t>
  </si>
  <si>
    <t>76292311R.1</t>
  </si>
  <si>
    <t>Montáž dřevěných desek na ocelovou konstrukci</t>
  </si>
  <si>
    <t>-744782093</t>
  </si>
  <si>
    <t>0,4*(2,1+1,5+0,6+1,2+1,3+0,6+1,2)</t>
  </si>
  <si>
    <t>60556100</t>
  </si>
  <si>
    <t>řezivo dubové sušené tl 30mm</t>
  </si>
  <si>
    <t>-1184375818</t>
  </si>
  <si>
    <t>0,4*(2,1+1,5+0,6+1,2+1,3+0,6+1,2)*0,03</t>
  </si>
  <si>
    <t>998762101</t>
  </si>
  <si>
    <t>Přesun hmot pro konstrukce tesařské stanovený z hmotnosti přesunovaného materiálu vodorovná dopravní vzdálenost do 50 m v objektech výšky do 6 m</t>
  </si>
  <si>
    <t>1459626968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</si>
  <si>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</si>
  <si>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767</t>
  </si>
  <si>
    <t>Konstrukce zámečnické</t>
  </si>
  <si>
    <t>767995111</t>
  </si>
  <si>
    <t>Montáž ostatních atypických zámečnických konstrukcí hmotnosti do 5 kg</t>
  </si>
  <si>
    <t>-539493361</t>
  </si>
  <si>
    <t xml:space="preserve">Poznámka k souboru cen:
1. Určení cen se řídí hmotností jednotlivě montovaného dílu konstrukce.
</t>
  </si>
  <si>
    <t>"trubky osazené do kamenného zdiva" 2+4</t>
  </si>
  <si>
    <t>"profily pod lavice" 31</t>
  </si>
  <si>
    <t>1401103R.1</t>
  </si>
  <si>
    <t>trubka ocelová nerez 60x3 mm</t>
  </si>
  <si>
    <t>2078624189</t>
  </si>
  <si>
    <t>1401105R.1</t>
  </si>
  <si>
    <t>trubka ocelová nerez 88x3 mm</t>
  </si>
  <si>
    <t>-306300034</t>
  </si>
  <si>
    <t>1455013R.1</t>
  </si>
  <si>
    <t>profil ocelový obdélníkový svařovaný 50x30x3mm - povrchová úprava žárový pozink</t>
  </si>
  <si>
    <t>753828620</t>
  </si>
  <si>
    <t>21*0,4*3,55/1000*1,05</t>
  </si>
  <si>
    <t>998767101</t>
  </si>
  <si>
    <t>Přesun hmot pro zámečnické konstrukce stanovený z hmotnosti přesunovaného materiálu vodorovná dopravní vzdálenost do 50 m v objektech výšky do 6 m</t>
  </si>
  <si>
    <t>-895320509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</si>
  <si>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</si>
  <si>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02 - SO 02 Toalety</t>
  </si>
  <si>
    <t>02.1 - SO 02 Toalety - stavební část</t>
  </si>
  <si>
    <t xml:space="preserve">    711 - Izolace proti vodě, vlhkosti a plynům</t>
  </si>
  <si>
    <t xml:space="preserve">    712 - Povlakové krytiny</t>
  </si>
  <si>
    <t xml:space="preserve">    713 - Izolace tepelné</t>
  </si>
  <si>
    <t xml:space="preserve">    763 - Konstrukce suché výstavby</t>
  </si>
  <si>
    <t xml:space="preserve">    764 - Konstrukce klempířské</t>
  </si>
  <si>
    <t xml:space="preserve">    766 - Konstrukce truhlářské</t>
  </si>
  <si>
    <t xml:space="preserve">    771 - Podlahy z dlaždic</t>
  </si>
  <si>
    <t xml:space="preserve">    772 - Podlahy z kamene</t>
  </si>
  <si>
    <t xml:space="preserve">    781 - Dokončovací práce - obklady</t>
  </si>
  <si>
    <t xml:space="preserve">    783 - Dokončovací práce - nátěry</t>
  </si>
  <si>
    <t>626772227</t>
  </si>
  <si>
    <t>(7,84*2+1,8*4)*1,2*(0,87+0,15)</t>
  </si>
  <si>
    <t>2056883976</t>
  </si>
  <si>
    <t>28,005*0,3</t>
  </si>
  <si>
    <t>162201102</t>
  </si>
  <si>
    <t>Vodorovné přemístění výkopku nebo sypaniny po suchu na obvyklém dopravním prostředku, bez naložení výkopku, avšak se složením bez rozhrnutí z horniny tř. 1 až 4 na vzdálenost přes 20 do 50 m</t>
  </si>
  <si>
    <t>613183830</t>
  </si>
  <si>
    <t>"zemina na zásyp na meziskládku - tam a zpět</t>
  </si>
  <si>
    <t>9,884*2</t>
  </si>
  <si>
    <t>707149470</t>
  </si>
  <si>
    <t>"výkop" 28,005</t>
  </si>
  <si>
    <t>"zásyp" -9,884</t>
  </si>
  <si>
    <t>1417970028</t>
  </si>
  <si>
    <t>1603359260</t>
  </si>
  <si>
    <t>18,121*1,8</t>
  </si>
  <si>
    <t>-1198841550</t>
  </si>
  <si>
    <t>"výkop" 23,887</t>
  </si>
  <si>
    <t>"zákl.pasy + podsyp pod pasy" -((7,84*2+1,8*4)*0,6*(0,87+0,15))</t>
  </si>
  <si>
    <t>93295732</t>
  </si>
  <si>
    <t>7,84*3,0</t>
  </si>
  <si>
    <t>306179208</t>
  </si>
  <si>
    <t>7,84*3,0*0,15</t>
  </si>
  <si>
    <t>273321311</t>
  </si>
  <si>
    <t>Základy z betonu železového (bez výztuže) desky z betonu bez zvláštních nároků na prostředí tř. C 16/20</t>
  </si>
  <si>
    <t>-261377629</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</si>
  <si>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</si>
  <si>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273351121</t>
  </si>
  <si>
    <t>Bednění základů desek zřízení</t>
  </si>
  <si>
    <t>-1185359675</t>
  </si>
  <si>
    <t>(7,84*2+3,0*2)*0,15</t>
  </si>
  <si>
    <t>273351122</t>
  </si>
  <si>
    <t>Bednění základů desek odstranění</t>
  </si>
  <si>
    <t>833012947</t>
  </si>
  <si>
    <t>273362021</t>
  </si>
  <si>
    <t>Výztuž základů desek ze svařovaných sítí z drátů typu KARI</t>
  </si>
  <si>
    <t>-665714715</t>
  </si>
  <si>
    <t>"Kari síť 100/100/8</t>
  </si>
  <si>
    <t>7,84*3,0*1,3*7,9/1000</t>
  </si>
  <si>
    <t>1851149283</t>
  </si>
  <si>
    <t>(7,84*2+1,8*4)*0,6*0,87</t>
  </si>
  <si>
    <t>-783944933</t>
  </si>
  <si>
    <t>(7,84*2+3,0*2+1,8*6+1,65*2+1,2*2+2,59*2)*0,87</t>
  </si>
  <si>
    <t>-1997013878</t>
  </si>
  <si>
    <t>311235151</t>
  </si>
  <si>
    <t>Zdivo jednovrstvé z cihel děrovaných broušených na celoplošnou tenkovrstvou maltu, pevnost cihel do P10, tl. zdiva 300 mm</t>
  </si>
  <si>
    <t>608516533</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</si>
  <si>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příslušnými cenami SC 311 23-891. Výplň kapes zdiva z děrovaných cihel polystyrénem.
b) zásyp dutin první vrstvy zdiva; tyto se ocení příslušnými cenami SC 311 23-892..Zásyp dutin zdiva z děrovaných cihel.
</t>
  </si>
  <si>
    <t>(2,7*2+2,4*2+3,64*2+2,4*2)*2,53</t>
  </si>
  <si>
    <t>"odpočet otvorů" -(0,8*0,4*3+0,9*2,0+0,8*2,0)</t>
  </si>
  <si>
    <t>317168052</t>
  </si>
  <si>
    <t>Překlady keramické vysoké osazené do maltového lože, šířky překladu 70 mm výšky 238 mm, délky 1250 mm</t>
  </si>
  <si>
    <t>-1605569622</t>
  </si>
  <si>
    <t xml:space="preserve">Poznámka k souboru cen:
1. V cenách -80..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</si>
  <si>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317998112</t>
  </si>
  <si>
    <t>Izolace tepelná mezi překlady z pěnového polystyrénu výšky 24 cm, tloušťky 70 mm</t>
  </si>
  <si>
    <t>-1522408478</t>
  </si>
  <si>
    <t>1,25*15</t>
  </si>
  <si>
    <t>411321414</t>
  </si>
  <si>
    <t>Stropy z betonu železového (bez výztuže) stropů deskových, plochých střech, desek balkonových, desek hřibových stropů včetně hlavic hřibových sloupů tř. C 25/30</t>
  </si>
  <si>
    <t>1294096033</t>
  </si>
  <si>
    <t xml:space="preserve">Poznámka k souboru cen:
1. V cenách pohledového betonu 411 35-4 a 411 35-5 jsou započteny i náklady na pečlivé hutnění zejména při líci konstrukce pro docílení neporušeného maltového povrchu bez vzhledových kazů.
</t>
  </si>
  <si>
    <t>7,54*2,7*0,11</t>
  </si>
  <si>
    <t>411351011</t>
  </si>
  <si>
    <t>Bednění stropních konstrukcí - bez podpěrné konstrukce desek tloušťky stropní desky přes 5 do 25 cm zřízení</t>
  </si>
  <si>
    <t>-333078910</t>
  </si>
  <si>
    <t xml:space="preserve">Poznámka k souboru cen: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</si>
  <si>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"svislé bednění stropní desky</t>
  </si>
  <si>
    <t>(7,54*2+2,7*2)*0,11</t>
  </si>
  <si>
    <t>411351012</t>
  </si>
  <si>
    <t>Bednění stropních konstrukcí - bez podpěrné konstrukce desek tloušťky stropní desky přes 5 do 25 cm odstranění</t>
  </si>
  <si>
    <t>1384972950</t>
  </si>
  <si>
    <t>411354219</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</si>
  <si>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lesklým, výšky vln 60 mm, tl. plechu 1,00 mm</t>
  </si>
  <si>
    <t>-413919149</t>
  </si>
  <si>
    <t xml:space="preserve">Poznámka k souboru cen:
1. Konstrukce ocelového profilovaného bednění (ceny -4203 až -4271 za m2 půdorysu shora včetně uložení) vytváří monolitický žebrovaný strop, pro který jsou určeny ceny betonů 411 32-2121 až -2424, ceny výztuže stropů 411 36- . . , je-li předepsána u této spřažené konstrukce, a ceny podpěrné konstrukce.
</t>
  </si>
  <si>
    <t>7,54*2,7</t>
  </si>
  <si>
    <t>41135101R.1</t>
  </si>
  <si>
    <t>Příplatek za použití spřahovacích lišt s otvory pro výztuž</t>
  </si>
  <si>
    <t>-299713502</t>
  </si>
  <si>
    <t xml:space="preserve">Poznámka k souboru cen:
1. Kotvy spřažené se osazují do nosné konstrukce přivařením spodní části kotvy do výztuže mostovky.
2. Kotvy do vývrtu se osazují vyvrtaného otvoru v betonu mostovky, ukotví se do epoxidové ampule.
3. Kotvy talířové se zamáčknou do ukládaného betonu mostovky.
4. V cenách nejsou započteny náklady na kotvy; tyto se oceňují ve specifikaci.
</t>
  </si>
  <si>
    <t>411354311</t>
  </si>
  <si>
    <t>Podpěrná konstrukce stropů - desek, kleneb a skořepin výška podepření do 4 m tloušťka stropu přes 5 do 15 cm zřízení</t>
  </si>
  <si>
    <t>1007970831</t>
  </si>
  <si>
    <t xml:space="preserve">Poznámka k souboru cen:
1. Podepření větších výšek než 6 m se oceňuje individuálně.
</t>
  </si>
  <si>
    <t>2,1*2,4+1,5*3,0+3,04*2,4</t>
  </si>
  <si>
    <t>411354312</t>
  </si>
  <si>
    <t>Podpěrná konstrukce stropů - desek, kleneb a skořepin výška podepření do 4 m tloušťka stropu přes 5 do 15 cm odstranění</t>
  </si>
  <si>
    <t>451049680</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</si>
  <si>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</si>
  <si>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</si>
  <si>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-1792285770</t>
  </si>
  <si>
    <t>"odhad 100kg/m3</t>
  </si>
  <si>
    <t>2,239*100/1000</t>
  </si>
  <si>
    <t>417321414</t>
  </si>
  <si>
    <t>Ztužující pásy a věnce z betonu železového (bez výztuže) tř. C 20/25</t>
  </si>
  <si>
    <t>-2143909951</t>
  </si>
  <si>
    <t>(2,7*2+3,64*2+2,4*4)*0,3*0,25</t>
  </si>
  <si>
    <t>417351115</t>
  </si>
  <si>
    <t>Bednění bočnic ztužujících pásů a věnců včetně vzpěr zřízení</t>
  </si>
  <si>
    <t>202830844</t>
  </si>
  <si>
    <t>(2,7*2+3,64*2+2,4*4)*0,25*2</t>
  </si>
  <si>
    <t>417351116</t>
  </si>
  <si>
    <t>Bednění bočnic ztužujících pásů a věnců včetně vzpěr odstranění</t>
  </si>
  <si>
    <t>-325688645</t>
  </si>
  <si>
    <t>417361821</t>
  </si>
  <si>
    <t>Výztuž ztužujících pásů a věnců z betonářské oceli 10 505 (R) nebo BSt 500</t>
  </si>
  <si>
    <t>-1523158635</t>
  </si>
  <si>
    <t>"odhad 150kg/m3</t>
  </si>
  <si>
    <t>1,671*150/1000</t>
  </si>
  <si>
    <t>612131101</t>
  </si>
  <si>
    <t>Podkladní a spojovací vrstva vnitřních omítaných ploch cementový postřik nanášený ručně celoplošně stěn</t>
  </si>
  <si>
    <t>17484709</t>
  </si>
  <si>
    <t>(2,1*2+2,4*2+3,04*2+2,4*2)*2,62</t>
  </si>
  <si>
    <t>"ostění" 0,15*(0,8*2+0,4*2)*3</t>
  </si>
  <si>
    <t>"odpočet otvorů" -(0,8*0,4*3+0,8*2,0+0,9*2,0)</t>
  </si>
  <si>
    <t>612331121</t>
  </si>
  <si>
    <t>Omítka cementová vnitřních ploch nanášená ručně jednovrstvá, tloušťky do 10 mm hladká svislých konstrukcí stěn</t>
  </si>
  <si>
    <t>-1384605258</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</si>
  <si>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</si>
  <si>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619991011</t>
  </si>
  <si>
    <t>Zakrytí vnitřních ploch před znečištěním včetně pozdějšího odkrytí konstrukcí a prvků obalením fólií a přelepením páskou</t>
  </si>
  <si>
    <t>19869059</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</si>
  <si>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</si>
  <si>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"vnitřní omítky</t>
  </si>
  <si>
    <t>(0,8*0,4*3+0,8*2,0+0,9*2,0)</t>
  </si>
  <si>
    <t>622131101</t>
  </si>
  <si>
    <t>Podkladní a spojovací vrstva vnějších omítaných ploch cementový postřik nanášený ručně celoplošně stěn</t>
  </si>
  <si>
    <t>76693841</t>
  </si>
  <si>
    <t>(2,765*2+3,07*2+3,705*2+3,07*2)*2,62-0,4*0,8*3-0,9*1,97-0,8*1,97</t>
  </si>
  <si>
    <t>36</t>
  </si>
  <si>
    <t>622142001</t>
  </si>
  <si>
    <t>Potažení vnějších ploch pletivem v ploše nebo pruzích, na plném podkladu sklovláknitým vtlačením do tmelu stěn</t>
  </si>
  <si>
    <t>-413866611</t>
  </si>
  <si>
    <t xml:space="preserve">Poznámka k souboru cen:
1. V cenách -2001 jsou započteny i náklady na tmel.
</t>
  </si>
  <si>
    <t>"sokl marmolit</t>
  </si>
  <si>
    <t>(7,94*2+3,0*2)*0,15</t>
  </si>
  <si>
    <t>"omítka vně vstup"</t>
  </si>
  <si>
    <t>3,0*2,62*2-0,9*2,0-0,8*2,0</t>
  </si>
  <si>
    <t>37</t>
  </si>
  <si>
    <t>622511111</t>
  </si>
  <si>
    <t>Omítka tenkovrstvá akrylátová vnějších ploch probarvená, včetně penetrace podkladu mozaiková střednězrnná stěn</t>
  </si>
  <si>
    <t>-1611735259</t>
  </si>
  <si>
    <t>38</t>
  </si>
  <si>
    <t>622521011</t>
  </si>
  <si>
    <t>Omítka tenkovrstvá silikátová vnějších ploch probarvená, včetně penetrace podkladu zrnitá, tloušťky 1,5 mm stěn</t>
  </si>
  <si>
    <t>-202864589</t>
  </si>
  <si>
    <t>39</t>
  </si>
  <si>
    <t>622811002</t>
  </si>
  <si>
    <t>Omítka tepelně izolační vnějších ploch stěn prováděná ručně v 1 vrstvě, tloušťky přes 20 do 30 mm</t>
  </si>
  <si>
    <t>1911470132</t>
  </si>
  <si>
    <t xml:space="preserve">Poznámka k souboru cen:
1. Podkladní a spojovací vrstva se ocení cenami souboru cen 62. 13-1… Podkladní a spojovací vrstva vnějších omítaných ploch.
2. Vkládání výztužné tkaniny se ocení cenami souboru cen 62. 14-20.. Potažení vnějších ploch pletivem.
</t>
  </si>
  <si>
    <t>40</t>
  </si>
  <si>
    <t>629991011</t>
  </si>
  <si>
    <t>Zakrytí vnějších ploch před znečištěním včetně pozdějšího odkrytí výplní otvorů a svislých ploch fólií přilepenou lepící páskou</t>
  </si>
  <si>
    <t>98797442</t>
  </si>
  <si>
    <t xml:space="preserve">Poznámka k souboru cen:
1. V ceně -1012 nejsou započteny náklady na dodávku a montáž začišťovací lišty; tyto se oceňují cenou 622 14-3004 této části katalogu a materiálem ve specifikaci.
</t>
  </si>
  <si>
    <t>"vnější omítky</t>
  </si>
  <si>
    <t>41</t>
  </si>
  <si>
    <t>632450131</t>
  </si>
  <si>
    <t>Potěr cementový vyrovnávací ze suchých směsí v ploše o průměrné (střední) tl. od 10 do 20 mm</t>
  </si>
  <si>
    <t>554296354</t>
  </si>
  <si>
    <t xml:space="preserve">Poznámka k souboru cen: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</si>
  <si>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"spádový potěr pod dlažbu</t>
  </si>
  <si>
    <t>2,1*2,4+1,5*3,0+3,05*2,4</t>
  </si>
  <si>
    <t>42</t>
  </si>
  <si>
    <t>632451214</t>
  </si>
  <si>
    <t>Potěr cementový samonivelační litý tř. C 20, tl. přes 45 do 50 mm</t>
  </si>
  <si>
    <t>-1213599873</t>
  </si>
  <si>
    <t xml:space="preserve">"samonivelační potěr podlahy pro topné kabely </t>
  </si>
  <si>
    <t>43</t>
  </si>
  <si>
    <t>64294261R.1</t>
  </si>
  <si>
    <t>Osazování zárubní nebo rámů kovových dveřních obložkových, plochy otvoru do 2,5 m2</t>
  </si>
  <si>
    <t>-1736335949</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</si>
  <si>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</si>
  <si>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44</t>
  </si>
  <si>
    <t>5533122R.1</t>
  </si>
  <si>
    <t>zárubeň ocelová obložkováí hranatý profil s drážkou těsněním a kapsovými závěsy 800 L/P včetně barevné úpravy RAL 7016</t>
  </si>
  <si>
    <t>-128819017</t>
  </si>
  <si>
    <t>45</t>
  </si>
  <si>
    <t>5533122R.2</t>
  </si>
  <si>
    <t>zárubeň ocelová obložkováí hranatý profil s drážkou těsněním a kapsovými závěsy 900 L/P včetně barevné úpravy RAL 7016</t>
  </si>
  <si>
    <t>-69189821</t>
  </si>
  <si>
    <t>46</t>
  </si>
  <si>
    <t>953332114</t>
  </si>
  <si>
    <t>Vložky svislé do dilatačních spár z pryže kladené volně, včetně dodání a osazení, v jakémkoliv zdivu, tl. 10 mm</t>
  </si>
  <si>
    <t>566305791</t>
  </si>
  <si>
    <t>"EDPM pryž pod ocelové kotevní prvky fasády</t>
  </si>
  <si>
    <t>(8,0*3*2+3,0*3*2)*0,08</t>
  </si>
  <si>
    <t>47</t>
  </si>
  <si>
    <t>998011001</t>
  </si>
  <si>
    <t>Přesun hmot pro budovy občanské výstavby, bydlení, výrobu a služby s nosnou svislou konstrukcí zděnou z cihel, tvárnic nebo kamene vodorovná dopravní vzdálenost do 100 m pro budovy výšky do 6 m</t>
  </si>
  <si>
    <t>668682410</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</si>
  <si>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</si>
  <si>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711</t>
  </si>
  <si>
    <t>Izolace proti vodě, vlhkosti a plynům</t>
  </si>
  <si>
    <t>48</t>
  </si>
  <si>
    <t>711111001</t>
  </si>
  <si>
    <t>Provedení izolace proti zemní vlhkosti natěradly a tmely za studena na ploše vodorovné V nátěrem penetračním</t>
  </si>
  <si>
    <t>215716167</t>
  </si>
  <si>
    <t xml:space="preserve">Poznámka k souboru cen:
1. Izolace plochy jednotlivě do 10 m2 se oceňují skladebně cenou příslušné izolace a cenou 711 19-9095 Příplatek za plochu do 10 m2.
</t>
  </si>
  <si>
    <t>49</t>
  </si>
  <si>
    <t>711112001</t>
  </si>
  <si>
    <t>Provedení izolace proti zemní vlhkosti natěradly a tmely za studena na ploše svislé S nátěrem penetračním</t>
  </si>
  <si>
    <t>1142773909</t>
  </si>
  <si>
    <t>(7,84*2+3,0*2)*0,9</t>
  </si>
  <si>
    <t>50</t>
  </si>
  <si>
    <t>11163150</t>
  </si>
  <si>
    <t>lak asfaltový penetrační</t>
  </si>
  <si>
    <t>190413913</t>
  </si>
  <si>
    <t>23,52+19,512</t>
  </si>
  <si>
    <t>43,032*0,00035 'Přepočtené koeficientem množství</t>
  </si>
  <si>
    <t>51</t>
  </si>
  <si>
    <t>711113117</t>
  </si>
  <si>
    <t>Izolace proti zemní vlhkosti natěradly a tmely za studena na ploše vodorovné V těsnicí stěrkou jednosložkovu na bázi cementu</t>
  </si>
  <si>
    <t>-235127006</t>
  </si>
  <si>
    <t>"stěrka pod keram.dlažbu a kamen.dlažbu</t>
  </si>
  <si>
    <t>2,1*2,4+3,05*2,4+1,5*3,0</t>
  </si>
  <si>
    <t>52</t>
  </si>
  <si>
    <t>711113127</t>
  </si>
  <si>
    <t>Izolace proti zemní vlhkosti natěradly a tmely za studena na ploše svislé S těsnicí stěrkou jednosložkovu na bázi cementu</t>
  </si>
  <si>
    <t>-1163100478</t>
  </si>
  <si>
    <t>"stěrka pod keram.obklad do výšky 150mm</t>
  </si>
  <si>
    <t>(2,1*2+2,4*2+3,05*2+2,4*2)*0,15</t>
  </si>
  <si>
    <t>53</t>
  </si>
  <si>
    <t>711141559</t>
  </si>
  <si>
    <t>Provedení izolace proti zemní vlhkosti pásy přitavením NAIP na ploše vodorovné V</t>
  </si>
  <si>
    <t>1037350868</t>
  </si>
  <si>
    <t xml:space="preserve">Poznámka k souboru cen:
1. Izolace plochy jednotlivě do 10 m2 se oceňují skladebně cenou příslušné izolace a cenou 711 19-9097 Příplatek za plochu do 10 m2.
</t>
  </si>
  <si>
    <t>54</t>
  </si>
  <si>
    <t>711142559</t>
  </si>
  <si>
    <t>Provedení izolace proti zemní vlhkosti pásy přitavením NAIP na ploše svislé S</t>
  </si>
  <si>
    <t>1814966495</t>
  </si>
  <si>
    <t>55</t>
  </si>
  <si>
    <t>62852254</t>
  </si>
  <si>
    <t>pásy s modifikovaným asfaltem tl. 4,0 mm vložka polyesterové rouno minerální jemnozrnný posyp</t>
  </si>
  <si>
    <t>1687063438</t>
  </si>
  <si>
    <t>43,032*1,2 'Přepočtené koeficientem množství</t>
  </si>
  <si>
    <t>56</t>
  </si>
  <si>
    <t>998711101</t>
  </si>
  <si>
    <t>Přesun hmot pro izolace proti vodě, vlhkosti a plynům stanovený z hmotnosti přesunovaného materiálu vodorovná dopravní vzdálenost do 50 m v objektech výšky do 6 m</t>
  </si>
  <si>
    <t>-1433606387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</si>
  <si>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</si>
  <si>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</si>
  <si>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</si>
  <si>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57</t>
  </si>
  <si>
    <t>712311101</t>
  </si>
  <si>
    <t>Provedení povlakové krytiny střech plochých do 10° natěradly a tmely za studena nátěrem lakem penetračním nebo asfaltovým</t>
  </si>
  <si>
    <t>-1793320594</t>
  </si>
  <si>
    <t xml:space="preserve">Poznámka k souboru cen:
1. Povlakové krytiny střech jednotlivě do 10 m2 se oceňují skladebně cenou příslušné izolace a cenou 712 39-9095 Příplatek za plochu do 10 m2.
</t>
  </si>
  <si>
    <t>7,9*3,065+(7,9*2+3,065*2)*0,25</t>
  </si>
  <si>
    <t>58</t>
  </si>
  <si>
    <t>-1123736389</t>
  </si>
  <si>
    <t>29,696</t>
  </si>
  <si>
    <t>29,696*0,0003 'Přepočtené koeficientem množství</t>
  </si>
  <si>
    <t>59</t>
  </si>
  <si>
    <t>712341559</t>
  </si>
  <si>
    <t>Provedení povlakové krytiny střech plochých do 10° pásy přitavením NAIP v plné ploše</t>
  </si>
  <si>
    <t>346787217</t>
  </si>
  <si>
    <t xml:space="preserve">Poznámka k souboru cen:
1. Povlakové krytiny střech jednotlivě do 10 m2 se oceňují skladebně cenou příslušné izolace a cenou 712 39-9097 Příplatek za plochu do 10 m2.
</t>
  </si>
  <si>
    <t>60</t>
  </si>
  <si>
    <t>62852673</t>
  </si>
  <si>
    <t>pásy s modifikovaným asfaltem vložka skleněná rohož přírodní</t>
  </si>
  <si>
    <t>2000564942</t>
  </si>
  <si>
    <t>29,696*1,15 'Přepočtené koeficientem množství</t>
  </si>
  <si>
    <t>61</t>
  </si>
  <si>
    <t>712771001</t>
  </si>
  <si>
    <t>Provedení separační nebo kluzné vrstvy vegetační střechy z fólií kladených volně s přesahem, sklon střechy do 5°</t>
  </si>
  <si>
    <t>-1513074364</t>
  </si>
  <si>
    <t>7,9*3,065+(7,9*2+3,065*2)*0,12</t>
  </si>
  <si>
    <t>62</t>
  </si>
  <si>
    <t>69334120</t>
  </si>
  <si>
    <t>fólie dělící vegetačních střech 190 g/m2, tl 0,2 mm, PE</t>
  </si>
  <si>
    <t>-493824127</t>
  </si>
  <si>
    <t>26,845</t>
  </si>
  <si>
    <t>26,845*1,1 'Přepočtené koeficientem množství</t>
  </si>
  <si>
    <t>63</t>
  </si>
  <si>
    <t>712771101</t>
  </si>
  <si>
    <t>Provedení ochranné vrstvy vegetační střechy proti prorůstání kořenů, proti mechanickému poškození hydroizolace z textilií nebo rohoží volně kladených s přesahem, sklon střechy do 5°</t>
  </si>
  <si>
    <t>-709332948</t>
  </si>
  <si>
    <t xml:space="preserve">Poznámka k souboru cen:
1. Ceny lze použít jen v případě, jsou-li ochranné vrstvy kladeny ve zvláštním pracovním kroku, nelze je použít např. v případech, kdy použité hydroizolační fólie splňují požadavky odolnosti proti prorůstání kořenů nebo kdy použité hydroakumulační rohože plní současně ochrannou funkci apod.
</t>
  </si>
  <si>
    <t>7,9*3,065+(7,9*2+3,065*2)*0,1</t>
  </si>
  <si>
    <t>64</t>
  </si>
  <si>
    <t>69334100</t>
  </si>
  <si>
    <t>rohož ochranná vegetačních střech 600 g/m2, tl 4 mm, PP/PES</t>
  </si>
  <si>
    <t>-1240872810</t>
  </si>
  <si>
    <t>26,407</t>
  </si>
  <si>
    <t>26,407*1,15 'Přepočtené koeficientem množství</t>
  </si>
  <si>
    <t>65</t>
  </si>
  <si>
    <t>712771221</t>
  </si>
  <si>
    <t>Provedení drenážní vrstvy vegetační střechy z plastových nopových fólií, výšky nopů do 25 mm, sklon střechy do 5°</t>
  </si>
  <si>
    <t>1097459206</t>
  </si>
  <si>
    <t>66</t>
  </si>
  <si>
    <t>69334321</t>
  </si>
  <si>
    <t>fólie drenážní nopová vegetačních střech tl 25 mm, HDPE</t>
  </si>
  <si>
    <t>227567264</t>
  </si>
  <si>
    <t>67</t>
  </si>
  <si>
    <t>712771271</t>
  </si>
  <si>
    <t>Provedení filtrační vrstvy vegetační střechy z textilií kladených volně s přesahem, sklon střechy do 5°</t>
  </si>
  <si>
    <t>-1531681149</t>
  </si>
  <si>
    <t xml:space="preserve">Poznámka k souboru cen:
1. Cenu lze použít jen v případě, je-li filtrační vrstva kladena ve zvláštním pracovním kroku, tzn. není-li součástí vyrobených drenážních vrstev.
</t>
  </si>
  <si>
    <t>68</t>
  </si>
  <si>
    <t>69334310</t>
  </si>
  <si>
    <t>geotextilie filtrační vegetačních střech 105 g/m2, tl 1,1 mm, PP</t>
  </si>
  <si>
    <t>-920463703</t>
  </si>
  <si>
    <t>26,407*1,1 'Přepočtené koeficientem množství</t>
  </si>
  <si>
    <t>69</t>
  </si>
  <si>
    <t>712771401</t>
  </si>
  <si>
    <t>Provedení vegetační vrstvy vegetační střechy ze substrátu, tloušťky do 100 mm, sklon střechy do 5°</t>
  </si>
  <si>
    <t>-274012531</t>
  </si>
  <si>
    <t>7,6*2,76</t>
  </si>
  <si>
    <t>70</t>
  </si>
  <si>
    <t>10321225</t>
  </si>
  <si>
    <t>substrát vegetačních střech extenzivní s nízkým obsahem organické složky</t>
  </si>
  <si>
    <t>583220557</t>
  </si>
  <si>
    <t>7,6*2,76*0,08</t>
  </si>
  <si>
    <t>71</t>
  </si>
  <si>
    <t>712771531</t>
  </si>
  <si>
    <t>Založení vegetace vegetační střechy výsadbou předpěstovaných rostlin do 15 kus/m2, sklon střechy do 5°</t>
  </si>
  <si>
    <t>-644975668</t>
  </si>
  <si>
    <t>72</t>
  </si>
  <si>
    <t>00572610</t>
  </si>
  <si>
    <t>sazenice trvalek pro vegetační střechy  průměr 4 cm</t>
  </si>
  <si>
    <t>-1131293904</t>
  </si>
  <si>
    <t>20,976</t>
  </si>
  <si>
    <t>20,976*15 'Přepočtené koeficientem množství</t>
  </si>
  <si>
    <t>73</t>
  </si>
  <si>
    <t>712771601</t>
  </si>
  <si>
    <t>Provedení ochranných pásů vegetační střechy po obvodu střechy, v místech střešních prostupům napojení na zeď apod. z praného říčního kameniva, tloušťky do 100 mm, šířky do 500 mm</t>
  </si>
  <si>
    <t>363103222</t>
  </si>
  <si>
    <t>(3,08*2+7,86*2)*0,15*0,08</t>
  </si>
  <si>
    <t>74</t>
  </si>
  <si>
    <t>58337401</t>
  </si>
  <si>
    <t>kamenivo dekorační (kačírek) frakce 8/16</t>
  </si>
  <si>
    <t>-442999273</t>
  </si>
  <si>
    <t>0,263</t>
  </si>
  <si>
    <t>0,263*1,8 'Přepočtené koeficientem množství</t>
  </si>
  <si>
    <t>75</t>
  </si>
  <si>
    <t>712771611</t>
  </si>
  <si>
    <t>Provedení ochranných pásů vegetační střechy osazení ochranné kačírkové lišty přitížením konstrukcí</t>
  </si>
  <si>
    <t>694833213</t>
  </si>
  <si>
    <t>3,08*2+7,86*2</t>
  </si>
  <si>
    <t>76</t>
  </si>
  <si>
    <t>69334020</t>
  </si>
  <si>
    <t>lišta kačírková šířka 120 mm, délka 2000 mm, výška 45 mm, Al</t>
  </si>
  <si>
    <t>-1293790182</t>
  </si>
  <si>
    <t>21,4509803921569*1,02 'Přepočtené koeficientem množství</t>
  </si>
  <si>
    <t>77</t>
  </si>
  <si>
    <t>998712101</t>
  </si>
  <si>
    <t>Přesun hmot pro povlakové krytiny stanovený z hmotnosti přesunovaného materiálu vodorovná dopravní vzdálenost do 50 m v objektech výšky do 6 m</t>
  </si>
  <si>
    <t>1949912991</t>
  </si>
  <si>
    <t>713</t>
  </si>
  <si>
    <t>Izolace tepelné</t>
  </si>
  <si>
    <t>78</t>
  </si>
  <si>
    <t>713121111</t>
  </si>
  <si>
    <t>Montáž tepelné izolace podlah rohožemi, pásy, deskami, dílci, bloky (izolační materiál ve specifikaci) kladenými volně jednovrstvá</t>
  </si>
  <si>
    <t>1203366186</t>
  </si>
  <si>
    <t xml:space="preserve">Poznámka k souboru cen:
1. Množství tepelné izolace podlah okrajovými pásky k ceně -1211 se určuje v m projektované délky obložení (bez přesahů) na obvodu podlahy.
</t>
  </si>
  <si>
    <t>7,24*2,4</t>
  </si>
  <si>
    <t>79</t>
  </si>
  <si>
    <t>28375914</t>
  </si>
  <si>
    <t>deska EPS 150 pro trvalé zatížení v tlaku (max. 3000 kg/m2) tl 100mm</t>
  </si>
  <si>
    <t>1965051503</t>
  </si>
  <si>
    <t>17,376</t>
  </si>
  <si>
    <t>17,376*1,02 'Přepočtené koeficientem množství</t>
  </si>
  <si>
    <t>80</t>
  </si>
  <si>
    <t>713131141</t>
  </si>
  <si>
    <t>Montáž tepelné izolace stěn rohožemi, pásy, deskami, dílci, bloky (izolační materiál ve specifikaci) lepením celoplošně</t>
  </si>
  <si>
    <t>-1150094851</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</si>
  <si>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</si>
  <si>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(7,94*2+3,0*2)*0,7</t>
  </si>
  <si>
    <t>81</t>
  </si>
  <si>
    <t>28376421</t>
  </si>
  <si>
    <t>deska z polystyrénu XPS, hrana polodrážková a hladký povrch tl 80mm</t>
  </si>
  <si>
    <t>994151226</t>
  </si>
  <si>
    <t>15,316</t>
  </si>
  <si>
    <t>15,316*1,02 'Přepočtené koeficientem množství</t>
  </si>
  <si>
    <t>82</t>
  </si>
  <si>
    <t>713141151</t>
  </si>
  <si>
    <t>Montáž tepelné izolace střech plochých rohožemi, pásy, deskami, dílci, bloky (izolační materiál ve specifikaci) kladenými volně jednovrstvá</t>
  </si>
  <si>
    <t>869815871</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</si>
  <si>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3. V cenách -1221 až -1262 jsou započteny náklady na montáž a dodávku kotevních šroubů.
4. V cenách -1221 až -1262 nejsou započteny náklady na položení tepelné izolace; tyto se oceňují cenami -1111 až - 1151 tohoto souboru cen.
</t>
  </si>
  <si>
    <t>7,9*3,065</t>
  </si>
  <si>
    <t>83</t>
  </si>
  <si>
    <t>28375915</t>
  </si>
  <si>
    <t>deska EPS 150 pro trvalé zatížení v tlaku (max. 3000 kg/m2) tl 120mm</t>
  </si>
  <si>
    <t>-737533695</t>
  </si>
  <si>
    <t>24,214*1,02 'Přepočtené koeficientem množství</t>
  </si>
  <si>
    <t>84</t>
  </si>
  <si>
    <t>713141231</t>
  </si>
  <si>
    <t>Montáž tepelné izolace střech plochých mechanické přikotvení šrouby včetně dodávky šroubů, bez položení tepelné izolace tl. izolace přes 100 do 140 mm do betonu nebo pórobetonu</t>
  </si>
  <si>
    <t>1650578171</t>
  </si>
  <si>
    <t>85</t>
  </si>
  <si>
    <t>713141311</t>
  </si>
  <si>
    <t>Montáž tepelné izolace střech plochých spádovými klíny v ploše kladenými volně</t>
  </si>
  <si>
    <t>2129406669</t>
  </si>
  <si>
    <t>86</t>
  </si>
  <si>
    <t>28376142</t>
  </si>
  <si>
    <t>klín izolační z pěnového polystyrenu EPS 150 spádový</t>
  </si>
  <si>
    <t>1881373509</t>
  </si>
  <si>
    <t>7,9*3,065*(0,22-0,12)/2</t>
  </si>
  <si>
    <t>87</t>
  </si>
  <si>
    <t>998713101</t>
  </si>
  <si>
    <t>Přesun hmot pro izolace tepelné stanovený z hmotnosti přesunovaného materiálu vodorovná dopravní vzdálenost do 50 m v objektech výšky do 6 m</t>
  </si>
  <si>
    <t>1095164459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</si>
  <si>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</si>
  <si>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88</t>
  </si>
  <si>
    <t>762421017</t>
  </si>
  <si>
    <t>Obložení stropů nebo střešních podhledů z dřevoštěpkových desek OSB šroubovaných na sraz, tloušťky desky 25 mm</t>
  </si>
  <si>
    <t>-1819421007</t>
  </si>
  <si>
    <t xml:space="preserve">Poznámka k souboru cen:
1. V cenách -0011 až -1037 obložení stropů a střešních podhledů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41-1.01 Olištování spár stropů.
5. Tento soubor cen neobsahuje položky pro ocenění typových sádrokartonových, sádrovláknitých a cementovláknitých konstrukcí; tyto konstrukce se oceňují cenami části A 01 katalogu 800-763 Konstrukce suché výstavby.
6. V ceně -9001 se určuje množství měrných jednotek v m součtem délek jednotlivých prvků roštu.
</t>
  </si>
  <si>
    <t>"prvky dřevěné atiky</t>
  </si>
  <si>
    <t>"žebra" 0,4*0,1*15+0,4*0,2*15</t>
  </si>
  <si>
    <t>"čelo" 7,86*0,41+3,08*(0,41+0,26)/2*2+7,86*0,26</t>
  </si>
  <si>
    <t>"vrch" (7,86*2+3,08*2)*0,25</t>
  </si>
  <si>
    <t>89</t>
  </si>
  <si>
    <t>-1863379435</t>
  </si>
  <si>
    <t>763</t>
  </si>
  <si>
    <t>Konstrukce suché výstavby</t>
  </si>
  <si>
    <t>90</t>
  </si>
  <si>
    <t>763411116</t>
  </si>
  <si>
    <t>Sanitární příčky vhodné do mokrého prostředí dělící z kompaktních desek tl. 13 mm</t>
  </si>
  <si>
    <t>2063537057</t>
  </si>
  <si>
    <t xml:space="preserve">Poznámka k souboru cen:
1. Množství měrných jednotek se u cen -1111 až -1116, -1211 až -1216, -2111 až -2114, -2211 až -2214 určuje v m2 plochy příčky bez výškově stavitelných nožek a dveří.
2. U cen -1111, -1121, -1211 je dřevotřísková deska tl. 18 mm opatřena z obou stran vysokotlakým laminátem tl. 0,8 mm.
</t>
  </si>
  <si>
    <t>(2,4+1,5+0,945)*2,62</t>
  </si>
  <si>
    <t>91</t>
  </si>
  <si>
    <t>763411126</t>
  </si>
  <si>
    <t>Sanitární příčky vhodné do mokrého prostředí dveře vnitřní do sanitárních příček šířky do 800 mm, výšky do 2 000 mm z kompaktních desek včetně nerezového kování tl. 13 mm</t>
  </si>
  <si>
    <t>1550904627</t>
  </si>
  <si>
    <t>92</t>
  </si>
  <si>
    <t>998763301</t>
  </si>
  <si>
    <t>Přesun hmot pro konstrukce montované z desek sádrokartonových, sádrovláknitých, cementovláknitých nebo cementových stanovený z hmotnosti přesunovaného materiálu vodorovná dopravní vzdálenost do 50 m v objektech výšky do 6 m</t>
  </si>
  <si>
    <t>779534656</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</si>
  <si>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</si>
  <si>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</si>
  <si>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</si>
  <si>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93</t>
  </si>
  <si>
    <t>764212634</t>
  </si>
  <si>
    <t>Oplechování střešních prvků z pozinkovaného plechu s povrchovou úpravou štítu závětrnou lištou rš 330 mm</t>
  </si>
  <si>
    <t>577616725</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</si>
  <si>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</si>
  <si>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8,0+3,0*2</t>
  </si>
  <si>
    <t>94</t>
  </si>
  <si>
    <t>764212663</t>
  </si>
  <si>
    <t>Oplechování střešních prvků z pozinkovaného plechu s povrchovou úpravou okapu okapovým plechem střechy rovné rš 250 mm</t>
  </si>
  <si>
    <t>1463500033</t>
  </si>
  <si>
    <t>95</t>
  </si>
  <si>
    <t>764216602</t>
  </si>
  <si>
    <t>Oplechování parapetů z pozinkovaného plechu s povrchovou úpravou rovných mechanicky kotvené, bez rohů rš 200 mm</t>
  </si>
  <si>
    <t>1891574917</t>
  </si>
  <si>
    <t>0,8*3</t>
  </si>
  <si>
    <t>96</t>
  </si>
  <si>
    <t>764511612</t>
  </si>
  <si>
    <t>Žlab podokapní z pozinkovaného plechu s povrchovou úpravou včetně háků a čel hranatý rš 330 mm</t>
  </si>
  <si>
    <t>-109009499</t>
  </si>
  <si>
    <t>97</t>
  </si>
  <si>
    <t>764511661</t>
  </si>
  <si>
    <t>Žlab podokapní z pozinkovaného plechu s povrchovou úpravou včetně háků a čel kotlík hranatý, rš žlabu/průměr svodu 330/87 mm</t>
  </si>
  <si>
    <t>1296203630</t>
  </si>
  <si>
    <t>98</t>
  </si>
  <si>
    <t>764518621</t>
  </si>
  <si>
    <t>Svod z pozinkovaného plechu s upraveným povrchem včetně objímek, kolen a odskoků kruhový, průměru do 90 mm</t>
  </si>
  <si>
    <t>470067029</t>
  </si>
  <si>
    <t>99</t>
  </si>
  <si>
    <t>998764101</t>
  </si>
  <si>
    <t>Přesun hmot pro konstrukce klempířské stanovený z hmotnosti přesunovaného materiálu vodorovná dopravní vzdálenost do 50 m v objektech výšky do 6 m</t>
  </si>
  <si>
    <t>1045269142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</si>
  <si>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</si>
  <si>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</si>
  <si>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</si>
  <si>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100</t>
  </si>
  <si>
    <t>76641221R.1</t>
  </si>
  <si>
    <t>Montáž obložení stěn plochy přes 1 m2 latěmi z měkkého dřeva</t>
  </si>
  <si>
    <t>206098592</t>
  </si>
  <si>
    <t xml:space="preserve">Poznámka k souboru cen:
1. V cenách -1212 až -6243 jsou započteny i náklady na přišroubování soklu.
2. V cenách -1212 až -6243 nejsou započteny náklady na montáž podkladového roštu, tato montáž se oceňuje cenou -7211.
3. V ceně -7211 nejsou započteny náklady na montáž a dodávku nosných prvků (např. konzol, trnů) pro zavěšený rošt; tato montáž a dodávka se oceňuje individuálně.
4. Cenami -1212 až -6243 nelze oceňovat obložení sloupů zakřiveného průřezu; toto obložení se oceňuje individuálně.
</t>
  </si>
  <si>
    <t>8,2*3,0*2+3,4*3,0*2-1,43*2,1</t>
  </si>
  <si>
    <t>101</t>
  </si>
  <si>
    <t>60516101</t>
  </si>
  <si>
    <t>řezivo smrkové sušené tl 50mm</t>
  </si>
  <si>
    <t>1659063737</t>
  </si>
  <si>
    <t>66,597*0,1</t>
  </si>
  <si>
    <t>102</t>
  </si>
  <si>
    <t>766417211</t>
  </si>
  <si>
    <t>Montáž obložení stěn rošt podkladový</t>
  </si>
  <si>
    <t>596034703</t>
  </si>
  <si>
    <t>8,2*3+3,4*3*2</t>
  </si>
  <si>
    <t>103</t>
  </si>
  <si>
    <t>60514101</t>
  </si>
  <si>
    <t>řezivo jehličnaté lať jakost I 10-25cm2</t>
  </si>
  <si>
    <t>98272731</t>
  </si>
  <si>
    <t>45*0,04*0,08</t>
  </si>
  <si>
    <t>104</t>
  </si>
  <si>
    <t>76641721R.1</t>
  </si>
  <si>
    <t>-358355162</t>
  </si>
  <si>
    <t>"obklad" 6,66/0,04/0,1*(0,04*2+0,1)</t>
  </si>
  <si>
    <t>"rošt" 45*(0,04*2+0,08)</t>
  </si>
  <si>
    <t>105</t>
  </si>
  <si>
    <t>998766101</t>
  </si>
  <si>
    <t>Přesun hmot pro konstrukce truhlářské stanovený z hmotnosti přesunovaného materiálu vodorovná dopravní vzdálenost do 50 m v objektech výšky do 6 m</t>
  </si>
  <si>
    <t>-813400916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</si>
  <si>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</si>
  <si>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106</t>
  </si>
  <si>
    <t>767584702</t>
  </si>
  <si>
    <t>Montáž kovových podhledů ostatních z tvarovaných plechů, připevněných šroubováním</t>
  </si>
  <si>
    <t>1163174994</t>
  </si>
  <si>
    <t xml:space="preserve">Poznámka k souboru cen:
1. Cenami -5114 a -5115 se oceňuje jen úprava lamel a kazet na obvodu ploch projektovaných kosoúhlých nebo zakřivených konstrukcí.
2. Cenami -5101 až -5103 nelze oceňovat pomocné konstrukce z profilů; tyto práce se oceňují cenami souboru cen 767 99- Montáž ostatních atypických zámečnických konstrukcí.
3. V cenách -3341 až -4703 není započtena montáž doplňků podhledů; tyto práce se oceňují cenami souboru cen 767 58-51 Montáž doplňků podhledů pomocných konstrukcí.
</t>
  </si>
  <si>
    <t>2,1*2,4+3,04*2,4+1,5*3,0</t>
  </si>
  <si>
    <t>107</t>
  </si>
  <si>
    <t>1594525R.1</t>
  </si>
  <si>
    <t>plech děrovaný tahokov 2,0mm, vč.povrchové úpravy komaxit RAL 9010</t>
  </si>
  <si>
    <t>464314999</t>
  </si>
  <si>
    <t>16,836</t>
  </si>
  <si>
    <t>16,836*1,05 'Přepočtené koeficientem množství</t>
  </si>
  <si>
    <t>108</t>
  </si>
  <si>
    <t>767585102</t>
  </si>
  <si>
    <t>Montáž kovových podhledů doplňků podhledů pomocných konstrukcí z tenkostěnných profilů připevněných šroubováním</t>
  </si>
  <si>
    <t>2070680872</t>
  </si>
  <si>
    <t>2,1*2+2,4*4+3,04*2+2,4*5+1,5*5+3,0*2</t>
  </si>
  <si>
    <t>109</t>
  </si>
  <si>
    <t>14550126</t>
  </si>
  <si>
    <t>profil ocelový obdélníkový svařovaný, vč.povrchové úpravy komaxit RAL 9010</t>
  </si>
  <si>
    <t>900589062</t>
  </si>
  <si>
    <t>"rošt podhledu z tahokovu</t>
  </si>
  <si>
    <t>45,38*1,99/1000</t>
  </si>
  <si>
    <t>110</t>
  </si>
  <si>
    <t>767610125</t>
  </si>
  <si>
    <t>Montáž oken jednoduchých z hliníkových nebo ocelových profilů otevíravých nebo výklopných do zdiva, plochy do 0,6 m2</t>
  </si>
  <si>
    <t>1689086996</t>
  </si>
  <si>
    <t xml:space="preserve">Poznámka k souboru cen:
1. V cenách montáže oken jsou započteny i náklady na zaměření, vyklínování, horizontální i vertikální vyrovnání okenního rámu, ukotvení a vyplnění spáry mezi rámem a ostěním polyuretanovou pěnou.
2. V cenách nejsou započteny náklady na:
a) montáž hliníkových krycích lišt; tyto práce se oceňují cenami 767 89-6110 až -6115 Montáž částí z hliníkových a jiných slitin,
b) montáž těsnění oken; tyto práce se oceňují cenami 767 62-61 Montáž těsnění oken,
c) montáž oboustranných krycích lišt; tyto práce se oceňují cenami 767 62-71 Montáž krycích ocelových lišt oboustranně.
</t>
  </si>
  <si>
    <t>3*0,4*0,8</t>
  </si>
  <si>
    <t>111</t>
  </si>
  <si>
    <t>5534174R.1</t>
  </si>
  <si>
    <t>okno Al otevíravě sklopné jednokřídlové 400x800mm, RAL 7016, dvojsklo</t>
  </si>
  <si>
    <t>-1004269514</t>
  </si>
  <si>
    <t>112</t>
  </si>
  <si>
    <t>767640111</t>
  </si>
  <si>
    <t>Montáž dveří ocelových vchodových jednokřídlových bez nadsvětlíku</t>
  </si>
  <si>
    <t>616977663</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</si>
  <si>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</si>
  <si>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113</t>
  </si>
  <si>
    <t>5534115R.1</t>
  </si>
  <si>
    <t>dveře ocelové exteriérové jednokřídlé 80 x 197 cm, včetně barevné úpravy RAL 7016, zámek FAB, inverzní kování, ventilační mřížka spodní</t>
  </si>
  <si>
    <t>1998226788</t>
  </si>
  <si>
    <t>5534115R.2</t>
  </si>
  <si>
    <t xml:space="preserve">dveře ocelové exteriérové jednokřídlé 90 x 197 cm, včetně barevné úpravy RAL 7016, wc zámek odemykatelný i zdruhé strany dveří + FAB, úprava pro handicapované, oboustranné madlo ve výšce 800mm řes celou šíři dveří </t>
  </si>
  <si>
    <t>-530253284</t>
  </si>
  <si>
    <t>115</t>
  </si>
  <si>
    <t>767646401</t>
  </si>
  <si>
    <t>Montáž dveří ocelových revizních dvířek s rámem jednokřídlových, výšky do 1000 mm</t>
  </si>
  <si>
    <t>-1982131269</t>
  </si>
  <si>
    <t>116</t>
  </si>
  <si>
    <t>5534355R.1</t>
  </si>
  <si>
    <t>dvířka revizní ocelová 1000x800mm, včetně rámu, včetně barevné úpravy RAL 7016</t>
  </si>
  <si>
    <t>546195059</t>
  </si>
  <si>
    <t>117</t>
  </si>
  <si>
    <t>-185495119</t>
  </si>
  <si>
    <t>"kotevní prvek fasády včetně dodávky spojovacího materiálu - L profil pro uchycení dřeva</t>
  </si>
  <si>
    <t>(60*3*2+30*3*2)*0,08*3,77</t>
  </si>
  <si>
    <t>118</t>
  </si>
  <si>
    <t>13010420</t>
  </si>
  <si>
    <t>úhelník ocelový rovnostranný jakost 11 375 50x50x5mm</t>
  </si>
  <si>
    <t>182747673</t>
  </si>
  <si>
    <t>(60*3*2+30*3*2)*0,08*3,77/1000*1,05</t>
  </si>
  <si>
    <t>0,171*1,05 'Přepočtené koeficientem množství</t>
  </si>
  <si>
    <t>119</t>
  </si>
  <si>
    <t>767995114</t>
  </si>
  <si>
    <t>Montáž ostatních atypických zámečnických konstrukcí hmotnosti přes 20 do 50 kg</t>
  </si>
  <si>
    <t>1893032048</t>
  </si>
  <si>
    <t>"kotevní prvek fasády včetně dodávky spojovacího materiálu</t>
  </si>
  <si>
    <t>(8,0*3*2+3,0*3*2)*5,4</t>
  </si>
  <si>
    <t>120</t>
  </si>
  <si>
    <t>14550174</t>
  </si>
  <si>
    <t>profil ocelový obdélníkový svařovaný 80x40x3mm</t>
  </si>
  <si>
    <t>-220590220</t>
  </si>
  <si>
    <t>(8,0*3*2+3,0*3*2)*1,05*5,4/1000</t>
  </si>
  <si>
    <t>121</t>
  </si>
  <si>
    <t>-206979548</t>
  </si>
  <si>
    <t>771</t>
  </si>
  <si>
    <t>Podlahy z dlaždic</t>
  </si>
  <si>
    <t>122</t>
  </si>
  <si>
    <t>771574153</t>
  </si>
  <si>
    <t>Montáž podlah z dlaždic keramických lepených flexibilním lepidlem režných nebo glazovaných velkoformátových s rozlivovým lepidlem přes 2 do 4 ks/ m2</t>
  </si>
  <si>
    <t>-1969526058</t>
  </si>
  <si>
    <t>2,1*2,4+3,05*2,4</t>
  </si>
  <si>
    <t>123</t>
  </si>
  <si>
    <t>5976144R.1</t>
  </si>
  <si>
    <t>dlaždice keramické slinuté neglazované mrazuvzdorné pro extrémní mechanické namáhání - velkoformátová dlažba - imitace betonu světle šedá tl.15mm s koeficientem tření 0,5</t>
  </si>
  <si>
    <t>-629384700</t>
  </si>
  <si>
    <t>12,36</t>
  </si>
  <si>
    <t>12,36*1,15 'Přepočtené koeficientem množství</t>
  </si>
  <si>
    <t>124</t>
  </si>
  <si>
    <t>771591111</t>
  </si>
  <si>
    <t>Podlahy - ostatní práce penetrace podkladu</t>
  </si>
  <si>
    <t>1134277476</t>
  </si>
  <si>
    <t xml:space="preserve">Poznámka k souboru cen:
1. Množství měrných jednotek u ceny -1185 se stanoví podle počtu řezaných dlaždic, nezávisle na jejich velikosti.
2. Položku -1185 lze použít při nuceném použítí jiného nástroje než řezačky.
</t>
  </si>
  <si>
    <t>125</t>
  </si>
  <si>
    <t>998771101</t>
  </si>
  <si>
    <t>Přesun hmot pro podlahy z dlaždic stanovený z hmotnosti přesunovaného materiálu vodorovná dopravní vzdálenost do 50 m v objektech výšky do 6 m</t>
  </si>
  <si>
    <t>-968948199</t>
  </si>
  <si>
    <t>772</t>
  </si>
  <si>
    <t>Podlahy z kamene</t>
  </si>
  <si>
    <t>126</t>
  </si>
  <si>
    <t>772526140</t>
  </si>
  <si>
    <t>Kladení dlažby z kamene do malty z nepravidelných desek s řezanými stranami , tl. do 30 mm</t>
  </si>
  <si>
    <t>3333947</t>
  </si>
  <si>
    <t xml:space="preserve">Poznámka k souboru cen:
1. Vyrovnání podkladu se oceňuje cenami souboru cen 771 99-01 Vyrovnání podkladu samonivelační stěrkou části A01 katalogu 771 Podlahy z dlaždic.
2. V cenách kladení dlažby na terče 772 52-81 jsou započteny i náklady na dodávku terčů.
</t>
  </si>
  <si>
    <t>1,5*3,0</t>
  </si>
  <si>
    <t>127</t>
  </si>
  <si>
    <t>58384670</t>
  </si>
  <si>
    <t>nepravidelný kámen Vápenec, světložlutý, dlažba pr. 10-50 cm tl. 2-3 cm</t>
  </si>
  <si>
    <t>-2104183335</t>
  </si>
  <si>
    <t>4,5</t>
  </si>
  <si>
    <t>4,5*1,04 'Přepočtené koeficientem množství</t>
  </si>
  <si>
    <t>128</t>
  </si>
  <si>
    <t>772991111</t>
  </si>
  <si>
    <t>Dlažby z kamene - ostatní práce penetrace podkladu</t>
  </si>
  <si>
    <t>-1753106775</t>
  </si>
  <si>
    <t xml:space="preserve">Poznámka k souboru cen:
1. V ceně -1411 jsou započteny náklady na vysátí podlahy a setření vlhkým mopem.
2. V ceně -1431 jsou započteny i náklady na dodání vosku.
</t>
  </si>
  <si>
    <t>129</t>
  </si>
  <si>
    <t>998772101</t>
  </si>
  <si>
    <t>Přesun hmot pro kamenné dlažby, obklady schodišťových stupňů a soklů stanovený z hmotnosti přesunovaného materiálu vodorovná dopravní vzdálenost do 50 m v objektech výšky do 6 m</t>
  </si>
  <si>
    <t>1027014486</t>
  </si>
  <si>
    <t>781</t>
  </si>
  <si>
    <t>Dokončovací práce - obklady</t>
  </si>
  <si>
    <t>130</t>
  </si>
  <si>
    <t>781474153</t>
  </si>
  <si>
    <t>Montáž obkladů vnitřních stěn z dlaždic keramických lepených flexibilním lepidlem velkoformátových s vysokopevnostním lepidlem přes 2 do 4 ks/m2</t>
  </si>
  <si>
    <t>-1146904320</t>
  </si>
  <si>
    <t>(2,1*2+2,4*2+3,04*2+2,4*2)*2,62-(0,97+0,38)*2,62</t>
  </si>
  <si>
    <t>131</t>
  </si>
  <si>
    <t>5976141R.1</t>
  </si>
  <si>
    <t>dlaždice keramické - velkoformátová obkladová dlažba - imitace betonu světle šedá</t>
  </si>
  <si>
    <t>-185441639</t>
  </si>
  <si>
    <t>45,269</t>
  </si>
  <si>
    <t>45,269*1,15 'Přepočtené koeficientem množství</t>
  </si>
  <si>
    <t>132</t>
  </si>
  <si>
    <t>781479191</t>
  </si>
  <si>
    <t>Montáž obkladů vnitřních stěn z dlaždic keramických Příplatek k cenám za plochu do 10 m2 jednotlivě</t>
  </si>
  <si>
    <t>-1256551919</t>
  </si>
  <si>
    <t>133</t>
  </si>
  <si>
    <t>781494111</t>
  </si>
  <si>
    <t>Ostatní prvky plastové profily ukončovací a dilatační lepené flexibilním lepidlem rohové</t>
  </si>
  <si>
    <t>-932913980</t>
  </si>
  <si>
    <t xml:space="preserve">Poznámka k souboru cen:
1. Množství měrných jednotek u ceny -5185 se stanoví podle počtu řezaných obkladaček, nezávisle na jejich velikosti.
2. Položku -5185 lze použít při nuceném použití jiného nástroje než řezačky.
</t>
  </si>
  <si>
    <t>"ostění oken" 0,8*2*3+0,4*2+3</t>
  </si>
  <si>
    <t>"kouty" 2,62*7</t>
  </si>
  <si>
    <t>134</t>
  </si>
  <si>
    <t>781494511</t>
  </si>
  <si>
    <t>Ostatní prvky plastové profily ukončovací a dilatační lepené flexibilním lepidlem ukončovací</t>
  </si>
  <si>
    <t>290449436</t>
  </si>
  <si>
    <t>(2,1*2+2,4*2+3,04*2+2,4*2-0,97-0,38)+2,62*2</t>
  </si>
  <si>
    <t>135</t>
  </si>
  <si>
    <t>781495111</t>
  </si>
  <si>
    <t>Ostatní prvky ostatní práce penetrace podkladu</t>
  </si>
  <si>
    <t>-257544010</t>
  </si>
  <si>
    <t>136</t>
  </si>
  <si>
    <t>998781101</t>
  </si>
  <si>
    <t>Přesun hmot pro obklady keramické stanovený z hmotnosti přesunovaného materiálu vodorovná dopravní vzdálenost do 50 m v objektech výšky do 6 m</t>
  </si>
  <si>
    <t>1920826166</t>
  </si>
  <si>
    <t>783</t>
  </si>
  <si>
    <t>Dokončovací práce - nátěry</t>
  </si>
  <si>
    <t>137</t>
  </si>
  <si>
    <t>783113111</t>
  </si>
  <si>
    <t>Napouštěcí nátěr truhlářských konstrukcí jednonásobný fungicidní syntetický</t>
  </si>
  <si>
    <t>1347325699</t>
  </si>
  <si>
    <t>"obklad" 6,66/0,04/0,1*(0,04*2+0,1*2)</t>
  </si>
  <si>
    <t>"rošt" 45*(0,04*2+0,08*2)</t>
  </si>
  <si>
    <t>138</t>
  </si>
  <si>
    <t>783164101</t>
  </si>
  <si>
    <t>Základní nátěr truhlářských konstrukcí jednonásobný olejový</t>
  </si>
  <si>
    <t>-1908231790</t>
  </si>
  <si>
    <t>"viz opalování dřeva</t>
  </si>
  <si>
    <t>139</t>
  </si>
  <si>
    <t>783168201</t>
  </si>
  <si>
    <t>Lakovací nátěr truhlářských konstrukcí jednonásobný olejový</t>
  </si>
  <si>
    <t>-2145848964</t>
  </si>
  <si>
    <t>02.2 - SO 02 Toalety - elektro</t>
  </si>
  <si>
    <t>ul. K Dalejím, Praha 5 – Hlubočepy, p.č. 1282/1</t>
  </si>
  <si>
    <t>M.Č. Praha 5, Náměstí 14 Října č.4, Praha 5</t>
  </si>
  <si>
    <t>Pavel Horský – Elektroprojekt</t>
  </si>
  <si>
    <t xml:space="preserve">    741 - Elektroinstalace - silnoproud</t>
  </si>
  <si>
    <t xml:space="preserve">    D1 - Kompletace elektroinstalace</t>
  </si>
  <si>
    <t xml:space="preserve">    D2 - Montáž krabic a spojovacích prvků</t>
  </si>
  <si>
    <t xml:space="preserve">    D3 - Revize</t>
  </si>
  <si>
    <t xml:space="preserve">    D4 - Ostatní materiál</t>
  </si>
  <si>
    <t>M - Práce a dodávky M</t>
  </si>
  <si>
    <t xml:space="preserve">    46-M - Zemní práce při extr.mont.pracích</t>
  </si>
  <si>
    <t>HZS - Hodinové zúčtovací sazby</t>
  </si>
  <si>
    <t>741</t>
  </si>
  <si>
    <t>Elektroinstalace - silnoproud</t>
  </si>
  <si>
    <t>741112001</t>
  </si>
  <si>
    <t>Montáž krabic elektroinstalačních bez napojení na trubky a lišty, demontáže a montáže víčka a přístroje protahovacích nebo odbočných zapuštěných plastových kruhových</t>
  </si>
  <si>
    <t>-1719036912</t>
  </si>
  <si>
    <t>34571552</t>
  </si>
  <si>
    <t>víčko krabic z PH, D 112 mm, hloubka 47 mm</t>
  </si>
  <si>
    <t>-1552084229</t>
  </si>
  <si>
    <t>34571523</t>
  </si>
  <si>
    <t>krabice přístrojová odbočná s víčkem z PH, D 103 mm x 50 mm</t>
  </si>
  <si>
    <t>-697667959</t>
  </si>
  <si>
    <t>741120301</t>
  </si>
  <si>
    <t>Montáž vodičů izolovaných měděných bez ukončení uložených pevně plných a laněných s PVC pláštěm, bezhalogenových, ohniodolných (CY, CHAH-R(V)) průřezu žíly 0,55 až 16 mm2</t>
  </si>
  <si>
    <t>1545343258</t>
  </si>
  <si>
    <t>34142159</t>
  </si>
  <si>
    <t>vodič silový s Cu jádrem 16mm2</t>
  </si>
  <si>
    <t>821486592</t>
  </si>
  <si>
    <t>741122015</t>
  </si>
  <si>
    <t>Montáž kabelů měděných bez ukončení uložených pod omítku plných kulatých (CYKY), počtu a průřezu žil 3x1,5 mm2</t>
  </si>
  <si>
    <t>-1591220870</t>
  </si>
  <si>
    <t>34111030</t>
  </si>
  <si>
    <t>kabel silový s Cu jádrem 1 kV 3x1,5mm2</t>
  </si>
  <si>
    <t>-101023982</t>
  </si>
  <si>
    <t>34111005</t>
  </si>
  <si>
    <t>kabel silový s Cu jádrem 1 kV 2x1,5mm2</t>
  </si>
  <si>
    <t>-64799689</t>
  </si>
  <si>
    <t>741122016</t>
  </si>
  <si>
    <t>Montáž kabelů měděných bez ukončení uložených pod omítku plných kulatých (CYKY), počtu a průřezu žil 3x2,5 až 6 mm2</t>
  </si>
  <si>
    <t>-1035005652</t>
  </si>
  <si>
    <t>34111036</t>
  </si>
  <si>
    <t>kabel silový s Cu jádrem 1 kV 3x2,5mm2</t>
  </si>
  <si>
    <t>-149181563</t>
  </si>
  <si>
    <t>33,3333333333333*1,2 'Přepočtené koeficientem množství</t>
  </si>
  <si>
    <t>741122031</t>
  </si>
  <si>
    <t>Montáž kabelů měděných bez ukončení uložených pod omítku plných kulatých (CYKY), počtu a průřezu žil 5x1,5 až 2,5 mm2</t>
  </si>
  <si>
    <t>1121863880</t>
  </si>
  <si>
    <t>34111090</t>
  </si>
  <si>
    <t>kabel silový s Cu jádrem 1 kV 5x1,5mm2</t>
  </si>
  <si>
    <t>-1472606091</t>
  </si>
  <si>
    <t>8,33333333333333*1,2 'Přepočtené koeficientem množství</t>
  </si>
  <si>
    <t>741372151</t>
  </si>
  <si>
    <t>Montáž svítidel LED se zapojením vodičů průmyslových závěsných lamp</t>
  </si>
  <si>
    <t>-1664600726</t>
  </si>
  <si>
    <t>210201321R00</t>
  </si>
  <si>
    <t>svítidlo LED technické/interiérové zavěšené, 1 zdroj</t>
  </si>
  <si>
    <t>161063365</t>
  </si>
  <si>
    <t>222-67465VD</t>
  </si>
  <si>
    <t>svítidlo LED 35W/840, 3500K, IP44 (66)</t>
  </si>
  <si>
    <t>164145247</t>
  </si>
  <si>
    <t>224-LED3500VD</t>
  </si>
  <si>
    <t>svítidlo závěsné LED 3500K, 1122mm x 57mm x 67mm, IP20</t>
  </si>
  <si>
    <t>-1564842030</t>
  </si>
  <si>
    <t>741410021</t>
  </si>
  <si>
    <t>Montáž uzemňovacího vedení s upevněním, propojením a připojením pomocí svorek v zemi s izolací spojů pásku průřezu do 120 mm2 v městské zástavbě</t>
  </si>
  <si>
    <t>-321113440</t>
  </si>
  <si>
    <t>35442062</t>
  </si>
  <si>
    <t>pás zemnící 30x4mm FeZn</t>
  </si>
  <si>
    <t>1632645137</t>
  </si>
  <si>
    <t>1216890</t>
  </si>
  <si>
    <t>DRZAK PASKY DO ZAKLADU DP</t>
  </si>
  <si>
    <t>2066885639</t>
  </si>
  <si>
    <t>35441986</t>
  </si>
  <si>
    <t>svorka odbočovací a spojovací pro pásek 30x4 mm, FeZn</t>
  </si>
  <si>
    <t>-320954476</t>
  </si>
  <si>
    <t>741410041</t>
  </si>
  <si>
    <t>Montáž uzemňovacího vedení s upevněním, propojením a připojením pomocí svorek v zemi s izolací spojů drátu nebo lana Ø do 10 mm v městské zástavbě</t>
  </si>
  <si>
    <t>995984741</t>
  </si>
  <si>
    <t>35441073</t>
  </si>
  <si>
    <t>drát D 10mm FeZn</t>
  </si>
  <si>
    <t>1916438529</t>
  </si>
  <si>
    <t>741420001</t>
  </si>
  <si>
    <t>Montáž hromosvodného vedení svodových drátů nebo lan s podpěrami, Ø do 10 mm</t>
  </si>
  <si>
    <t>754457446</t>
  </si>
  <si>
    <t xml:space="preserve">Poznámka k souboru cen:
1. Svodovými dráty se rozumí i jímací vedení na střeše.
</t>
  </si>
  <si>
    <t>35441077</t>
  </si>
  <si>
    <t>drát D 8mm AlMgSi</t>
  </si>
  <si>
    <t>-692195073</t>
  </si>
  <si>
    <t>35441700</t>
  </si>
  <si>
    <t>podpěry vedení hromosvodu do zdiva na hmoždinku - 6/50 mm, nerez</t>
  </si>
  <si>
    <t>-277824037</t>
  </si>
  <si>
    <t>10.046.762</t>
  </si>
  <si>
    <t>Podpěra PV 21d betonová základna</t>
  </si>
  <si>
    <t>KS</t>
  </si>
  <si>
    <t>519192202</t>
  </si>
  <si>
    <t>Poznámka k položce:
Podpěra PV 21d betonová základna</t>
  </si>
  <si>
    <t>741420021</t>
  </si>
  <si>
    <t>Montáž hromosvodného vedení svorek se 2 šrouby</t>
  </si>
  <si>
    <t>-1134199142</t>
  </si>
  <si>
    <t>35431164</t>
  </si>
  <si>
    <t>svorka univerzální  pro lano 25-95mm2</t>
  </si>
  <si>
    <t>-2072117398</t>
  </si>
  <si>
    <t>35441885</t>
  </si>
  <si>
    <t>svorka spojovací pro lano D 8-10 mm</t>
  </si>
  <si>
    <t>-1467562183</t>
  </si>
  <si>
    <t>35442034</t>
  </si>
  <si>
    <t>svorka uzemnění nerez zkušební, 81 mm</t>
  </si>
  <si>
    <t>-44776362</t>
  </si>
  <si>
    <t>741420022</t>
  </si>
  <si>
    <t>Montáž hromosvodného vedení svorek se 3 a více šrouby</t>
  </si>
  <si>
    <t>-937921228</t>
  </si>
  <si>
    <t>35441860</t>
  </si>
  <si>
    <t>svorka FeZn k jímací tyči - 4 šrouby</t>
  </si>
  <si>
    <t>527504207</t>
  </si>
  <si>
    <t>741420051</t>
  </si>
  <si>
    <t>Montáž hromosvodného vedení ochranných prvků úhelníků nebo trubek s držáky do zdiva</t>
  </si>
  <si>
    <t>-1501046900</t>
  </si>
  <si>
    <t>35441804</t>
  </si>
  <si>
    <t>trubka ochranná na ochranu svodu - 1700 mmm, nerez</t>
  </si>
  <si>
    <t>-1046693223</t>
  </si>
  <si>
    <t>741420054</t>
  </si>
  <si>
    <t>Montáž hromosvodného vedení ochranných prvků tvarování prvků</t>
  </si>
  <si>
    <t>776673855</t>
  </si>
  <si>
    <t>741420083</t>
  </si>
  <si>
    <t>Montáž hromosvodného vedení doplňků štítků k označení svodů</t>
  </si>
  <si>
    <t>-10604954</t>
  </si>
  <si>
    <t>35442110</t>
  </si>
  <si>
    <t>štítek plastový -  čísla svodů</t>
  </si>
  <si>
    <t>415044722</t>
  </si>
  <si>
    <t>741430005</t>
  </si>
  <si>
    <t>Montáž jímacích tyčí délky do 3 m, na stojan</t>
  </si>
  <si>
    <t>-654281057</t>
  </si>
  <si>
    <t>10.577.720</t>
  </si>
  <si>
    <t>Tyč JR 1,5 ALMgSi jímací</t>
  </si>
  <si>
    <t>-1441431197</t>
  </si>
  <si>
    <t>Poznámka k položce:
Jímací zařízení vyčnívající nad chráněným objektem.</t>
  </si>
  <si>
    <t>10.838.860</t>
  </si>
  <si>
    <t>Podstavec PB9 betonový</t>
  </si>
  <si>
    <t>1700119381</t>
  </si>
  <si>
    <t>Poznámka k položce:
K uchycení izolační tyče nebo jímací tyče ? 2 m na ploché střeše.</t>
  </si>
  <si>
    <t>10.838.861</t>
  </si>
  <si>
    <t>Podložka PB9 gumová</t>
  </si>
  <si>
    <t>374089232</t>
  </si>
  <si>
    <t>Poznámka k položce:
Podložka PB 9 zabraňuje poškození střešní krytiny.</t>
  </si>
  <si>
    <t>D1</t>
  </si>
  <si>
    <t>Kompletace elektroinstalace</t>
  </si>
  <si>
    <t>0091VD</t>
  </si>
  <si>
    <t>Montáž stropního senzoru pohybu</t>
  </si>
  <si>
    <t>1311966229</t>
  </si>
  <si>
    <t>10.546.799</t>
  </si>
  <si>
    <t>Čidlo RADAR SENZOR 360° 1-8m stropní</t>
  </si>
  <si>
    <t>-1740347331</t>
  </si>
  <si>
    <t>012-11VD</t>
  </si>
  <si>
    <t>Zapojení osoušeče rukou</t>
  </si>
  <si>
    <t>162169427</t>
  </si>
  <si>
    <t>012-12VD</t>
  </si>
  <si>
    <t>Zapojení elektroventilů (WC, umývadla)</t>
  </si>
  <si>
    <t>1500731858</t>
  </si>
  <si>
    <t>012-9VD</t>
  </si>
  <si>
    <t>Zapojení průtokového ohřívače</t>
  </si>
  <si>
    <t>1642616986</t>
  </si>
  <si>
    <t>D2</t>
  </si>
  <si>
    <t>Montáž krabic a spojovacích prvků</t>
  </si>
  <si>
    <t>741112003</t>
  </si>
  <si>
    <t>Montáž krabic elektroinstalačních bez napojení na trubky a lišty, demontáže a montáže víčka a přístroje protahovacích nebo odbočných zapuštěných plastových čtyřhranných</t>
  </si>
  <si>
    <t>1960064375</t>
  </si>
  <si>
    <t>34571532</t>
  </si>
  <si>
    <t>krabice přístrojová odbočná s víčkem z PH, 107x107 mm, hloubka 50 mm</t>
  </si>
  <si>
    <t>-461548021</t>
  </si>
  <si>
    <t>11.066.785</t>
  </si>
  <si>
    <t>Abox m 040-L</t>
  </si>
  <si>
    <t>-1082070243</t>
  </si>
  <si>
    <t>Poznámka k položce:
Spojovací krabice podle DIN EN 60670 (VDE 0606), Ui=690V, s průchodkami, s vývodkami IP54, M20, M20/M25, Rozsah těsnění 8 - 13,5 mm,  Rozsah těsnění 9 - 18,5 mm, krytí IP54/IP65, do 2,5?, s pevností IK07, třída ochrany II, VDE zkouška, bez halogenů,</t>
  </si>
  <si>
    <t>741210002</t>
  </si>
  <si>
    <t>Montáž rozvodnic oceloplechových nebo plastových bez zapojení vodičů běžných, hmotnosti do 50 kg</t>
  </si>
  <si>
    <t>800638755</t>
  </si>
  <si>
    <t>460680182</t>
  </si>
  <si>
    <t>Prorážení otvorů a ostatní bourací práce vybourání otvoru ve zdivu cihelném plochy přes 0,09 do 0,25 m2 a tloušťky přes 15 do 30 cm</t>
  </si>
  <si>
    <t>771809218</t>
  </si>
  <si>
    <t xml:space="preserve">Poznámka k souboru cen:
1. V cenách -0011 až -0013 nejsou započteny náklady na dodávku tvárnic. Tato dodávka se oceňuje ve specifikaci.
</t>
  </si>
  <si>
    <t>D3</t>
  </si>
  <si>
    <t>Revize</t>
  </si>
  <si>
    <t>210280001</t>
  </si>
  <si>
    <t>Zkoušky a prohlídky elektrických rozvodů a zařízení celková prohlídka, zkoušení, měření a vyhotovení revizní zprávy pro objem montážních prací do 100 tisíc Kč</t>
  </si>
  <si>
    <t>533727725</t>
  </si>
  <si>
    <t xml:space="preserve">Poznámka k souboru cen:
1. Ceny -0001 až -0010 jsou určeny pro objem montážních prací včetně nákladů na nosný a podružný materiál.
</t>
  </si>
  <si>
    <t>580105021</t>
  </si>
  <si>
    <t>Hromosvody kontrola stavu ochrany před úderem blesku mřížové soustavy jednoho objektu do 4 svodů</t>
  </si>
  <si>
    <t>svod</t>
  </si>
  <si>
    <t>-1166070183</t>
  </si>
  <si>
    <t>D4</t>
  </si>
  <si>
    <t>Ostatní materiál</t>
  </si>
  <si>
    <t>59042125</t>
  </si>
  <si>
    <t>sádra šedá</t>
  </si>
  <si>
    <t>393666732</t>
  </si>
  <si>
    <t>31412858</t>
  </si>
  <si>
    <t>hřebík stavební hlava zápustná mřížkovaná 4x100mm</t>
  </si>
  <si>
    <t>-1386323695</t>
  </si>
  <si>
    <t>34562695</t>
  </si>
  <si>
    <t>svorkovnice krabicová bezšroubová s vodiči 4x2,5 mm2, 400 V 24 A</t>
  </si>
  <si>
    <t>344720179</t>
  </si>
  <si>
    <t>823091444</t>
  </si>
  <si>
    <t>34571524</t>
  </si>
  <si>
    <t>krabice přístrojová odbočná s víčkem z PH, 132x132 mm, hloubka 72 mm</t>
  </si>
  <si>
    <t>-1557277983</t>
  </si>
  <si>
    <t>10.887.837</t>
  </si>
  <si>
    <t>Rozvaděčové systémy a přístroje Řadové svorkovnice Řadové svorky pro neutrální vodiče EPS 2 X1 SVORKOVNICE EKVIPOTENCIÁLNÍ S K</t>
  </si>
  <si>
    <t>-57521833</t>
  </si>
  <si>
    <t>8500035500</t>
  </si>
  <si>
    <t>Páska petrolátová, ANTICOR Plast 701-40</t>
  </si>
  <si>
    <t>ks</t>
  </si>
  <si>
    <t>-1265984882</t>
  </si>
  <si>
    <t>Poznámka k položce:
šířka: 30 mm, délka: 10 m, tloušťka: 1,2 mm</t>
  </si>
  <si>
    <t>003-CERTVD</t>
  </si>
  <si>
    <t>Certifikace rozváděče</t>
  </si>
  <si>
    <t>-1412232307</t>
  </si>
  <si>
    <t>1395253418</t>
  </si>
  <si>
    <t>1255961</t>
  </si>
  <si>
    <t>ROZVODNICE NAST. IP65/48M MISTRAL65</t>
  </si>
  <si>
    <t>-946161233</t>
  </si>
  <si>
    <t>741320171</t>
  </si>
  <si>
    <t>Montáž jističů se zapojením vodičů třípólových nn do 63 A bez krytu</t>
  </si>
  <si>
    <t>94098274</t>
  </si>
  <si>
    <t>11.016.480</t>
  </si>
  <si>
    <t>Spínač MSO 40/3</t>
  </si>
  <si>
    <t>409127190</t>
  </si>
  <si>
    <t>Poznámka k položce:
In 40 A, Ue AC 250/440 V, 3pól</t>
  </si>
  <si>
    <t>741320101</t>
  </si>
  <si>
    <t>Montáž jističů se zapojením vodičů jednopólových nn do 25 A bez krytu</t>
  </si>
  <si>
    <t>-1221321943</t>
  </si>
  <si>
    <t>10.060.807</t>
  </si>
  <si>
    <t>Jistič 4C/1 PL7</t>
  </si>
  <si>
    <t>-1792848829</t>
  </si>
  <si>
    <t>Poznámka k položce:
Jistič PL7, char C, 1-pólový, Icn=10kA, In=4A</t>
  </si>
  <si>
    <t>741320161</t>
  </si>
  <si>
    <t>Montáž jističů se zapojením vodičů třípólových nn do 25 A bez krytu</t>
  </si>
  <si>
    <t>-116172630</t>
  </si>
  <si>
    <t>35822402</t>
  </si>
  <si>
    <t>jistič 3pólový-charakteristika B 20A</t>
  </si>
  <si>
    <t>17175764</t>
  </si>
  <si>
    <t>741321001</t>
  </si>
  <si>
    <t>Montáž proudových chráničů se zapojením vodičů dvoupólových nn do 25 A bez krytu</t>
  </si>
  <si>
    <t>1128737184</t>
  </si>
  <si>
    <t>10.974.981</t>
  </si>
  <si>
    <t>FRBm6-B10/1N/003-A Chránič s nadproud. o</t>
  </si>
  <si>
    <t>256</t>
  </si>
  <si>
    <t>1068906742</t>
  </si>
  <si>
    <t>Poznámka k položce:
Chránič s nadproud. ochranou FRB, typ AC, char B, 1+N-pólový, In=10A, Idn=0,03A, Ir=250A, Icn=6kA</t>
  </si>
  <si>
    <t>10.975.060</t>
  </si>
  <si>
    <t>FRBm6-B16/1N/003-G Chránič s nadproud. o</t>
  </si>
  <si>
    <t>-908884216</t>
  </si>
  <si>
    <t>Poznámka k položce:
Chránič s nadproud. ochranou FRB, typ G, char B, 1+N-pólový, In=16A, Idn=0,03A, Ir=3kA, Icn=6kA</t>
  </si>
  <si>
    <t>741350001</t>
  </si>
  <si>
    <t>Montáž jednofázových transformátorů nn se zapojením vodičů vestavných 1x primár - 1x sekundár do 200 VA</t>
  </si>
  <si>
    <t>2131052784</t>
  </si>
  <si>
    <t>SLZ 04Z</t>
  </si>
  <si>
    <t>Napájecí zdroj na lištu, 85-240V AC/24V DC, 60W</t>
  </si>
  <si>
    <t>-1608419421</t>
  </si>
  <si>
    <t>Poznámka k položce:
Napájecí zdroj na lištu, 85-240V AC/24V DC, 60W</t>
  </si>
  <si>
    <t>34562148</t>
  </si>
  <si>
    <t>svornice řadová šroubovací nízkého napětí a průřezem vodiče 4 mm2</t>
  </si>
  <si>
    <t>-1912136996</t>
  </si>
  <si>
    <t>10.056.489</t>
  </si>
  <si>
    <t>Hodiny HAGER EH011 16A 1S spínací</t>
  </si>
  <si>
    <t>1965782236</t>
  </si>
  <si>
    <t>Poznámka k položce:
Spin.hodiny analog., denní, 1xspínací (s rezervou chodu)</t>
  </si>
  <si>
    <t>741330052</t>
  </si>
  <si>
    <t>Montáž stykačů nn se zapojením vodičů střídavých vestavných čtyřpólových do 25 A</t>
  </si>
  <si>
    <t>-1275538535</t>
  </si>
  <si>
    <t>10.789.434</t>
  </si>
  <si>
    <t>Stykač ERC425 4S 25A 230VAC</t>
  </si>
  <si>
    <t>-918127251</t>
  </si>
  <si>
    <t>Poznámka k položce:
Stykač  25A, 4S, 230V AC</t>
  </si>
  <si>
    <t>35711646</t>
  </si>
  <si>
    <t>rozvaděč elektroměrový plastový ER212/PVP7P  1x dvousazbový</t>
  </si>
  <si>
    <t>-505992454</t>
  </si>
  <si>
    <t>741320173</t>
  </si>
  <si>
    <t>Montáž jističů se zapojením vodičů třípólových nn do 63 A s krytem</t>
  </si>
  <si>
    <t>2056866837</t>
  </si>
  <si>
    <t>35822404</t>
  </si>
  <si>
    <t>jistič 3pólový-charakteristika B 32A</t>
  </si>
  <si>
    <t>-900252305</t>
  </si>
  <si>
    <t>Práce a dodávky M</t>
  </si>
  <si>
    <t>46-M</t>
  </si>
  <si>
    <t>Zemní práce při extr.mont.pracích</t>
  </si>
  <si>
    <t>460680183</t>
  </si>
  <si>
    <t>Prorážení otvorů a ostatní bourací práce vybourání otvoru ve zdivu cihelném plochy přes 0,09 do 0,25 m2 a tloušťky přes 30 do 45 cm</t>
  </si>
  <si>
    <t>-296076698</t>
  </si>
  <si>
    <t>460680593</t>
  </si>
  <si>
    <t>Prorážení otvorů a ostatní bourací práce vysekání rýh pro montáž trubek a kabelů v cihelných zdech hloubky přes 3 do 5 cm a šířky přes 5 do 7 cm</t>
  </si>
  <si>
    <t>-1643552264</t>
  </si>
  <si>
    <t>460680605</t>
  </si>
  <si>
    <t>Prorážení otvorů a ostatní bourací práce vysekání rýh pro montáž trubek a kabelů v cihelných zdech hloubky přes 5 do 7 cm a šířky přes 10 do 15 cm</t>
  </si>
  <si>
    <t>-1323222247</t>
  </si>
  <si>
    <t>HZS</t>
  </si>
  <si>
    <t>Hodinové zúčtovací sazby</t>
  </si>
  <si>
    <t>HZS2222</t>
  </si>
  <si>
    <t>Hodinové zúčtovací sazby profesí PSV provádění stavebních instalací elektrikář odborný</t>
  </si>
  <si>
    <t>hod</t>
  </si>
  <si>
    <t>512</t>
  </si>
  <si>
    <t>756997065</t>
  </si>
  <si>
    <t>Poznámka k položce:
zapojení rozváděče RE</t>
  </si>
  <si>
    <t>660504110</t>
  </si>
  <si>
    <t>Poznámka k položce:
zapojení rozváděče RH</t>
  </si>
  <si>
    <t>-187003267</t>
  </si>
  <si>
    <t>Poznámka k položce:
sestavení revizní zprávy</t>
  </si>
  <si>
    <t>02.3 - SO 02 Toalety - ZTI</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</si>
  <si>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</si>
  <si>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</si>
  <si>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</si>
  <si>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</si>
  <si>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721</t>
  </si>
  <si>
    <t>Zdravotechnika - vnitřní kanalizace</t>
  </si>
  <si>
    <t>721173401</t>
  </si>
  <si>
    <t>Potrubí z plastových trub PVC SN4 svodné (ležaté) DN 110</t>
  </si>
  <si>
    <t>1884524490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</si>
  <si>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</si>
  <si>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721173403</t>
  </si>
  <si>
    <t>Potrubí z plastových trub PVC SN4 svodné (ležaté) DN 160</t>
  </si>
  <si>
    <t>2135217417</t>
  </si>
  <si>
    <t>721173404</t>
  </si>
  <si>
    <t>Potrubí z plastových trub PVC SN4 svodné (ležaté) DN 200</t>
  </si>
  <si>
    <t>-496561372</t>
  </si>
  <si>
    <t>721174043</t>
  </si>
  <si>
    <t>Potrubí z plastových trub polypropylenové připojovací DN 50</t>
  </si>
  <si>
    <t>-1741477689</t>
  </si>
  <si>
    <t>721174044</t>
  </si>
  <si>
    <t>Potrubí z plastových trub polypropylenové připojovací DN 75</t>
  </si>
  <si>
    <t>1195830526</t>
  </si>
  <si>
    <t>721174045</t>
  </si>
  <si>
    <t>Potrubí z plastových trub polypropylenové připojovací DN 110</t>
  </si>
  <si>
    <t>-1266512524</t>
  </si>
  <si>
    <t>721174062</t>
  </si>
  <si>
    <t>Potrubí z plastových trub polypropylenové větrací DN 75</t>
  </si>
  <si>
    <t>1892864907</t>
  </si>
  <si>
    <t>721212127</t>
  </si>
  <si>
    <t>Odtokové sprchové žlaby se zápachovou uzávěrkou a krycím roštem délky 1000 mm</t>
  </si>
  <si>
    <t>2059984375</t>
  </si>
  <si>
    <t>Poznámka k položce:
viz tabulka D.1.1.6 - SO02 - Specifikace vybavení - Ž1</t>
  </si>
  <si>
    <t>721273152</t>
  </si>
  <si>
    <t>Ventilační hlavice z polypropylenu (PP) DN 75</t>
  </si>
  <si>
    <t>27201439</t>
  </si>
  <si>
    <t>721290111</t>
  </si>
  <si>
    <t>Zkouška těsnosti kanalizace v objektech vodou do DN 125</t>
  </si>
  <si>
    <t>456612094</t>
  </si>
  <si>
    <t xml:space="preserve">Poznámka k souboru cen:
1. V ceně -0123 není započteno dodání média; jeho dodávka se oceňuje ve specifikaci.
</t>
  </si>
  <si>
    <t>6,8+1,5+1+3,8+6,2+17,7+4</t>
  </si>
  <si>
    <t>998721101</t>
  </si>
  <si>
    <t>Přesun hmot pro vnitřní kanalizace stanovený z hmotnosti přesunovaného materiálu vodorovná dopravní vzdálenost do 50 m v objektech výšky do 6 m</t>
  </si>
  <si>
    <t>-745229914</t>
  </si>
  <si>
    <t>722</t>
  </si>
  <si>
    <t>Zdravotechnika - vnitřní vodovod</t>
  </si>
  <si>
    <t>722174022</t>
  </si>
  <si>
    <t>Potrubí z plastových trubek z polypropylenu (PPR) svařovaných polyfuzně PN 20 (SDR 6) D 20 x 3,4</t>
  </si>
  <si>
    <t>-699749731</t>
  </si>
  <si>
    <t xml:space="preserve">Poznámka k souboru cen:
1. V cenách -4001 až -4088 jsou započteny náklady na montáž a dodávku potrubí a tvarovek.
</t>
  </si>
  <si>
    <t>722174023</t>
  </si>
  <si>
    <t>Potrubí z plastových trubek z polypropylenu (PPR) svařovaných polyfuzně PN 20 (SDR 6) D 25 x 4,2</t>
  </si>
  <si>
    <t>1968429526</t>
  </si>
  <si>
    <t>722181221</t>
  </si>
  <si>
    <t>Ochrana potrubí termoizolačními trubicemi z pěnového polyetylenu PE přilepenými v příčných a podélných spojích, tloušťky izolace přes 6 do 9 mm, vnitřního průměru izolace DN do 22 mm</t>
  </si>
  <si>
    <t>-716647096</t>
  </si>
  <si>
    <t xml:space="preserve">Poznámka k souboru cen:
1. V cenách -1211 až -1256 jsou započteny i náklady na dodání tepelně izolačních trubic.
</t>
  </si>
  <si>
    <t>722181222</t>
  </si>
  <si>
    <t>Ochrana potrubí termoizolačními trubicemi z pěnového polyetylenu PE přilepenými v příčných a podélných spojích, tloušťky izolace přes 6 do 9 mm, vnitřního průměru izolace DN přes 22 do 45 mm</t>
  </si>
  <si>
    <t>616010826</t>
  </si>
  <si>
    <t>722220111</t>
  </si>
  <si>
    <t>Armatury s jedním závitem nástěnky pro výtokový ventil G 1/2</t>
  </si>
  <si>
    <t>-1515789993</t>
  </si>
  <si>
    <t xml:space="preserve">Poznámka k souboru cen:
1. Cenami -9101 až -9106 nelze oceňovat montáž nástěnek.
2. V cenách –0111 až -0122 je započteno i vyvedení a upevnění výpustek.
</t>
  </si>
  <si>
    <t>722221134</t>
  </si>
  <si>
    <t>Armatury s jedním závitem ventily výtokové G 1/2</t>
  </si>
  <si>
    <t>soubor</t>
  </si>
  <si>
    <t>-1237879927</t>
  </si>
  <si>
    <t>722232063</t>
  </si>
  <si>
    <t>Armatury se dvěma závity kulové kohouty PN 42 do 185 °C přímé vnitřní závit s vypouštěním G 1</t>
  </si>
  <si>
    <t>622060</t>
  </si>
  <si>
    <t>722234265</t>
  </si>
  <si>
    <t>Armatury se dvěma závity filtry mosazný PN 16 do 120 °C G 1</t>
  </si>
  <si>
    <t>2066073464</t>
  </si>
  <si>
    <t>72223910R.1</t>
  </si>
  <si>
    <t>Dodávka a montáž zpětné klapky DN25</t>
  </si>
  <si>
    <t>-1915347884</t>
  </si>
  <si>
    <t>72223910R.2</t>
  </si>
  <si>
    <t>Dodávka a montáž revizní skříňka 450x450mm uzamykatelná</t>
  </si>
  <si>
    <t>285520144</t>
  </si>
  <si>
    <t>722290226</t>
  </si>
  <si>
    <t>Zkoušky, proplach a desinfekce vodovodního potrubí zkoušky těsnosti vodovodního potrubí závitového do DN 50</t>
  </si>
  <si>
    <t>610126261</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</si>
  <si>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</si>
  <si>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7,9+3,3</t>
  </si>
  <si>
    <t>722290234</t>
  </si>
  <si>
    <t>Zkoušky, proplach a desinfekce vodovodního potrubí proplach a desinfekce vodovodního potrubí do DN 80</t>
  </si>
  <si>
    <t>-722790165</t>
  </si>
  <si>
    <t>998722101</t>
  </si>
  <si>
    <t>Přesun hmot pro vnitřní vodovod stanovený z hmotnosti přesunovaného materiálu vodorovná dopravní vzdálenost do 50 m v objektech výšky do 6 m</t>
  </si>
  <si>
    <t>1897684101</t>
  </si>
  <si>
    <t>725</t>
  </si>
  <si>
    <t>Zdravotechnika - zařizovací předměty</t>
  </si>
  <si>
    <t>725111351</t>
  </si>
  <si>
    <t>Zařízení záchodů splachovače automatické pro tlakovou vodu z rozvodu</t>
  </si>
  <si>
    <t>569317504</t>
  </si>
  <si>
    <t xml:space="preserve">Poznámka k souboru cen:
1. V cenách -1351, -1361 není započten napájecí zdroj.
2. V cenách jsou započtená klozetová sedátka.
</t>
  </si>
  <si>
    <t>Poznámka k položce:
viz tabulka D.1.1.6 - SO02 - Specifikace vybavení - P3a</t>
  </si>
  <si>
    <t>72511231R.1</t>
  </si>
  <si>
    <t>klozet nerezový závěsný, bez sedátka, antivandal</t>
  </si>
  <si>
    <t>-1870917414</t>
  </si>
  <si>
    <t>Poznámka k položce:
dodávka a montáž včetně kotevního a spojovacího materiálu
viz D.1.1.6 Specifikace vybavení SO02 - P7</t>
  </si>
  <si>
    <t>72511231R.2</t>
  </si>
  <si>
    <t>klozet nerezový závěsný pro tělesně handikepované, bez sedátka, antivandal</t>
  </si>
  <si>
    <t>1878283312</t>
  </si>
  <si>
    <t>Poznámka k položce:
dodávka a montáž včetně kotevního a spojovacího materiálu
viz D.1.1.6 Specifikace vybavení SO02 - P3</t>
  </si>
  <si>
    <t>725121025</t>
  </si>
  <si>
    <t>Pisoárové záchodky splachovače automatické s napájecím zdrojem s kulovým ventilem</t>
  </si>
  <si>
    <t>-325031288</t>
  </si>
  <si>
    <t xml:space="preserve">Poznámka k souboru cen:
1. V cenách –1001, -1521, -1525, -1529, -2002 není započten napájecí zdroj.
2. V cenách -1501 a -1502 není započten ventil na oplach pisoáru.
</t>
  </si>
  <si>
    <t>Poznámka k položce:
dodávka a montáž včetně kotevního a spojovacího materiálu
viz tabulka D.1.1.6 - SO02 - Specifikace vybavení - P6a</t>
  </si>
  <si>
    <t>72512160R.1</t>
  </si>
  <si>
    <t>Pisoárové záchodky nerezové závěsný</t>
  </si>
  <si>
    <t>1850323174</t>
  </si>
  <si>
    <t>Poznámka k položce:
dodávka a montáž včetně kotevního a spojovacího materiálu
viz tabulka D.1.1.6 - SO02 - Specifikace vybavení - P6</t>
  </si>
  <si>
    <t>72521416R.1</t>
  </si>
  <si>
    <t xml:space="preserve">Umyvadla umyvadla nerezová automatická se senzorovou baterií na stěnu dva přívody vody s termostatickým ventilem 600x420 mm </t>
  </si>
  <si>
    <t>1123615532</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</si>
  <si>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</si>
  <si>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Poznámka k položce:
dodávka a montáž včetně kotevního a spojovacího materiálu
viz tabulka D.1.1.6 - SO02 - Specifikace vybavení - P2 + P2a</t>
  </si>
  <si>
    <t>725291621</t>
  </si>
  <si>
    <t>Doplňky zařízení koupelen a záchodů nerezové zásobník toaletních papírů d=300 mm</t>
  </si>
  <si>
    <t>836264733</t>
  </si>
  <si>
    <t>Poznámka k položce:
dodávka a montáž včetně kotevního a spojovacího materiálu
viz tabulka D.1.1.6 - SO02 - Specifikace vybavení - WC2</t>
  </si>
  <si>
    <t>72529163R.1</t>
  </si>
  <si>
    <t>Horizontální přebalovací pult z polypropylenu, barva šedá - dodávka a montáž včetně kotevního a spojovacího materiálu</t>
  </si>
  <si>
    <t>-1408978589</t>
  </si>
  <si>
    <t>Poznámka k položce:
viz tabulka D.1.1.6 - SO02 - Specifikace vybavení - P1</t>
  </si>
  <si>
    <t>72529163R.2</t>
  </si>
  <si>
    <t>Zrcadlo pro handikepované 600x400mm sklopné - nerez lesk - dodávka a montáž včetně kotevního a spojovacího materiálu</t>
  </si>
  <si>
    <t>-536880117</t>
  </si>
  <si>
    <t>Poznámka k položce:
viz D.1.1.6 Specifikace vybavení SO02 - P2b</t>
  </si>
  <si>
    <t>72529163R.3</t>
  </si>
  <si>
    <t>Plechové umyvadlo typu necky - atyp - dodávka a montáž včetně kotevního a spojovacího materiálu</t>
  </si>
  <si>
    <t>-590435097</t>
  </si>
  <si>
    <t>Poznámka k položce:
viz D.1.1.6 Specifikace vybavení SO02 - P4</t>
  </si>
  <si>
    <t>72529163R.4</t>
  </si>
  <si>
    <t>Baterie atyp provedená z ocelové vodovodní trubky, spínaná čidlem pohybu - dodávka a montáž včetně kotevního a spojovacího materiálu</t>
  </si>
  <si>
    <t>-1622951943</t>
  </si>
  <si>
    <t>Poznámka k položce:
viz D.1.1.6 Specifikace vybavení SO02 - P4a</t>
  </si>
  <si>
    <t>72529163R.5</t>
  </si>
  <si>
    <t>Nerezové zrcadlo 500x400mm antivandal povrch vysoce lesklý - dodávka a montáž včetně kotevního a spojovacího materiálu</t>
  </si>
  <si>
    <t>-1930850661</t>
  </si>
  <si>
    <t>Poznámka k položce:
viz D.1.1.6 Specifikace vybavení SO02 - P5b
vč.spojovacího materiálu - kotvení na stěnu</t>
  </si>
  <si>
    <t>72529163R.6</t>
  </si>
  <si>
    <t>Osoušeč rukou bezdotykový, elektrický, nerez - dodávka a montáž včetně kotevního a spojovacího materiálu</t>
  </si>
  <si>
    <t>-351958494</t>
  </si>
  <si>
    <t xml:space="preserve">Poznámka k položce:
viz D.1.1.6 Specifikace vybavení SO02 - WC1
</t>
  </si>
  <si>
    <t>72529163R.7</t>
  </si>
  <si>
    <t>Dávkovač tekutého mýdla 1,2l, svislý, nerez - dodávka a montáž včetně kotevního a spojovacího materiálu</t>
  </si>
  <si>
    <t>1115072623</t>
  </si>
  <si>
    <t xml:space="preserve">Poznámka k položce:
viz D.1.1.6 Specifikace vybavení SO02 - WC3
</t>
  </si>
  <si>
    <t>72529163R.8</t>
  </si>
  <si>
    <t>Odpadkový koš 26,5l, závěsný nerez - dodávka a montáž včetně kotevního a spojovacího materiálu</t>
  </si>
  <si>
    <t>-1549771945</t>
  </si>
  <si>
    <t xml:space="preserve">Poznámka k položce:
viz D.1.1.6 Specifikace vybavení SO02 - WC4
</t>
  </si>
  <si>
    <t>72529163R.9</t>
  </si>
  <si>
    <t>WC kartáč s nástěnným držákem 350mm nerez - dodávka a montáž včetně kotevního a spojovacího materiálu</t>
  </si>
  <si>
    <t>-1628036610</t>
  </si>
  <si>
    <t xml:space="preserve">Poznámka k položce:
viz D.1.1.6 Specifikace vybavení SO02 - WC5
</t>
  </si>
  <si>
    <t>72529172R.1</t>
  </si>
  <si>
    <t>Nerez madla sklopná, délky 830 mm - dodávka a montáž včetně kotevního a spojovacího materiálu</t>
  </si>
  <si>
    <t>1151180389</t>
  </si>
  <si>
    <t>Poznámka k položce:
viz tabulka D.1.1.6 - SO02 - Specifikace vybavení - P3b</t>
  </si>
  <si>
    <t>72553110R.1</t>
  </si>
  <si>
    <t>Elektrické ohřívače průtokové, příkon 3500W, stupeň krytí IP25 v nice</t>
  </si>
  <si>
    <t>1961548701</t>
  </si>
  <si>
    <t xml:space="preserve">Poznámka k souboru cen:
1. V cenách -1101 až -2220 a -9201 až -9206 je započteno upevnění zásobníků na příčky tl. 15 cm, na zdi a na nosné konstrukce. Osazení nosné konstrukce se oceňuje cenami katalogu 800-767 Konstrukce zámečnické.
</t>
  </si>
  <si>
    <t>Poznámka k položce:
dodávka a montáž včetně kotevního a spojovacího materiálu</t>
  </si>
  <si>
    <t>725813111</t>
  </si>
  <si>
    <t>Ventily rohové bez připojovací trubičky nebo flexi hadičky G 1/2</t>
  </si>
  <si>
    <t>-1892006201</t>
  </si>
  <si>
    <t>"pro umyvadla a WC a pisoár</t>
  </si>
  <si>
    <t>2*2+1+1+2+1</t>
  </si>
  <si>
    <t>55190003</t>
  </si>
  <si>
    <t>flexi hadice ohebná sanitární D 9x13mm FF 1/2" 500 mm</t>
  </si>
  <si>
    <t>-644442494</t>
  </si>
  <si>
    <t>725822656</t>
  </si>
  <si>
    <t>Baterie umyvadlové nástěnné automatické senzorové směšovací k průtokovým ohřívačům antivandal nerez</t>
  </si>
  <si>
    <t>913047172</t>
  </si>
  <si>
    <t xml:space="preserve">Poznámka k souboru cen:
1. V cenách –2654, 56, -9101-9202 není započten napájecí zdroj.
</t>
  </si>
  <si>
    <t>Poznámka k položce:
dodávka a montáž včetně kotevního a spojovacího materiálu
viz tabulka D.1.1.6 - SO02 - Specifikace vybavení - P5a</t>
  </si>
  <si>
    <t>998725101</t>
  </si>
  <si>
    <t>Přesun hmot pro zařizovací předměty stanovený z hmotnosti přesunovaného materiálu vodorovná dopravní vzdálenost do 50 m v objektech výšky do 6 m</t>
  </si>
  <si>
    <t>584410194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</si>
  <si>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</si>
  <si>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726</t>
  </si>
  <si>
    <t>Zdravotechnika - předstěnové instalace</t>
  </si>
  <si>
    <t>726131041</t>
  </si>
  <si>
    <t>Předstěnové instalační systémy do lehkých stěn s kovovou konstrukcí pro závěsné klozety ovládání zepředu, stavební výšky 1120 mm</t>
  </si>
  <si>
    <t>-673834280</t>
  </si>
  <si>
    <t xml:space="preserve">Poznámka k souboru cen:
1. V ceně jsou započteny náklady na: -1021 dodání nožního tlačítka na podlahu, -1041 dodání ovládacího tlačítka a zvukoizolační soupravy, -1042 dodání ovládacího tlačítka, -1043 dodání krycí desky, ručního tlačítka a zvukoizolační soupravy, -1061 dodání ovládacího tlačítka a zvukoizolační soupravy.
2. V ceně nejsou započteny náklady na: -1043 dodání podpěrných prvků a madel, -1202 až -1204 dodání ovládacího tlačítka.
3. V cenách nejsou započteny náklady na dodávku zařizovacích předmětů.
</t>
  </si>
  <si>
    <t>726131043</t>
  </si>
  <si>
    <t>Předstěnové instalační systémy do lehkých stěn s kovovou konstrukcí pro závěsné klozety ovládání zepředu, stavební výšky 1120 mm pro tělesně postižené</t>
  </si>
  <si>
    <t>758836504</t>
  </si>
  <si>
    <t>726191001</t>
  </si>
  <si>
    <t>Ostatní příslušenství instalačních systémů zvukoizolační souprava pro WC a bidet</t>
  </si>
  <si>
    <t>1329641521</t>
  </si>
  <si>
    <t>726191002</t>
  </si>
  <si>
    <t>Ostatní příslušenství instalačních systémů souprava pro předstěnovou montáž</t>
  </si>
  <si>
    <t>34973452</t>
  </si>
  <si>
    <t>998726111</t>
  </si>
  <si>
    <t>Přesun hmot pro instalační prefabrikáty stanovený z hmotnosti přesunovaného materiálu vodorovná dopravní vzdálenost do 50 m v objektech výšky do 6 m</t>
  </si>
  <si>
    <t>-971994911</t>
  </si>
  <si>
    <t>Poznámka k položce:
konzultovat s architektem</t>
  </si>
  <si>
    <t>460150163</t>
  </si>
  <si>
    <t>Hloubení zapažených i nezapažených kabelových rýh ručně včetně urovnání dna s přemístěním výkopku do vzdálenosti 3 m od okraje jámy nebo naložením na dopravní prostředek šířky 35 cm, hloubky 80 cm, v hornině třídy 3</t>
  </si>
  <si>
    <t xml:space="preserve">Poznámka k souboru cen:
1. Ceny hloubení rýh v hornině třídy 6 a 7 se oceňují cenami souboru cen 460 20- . Hloubení nezapažených kabelových rýh strojně.
</t>
  </si>
  <si>
    <t>460421182</t>
  </si>
  <si>
    <t>Kabelové lože včetně podsypu, zhutnění a urovnání povrchu z písku nebo štěrkopísku tloušťky 10 cm nad kabel zakryté plastovou fólií, šířky lože přes 25 do 50 cm</t>
  </si>
  <si>
    <t xml:space="preserve">Poznámka k souboru cen:
1. V cenách -1021 až -1072, -1121 až -1172 a -1221 až -1272 nejsou započteny náklady na dodávku betonových a plastových desek. Tato dodávka se oceňuje ve specifikaci.
</t>
  </si>
  <si>
    <t>460560163</t>
  </si>
  <si>
    <t>Zásyp kabelových rýh ručně s uložením výkopku ve vrstvách včetně zhutnění a urovnání povrchu šířky 35 cm hloubky 80 cm, v hornině třídy 3</t>
  </si>
  <si>
    <t>04 - SO 04 Herní prvky a vybavení</t>
  </si>
  <si>
    <t>93600100R.01</t>
  </si>
  <si>
    <t>Dodávka a montáž vybavení P1 - ohniště - průměr 1200 mm dlážděného lomovým kamenem (vápenec) na podkladní štěrkovou vrstvu s ocelovou samofixační obrubou - popis viz výkres SO 04 Herní prvky a vybavení prvek č.1</t>
  </si>
  <si>
    <t>1581337007</t>
  </si>
  <si>
    <t>Poznámka k položce:
doprava v ceně</t>
  </si>
  <si>
    <t>93600100R.02</t>
  </si>
  <si>
    <t>Dodávka a montáž vybavení P2 - box na sezení - dřevo horský modřín včetně kotevního a spojovacího nerez materiálu - popis viz výkres SO 04 Herní prvky a vybavení prvek č.2</t>
  </si>
  <si>
    <t>2111739353</t>
  </si>
  <si>
    <t>93600100R.03a</t>
  </si>
  <si>
    <t>Dodávka a montáž vybavení P3a - lavice s opěradlem - vč. kotevního a spojovacího materiálu, kotveno do betonové patky - patky součástí dodávky vč.zemních prací - popis viz výkres SO 04 Herní prvky a vybavení prvek č.3</t>
  </si>
  <si>
    <t>-648124506</t>
  </si>
  <si>
    <t>93600100R.03b</t>
  </si>
  <si>
    <t>Dodávka a montáž vybavení P3b - lavice bez opěradla - vč. kotevního a spojovacího materiálu, kotveno do betonové patky - patky součástí dodávky vč.zemních prací - popis viz výkres SO 04 Herní prvky a vybavení prvek č.3</t>
  </si>
  <si>
    <t>-1972658223</t>
  </si>
  <si>
    <t>93600100R.03c</t>
  </si>
  <si>
    <t>Dodávka a montáž vybavení P3c - stůl - vč. kotevního a spojovacího materiálu, kotveno do betonové patky - patky součástí dodávky vč.zemních prací - popis viz výkres SO 04 Herní prvky a vybavení prvek č.3</t>
  </si>
  <si>
    <t>355957814</t>
  </si>
  <si>
    <t>93600100R.04</t>
  </si>
  <si>
    <t>Dodávka a montáž vybavení P4 - odpadkový koš - trojkoš z nerez plechu - vč. kotevního a spojovacího materiálu, kotveno do betonové patky - patky součástí dodávky vč.zemních prací - popis viz výkres SO 04 Herní prvky a vybavení prvek č.4</t>
  </si>
  <si>
    <t>-1806863975</t>
  </si>
  <si>
    <t>93600100R.05</t>
  </si>
  <si>
    <t>Dodávka a montáž vybavení P5 - pítko - ocelové pítko vč.odtokové mřížky - vč. kotevního a spojovacího materiálu, kotveno do betonové patky - patka součástí dodávky vč.zemních prací - popis viz výkres SO 04 Herní prvky a vybavení prvek č.5</t>
  </si>
  <si>
    <t>-978882472</t>
  </si>
  <si>
    <t>93600100R.06</t>
  </si>
  <si>
    <t>Dodávka a montáž herního prvku P6 - ruční pumpa - sací výška 7m - vč. kotevního a spojovacího materiálu, kotveno do betonové patky - patka součástí dodávky vč.zemních prací - popis viz výkres SO 04 Herní prvky a vybavení prvek č.6</t>
  </si>
  <si>
    <t>1803857658</t>
  </si>
  <si>
    <t>93600100R.07</t>
  </si>
  <si>
    <t>Dodávka a montáž herního prvku P7 - kmen - vč. kotevního a spojovacího materiálu, zemních a betonářských prací - popis viz výkres SO 04 Herní prvky a vybavení prvek č.7</t>
  </si>
  <si>
    <t>2026221660</t>
  </si>
  <si>
    <t>93600100R.08</t>
  </si>
  <si>
    <t>Dodávka a montáž herního prvku P8 - bludiště - vč. kotevního a spojovacího materiálu, zemních a betonářských prací - popis viz výkres SO 04 Herní prvky a vybavení prvek č.8</t>
  </si>
  <si>
    <t>-557282819</t>
  </si>
  <si>
    <t>93600100R.09</t>
  </si>
  <si>
    <t>Dodávka a montáž herního prvku P9 - síť ve svahu - vč. kotevního a spojovacího materiálu, zemních a betonářských prací - popis viz výkres SO 04 Herní prvky a vybavení prvek č.9</t>
  </si>
  <si>
    <t>-184720036</t>
  </si>
  <si>
    <t>93600100R.10</t>
  </si>
  <si>
    <t>Dodávka a montáž herního prvku P10 - skluzavka ve svahu šířky 450mm, výška svahu 2-2,4m - nerezová ocel - vč. kotevního a spojovacího materiálu, zemních a betonářských prací, plochy tlumící dopad - popis viz výkres SO 04 Herní prvky a vybavení prvek č.10</t>
  </si>
  <si>
    <t>-1032930165</t>
  </si>
  <si>
    <t>93600100R.11</t>
  </si>
  <si>
    <t>Dodávka a montáž herního prvku P11 - skluzavka ve svahu šířky 1000mm, výška svahu 2m - nerezová ocel - vč. kotevního a spojovacího materiálu, zemních a betonářských prací, plochy tlumící dopad - popis viz výkres SO 04 Herní prvky a vybavení prvek č.11</t>
  </si>
  <si>
    <t>-1311790751</t>
  </si>
  <si>
    <t>93600100R.12</t>
  </si>
  <si>
    <t>Dodávka a montáž herního prvku P12 - pérovací plošina - horský modřín a nerezová ocel - vč. kotevního a spojovacího materiálu, zemních a betonářských prací - popis viz výkres SO 04 Herní prvky a vybavení prvek č.12</t>
  </si>
  <si>
    <t>174010095</t>
  </si>
  <si>
    <t>93600100R.13</t>
  </si>
  <si>
    <t>Dodávka a montáž herního prvku P13 - balanční lana ve svahu - vč. kotevního a spojovacího materiálu, zemních a betonářských prací - popis viz výkres SO 04 Herní prvky a vybavení prvek č.13</t>
  </si>
  <si>
    <t>-1774551761</t>
  </si>
  <si>
    <t>93600100R.14</t>
  </si>
  <si>
    <t>Dodávka a montáž herního prvku P14 - šlapáky ve svahu - vč. kotevního a spojovacího materiálu, zemních a betonářských prací - popis viz výkres SO 04 Herní prvky a vybavení prvek č.14</t>
  </si>
  <si>
    <t>1470460529</t>
  </si>
  <si>
    <t>93600100R.15</t>
  </si>
  <si>
    <t>1950151232</t>
  </si>
  <si>
    <t>93600100R.17</t>
  </si>
  <si>
    <t>Dodávka a montáž vybavení P17 - zábradlí - sloupky a madlo modřínové dřevo, výplň ocelové lanko, patka beton a ocelová T patka - vč. kotevního a spojovacího materiálu, zemních a betonářských prací - popis viz výkres SO 04 Herní prvky a vybavení prvek č.17</t>
  </si>
  <si>
    <t>-2129932090</t>
  </si>
  <si>
    <t>93600100R.18</t>
  </si>
  <si>
    <t>Dodávka a montáž vybavení P18 - stojan na kola - nerez ocel - vč. kotevního a spojovacího materiálu, zemních a betonářských prací - popis viz výkres SO 04 Herní prvky a vybavení prvek č.18</t>
  </si>
  <si>
    <t>-658920300</t>
  </si>
  <si>
    <t>998231311</t>
  </si>
  <si>
    <t>Přesun hmot pro sadovnické a krajinářské úpravy - strojně dopravní vzdálenost do 5000 m</t>
  </si>
  <si>
    <t>653661939</t>
  </si>
  <si>
    <t>05 - SO 05 Sadové úpravy</t>
  </si>
  <si>
    <t xml:space="preserve"> </t>
  </si>
  <si>
    <t>D1 - SADOVÉ ÚPRAVY</t>
  </si>
  <si>
    <t xml:space="preserve">    D2 - PŘÍPRAVA STANOVIŠTĚ</t>
  </si>
  <si>
    <t xml:space="preserve">    D3 - ZALOŽENÍ TRÁVNÍKU</t>
  </si>
  <si>
    <t xml:space="preserve">    D4 - VÝSADBA STROMŮ S BALEM V ROVINĚ DO JAMEK S 50% VÝMĚNOU PŮDY</t>
  </si>
  <si>
    <t xml:space="preserve">    D5 - VÝSADBA KEŘŮ A TRVALEK DO JAMEK S 50% VÝMĚNOU PŮDY</t>
  </si>
  <si>
    <t xml:space="preserve">    D6 - Přesun hmot</t>
  </si>
  <si>
    <t>SADOVÉ ÚPRAVY</t>
  </si>
  <si>
    <t>PŘÍPRAVA STANOVIŠTĚ</t>
  </si>
  <si>
    <t>111212356</t>
  </si>
  <si>
    <t>Odstranění nevhodných dřevin průměru kmene do 100 mm výšky přes 1 m s odstraněním pařezu přes 100 do 500 m2 na svahu přes 1:5 do 1:2</t>
  </si>
  <si>
    <t>76727625</t>
  </si>
  <si>
    <t xml:space="preserve">Poznámka k souboru cen:
1. V cenách jsou započteny i náklady na odklizení vytěžené dřevní hmoty na vzdálenost do 50 m, se složením na hromady nebo s naložením na dopravní prostředek a případnou úpravu terénu se zhutněním po odstranění dřevin.
2. V cenách nejsou započteny náklady na uložení shrabu na skládku.
3. Ceny jsou určeny pouze pro pěstební zásahy a rekonstrukce v sadovnických a krajinářských úpravách.
4. Ceny nelze použít:
a) pro úplnou likvidaci porostu při přípravě staveniště apod.; tyto práce se oceňují cenami katalogu 800-1 Zemní práce,
b) pro odstranění kořenových výmladků; tyto práce se oceňují individuálně,
c) -1221 až -1223 a -1331 až -1333 pro jednoleté semenáče dřevin, náletů v bylinném stavu; tyto práce se oceňují cenami souborů cen 185 80-42 Vypletí nebo 183 41-13 Odplevelení výsadeb.
5. Průměr kmene stromů nebo keřů se měří 0,15 m nad terénem.
6. Množství jednotek se stanoví samostatně za keřovou skupinu v m2 souvislé plochy rovné součtu půdorysných ploch omezených obalovými křivkami korun jednotlivých stromů a keřů, jejichž koruny se půdorysně překrývají. Jestliže by byl zmíněný součet ploch větší než půdorysná plocha staveniště (upravované plochy), uvažuje se pouze tato plocha.
7. V cenách o sklonu svahu přes 1:1 jsou uvažovány podmínky pro svahy běžně schůdné; bez použití lezeckých technik. V případě použití lezeckých technik se tyto náklady oceňují individuálně.
</t>
  </si>
  <si>
    <t>"plocha viz výkres č.C.4</t>
  </si>
  <si>
    <t>380</t>
  </si>
  <si>
    <t>112151012</t>
  </si>
  <si>
    <t>Pokácení stromu volné v celku s odřezáním kmene a s odvětvením průměru kmene přes 200 do 300 mm</t>
  </si>
  <si>
    <t>-1141867724</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</si>
  <si>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
5. Stromy o průměru kmene na řezné ploše větší než 1500 mm se oceňují individuálně.
6. Práce jsou prováděné technikou volného kácení.
</t>
  </si>
  <si>
    <t>"množství viz výkres č.C.4</t>
  </si>
  <si>
    <t>112201112</t>
  </si>
  <si>
    <t>Odstranění pařezu v rovině nebo na svahu do 1:5 o průměru pařezu na řezné ploše přes 200 do 300 mm</t>
  </si>
  <si>
    <t>-1130415226</t>
  </si>
  <si>
    <t xml:space="preserve">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
</t>
  </si>
  <si>
    <t>112151511</t>
  </si>
  <si>
    <t>Řez a průklest stromů pomocí mobilní plošiny výšky stromu do 10 m</t>
  </si>
  <si>
    <t>-473528375</t>
  </si>
  <si>
    <t xml:space="preserve">Poznámka k souboru cen:
1. V cenách jsou započteny i náklady na:
a) zabezpečující opatření před padajícími větvemi,
b) odklizení částí větví na vzdálenost do 20 m se složením na hromady nebo naložením na dopravní prostředek.
2. V cenách nejsou započteny náklady na odvoz ani složení na skládku.
</t>
  </si>
  <si>
    <t>ZALOŽENÍ TRÁVNÍKU</t>
  </si>
  <si>
    <t>111151232</t>
  </si>
  <si>
    <t>Pokosení trávníku při souvislé ploše přes 1000 do 10000 m2 lučního na svahu přes 1:5 do 1:2</t>
  </si>
  <si>
    <t>1259579476</t>
  </si>
  <si>
    <t xml:space="preserve">Poznámka k souboru cen:
1. V cenách jsou započteny i náklady na shrabání a naložení shrabu na dopravní prostředek, odvozem do 20 km a se složením.
2. V cenách nejsou započteny náklady na uložení shrabu na skládku.
3. Z celkové pokosené plochy se neodečítají plochy bez trávního porostu, pokud je jejich plocha menší než 3 m2 jednotlivě.
4. V cenách o sklonu svahu přes 1:1 jsou uvažovány podmínky pro svahy běžně schůdné; bez použití lezeckých technik. V případě použití lezeckých technik se tyto náklady oceňují individuálně.
</t>
  </si>
  <si>
    <t>181451122</t>
  </si>
  <si>
    <t>Založení trávníku na půdě předem připravené plochy přes 1000 m2 výsevem včetně utažení lučního na svahu přes 1:5 do 1:2</t>
  </si>
  <si>
    <t>-2025742001</t>
  </si>
  <si>
    <t>00572100</t>
  </si>
  <si>
    <t>-465521555</t>
  </si>
  <si>
    <t>1100*0,015 'Přepočtené koeficientem množství</t>
  </si>
  <si>
    <t>183403253</t>
  </si>
  <si>
    <t>Obdělání půdy hrabáním na svahu přes 1:5 do 1:2</t>
  </si>
  <si>
    <t>-1518763838</t>
  </si>
  <si>
    <t>183403261</t>
  </si>
  <si>
    <t>Obdělání půdy válením na svahu přes 1:5 do 1:2</t>
  </si>
  <si>
    <t>737062346</t>
  </si>
  <si>
    <t>-733714625</t>
  </si>
  <si>
    <t>"5x zalití 10l/m2</t>
  </si>
  <si>
    <t>1100*5*10/1000</t>
  </si>
  <si>
    <t>VÝSADBA STROMŮ S BALEM V ROVINĚ DO JAMEK S 50% VÝMĚNOU PŮDY</t>
  </si>
  <si>
    <t>183101215</t>
  </si>
  <si>
    <t>Hloubení jamek pro vysazování rostlin v zemině tř.1 až 4 s výměnou půdy z 50% v rovině nebo na svahu do 1:5, objemu přes 0,125 do 0,40 m3</t>
  </si>
  <si>
    <t>-1020182945</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</si>
  <si>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</si>
  <si>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"počet viz osazovací plán D.1.1.2</t>
  </si>
  <si>
    <t>10321100</t>
  </si>
  <si>
    <t>zahradní substrát pro výsadbu VL</t>
  </si>
  <si>
    <t>-1785189546</t>
  </si>
  <si>
    <t>"substrát (0,2 m3/ kus)</t>
  </si>
  <si>
    <t>16*0,2</t>
  </si>
  <si>
    <t>184102114</t>
  </si>
  <si>
    <t>Výsadba dřeviny s balem do předem vyhloubené jamky se zalitím v rovině nebo na svahu do 1:5, při průměru balu přes 400 do 500 mm</t>
  </si>
  <si>
    <t>289512754</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</si>
  <si>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</si>
  <si>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CaBe</t>
  </si>
  <si>
    <t>Carpinus betulus - habr obecný - BAL  Vk 3xp OK 14-16</t>
  </si>
  <si>
    <t>SaFr</t>
  </si>
  <si>
    <t>Salix fragilis - vrba křehká - BAL  Vk 3xp OK 12-14</t>
  </si>
  <si>
    <t>FaSy</t>
  </si>
  <si>
    <t>Fagus sylvatica - buk lesní - BAL  Vk 3xp OK 14-16</t>
  </si>
  <si>
    <t>QuRo</t>
  </si>
  <si>
    <t>Quercus robur - dub letní - BAL  Vk 3xp OK 14-16</t>
  </si>
  <si>
    <t>QuPe</t>
  </si>
  <si>
    <t>Quercus petraea - dub zimní - BAL  Vk 3xp OK 14-16</t>
  </si>
  <si>
    <t>SoTo</t>
  </si>
  <si>
    <t>Sorbus torminalis - jeřáb břek - BAL  Vk 3xp OK 14-16</t>
  </si>
  <si>
    <t>SaAl</t>
  </si>
  <si>
    <t>Salix alba - vrba bílá - BAL  Vk 3xp OK 14-16</t>
  </si>
  <si>
    <t>MaDo</t>
  </si>
  <si>
    <t>Malus domestica - malus domestica - BAL VK 3xpOK 10-12</t>
  </si>
  <si>
    <t>PrCe</t>
  </si>
  <si>
    <t>Prunus avium 'Kerešova' - třešeň ptačí Kerešova - KV</t>
  </si>
  <si>
    <t>184215132</t>
  </si>
  <si>
    <t>Ukotvení dřeviny kůly třemi kůly, délky přes 1 do 2 m</t>
  </si>
  <si>
    <t>-1551545840</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</si>
  <si>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</si>
  <si>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60591253</t>
  </si>
  <si>
    <t>kůl vyvazovací dřevěný impregnovaný D 8cm dl 2m</t>
  </si>
  <si>
    <t>2090591261</t>
  </si>
  <si>
    <t>16*3</t>
  </si>
  <si>
    <t>61894004</t>
  </si>
  <si>
    <t>provaz kokosový dvoužílový</t>
  </si>
  <si>
    <t>683963555</t>
  </si>
  <si>
    <t>184801121</t>
  </si>
  <si>
    <t>Ošetření vysazených dřevin solitérních v rovině nebo na svahu do 1:5</t>
  </si>
  <si>
    <t>-1791346977</t>
  </si>
  <si>
    <t xml:space="preserve">Poznámka k souboru cen: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případě použití lezeckých technik se tyto náklady oceňují individuálně.
</t>
  </si>
  <si>
    <t>184852311</t>
  </si>
  <si>
    <t>Řez stromů prováděný lezeckou technikou výchovný špičáky a keřové stromy, výšky do 4 m</t>
  </si>
  <si>
    <t>824452280</t>
  </si>
  <si>
    <t xml:space="preserve">Poznámka k souboru cen:
1. Plocha koruny se určí jako součin ideálního průměru stromu a jeho výšky. Ideální průměr stromu je součet nejkratší a nejdelší vzdálenosti svislého obrysu koruny od kmene.
2. Plocha koruny příplatku se určí z procentního podílu překážky k prostoru vymezenému okapovou linií stromu. Za překážky se považuje např. svah přes 1:2 nebo různé stavby a komunikace zasahující do okapové linie stromu.
3. Příplatek k ceně dle plochy koruny stromu se započítává za každých započatých 25 % překážky v půdorysném průmětu stromu vymezeném okapovou linií stromu. Celkový příplatek může činit maximálně čtyřnásobek uvedené ceny.
4. Za překážky jsou považovány objekty jako např. komunikace, svah 1:2, stavební objekty apod.
5. V cenách jsou započteny i náklady na rozřezání větví a jejich přemístění na hromady na vzdálenost do 20 m.
6. V cenách nejsou započteny náklady na skládku.
7. Mernou jednotkou kus se u řezu rozumí jeden strom.
</t>
  </si>
  <si>
    <t>185804311</t>
  </si>
  <si>
    <t>Zalití rostlin vodou plochy záhonů jednotlivě do 20 m2</t>
  </si>
  <si>
    <t>-704054622</t>
  </si>
  <si>
    <t>Poznámka k položce:
50 l/ks; 5x</t>
  </si>
  <si>
    <t>"5x zálivka 50 l/ks</t>
  </si>
  <si>
    <t>5*50*16/1000</t>
  </si>
  <si>
    <t>18481312R.1</t>
  </si>
  <si>
    <t>Ochrana dřevin proti strunové sekačce</t>
  </si>
  <si>
    <t>-1426113750</t>
  </si>
  <si>
    <t xml:space="preserve">Poznámka k souboru cen:
1. V ceně -3121 jsou započteny i náklady na spojení konců drátů po celé výšce pletiva a donesení připravených dílů pletiva k vybraným stromům na vzdálenost do 50 m.
2. V cenách prací -3131 až -3134 se provádí:
a) sazenice listnaté - nátěr celého vrcholového výhonu s terminálním pupenem,
b) sazenice jehličnaté - natírá se terminální pupen i s postraními větvemi horního přeslenu.
3. V ceně - 3121 je uvažována ochrana provedená pouze u kostry porostu, tj. 400 jedinců na hektar (spon 5 x 5 m).
4. Kostra porostu je cílový počet stromů na 1 hektar plochy lesa.
5. V cenách o sklonu svahu přes 1:1 jsou uvažovány podmínky pro svahy běžně schůdné; bez použití lezeckých technik. V případě použití lezeckých technik se tyto náklady oceňují individuálně.
</t>
  </si>
  <si>
    <t>6262917R.1</t>
  </si>
  <si>
    <t>perforovaná chránička paty kmene stromu před poškozením strunovou sekačkou</t>
  </si>
  <si>
    <t>295568115</t>
  </si>
  <si>
    <t>D5</t>
  </si>
  <si>
    <t>VÝSADBA KEŘŮ A TRVALEK DO JAMEK S 50% VÝMĚNOU PŮDY</t>
  </si>
  <si>
    <t>183101213</t>
  </si>
  <si>
    <t>Hloubení jamek pro vysazování rostlin v zemině tř.1 až 4 s výměnou půdy z 50% v rovině nebo na svahu do 1:5, objemu přes 0,02 do 0,05 m3</t>
  </si>
  <si>
    <t>-1194504419</t>
  </si>
  <si>
    <t>167</t>
  </si>
  <si>
    <t>314567036</t>
  </si>
  <si>
    <t>"substrát (0,025 m3/ kus)</t>
  </si>
  <si>
    <t>167*0,025</t>
  </si>
  <si>
    <t>184102112</t>
  </si>
  <si>
    <t>Výsadba dřeviny s balem do předem vyhloubené jamky se zalitím v rovině nebo na svahu do 1:5, při průměru balu přes 200 do 300 mm</t>
  </si>
  <si>
    <t>-2078806378</t>
  </si>
  <si>
    <t>PrPa</t>
  </si>
  <si>
    <t>Prunus padus - střemcha obecná - v 40-60, ko1,5l</t>
  </si>
  <si>
    <t>SaPu</t>
  </si>
  <si>
    <t>Salix purpurea - vrba nachová - v 60-80, ko1,5l</t>
  </si>
  <si>
    <t>FrAl</t>
  </si>
  <si>
    <t>Frangula alnus - krušina olšovitá - v 60-80, ko1,5l</t>
  </si>
  <si>
    <t>CoAv</t>
  </si>
  <si>
    <t>Corylus avellana - líska obecná - v 40-60, ko1l</t>
  </si>
  <si>
    <t>ViOp</t>
  </si>
  <si>
    <t>Viburnum opulus - kalina obecná - v 60-100, bal</t>
  </si>
  <si>
    <t>EuEu</t>
  </si>
  <si>
    <t>Euonimus europaeus - brslen evropský - Pyr 2xp, v 150-200, dtbal</t>
  </si>
  <si>
    <t>ViLa</t>
  </si>
  <si>
    <t>Viburnum lantana - kalina tušalaj - v 60-100, ko5l</t>
  </si>
  <si>
    <t>RoCa</t>
  </si>
  <si>
    <t>Rosa canina - růže šípková - v 40-60, ko1l</t>
  </si>
  <si>
    <t>RoRu</t>
  </si>
  <si>
    <t>Rosa rugosa - růže svraskalá - v 40-60, ko1l</t>
  </si>
  <si>
    <t>SaRe</t>
  </si>
  <si>
    <t>Salix repens/S. rosmarinifolia - vrba plazivá/v. rozmarýnolistá - v 40 -60, ko 5l</t>
  </si>
  <si>
    <t>183205111</t>
  </si>
  <si>
    <t>Založení záhonu pro výsadbu rostlin v rovině nebo na svahu do 1:5 v zemině tř. 1 až 2</t>
  </si>
  <si>
    <t>1517255426</t>
  </si>
  <si>
    <t xml:space="preserve">Poznámka k souboru cen:
1. V cenách jsou započteny i náklady na urovnání s případným naložení odpadu na dopravní prostředek, odvoz na vzdálenost do 20 km a složení výkopků.
2. Ceny nelze použít pro založení záhonu s výškovým členěním pro ornamentální výsadby; tyto práce se oceňují individuálně.
</t>
  </si>
  <si>
    <t>"počet viz osazovací plán D.1.1.2 - pro trvalky</t>
  </si>
  <si>
    <t>183211312</t>
  </si>
  <si>
    <t>Výsadba květin do připravené půdy se zalitím do připravené půdy, se zalitím trvalek</t>
  </si>
  <si>
    <t>-2122904466</t>
  </si>
  <si>
    <t xml:space="preserve">Poznámka k souboru cen:
1. V cenách jsou započteny i náklady na případné naložení přebytečných výkopků na dopravní prostředek, odvoz na vzdálenost do 20 km a složení výkopků.
2. V cenách nejsou započteny náklady na:
a) hloubení jamek,
b) uložení odpadu na skládce.
3. Ceny nelze použít pro ornamentální výsadby; tyto se oceňují individuálně.
</t>
  </si>
  <si>
    <t>1367</t>
  </si>
  <si>
    <t>CaPe</t>
  </si>
  <si>
    <t>Carex pendula - ostřice převislá - K9</t>
  </si>
  <si>
    <t>LuSy</t>
  </si>
  <si>
    <t>Luzula sylvatica - bika lesní - K9</t>
  </si>
  <si>
    <t>GeSa</t>
  </si>
  <si>
    <t>Geranium sanguineum - kakost krvavý - K9</t>
  </si>
  <si>
    <t>GeRe</t>
  </si>
  <si>
    <t>Geraneum rebertianum - kakost smrdutý - K9</t>
  </si>
  <si>
    <t>PrVe</t>
  </si>
  <si>
    <t>Prumula veris - prvosenka jarní - K9</t>
  </si>
  <si>
    <t>PoOd</t>
  </si>
  <si>
    <t>Polygonatum odoratum - kokořík vonný - K9</t>
  </si>
  <si>
    <t>ViMi</t>
  </si>
  <si>
    <t>Vinca minor - barvínek menší - K9</t>
  </si>
  <si>
    <t>184911161</t>
  </si>
  <si>
    <t>Mulčování záhonů kačírkem nebo drceným kamenivem tloušťky mulče přes 50 do 100 mm v rovině nebo na svahu do 1:5</t>
  </si>
  <si>
    <t>-1329863703</t>
  </si>
  <si>
    <t xml:space="preserve">Poznámka k souboru cen:
1. V cenách jsou započteny i náklady na naložení odpadu na dopravní prostředek, odvoz do 20 km a složení odpadu.
2. V cenách nejsou započteny náklady na:
a) uložení odpadu na skládku,
b) mulč v podobě kačírku nebo drceného kameniva, tento se oceňuje ve specifikaci.
3. Ceny jsou určeny pro zpracování materiálem o frakci do 63 mm. Nad velikost této frakce se práce oceňuje individuálně.
</t>
  </si>
  <si>
    <t>58343810</t>
  </si>
  <si>
    <t>kamenivo drcené hrubé frakce 4/8</t>
  </si>
  <si>
    <t>1635364942</t>
  </si>
  <si>
    <t>66*1,8</t>
  </si>
  <si>
    <t>184911431</t>
  </si>
  <si>
    <t>Mulčování vysazených rostlin mulčovací kůrou, tl. přes 100 do 150 mm v rovině nebo na svahu do 1:5</t>
  </si>
  <si>
    <t>5877096</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</si>
  <si>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</si>
  <si>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"počet viz osazovací plán D.1.1.2 - pro keře</t>
  </si>
  <si>
    <t>157</t>
  </si>
  <si>
    <t>10391100</t>
  </si>
  <si>
    <t>kůra mulčovací VL</t>
  </si>
  <si>
    <t>606267009</t>
  </si>
  <si>
    <t>51,4</t>
  </si>
  <si>
    <t>18211111R.1</t>
  </si>
  <si>
    <t>instalace jutové, kokosové nebo plastové rohože</t>
  </si>
  <si>
    <t>737164910</t>
  </si>
  <si>
    <t xml:space="preserve">Poznámka k souboru cen:
1. Množství jednotek se stanoví v m2 zpevněné plochy svahu před zpevněním.
2. V cenách nejsou započteny náklady na dodání rohože tyto náklady se oceňují ve specifikaci.
</t>
  </si>
  <si>
    <t>"počet viz osazovací plán D.1.1.2 - pro keře i trvalky</t>
  </si>
  <si>
    <t>157+132</t>
  </si>
  <si>
    <t>69311314</t>
  </si>
  <si>
    <t>textilie jutařská 100g/m2</t>
  </si>
  <si>
    <t>1633655044</t>
  </si>
  <si>
    <t>289</t>
  </si>
  <si>
    <t>289*0,67 'Přepočtené koeficientem množství</t>
  </si>
  <si>
    <t>2050690037</t>
  </si>
  <si>
    <t>Poznámka k položce:
20l/m2; 4x</t>
  </si>
  <si>
    <t>"4x zalití 20l/m2</t>
  </si>
  <si>
    <t>(157+132)*4*20/1000</t>
  </si>
  <si>
    <t>D6</t>
  </si>
  <si>
    <t>998231411</t>
  </si>
  <si>
    <t>Přesun hmot pro sadovnické a krajinářské úpravy - ručně bez užití mechanizace vodorovná dopravní vzdálenost do 100 m</t>
  </si>
  <si>
    <t>1754740985</t>
  </si>
  <si>
    <t>06 - SO 06 Inženýrské sítě</t>
  </si>
  <si>
    <t>06.1 - SO 06.1 Vodovodní přípojka a přívod k pítku</t>
  </si>
  <si>
    <t>113107423</t>
  </si>
  <si>
    <t>Odstranění podkladů nebo krytů při překopech inženýrských sítí s přemístěním hmot na skládku ve vzdálenosti do 3 m nebo s naložením na dopravní prostředek strojně plochy jednotlivě do 15 m2 z kameniva hrubého drceného, o tl. vrstvy přes 200 do 300 mm</t>
  </si>
  <si>
    <t>1856774640</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</si>
  <si>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</si>
  <si>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2,0*0,8</t>
  </si>
  <si>
    <t>113107441</t>
  </si>
  <si>
    <t>Odstranění podkladů nebo krytů při překopech inženýrských sítí s přemístěním hmot na skládku ve vzdálenosti do 3 m nebo s naložením na dopravní prostředek strojně plochy jednotlivě do 15 m2 živičných, o tl. vrstvy do 50 mm</t>
  </si>
  <si>
    <t>-737226829</t>
  </si>
  <si>
    <t>113107442</t>
  </si>
  <si>
    <t>Odstranění podkladů nebo krytů při překopech inženýrských sítí s přemístěním hmot na skládku ve vzdálenosti do 3 m nebo s naložením na dopravní prostředek strojně plochy jednotlivě do 15 m2 živičných, o tl. vrstvy přes 50 do 100 mm</t>
  </si>
  <si>
    <t>-328798890</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</si>
  <si>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</si>
  <si>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</si>
  <si>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-1599738783</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</si>
  <si>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</si>
  <si>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0,8*2</t>
  </si>
  <si>
    <t>130001101</t>
  </si>
  <si>
    <t>Příplatek k cenám hloubených vykopávek za ztížení vykopávky v blízkosti podzemního vedení nebo výbušnin pro jakoukoliv třídu horniny</t>
  </si>
  <si>
    <t>-202793843</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</si>
  <si>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</si>
  <si>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"ruční výkop v blízkosti optického kabelu a sděl. a silových kabelů</t>
  </si>
  <si>
    <t>5,0*0,8*1,2</t>
  </si>
  <si>
    <t>131201201</t>
  </si>
  <si>
    <t>Hloubení zapažených jam a zářezů s urovnáním dna do předepsaného profilu a spádu v hornině tř. 3 do 100 m3</t>
  </si>
  <si>
    <t>-1143082201</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</si>
  <si>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</si>
  <si>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"jáma pro vodoměr.šachtu</t>
  </si>
  <si>
    <t>2,2*1,9*1,8</t>
  </si>
  <si>
    <t>131201209</t>
  </si>
  <si>
    <t>Hloubení zapažených jam a zářezů s urovnáním dna do předepsaného profilu a spádu Příplatek k cenám za lepivost horniny tř. 3</t>
  </si>
  <si>
    <t>-770404700</t>
  </si>
  <si>
    <t>7,524*0,3</t>
  </si>
  <si>
    <t>-258460977</t>
  </si>
  <si>
    <t>"přípojka</t>
  </si>
  <si>
    <t>14,0*0,8*1,2</t>
  </si>
  <si>
    <t>"k pítku</t>
  </si>
  <si>
    <t>21,0*0,8*1,2</t>
  </si>
  <si>
    <t>1646111245</t>
  </si>
  <si>
    <t>33,6*0,3</t>
  </si>
  <si>
    <t>151101101</t>
  </si>
  <si>
    <t>Zřízení pažení a rozepření stěn rýh pro podzemní vedení pro všechny šířky rýhy příložné pro jakoukoliv mezerovitost, hloubky do 2 m</t>
  </si>
  <si>
    <t>1696630827</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</si>
  <si>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</si>
  <si>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(2,2+1,9)*2*1,8</t>
  </si>
  <si>
    <t>14,0*1,2*2</t>
  </si>
  <si>
    <t>21,0*1,2*2</t>
  </si>
  <si>
    <t>151101111</t>
  </si>
  <si>
    <t>Odstranění pažení a rozepření stěn rýh pro podzemní vedení s uložením materiálu na vzdálenost do 3 m od kraje výkopu příložné, hloubky do 2 m</t>
  </si>
  <si>
    <t>231316228</t>
  </si>
  <si>
    <t>161101101</t>
  </si>
  <si>
    <t>Svislé přemístění výkopku bez naložení do dopravní nádoby avšak s vyprázdněním dopravní nádoby na hromadu nebo do dopravního prostředku z horniny tř. 1 až 4, při hloubce výkopu přes 1 do 2,5 m</t>
  </si>
  <si>
    <t>-85130706</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</si>
  <si>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</si>
  <si>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7,524+33,6</t>
  </si>
  <si>
    <t>-1395156796</t>
  </si>
  <si>
    <t>"výkop" 41,124</t>
  </si>
  <si>
    <t>"zásyp" -26,86</t>
  </si>
  <si>
    <t>-996627170</t>
  </si>
  <si>
    <t>-1481389391</t>
  </si>
  <si>
    <t>14,264*1,8</t>
  </si>
  <si>
    <t>1732525056</t>
  </si>
  <si>
    <t>2,2*1,9*1,8-1,2*0,9*1,8</t>
  </si>
  <si>
    <t>14,0*0,8*(1,2-0,1-0,34)</t>
  </si>
  <si>
    <t>21,0*0,8*(1,2-0,1-0,34)</t>
  </si>
  <si>
    <t>175151101</t>
  </si>
  <si>
    <t>Obsypání potrubí strojně sypaninou z vhodných hornin tř. 1 až 4 nebo materiálem připraveným podél výkopu ve vzdálenosti do 3 m od jeho kraje, pro jakoukoliv hloubku výkopu a míru zhutnění bez prohození sypaniny</t>
  </si>
  <si>
    <t>1606377776</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</si>
  <si>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</si>
  <si>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14,0*0,8*0,34</t>
  </si>
  <si>
    <t>21,0*0,8*0,34</t>
  </si>
  <si>
    <t>583313450</t>
  </si>
  <si>
    <t>kamenivo těžené drobné tříděné frakce 0-4</t>
  </si>
  <si>
    <t>-1594741827</t>
  </si>
  <si>
    <t>9,52*1,8</t>
  </si>
  <si>
    <t>451572111</t>
  </si>
  <si>
    <t>Lože pod potrubí, stoky a drobné objekty v otevřeném výkopu z kameniva drobného těženého 0 až 4 mm</t>
  </si>
  <si>
    <t>-177176804</t>
  </si>
  <si>
    <t xml:space="preserve">Poznámka k souboru cen:
1. Ceny -1111 a -1192 lze použít i pro zřízení sběrných vrstev nad drenážními trubkami.
2. V cenách -5111 a -1192 jsou započteny i náklady na prohození výkopku získaného při zemních pracích.
</t>
  </si>
  <si>
    <t>14,0*0,8*0,1</t>
  </si>
  <si>
    <t>21,0*0,8*0,1</t>
  </si>
  <si>
    <t>"pod šachtu</t>
  </si>
  <si>
    <t>1,5*1,2*0,15</t>
  </si>
  <si>
    <t>566901132</t>
  </si>
  <si>
    <t>Vyspravení podkladu po překopech inženýrských sítí plochy do 15 m2 s rozprostřením a zhutněním štěrkodrtí tl. 150 mm</t>
  </si>
  <si>
    <t>-1404665095</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</si>
  <si>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</si>
  <si>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"2 vrstvy po 150mm</t>
  </si>
  <si>
    <t>2,0*0,8*2</t>
  </si>
  <si>
    <t>566901161</t>
  </si>
  <si>
    <t>Vyspravení podkladu po překopech inženýrských sítí plochy do 15 m2 s rozprostřením a zhutněním obalovaným kamenivem ACP (OK) tl. 100 mm</t>
  </si>
  <si>
    <t>-1927427387</t>
  </si>
  <si>
    <t>572340111</t>
  </si>
  <si>
    <t>Vyspravení krytu komunikací po překopech inženýrských sítí plochy do 15 m2 asfaltovým betonem ACO (AB), po zhutnění tl. přes 30 do 50 mm</t>
  </si>
  <si>
    <t>155068687</t>
  </si>
  <si>
    <t xml:space="preserve">Poznámka k souboru cen: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</si>
  <si>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871171141</t>
  </si>
  <si>
    <t>Montáž vodovodního potrubí z plastů v otevřeném výkopu z polyetylenu PE 100 svařovaných na tupo SDR 11/PN16 D 40 x 3,7 mm</t>
  </si>
  <si>
    <t>-1485268720</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</si>
  <si>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</si>
  <si>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"pítko</t>
  </si>
  <si>
    <t>28613596</t>
  </si>
  <si>
    <t>potrubí dvouvrstvé PE100 s 10% signalizační vrstvou SDR 11 40x3,7 dl 12m</t>
  </si>
  <si>
    <t>462185135</t>
  </si>
  <si>
    <t>35*1,015</t>
  </si>
  <si>
    <t>879171111</t>
  </si>
  <si>
    <t>Montáž napojení vodovodní přípojky v otevřeném výkopu ve sklonu přes 20 % DN 32</t>
  </si>
  <si>
    <t>-1452833536</t>
  </si>
  <si>
    <t xml:space="preserve">Poznámka k souboru cen:
1. Ceny jsou určeny pro polyetylenové a PVC potrubí.
2. Ceny jsou určeny pro jedno napojení vnitřní instalace objektu na vodovodní přípojku.
</t>
  </si>
  <si>
    <t>891162211</t>
  </si>
  <si>
    <t>Montáž vodovodních armatur na potrubí vodoměrů v šachtě závitových G 1</t>
  </si>
  <si>
    <t>-1678105266</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</si>
  <si>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</si>
  <si>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3882146R.1</t>
  </si>
  <si>
    <t>vodoměr domovní na studenou užitkovou vodu G1, Qn=4m3/h</t>
  </si>
  <si>
    <t>343451375</t>
  </si>
  <si>
    <t>891181112</t>
  </si>
  <si>
    <t>Montáž vodovodních armatur na potrubí šoupátek nebo klapek uzavíracích v otevřeném výkopu nebo v šachtách s osazením zemní soupravy (bez poklopů) DN 40</t>
  </si>
  <si>
    <t>-1874503156</t>
  </si>
  <si>
    <t>42221421</t>
  </si>
  <si>
    <t>šoupátko přípojkové přímé DN 32 PN16 připoj. rozměr 40 x 1 1,2"</t>
  </si>
  <si>
    <t>-558668520</t>
  </si>
  <si>
    <t>4229107R.1</t>
  </si>
  <si>
    <t>souprava zemní pro šoupátka DN 32mm teleskopická Rd 1,3-1,8 m</t>
  </si>
  <si>
    <t>768628397</t>
  </si>
  <si>
    <t>891319111</t>
  </si>
  <si>
    <t>Montáž vodovodních armatur na potrubí navrtávacích pasů s ventilem Jt 1 MPa, na potrubí z trub litinových, ocelových nebo plastických hmot DN 150</t>
  </si>
  <si>
    <t>1280700934</t>
  </si>
  <si>
    <t>42271415</t>
  </si>
  <si>
    <t>pas navrtávací z tvárné litiny DN 150, rozsah (168-271), odbočky 1",5/4",6/4",2"</t>
  </si>
  <si>
    <t>-1907697855</t>
  </si>
  <si>
    <t>892233122</t>
  </si>
  <si>
    <t>Proplach a dezinfekce vodovodního potrubí DN od 40 do 70</t>
  </si>
  <si>
    <t>-1233646250</t>
  </si>
  <si>
    <t xml:space="preserve">Poznámka k souboru cen:
1. V cenách jsou započteny náklady na napuštění a vypuštění vody, dodání vody a dezinfekčního prostředku.
</t>
  </si>
  <si>
    <t>892241111</t>
  </si>
  <si>
    <t>Tlakové zkoušky vodou na potrubí DN do 80</t>
  </si>
  <si>
    <t>1542805707</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</si>
  <si>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</si>
  <si>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892372111</t>
  </si>
  <si>
    <t>Tlakové zkoušky vodou zabezpečení konců potrubí při tlakových zkouškách DN do 300</t>
  </si>
  <si>
    <t>153073689</t>
  </si>
  <si>
    <t>893811113</t>
  </si>
  <si>
    <t>Osazení vodoměrné šachty z polypropylenu PP samonosné pro běžné zatížení hranaté, půdorysné plochy do 1,1 m2, světlé hloubky od 1,4 m do 1,6 m</t>
  </si>
  <si>
    <t>843161106</t>
  </si>
  <si>
    <t xml:space="preserve">Poznámka k souboru cen:
1. V cenách jsou započteny i náklady na:
a) podkladní desku z betonu prostého tl. 100 mm,
b) v cenách -1111 až -1263 je započteno obetonování vodoměrné šachty, z betonu prostého tl. 100 mm
2. V cenách nejsou započteny náklady na:
a) dodání vodoměrných šachet včetně vík, tyto náklady se oceňují ve specifikaci.
b) napojení stávajícího vodovodního potrubí se oceňuje cenami souboru 871 . . - . 1 části A 02 tohoto katalogu.
c) fixování šachty obsypem, který se oceňuje cenami souboru 174 . 0-11 Zásyp sypaninou z jakékoliv horniny z jakékoliv horniny katalogu 800-1 Zemní práce, části A 01.
</t>
  </si>
  <si>
    <t>56230514</t>
  </si>
  <si>
    <t>šachta vodoměrná hranatá tl 8mm včetně výztuhy 0,9/1,2/1,6 m</t>
  </si>
  <si>
    <t>2038210798</t>
  </si>
  <si>
    <t>899103112</t>
  </si>
  <si>
    <t>Osazení poklopů litinových a ocelových včetně rámů pro třídu zatížení B125, C250</t>
  </si>
  <si>
    <t>-1876906879</t>
  </si>
  <si>
    <t>415290076401600059</t>
  </si>
  <si>
    <t>Poklop šachetní litinový, čtvercový bez ventilace se zámkem B125, 610x610 mm plynotěsný uzamykatelný</t>
  </si>
  <si>
    <t>645503288</t>
  </si>
  <si>
    <t>899401112</t>
  </si>
  <si>
    <t>Osazení poklopů litinových šoupátkových</t>
  </si>
  <si>
    <t>393426738</t>
  </si>
  <si>
    <t xml:space="preserve">Poznámka k souboru cen:
1. V cenách osazení poklopů jsou započteny i náklady na jejich podezdění.
2. V cenách nejsou započteny náklady na dodání poklopů; tyto se oceňují ve specifikaci. Ztratné se nestanoví.
</t>
  </si>
  <si>
    <t>42291352</t>
  </si>
  <si>
    <t>poklop litinový šoupátkový pro zemní soupravy osazení do terénu a do vozovky</t>
  </si>
  <si>
    <t>1954840243</t>
  </si>
  <si>
    <t>899721111</t>
  </si>
  <si>
    <t>Signalizační vodič na potrubí DN do 150 mm</t>
  </si>
  <si>
    <t>213765214</t>
  </si>
  <si>
    <t>899722112</t>
  </si>
  <si>
    <t>Krytí potrubí z plastů výstražnou fólií z PVC šířky 25 cm</t>
  </si>
  <si>
    <t>694471345</t>
  </si>
  <si>
    <t>-2053136575</t>
  </si>
  <si>
    <t>"kamenivo z demontáže komunikace</t>
  </si>
  <si>
    <t>0,704</t>
  </si>
  <si>
    <t>344740989</t>
  </si>
  <si>
    <t>9*0,704</t>
  </si>
  <si>
    <t>-474188969</t>
  </si>
  <si>
    <t>"asfalty z rozebrání komunikace</t>
  </si>
  <si>
    <t>0,157+0,352</t>
  </si>
  <si>
    <t>885983922</t>
  </si>
  <si>
    <t>9*0,509</t>
  </si>
  <si>
    <t>34581929</t>
  </si>
  <si>
    <t>-1488576910</t>
  </si>
  <si>
    <t>997221855</t>
  </si>
  <si>
    <t>2018162886</t>
  </si>
  <si>
    <t>998276101</t>
  </si>
  <si>
    <t>Přesun hmot pro trubní vedení hloubené z trub z plastických hmot nebo sklolaminátových pro vodovody nebo kanalizace v otevřeném výkopu dopravní vzdálenost do 15 m</t>
  </si>
  <si>
    <t>289395828</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</si>
  <si>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</si>
  <si>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722234266</t>
  </si>
  <si>
    <t>Armatury se dvěma závity filtry mosazný PN 16 do 120 °C G 5/4</t>
  </si>
  <si>
    <t>-1282353757</t>
  </si>
  <si>
    <t>722270103</t>
  </si>
  <si>
    <t>Vodoměrové sestavy závitové G 5/4</t>
  </si>
  <si>
    <t>1895687518</t>
  </si>
  <si>
    <t xml:space="preserve">Poznámka k souboru cen:
1. Cenami nelze oceňovat montáže vodoměrů při zřizování vodovodních přípojek; tyto práce se oceňují cenami souboru cen 722 26- . 9 Oprava vodoměrů, části C 02.
</t>
  </si>
  <si>
    <t>Poznámka k položce:
souprava vodoměrná závitová se šroubením kohouty a zpětnou klapkou 1"-1"</t>
  </si>
  <si>
    <t>-1406116413</t>
  </si>
  <si>
    <t>06.2 - SO 06.2 Čerpací stanice vody</t>
  </si>
  <si>
    <t xml:space="preserve">    724 - Zdravotechnika - strojní vybavení</t>
  </si>
  <si>
    <t xml:space="preserve">    21-M - Elektromontáže</t>
  </si>
  <si>
    <t>"jámy pro šachty</t>
  </si>
  <si>
    <t>2,2*2,2*1,9*2</t>
  </si>
  <si>
    <t>18,392*0,3</t>
  </si>
  <si>
    <t>29,3*0,8*1,5</t>
  </si>
  <si>
    <t>35,16*0,3</t>
  </si>
  <si>
    <t>2,2*4*1,9*2</t>
  </si>
  <si>
    <t>29,3*1,5*2</t>
  </si>
  <si>
    <t>35,16+18,392</t>
  </si>
  <si>
    <t>"výkop" 53,552</t>
  </si>
  <si>
    <t>"zásyp" -38,943</t>
  </si>
  <si>
    <t>14,609*1,8</t>
  </si>
  <si>
    <t>2,2*2,2*1,9*2-Pi*0,625*0,625*1,75*2</t>
  </si>
  <si>
    <t>29,3*0,8*(1,5-0,1-0,34)</t>
  </si>
  <si>
    <t>"potrubí</t>
  </si>
  <si>
    <t>29,3*0,8*0,34</t>
  </si>
  <si>
    <t>7,97*1,8</t>
  </si>
  <si>
    <t>38241311R.1</t>
  </si>
  <si>
    <t>Osazení plastové jímky z polypropylenu PP samonosné objemu do 2000 l</t>
  </si>
  <si>
    <t>-1553132375</t>
  </si>
  <si>
    <t xml:space="preserve">Poznámka k souboru cen:
1. V cenách nejsou započteny náklady na:
a) dodávku jímky s víkem, vlezového kusu a vstupních otvorů pro potrubí, toto se oceňuje ve specifikaci,
b) podkladní vrstvu ze štěrkopísku, která se oceňuje souborem cen 564 2.-11 Podklad ze štěrkopísku, části A 01 katalogu 822-1 Komunikace pozemní a letiště,
c) betonovu základovou desku z betonu tř. C 12/15 min. tl. 150 mm, která se oceňuje souborem cen 452 3. Podkladní a zajišťovací konstrukce z betonu, části A 01 tohoto katalogu,
d) napojení potrubních rozvodů,
e) obetonování stěn jímky, toto se oceňuje cenami souboru cen 899 62-31 Obetonování potrubí nebo zdiva stok betonem prostým v otevřeném výkopu, části A 01 tohoto katalogu.
</t>
  </si>
  <si>
    <t>5623001R.1</t>
  </si>
  <si>
    <t>jímka plastová samonosná kruhová plochy do 1,1 m2 a hloubka 1,6m včetně vstupního komínku a žebříku a úpravou prostupů pro DN 32</t>
  </si>
  <si>
    <t>-1308702440</t>
  </si>
  <si>
    <t>"Akumulační šachta" 1</t>
  </si>
  <si>
    <t>29,3*0,8*0,1</t>
  </si>
  <si>
    <t>2,2*2,2*0,15*2</t>
  </si>
  <si>
    <t>-562612092</t>
  </si>
  <si>
    <t>-1791315532</t>
  </si>
  <si>
    <t>29,3*1,015</t>
  </si>
  <si>
    <t>891185321</t>
  </si>
  <si>
    <t>Montáž vodovodních armatur na potrubí zpětných klapek DN 40</t>
  </si>
  <si>
    <t>-1815687258</t>
  </si>
  <si>
    <t>455078588109500000</t>
  </si>
  <si>
    <t>zpětná voda DN32-záv 5/4" pitná voda</t>
  </si>
  <si>
    <t>-2051834961</t>
  </si>
  <si>
    <t>891186131</t>
  </si>
  <si>
    <t>Montáž vodovodních armatur na potrubí sacích košů ventilových v objektech DN 40</t>
  </si>
  <si>
    <t>1548101015</t>
  </si>
  <si>
    <t>42692030</t>
  </si>
  <si>
    <t>koš sací s koženou klapkou 1 1/4"</t>
  </si>
  <si>
    <t>-1127397797</t>
  </si>
  <si>
    <t>300772287</t>
  </si>
  <si>
    <t>72213023R.1</t>
  </si>
  <si>
    <t>Potrubí z ocelových trubek pozinkovaných závitových svařovaných běžných DN 32 vč. objímek, D+M, napojení sací koš/čerpadlo, včetně uchycení do kamenné zdi</t>
  </si>
  <si>
    <t>988615573</t>
  </si>
  <si>
    <t>722239104</t>
  </si>
  <si>
    <t>Armatury se dvěma závity montáž vodovodních armatur se dvěma závity ostatních typů G 5/4</t>
  </si>
  <si>
    <t>858186573</t>
  </si>
  <si>
    <t>460293100100028376</t>
  </si>
  <si>
    <t>Diskový filtr 5/4"</t>
  </si>
  <si>
    <t>-1070173610</t>
  </si>
  <si>
    <t>55114258</t>
  </si>
  <si>
    <t>kohout kulový vnější x vnitřní závit páčka PN 35 do 185°C 1"1/4 červený</t>
  </si>
  <si>
    <t>1885954852</t>
  </si>
  <si>
    <t>2.1.100.40</t>
  </si>
  <si>
    <t>spojka přímá, typ 100, rozměr 40x40 pro spojení pozinkovaného a PE potrubí</t>
  </si>
  <si>
    <t>1093608828</t>
  </si>
  <si>
    <t>724</t>
  </si>
  <si>
    <t>Zdravotechnika - strojní vybavení</t>
  </si>
  <si>
    <t>72414113R.1</t>
  </si>
  <si>
    <t>903438385</t>
  </si>
  <si>
    <t>724232134</t>
  </si>
  <si>
    <t>Příslušenství domovních vodáren ovládací plovákové spínací zařízení do 10 A napětí 230V</t>
  </si>
  <si>
    <t>945630230</t>
  </si>
  <si>
    <t>998724101</t>
  </si>
  <si>
    <t>Přesun hmot pro strojní vybavení stanovený z hmotnosti přesunovaného materiálu vodorovná dopravní vzdálenost do 50 m v objektech výšky do 6 m</t>
  </si>
  <si>
    <t>-1471173487</t>
  </si>
  <si>
    <t>741122122</t>
  </si>
  <si>
    <t>Montáž kabelů měděných bez ukončení uložených v trubkách zatažených plných kulatých nebo bezhalogenových (CYKY) počtu a průřezu žil 3x1,5 až 6 mm2</t>
  </si>
  <si>
    <t>-1468985000</t>
  </si>
  <si>
    <t>1405453776</t>
  </si>
  <si>
    <t>21-M</t>
  </si>
  <si>
    <t>Elektromontáže</t>
  </si>
  <si>
    <t>460520173</t>
  </si>
  <si>
    <t>Montáž trubek ochranných uložených volně do rýhy plastových ohebných, vnitřního průměru přes 50 do 90 mm</t>
  </si>
  <si>
    <t>-681056329</t>
  </si>
  <si>
    <t>34571350</t>
  </si>
  <si>
    <t>trubka elektroinstalační ohebná dvouplášťová korugovaná D 32/40 mm, HDPE+LDPE</t>
  </si>
  <si>
    <t>-246556814</t>
  </si>
  <si>
    <t>06.3 - SO 06.3 Kanalizační přípojka</t>
  </si>
  <si>
    <t>"hor.3 - 50%</t>
  </si>
  <si>
    <t>1,9*1,0*1,3+13,6*1,0*(1,3+5,1)/2</t>
  </si>
  <si>
    <t>45,99*0,5</t>
  </si>
  <si>
    <t>22,995*0,3</t>
  </si>
  <si>
    <t>132301201</t>
  </si>
  <si>
    <t>Hloubení zapažených i nezapažených rýh šířky přes 600 do 2 000 mm s urovnáním dna do předepsaného profilu a spádu v hornině tř. 4 do 100 m3</t>
  </si>
  <si>
    <t>2037393199</t>
  </si>
  <si>
    <t>"hor.4 - 50%</t>
  </si>
  <si>
    <t>132301209</t>
  </si>
  <si>
    <t>Hloubení zapažených i nezapažených rýh šířky přes 600 do 2 000 mm s urovnáním dna do předepsaného profilu a spádu v hornině tř. 4 Příplatek k cenám za lepivost horniny tř. 4</t>
  </si>
  <si>
    <t>739745035</t>
  </si>
  <si>
    <t>1,9*1,3*2</t>
  </si>
  <si>
    <t>151101103</t>
  </si>
  <si>
    <t>Zřízení pažení a rozepření stěn rýh pro podzemní vedení pro všechny šířky rýhy příložné pro jakoukoliv mezerovitost, hloubky do 8 m</t>
  </si>
  <si>
    <t>-1792335955</t>
  </si>
  <si>
    <t>13,6*(1,3+5,1)/2*2</t>
  </si>
  <si>
    <t>151101113</t>
  </si>
  <si>
    <t>Odstranění pažení a rozepření stěn rýh pro podzemní vedení s uložením materiálu na vzdálenost do 3 m od kraje výkopu příložné, hloubky přes 4 do 8 m</t>
  </si>
  <si>
    <t>-2073216678</t>
  </si>
  <si>
    <t>1,9*1,0*1,3</t>
  </si>
  <si>
    <t>161101103</t>
  </si>
  <si>
    <t>Svislé přemístění výkopku bez naložení do dopravní nádoby avšak s vyprázdněním dopravní nádoby na hromadu nebo do dopravního prostředku z horniny tř. 1 až 4, při hloubce výkopu přes 4 do 6 m</t>
  </si>
  <si>
    <t>123543174</t>
  </si>
  <si>
    <t>13,6*1,0*(1,3+5,1)/2</t>
  </si>
  <si>
    <t>"výkop" 2,47+43,52</t>
  </si>
  <si>
    <t>"zásyp" -(35,915-17,958)</t>
  </si>
  <si>
    <t>28,033*1,8</t>
  </si>
  <si>
    <t>1,9*1,0*(1,3-0,15-0,5)+13,6*1,0*((1,3+5,1)/2-0,15-0,5)</t>
  </si>
  <si>
    <t>58337344</t>
  </si>
  <si>
    <t>štěrkopísek frakce 0-32</t>
  </si>
  <si>
    <t>-489016087</t>
  </si>
  <si>
    <t>"50% náhrada zásypové zeminy</t>
  </si>
  <si>
    <t>(1,9*1,0*(1,3-0,15-0,5)+13,6*1,0*((1,3+5,1)/2-0,15-0,5))*0,5</t>
  </si>
  <si>
    <t>17,958*1,8</t>
  </si>
  <si>
    <t>1,9*1,0*0,5+13,6*1,0*0,5</t>
  </si>
  <si>
    <t>"odpočet potrubí" -15,2*Pi*0,1*0,1</t>
  </si>
  <si>
    <t>7,272*1,8</t>
  </si>
  <si>
    <t>452312141</t>
  </si>
  <si>
    <t>Podkladní a zajišťovací konstrukce z betonu prostého v otevřeném výkopu sedlové lože pod potrubí z betonu tř. C 16/20</t>
  </si>
  <si>
    <t>597271837</t>
  </si>
  <si>
    <t xml:space="preserve">Poznámka k souboru cen:
1. Ceny -1121 až -1191 a -1192 lze použít i pro ochrannou vrstvu pod železobetonové konstrukce.
2. Ceny -2121 až -2191 a -2192 jsou určeny pro jakékoliv úkosy sedel.
</t>
  </si>
  <si>
    <t>1,9*1,0*0,15+13,6*1,0*0,15</t>
  </si>
  <si>
    <t>83744512R.1</t>
  </si>
  <si>
    <t>Napojení PVC KG potrubí DN 200 na stávající kanalizační betonové potrubí DN 800 ZCI</t>
  </si>
  <si>
    <t>2033397986</t>
  </si>
  <si>
    <t xml:space="preserve">Poznámka k souboru cen:
1. Ceny jsou určeny pro dodatečné osazení odbočné tvarovky na dosavadním potrubí.
2. V cenách jsou započteny i náklady na odsekání betonu a nové obetonování betonem tř. C 8/10.
3. V cenách nejsou započteny náklady na dodání kameninové trouby a kameninové tvarovky; tyto náklady se oceňují ve specifikaci. Ztratné lze u trub dohodnout ve výši 1,5 %.
</t>
  </si>
  <si>
    <t>871353121</t>
  </si>
  <si>
    <t>Montáž kanalizačního potrubí z plastů z tvrdého PVC těsněných gumovým kroužkem v otevřeném výkopu ve sklonu do 20 % DN 200</t>
  </si>
  <si>
    <t>-177005796</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</si>
  <si>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</si>
  <si>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28611169</t>
  </si>
  <si>
    <t>trubka kanalizační PVC DN 200x5000 mm SN 8</t>
  </si>
  <si>
    <t>2012281708</t>
  </si>
  <si>
    <t>15,2*1,015</t>
  </si>
  <si>
    <t>892352121</t>
  </si>
  <si>
    <t>Tlakové zkoušky vzduchem těsnícími vaky ucpávkovými DN 200</t>
  </si>
  <si>
    <t>úsek</t>
  </si>
  <si>
    <t>1105991458</t>
  </si>
  <si>
    <t xml:space="preserve">Poznámka k souboru cen:
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
</t>
  </si>
  <si>
    <t>894812316</t>
  </si>
  <si>
    <t>Revizní a čistící šachta z polypropylenu PP pro hladké trouby DN 600 šachtové dno (DN šachty / DN trubního vedení) DN 600/200 průtočné 30°,60°,90°</t>
  </si>
  <si>
    <t>-951814010</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</si>
  <si>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</si>
  <si>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894812332</t>
  </si>
  <si>
    <t>Revizní a čistící šachta z polypropylenu PP pro hladké trouby DN 600 roura šachtová korugovaná, světlé hloubky 2 000 mm</t>
  </si>
  <si>
    <t>2114981920</t>
  </si>
  <si>
    <t>894812339</t>
  </si>
  <si>
    <t>Revizní a čistící šachta z polypropylenu PP pro hladké trouby DN 600 Příplatek k cenám 2331 - 2334 za uříznutí šachtové roury</t>
  </si>
  <si>
    <t>1404596497</t>
  </si>
  <si>
    <t>894812358</t>
  </si>
  <si>
    <t>Revizní a čistící šachta z polypropylenu PP pro hladké trouby DN 600 poklop (mříž) litinový pro zatížení od 1,5 t do 12,5 t s betonovým prstencem a adaptérem</t>
  </si>
  <si>
    <t>545159627</t>
  </si>
  <si>
    <t>06.4 - SO 06.4 Elektroinstalace areálu</t>
  </si>
  <si>
    <t>997223855</t>
  </si>
  <si>
    <t>-1666543109</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</si>
  <si>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</si>
  <si>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741120001</t>
  </si>
  <si>
    <t>Montáž vodičů izolovaných měděných bez ukončení uložených pod omítku plných a laněných (CY), průřezu žíly 0,35 až 6 mm2</t>
  </si>
  <si>
    <t>-750084882</t>
  </si>
  <si>
    <t>34140826</t>
  </si>
  <si>
    <t>vodič silový s Cu jádrem 6mm2</t>
  </si>
  <si>
    <t>135087837</t>
  </si>
  <si>
    <t>741122222</t>
  </si>
  <si>
    <t>Montáž kabelů měděných bez ukončení uložených volně nebo v liště plných kulatých (CYKY) počtu a průřezu žil 4x10 mm2</t>
  </si>
  <si>
    <t>843235686</t>
  </si>
  <si>
    <t>34111076</t>
  </si>
  <si>
    <t>kabel silový s Cu jádrem 1 kV 4x10mm2</t>
  </si>
  <si>
    <t>-975161085</t>
  </si>
  <si>
    <t>741122611</t>
  </si>
  <si>
    <t>Montáž kabelů měděných bez ukončení uložených pevně plných kulatých nebo bezhalogenových (CYKY) počtu a průřezu žil 3x1,5 až 6 mm2</t>
  </si>
  <si>
    <t>-674034708</t>
  </si>
  <si>
    <t>-786245766</t>
  </si>
  <si>
    <t>266627740</t>
  </si>
  <si>
    <t>741122624</t>
  </si>
  <si>
    <t>Montáž kabelů měděných bez ukončení uložených pevně plných kulatých nebo bezhalogenových (CYKY) počtu a průřezu žil 4x16 až 25 mm2</t>
  </si>
  <si>
    <t>-579211789</t>
  </si>
  <si>
    <t>34111080</t>
  </si>
  <si>
    <t>kabel silový s Cu jádrem 1 kV 4x16mm2</t>
  </si>
  <si>
    <t>1691611724</t>
  </si>
  <si>
    <t>741122641</t>
  </si>
  <si>
    <t>Montáž kabelů měděných bez ukončení uložených pevně plných kulatých nebo bezhalogenových (CYKY) počtu a průřezu žil 5x1,5 až 2,5 mm2</t>
  </si>
  <si>
    <t>1007165222</t>
  </si>
  <si>
    <t>34111094</t>
  </si>
  <si>
    <t>kabel silový s Cu jádrem 1 kV 5x2,5mm2</t>
  </si>
  <si>
    <t>-430945815</t>
  </si>
  <si>
    <t>741122642</t>
  </si>
  <si>
    <t>Montáž kabelů měděných bez ukončení uložených pevně plných kulatých nebo bezhalogenových (CYKY) počtu a průřezu žil 5x4 až 6 mm2</t>
  </si>
  <si>
    <t>-1976637556</t>
  </si>
  <si>
    <t>34111100</t>
  </si>
  <si>
    <t>kabel silový s Cu jádrem 1 kV 5x6mm2</t>
  </si>
  <si>
    <t>-789234671</t>
  </si>
  <si>
    <t>741410001</t>
  </si>
  <si>
    <t>Montáž uzemňovacího vedení s upevněním, propojením a připojením pomocí svorek na povrchu pásku průřezu do 120 mm2</t>
  </si>
  <si>
    <t>-1294030788</t>
  </si>
  <si>
    <t>1672653405</t>
  </si>
  <si>
    <t>-977660608</t>
  </si>
  <si>
    <t>354420620</t>
  </si>
  <si>
    <t>součásti pro hromosvody a uzemňování zemniče pásky zemnící pás 30 x 4 mm FeZn</t>
  </si>
  <si>
    <t>328343310</t>
  </si>
  <si>
    <t>741810002</t>
  </si>
  <si>
    <t>Zkoušky a prohlídky elektrických rozvodů a zařízení celková prohlídka a vyhotovení revizní zprávy pro objem montážních prací přes 100 do 500 tis. Kč</t>
  </si>
  <si>
    <t>-986528921</t>
  </si>
  <si>
    <t xml:space="preserve">Poznámka k souboru cen:
1. Ceny -0001 až -0011 jsou určeny pro objem montážních prací včetně všech nákladů.
</t>
  </si>
  <si>
    <t>58337303</t>
  </si>
  <si>
    <t>štěrkopísek frakce 0-8</t>
  </si>
  <si>
    <t>2015481570</t>
  </si>
  <si>
    <t>767881135</t>
  </si>
  <si>
    <t>Montáž záchytného systému proti pádu sloupků samostatných nebo v systému s poddajným kotvícím vedením volně ložené zátěžové kotvící body</t>
  </si>
  <si>
    <t>-1393696161</t>
  </si>
  <si>
    <t xml:space="preserve">Poznámka k souboru cen:
1. V ceně -1112 jsou započteny i náklady na chemickou kotvu.
2. V ceně -1135 jsou započteny i náklady na montáž zátěžových dlaždic. Jejich dodávka je součástí dodávky sloupku a oceňuje se ve specifikaci.
3. V cenách nejsou započteny náklady na:
a) dodávku prvků potřebných k uchycení sloupků a bodů (vyjma kotev chemických); tyto jsou součástí dodávky sloupků a bodů a oceňují se ve specifikaci,
b) nutné zapravení povrchu střechy podle druhu (měkčené PVC, bitumen, ...) po montáži sloupků a bodů, tyto se oceňují cenami 711 74-7067 katalogu 800-711 Izolace proti vodě nebo 713 36-3115 katalogu 800-712 Povlakové krytiny nebo individuálně.
4. Množství měrných jednotek nástavců určených k upevnění na sloupky nebo body v systému poddajného kotvícího vedení se určuje v souborech podle výsledné délky vedení zajišťovaného úseku.
5. Montáž záchytného systému pro šikmé střechy skládané se oceňují cenami 765 11-5421, 765 12-5421, 765 13-5043 a 765 15-5022 části A02 katalogu 765 Konstrukce pokrývačské.
</t>
  </si>
  <si>
    <t>Poznámka k položce:
body upevňovací pro svítidlo do betonu_konzultace s architektem</t>
  </si>
  <si>
    <t>210280002</t>
  </si>
  <si>
    <t>Zkoušky a prohlídky elektrických rozvodů a zařízení celková prohlídka, zkoušení, měření a vyhotovení revizní zprávy pro objem montážních prací přes 100 do 500 tisíc Kč</t>
  </si>
  <si>
    <t>-1587721162</t>
  </si>
  <si>
    <t>210204002</t>
  </si>
  <si>
    <t>Montáž stožárů osvětlení, bez zemních prací parkových ocelových</t>
  </si>
  <si>
    <t>-72237468</t>
  </si>
  <si>
    <t>100-TT3VD</t>
  </si>
  <si>
    <t>svítidlo TT organické, sloupkové 7,5W, 4000K v. 2,1m</t>
  </si>
  <si>
    <t>-879475882</t>
  </si>
  <si>
    <t>100-TT3.1VD</t>
  </si>
  <si>
    <t>svítidlo TT organické, sloupkové 7,5W, 4000K v.1m</t>
  </si>
  <si>
    <t>-180000690</t>
  </si>
  <si>
    <t>166874897</t>
  </si>
  <si>
    <t>-1296534311</t>
  </si>
  <si>
    <t>34571351</t>
  </si>
  <si>
    <t>trubka elektroinstalační ohebná dvouplášťová korugovaná D 41/50 mm, HDPE+LDPE</t>
  </si>
  <si>
    <t>-1863749220</t>
  </si>
  <si>
    <t>460150123</t>
  </si>
  <si>
    <t>Hloubení zapažených i nezapažených kabelových rýh ručně včetně urovnání dna s přemístěním výkopku do vzdálenosti 3 m od okraje jámy nebo naložením na dopravní prostředek šířky 35 cm, hloubky 40 cm, v hornině třídy 3</t>
  </si>
  <si>
    <t>-1562742181</t>
  </si>
  <si>
    <t>1194168119</t>
  </si>
  <si>
    <t>460150433</t>
  </si>
  <si>
    <t>Hloubení zapažených i nezapažených kabelových rýh ručně včetně urovnání dna s přemístěním výkopku do vzdálenosti 3 m od okraje jámy nebo naložením na dopravní prostředek šířky 55 cm, hloubky 80 cm, v hornině třídy 3</t>
  </si>
  <si>
    <t>1318481756</t>
  </si>
  <si>
    <t>528084420</t>
  </si>
  <si>
    <t>460560123</t>
  </si>
  <si>
    <t>Zásyp kabelových rýh ručně s uložením výkopku ve vrstvách včetně zhutnění a urovnání povrchu šířky 35 cm hloubky 40 cm, v hornině třídy 3</t>
  </si>
  <si>
    <t>-959059285</t>
  </si>
  <si>
    <t>195207070</t>
  </si>
  <si>
    <t>460560433</t>
  </si>
  <si>
    <t>Zásyp kabelových rýh ručně s uložením výkopku ve vrstvách včetně zhutnění a urovnání povrchu šířky 55 cm hloubky 80 cm, v hornině třídy 3</t>
  </si>
  <si>
    <t>-1540178430</t>
  </si>
  <si>
    <t>460600023</t>
  </si>
  <si>
    <t>Přemístění (odvoz) horniny, suti a vybouraných hmot vodorovné přemístění horniny včetně složení, bez naložení a rozprostření jakékoliv třídy, na vzdálenost přes 500 do 1000 m</t>
  </si>
  <si>
    <t>-917055134</t>
  </si>
  <si>
    <t xml:space="preserve">Poznámka k souboru cen:
1. V cenách -0021 až -0031 nejsou započteny místní poplatky za uložení výkopku na řízenou skládku.
2. V cenách -0041 až -0071 nejsou započteny poplatky za uložení suti na řízenou skládku a recyklaci.
</t>
  </si>
  <si>
    <t>0,35*0,4*70</t>
  </si>
  <si>
    <t>0,35*0,8*14</t>
  </si>
  <si>
    <t>0,55*0,8*60</t>
  </si>
  <si>
    <t>460600031</t>
  </si>
  <si>
    <t>Přemístění (odvoz) horniny, suti a vybouraných hmot vodorovné přemístění horniny včetně složení, bez naložení a rozprostření jakékoliv třídy, na vzdálenost Příplatek k ceně -0023 za každých dalších i započatých 1000 m</t>
  </si>
  <si>
    <t>1183424542</t>
  </si>
  <si>
    <t>460680201</t>
  </si>
  <si>
    <t>Prorážení otvorů a ostatní bourací práce vybourání otvoru ve zdivu betonovém plochy do 0,0225 m2 a tloušťky do 15 cm</t>
  </si>
  <si>
    <t>991644217</t>
  </si>
  <si>
    <t>10.063.677</t>
  </si>
  <si>
    <t>Krabice HENSEL KF 9045 IP66</t>
  </si>
  <si>
    <t>-920957675</t>
  </si>
  <si>
    <t>-921105767</t>
  </si>
  <si>
    <t>07 - VON - Vedlejší a ostatní  náklady</t>
  </si>
  <si>
    <t>76675190</t>
  </si>
  <si>
    <t>Ing.Matěj Machač</t>
  </si>
  <si>
    <t>VON - Vedlejší a ostatní náklady</t>
  </si>
  <si>
    <t xml:space="preserve">    ZS - Zařízení staveniště</t>
  </si>
  <si>
    <t xml:space="preserve">    VRN - Vedlejší rozpočtové náklady</t>
  </si>
  <si>
    <t>Vedlejší a ostatní náklady</t>
  </si>
  <si>
    <t>ZS</t>
  </si>
  <si>
    <t>Zařízení staveniště</t>
  </si>
  <si>
    <t>vrn1.01</t>
  </si>
  <si>
    <t>Kč</t>
  </si>
  <si>
    <t>1024</t>
  </si>
  <si>
    <t>741246389</t>
  </si>
  <si>
    <t>VRN</t>
  </si>
  <si>
    <t>Vedlejší rozpočtové náklady</t>
  </si>
  <si>
    <t>vrn2.01</t>
  </si>
  <si>
    <t>Fotodokumentace stavby a pasportizace okolních objektů</t>
  </si>
  <si>
    <t>846044986</t>
  </si>
  <si>
    <t>vrn2.04</t>
  </si>
  <si>
    <t>Vytýčení stavby a geodetické práce během stavby</t>
  </si>
  <si>
    <t>745218992</t>
  </si>
  <si>
    <t>vrn2.05</t>
  </si>
  <si>
    <t>Geodetické zaměření skutečně provedených prací</t>
  </si>
  <si>
    <t>627374377</t>
  </si>
  <si>
    <t>vrn2.08</t>
  </si>
  <si>
    <t>Vytyčení podzemních zařízení a stavby, rizika a zvláštní opatření</t>
  </si>
  <si>
    <t>1641241024</t>
  </si>
  <si>
    <t>vrn2.09</t>
  </si>
  <si>
    <t>Kompletační činnost, inženýrská činnost zhotovitele</t>
  </si>
  <si>
    <t>1556607657</t>
  </si>
  <si>
    <t>vrn2.10</t>
  </si>
  <si>
    <t xml:space="preserve">Doklady požadované k předání a převzetí díla </t>
  </si>
  <si>
    <t>-1610742079</t>
  </si>
  <si>
    <t>vrn2.13</t>
  </si>
  <si>
    <t>Označení stavby</t>
  </si>
  <si>
    <t>-637826760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</si>
  <si>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</si>
  <si>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</si>
  <si>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</si>
  <si>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</si>
  <si>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</si>
  <si>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</si>
  <si>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</si>
  <si>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</si>
  <si>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</si>
  <si>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</si>
  <si>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</si>
  <si>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</si>
  <si>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</si>
  <si>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</si>
  <si>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</si>
  <si>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</si>
  <si>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</si>
  <si>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</si>
  <si>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</si>
  <si>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</si>
  <si>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</si>
  <si>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</si>
  <si>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</si>
  <si>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</si>
  <si>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</si>
  <si>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</si>
  <si>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</si>
  <si>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</si>
  <si>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</si>
  <si>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</si>
  <si>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</si>
  <si>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</si>
  <si>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</si>
  <si>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</si>
  <si>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</si>
  <si>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</si>
  <si>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</si>
  <si>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</si>
  <si>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</si>
  <si>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</si>
  <si>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</si>
  <si>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</si>
  <si>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</si>
  <si>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</si>
  <si>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</si>
  <si>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</si>
  <si>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</si>
  <si>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</si>
  <si>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</si>
  <si>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</si>
  <si>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</si>
  <si>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</si>
  <si>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</si>
  <si>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</si>
  <si>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</si>
  <si>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</si>
  <si>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</si>
  <si>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</si>
  <si>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</si>
  <si>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</si>
  <si>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</si>
  <si>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</si>
  <si>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</si>
  <si>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</si>
  <si>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</si>
  <si>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</si>
  <si>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</si>
  <si>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</si>
  <si>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</si>
  <si>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</si>
  <si>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</si>
  <si>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</si>
  <si>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</si>
  <si>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</si>
  <si>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</si>
  <si>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</si>
  <si>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</si>
  <si>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</si>
  <si>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</si>
  <si>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</si>
  <si>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</si>
  <si>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</si>
  <si>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</si>
  <si>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</si>
  <si>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</si>
  <si>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</si>
  <si>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</si>
  <si>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</si>
  <si>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</si>
  <si>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</si>
  <si>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</si>
  <si>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</si>
  <si>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</si>
  <si>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</si>
  <si>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</si>
  <si>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</si>
  <si>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</si>
  <si>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</si>
  <si>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</si>
  <si>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</si>
  <si>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</si>
  <si>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</si>
  <si>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</si>
  <si>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</si>
  <si>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</si>
  <si>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</si>
  <si>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</si>
  <si>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</si>
  <si>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</si>
  <si>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</si>
  <si>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</si>
  <si>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</si>
  <si>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</si>
  <si>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</si>
  <si>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</si>
  <si>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</si>
  <si>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</si>
  <si>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</si>
  <si>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</si>
  <si>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</si>
  <si>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</si>
  <si>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</si>
  <si>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</si>
  <si>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</si>
  <si>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</si>
  <si>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</si>
  <si>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</si>
  <si>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</si>
  <si>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</si>
  <si>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</si>
  <si>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</si>
  <si>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</si>
  <si>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</si>
  <si>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</si>
  <si>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</si>
  <si>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</si>
  <si>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</si>
  <si>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</si>
  <si>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</si>
  <si>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</si>
  <si>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</si>
  <si>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</si>
  <si>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</si>
  <si>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</si>
  <si>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</si>
  <si>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</si>
  <si>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</si>
  <si>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</si>
  <si>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</si>
  <si>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</si>
  <si>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</si>
  <si>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</si>
  <si>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</si>
  <si>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</si>
  <si>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</si>
  <si>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</si>
  <si>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</si>
  <si>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</si>
  <si>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</si>
  <si>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</si>
  <si>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</si>
  <si>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</si>
  <si>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</si>
  <si>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</si>
  <si>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</si>
  <si>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</si>
  <si>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</si>
  <si>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</si>
  <si>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</si>
  <si>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</si>
  <si>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</si>
  <si>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</si>
  <si>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</si>
  <si>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</si>
  <si>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</si>
  <si>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</si>
  <si>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</si>
  <si>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</si>
  <si>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</si>
  <si>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</si>
  <si>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"20% z 380m3 vykopané zeminy použít zpět + 120m2</t>
  </si>
  <si>
    <t>380*0,2 + 120</t>
  </si>
  <si>
    <t>(380*0,2+120)/0,8</t>
  </si>
  <si>
    <t>zemina pro terénní úpravy -  ornice kátrovaná</t>
  </si>
  <si>
    <t>Dodávka a montáž dubové lávky přes koryto vč.kotevního a spojovacího materiálu včetně dřevěného zábradlí jednostranného</t>
  </si>
  <si>
    <t>Příplatek za povrchovou úpravu dřeva opalováním a lakováním</t>
  </si>
  <si>
    <t>Dodávka a montáž herního prvku P15 - vodní koryto - vápencové kameny do betonu a jílu, dřevěná dubová korýtka, propustek, nerez stavidlo s ručním kolem - vč. kotevního a spojovacího materiálu, zemních a betonářských prací - popis viz výkres SO 04 Herní prvky a vybavení prvek č.15</t>
  </si>
  <si>
    <t>luční travinnobylinná směs do sucha</t>
  </si>
  <si>
    <t>vrn2.14</t>
  </si>
  <si>
    <t>Rezerva rozpočtu 5% z celkových nákladů</t>
  </si>
  <si>
    <t>%</t>
  </si>
  <si>
    <t>Čerpadla vodovodní strojní bez potrubí samonasávací v bloku s elektromotorem - ponorné čerpadl, 1F, 3m3/hod, 750W napojeno na plovák v akumulační nádrži</t>
  </si>
  <si>
    <t>Postřikovač celokruhový r= 10-15m, včetně elektroinstalace a řídící jednotky</t>
  </si>
  <si>
    <t>V1</t>
  </si>
  <si>
    <t>"Čerpací šachta šachta" 1</t>
  </si>
  <si>
    <t>"skladba P8 plocha viz tabulka Bilance ploch areálu - část plochy ve svahu - 220m2</t>
  </si>
  <si>
    <t>240*1,15 'Přepočtené koeficientem množství</t>
  </si>
  <si>
    <t>"skladba P8 plocha viz tabulka Bilance ploch areálu - 50% dodávka + 50% vytříděná z místa stavby - celková plocha 1100m2 - ve svahu 220 m2</t>
  </si>
  <si>
    <t>"skladba P6,P2 plocha viz tabulka Bilance ploch areálu</t>
  </si>
  <si>
    <t>"skladba P2, P6 plocha viz tabulka Bilance ploch areálu</t>
  </si>
  <si>
    <t>"skladba P7 chodník 118*0,35</t>
  </si>
  <si>
    <t>632921913R00</t>
  </si>
  <si>
    <t>596215021R00</t>
  </si>
  <si>
    <t>"skladba P7a plocha viz tabulka Bilance ploch areálu</t>
  </si>
  <si>
    <t>Dlažba z dlaždic žulových tl.100mm kladených do lože tl. 20mm fr. 4/8</t>
  </si>
  <si>
    <t>118*1,1</t>
  </si>
  <si>
    <t>Kladení žulové dlažby tl. 10 cm do drtě tl. 2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</si>
</sst>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8">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FFFF00"/>
        <bgColor indexed="64"/>
      </patternFill>
    </fill>
    <fill>
      <patternFill patternType="solid">
        <fgColor rgb="FFC0C0C0"/>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8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7" fillId="0" borderId="0" xfId="0" applyFont="1" applyBorder="1" applyAlignment="1">
      <alignment horizontal="left" vertical="center"/>
    </xf>
    <xf numFmtId="0" fontId="0" fillId="0" borderId="5" xfId="0" applyBorder="1"/>
    <xf numFmtId="0" fontId="16"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19" fillId="0" borderId="0" xfId="0" applyFont="1" applyBorder="1" applyAlignment="1">
      <alignment horizontal="left" vertical="center"/>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1"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0" fillId="4" borderId="9" xfId="0" applyFont="1" applyFill="1" applyBorder="1" applyAlignment="1">
      <alignment vertical="center"/>
    </xf>
    <xf numFmtId="0" fontId="4"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7" fillId="0" borderId="0" xfId="0" applyFont="1" applyAlignment="1">
      <alignment horizontal="left" vertical="center"/>
    </xf>
    <xf numFmtId="0" fontId="3" fillId="0" borderId="4" xfId="0" applyFont="1" applyBorder="1" applyAlignment="1">
      <alignment vertical="center"/>
    </xf>
    <xf numFmtId="0" fontId="19"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2" fillId="0" borderId="0" xfId="0" applyFont="1" applyAlignment="1">
      <alignment vertical="center"/>
    </xf>
    <xf numFmtId="165" fontId="3" fillId="0" borderId="0" xfId="0" applyNumberFormat="1" applyFont="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5" borderId="9" xfId="0" applyFont="1" applyFill="1" applyBorder="1" applyAlignment="1">
      <alignment vertical="center"/>
    </xf>
    <xf numFmtId="0" fontId="3" fillId="5" borderId="16" xfId="0" applyFont="1" applyFill="1" applyBorder="1" applyAlignment="1">
      <alignment horizontal="center" vertical="center"/>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0" fillId="0" borderId="20"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4" fillId="0" borderId="0" xfId="0" applyFont="1" applyAlignment="1">
      <alignment horizontal="center" vertical="center"/>
    </xf>
    <xf numFmtId="4" fontId="23" fillId="0" borderId="21" xfId="0" applyNumberFormat="1" applyFont="1" applyBorder="1" applyAlignment="1">
      <alignment vertical="center"/>
    </xf>
    <xf numFmtId="4" fontId="23" fillId="0" borderId="0" xfId="0" applyNumberFormat="1" applyFont="1" applyBorder="1" applyAlignment="1">
      <alignment vertical="center"/>
    </xf>
    <xf numFmtId="166" fontId="23" fillId="0" borderId="0" xfId="0" applyNumberFormat="1" applyFont="1" applyBorder="1" applyAlignment="1">
      <alignment vertical="center"/>
    </xf>
    <xf numFmtId="4" fontId="23" fillId="0" borderId="15" xfId="0" applyNumberFormat="1" applyFont="1" applyBorder="1" applyAlignment="1">
      <alignment vertical="center"/>
    </xf>
    <xf numFmtId="0" fontId="25" fillId="0" borderId="0" xfId="0" applyFont="1" applyAlignment="1">
      <alignment horizontal="left" vertical="center"/>
    </xf>
    <xf numFmtId="0" fontId="5" fillId="0" borderId="4"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center" vertical="center"/>
    </xf>
    <xf numFmtId="4" fontId="29" fillId="0" borderId="21"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5" xfId="0" applyNumberFormat="1" applyFont="1" applyBorder="1" applyAlignment="1">
      <alignment vertical="center"/>
    </xf>
    <xf numFmtId="0" fontId="5" fillId="0" borderId="0" xfId="0" applyFont="1" applyAlignment="1">
      <alignment horizontal="left" vertical="center"/>
    </xf>
    <xf numFmtId="0" fontId="30" fillId="0" borderId="0" xfId="20" applyFont="1" applyAlignment="1">
      <alignment horizontal="center" vertical="center"/>
    </xf>
    <xf numFmtId="0" fontId="6" fillId="0" borderId="4" xfId="0" applyFont="1" applyBorder="1" applyAlignment="1">
      <alignment vertical="center"/>
    </xf>
    <xf numFmtId="0" fontId="6" fillId="0" borderId="0" xfId="0" applyFont="1" applyAlignment="1">
      <alignment horizontal="center" vertical="center"/>
    </xf>
    <xf numFmtId="4" fontId="32" fillId="0" borderId="21" xfId="0" applyNumberFormat="1" applyFont="1" applyBorder="1" applyAlignment="1">
      <alignment vertical="center"/>
    </xf>
    <xf numFmtId="4" fontId="32" fillId="0" borderId="0" xfId="0" applyNumberFormat="1" applyFont="1" applyBorder="1" applyAlignment="1">
      <alignment vertical="center"/>
    </xf>
    <xf numFmtId="166" fontId="32" fillId="0" borderId="0" xfId="0" applyNumberFormat="1" applyFont="1" applyBorder="1" applyAlignment="1">
      <alignment vertical="center"/>
    </xf>
    <xf numFmtId="4" fontId="32" fillId="0" borderId="15" xfId="0" applyNumberFormat="1" applyFont="1" applyBorder="1" applyAlignment="1">
      <alignment vertical="center"/>
    </xf>
    <xf numFmtId="0" fontId="6" fillId="0" borderId="0" xfId="0" applyFont="1" applyAlignment="1">
      <alignment horizontal="left" vertical="center"/>
    </xf>
    <xf numFmtId="4" fontId="29" fillId="0" borderId="22" xfId="0" applyNumberFormat="1" applyFont="1" applyBorder="1" applyAlignment="1">
      <alignment vertical="center"/>
    </xf>
    <xf numFmtId="4" fontId="29" fillId="0" borderId="23" xfId="0" applyNumberFormat="1" applyFont="1" applyBorder="1" applyAlignment="1">
      <alignment vertical="center"/>
    </xf>
    <xf numFmtId="166" fontId="29" fillId="0" borderId="23" xfId="0" applyNumberFormat="1" applyFont="1" applyBorder="1" applyAlignment="1">
      <alignment vertical="center"/>
    </xf>
    <xf numFmtId="4" fontId="29" fillId="0" borderId="24" xfId="0" applyNumberFormat="1" applyFont="1" applyBorder="1" applyAlignment="1">
      <alignment vertical="center"/>
    </xf>
    <xf numFmtId="0" fontId="0" fillId="0" borderId="0" xfId="0" applyProtection="1">
      <protection locked="0"/>
    </xf>
    <xf numFmtId="0" fontId="6" fillId="2" borderId="0" xfId="0" applyFont="1" applyFill="1" applyAlignment="1">
      <alignment vertical="center"/>
    </xf>
    <xf numFmtId="0" fontId="14" fillId="2" borderId="0" xfId="0" applyFont="1" applyFill="1" applyAlignment="1">
      <alignment horizontal="left" vertical="center"/>
    </xf>
    <xf numFmtId="0" fontId="33"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3" xfId="0" applyFont="1" applyBorder="1" applyAlignment="1" applyProtection="1">
      <alignment vertical="center"/>
      <protection locked="0"/>
    </xf>
    <xf numFmtId="0" fontId="0" fillId="0" borderId="25" xfId="0" applyFont="1" applyBorder="1" applyAlignment="1">
      <alignment vertical="center"/>
    </xf>
    <xf numFmtId="0" fontId="21" fillId="0" borderId="0" xfId="0" applyFont="1" applyBorder="1" applyAlignment="1">
      <alignment horizontal="left" vertical="center"/>
    </xf>
    <xf numFmtId="4" fontId="24"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4" fillId="5" borderId="9" xfId="0" applyFont="1" applyFill="1" applyBorder="1" applyAlignment="1">
      <alignment horizontal="right" vertical="center"/>
    </xf>
    <xf numFmtId="0" fontId="4" fillId="5" borderId="9" xfId="0" applyFont="1" applyFill="1" applyBorder="1" applyAlignment="1">
      <alignment horizontal="center" vertical="center"/>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lignment vertical="center"/>
    </xf>
    <xf numFmtId="0" fontId="0" fillId="5" borderId="26" xfId="0" applyFont="1" applyFill="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lignment horizontal="left" vertical="center"/>
    </xf>
    <xf numFmtId="0" fontId="0" fillId="5" borderId="0" xfId="0" applyFont="1" applyFill="1" applyBorder="1" applyAlignment="1" applyProtection="1">
      <alignment vertical="center"/>
      <protection locked="0"/>
    </xf>
    <xf numFmtId="0" fontId="3" fillId="5" borderId="0" xfId="0" applyFont="1" applyFill="1" applyBorder="1" applyAlignment="1">
      <alignment horizontal="right" vertical="center"/>
    </xf>
    <xf numFmtId="0" fontId="0" fillId="5" borderId="5" xfId="0" applyFont="1" applyFill="1" applyBorder="1" applyAlignment="1">
      <alignment vertical="center"/>
    </xf>
    <xf numFmtId="0" fontId="34" fillId="0" borderId="0" xfId="0" applyFont="1" applyBorder="1" applyAlignment="1">
      <alignment horizontal="lef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23" xfId="0" applyFont="1" applyBorder="1" applyAlignment="1">
      <alignment horizontal="left" vertical="center"/>
    </xf>
    <xf numFmtId="0" fontId="8" fillId="0" borderId="23" xfId="0" applyFont="1" applyBorder="1" applyAlignment="1">
      <alignment vertical="center"/>
    </xf>
    <xf numFmtId="0" fontId="8" fillId="0" borderId="23" xfId="0" applyFont="1" applyBorder="1" applyAlignment="1" applyProtection="1">
      <alignment vertical="center"/>
      <protection locked="0"/>
    </xf>
    <xf numFmtId="4" fontId="8" fillId="0" borderId="23" xfId="0" applyNumberFormat="1" applyFont="1" applyBorder="1" applyAlignment="1">
      <alignment vertical="center"/>
    </xf>
    <xf numFmtId="0" fontId="8" fillId="0" borderId="5" xfId="0" applyFont="1" applyBorder="1" applyAlignment="1">
      <alignment vertical="center"/>
    </xf>
    <xf numFmtId="0" fontId="0" fillId="0" borderId="0" xfId="0" applyFont="1" applyAlignment="1" applyProtection="1">
      <alignment vertical="center"/>
      <protection locked="0"/>
    </xf>
    <xf numFmtId="0" fontId="3" fillId="0" borderId="0" xfId="0" applyFont="1" applyAlignment="1">
      <alignment horizontal="left" vertical="center"/>
    </xf>
    <xf numFmtId="0" fontId="19"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lignment horizontal="center" vertical="center" wrapText="1"/>
    </xf>
    <xf numFmtId="4" fontId="24" fillId="0" borderId="0" xfId="0" applyNumberFormat="1" applyFont="1" applyAlignment="1">
      <alignment/>
    </xf>
    <xf numFmtId="166" fontId="35" fillId="0" borderId="13" xfId="0" applyNumberFormat="1" applyFont="1" applyBorder="1" applyAlignment="1">
      <alignment/>
    </xf>
    <xf numFmtId="166" fontId="35" fillId="0" borderId="14" xfId="0" applyNumberFormat="1" applyFont="1" applyBorder="1" applyAlignment="1">
      <alignment/>
    </xf>
    <xf numFmtId="4" fontId="36" fillId="0" borderId="0" xfId="0" applyNumberFormat="1" applyFont="1" applyAlignment="1">
      <alignment vertical="center"/>
    </xf>
    <xf numFmtId="0" fontId="9" fillId="0" borderId="4"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21"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5" xfId="0" applyNumberFormat="1" applyFont="1" applyBorder="1" applyAlignment="1">
      <alignment vertical="center"/>
    </xf>
    <xf numFmtId="4" fontId="0" fillId="0" borderId="0" xfId="0" applyNumberFormat="1" applyFont="1" applyAlignment="1">
      <alignment vertical="center"/>
    </xf>
    <xf numFmtId="0" fontId="37" fillId="0" borderId="0" xfId="0" applyFont="1" applyAlignment="1">
      <alignment horizontal="left" vertical="center"/>
    </xf>
    <xf numFmtId="0" fontId="38" fillId="0" borderId="0" xfId="0" applyFont="1" applyAlignment="1">
      <alignment vertical="center" wrapText="1"/>
    </xf>
    <xf numFmtId="0" fontId="0" fillId="0" borderId="21"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21"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4"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21"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38" fillId="0" borderId="0" xfId="0" applyFont="1" applyAlignment="1">
      <alignment vertical="top" wrapText="1"/>
    </xf>
    <xf numFmtId="0" fontId="39" fillId="0" borderId="27" xfId="0" applyFont="1" applyBorder="1" applyAlignment="1" applyProtection="1">
      <alignment horizontal="center" vertical="center"/>
      <protection locked="0"/>
    </xf>
    <xf numFmtId="49" fontId="39" fillId="0" borderId="27" xfId="0" applyNumberFormat="1" applyFont="1" applyBorder="1" applyAlignment="1" applyProtection="1">
      <alignment horizontal="left" vertical="center" wrapText="1"/>
      <protection locked="0"/>
    </xf>
    <xf numFmtId="0" fontId="39" fillId="0" borderId="27" xfId="0" applyFont="1" applyBorder="1" applyAlignment="1" applyProtection="1">
      <alignment horizontal="left" vertical="center" wrapText="1"/>
      <protection locked="0"/>
    </xf>
    <xf numFmtId="0" fontId="39" fillId="0" borderId="27" xfId="0" applyFont="1" applyBorder="1" applyAlignment="1" applyProtection="1">
      <alignment horizontal="center" vertical="center" wrapText="1"/>
      <protection locked="0"/>
    </xf>
    <xf numFmtId="167" fontId="39" fillId="0" borderId="27" xfId="0" applyNumberFormat="1" applyFont="1" applyBorder="1" applyAlignment="1" applyProtection="1">
      <alignment vertical="center"/>
      <protection locked="0"/>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locked="0"/>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lignment horizontal="center" vertical="center"/>
    </xf>
    <xf numFmtId="0" fontId="12" fillId="0" borderId="4"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21"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2" fillId="0" borderId="23" xfId="0" applyFont="1" applyBorder="1" applyAlignment="1">
      <alignment horizontal="center" vertical="center"/>
    </xf>
    <xf numFmtId="166" fontId="2" fillId="0" borderId="23" xfId="0" applyNumberFormat="1" applyFont="1" applyBorder="1" applyAlignment="1">
      <alignment vertical="center"/>
    </xf>
    <xf numFmtId="166" fontId="2" fillId="0" borderId="24" xfId="0" applyNumberFormat="1" applyFont="1" applyBorder="1" applyAlignment="1">
      <alignment vertical="center"/>
    </xf>
    <xf numFmtId="0" fontId="39" fillId="0" borderId="23" xfId="0" applyFont="1" applyBorder="1" applyAlignment="1">
      <alignment horizontal="center"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28"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8"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8"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pplyProtection="1">
      <alignment horizontal="left" vertical="center" wrapText="1"/>
      <protection locked="0"/>
    </xf>
    <xf numFmtId="0" fontId="2" fillId="3" borderId="0" xfId="0" applyFont="1" applyFill="1" applyBorder="1" applyAlignment="1" applyProtection="1">
      <alignment horizontal="left" vertical="center"/>
      <protection locked="0"/>
    </xf>
    <xf numFmtId="0" fontId="2" fillId="0" borderId="0" xfId="0" applyFont="1" applyBorder="1" applyAlignment="1">
      <alignment horizontal="center" vertical="center"/>
    </xf>
    <xf numFmtId="0" fontId="0" fillId="0" borderId="0" xfId="0" applyFont="1" applyBorder="1" applyAlignment="1">
      <alignment vertical="center"/>
    </xf>
    <xf numFmtId="166" fontId="2" fillId="0" borderId="0" xfId="0" applyNumberFormat="1" applyFont="1" applyBorder="1" applyAlignment="1">
      <alignment vertical="center"/>
    </xf>
    <xf numFmtId="4" fontId="8" fillId="0" borderId="0" xfId="0" applyNumberFormat="1" applyFont="1" applyAlignment="1">
      <alignment/>
    </xf>
    <xf numFmtId="4" fontId="7" fillId="0" borderId="0" xfId="0" applyNumberFormat="1" applyFont="1" applyAlignment="1">
      <alignment/>
    </xf>
    <xf numFmtId="0" fontId="0" fillId="6" borderId="27" xfId="0" applyFont="1" applyFill="1" applyBorder="1" applyAlignment="1" applyProtection="1">
      <alignment horizontal="left" vertical="center" wrapText="1"/>
      <protection locked="0"/>
    </xf>
    <xf numFmtId="0" fontId="12" fillId="0" borderId="0" xfId="0" applyFont="1" applyBorder="1" applyAlignment="1">
      <alignment vertical="center"/>
    </xf>
    <xf numFmtId="0" fontId="11" fillId="0" borderId="0" xfId="0" applyFont="1" applyBorder="1" applyAlignment="1">
      <alignment vertical="center"/>
    </xf>
    <xf numFmtId="0" fontId="20" fillId="0" borderId="0" xfId="0" applyFont="1" applyAlignment="1">
      <alignment horizontal="left" vertical="top" wrapText="1"/>
    </xf>
    <xf numFmtId="0" fontId="20" fillId="0" borderId="0" xfId="0" applyFont="1" applyAlignment="1">
      <alignment horizontal="left" vertical="center"/>
    </xf>
    <xf numFmtId="4" fontId="20" fillId="0" borderId="0" xfId="0" applyNumberFormat="1" applyFont="1" applyBorder="1" applyAlignment="1">
      <alignment vertical="center"/>
    </xf>
    <xf numFmtId="0" fontId="2" fillId="0" borderId="0" xfId="0" applyFont="1" applyBorder="1" applyAlignment="1">
      <alignment vertical="center"/>
    </xf>
    <xf numFmtId="0" fontId="4" fillId="4" borderId="9" xfId="0" applyFont="1" applyFill="1" applyBorder="1" applyAlignment="1">
      <alignment horizontal="left" vertical="center"/>
    </xf>
    <xf numFmtId="0" fontId="0" fillId="4" borderId="9" xfId="0" applyFont="1" applyFill="1" applyBorder="1" applyAlignment="1">
      <alignment vertical="center"/>
    </xf>
    <xf numFmtId="4" fontId="4" fillId="4" borderId="9" xfId="0" applyNumberFormat="1" applyFont="1" applyFill="1" applyBorder="1" applyAlignment="1">
      <alignment vertical="center"/>
    </xf>
    <xf numFmtId="0" fontId="0" fillId="4" borderId="16" xfId="0" applyFont="1" applyFill="1" applyBorder="1" applyAlignment="1">
      <alignment vertical="center"/>
    </xf>
    <xf numFmtId="0" fontId="16" fillId="7" borderId="0" xfId="0" applyFont="1" applyFill="1" applyAlignment="1">
      <alignment horizontal="center" vertical="center"/>
    </xf>
    <xf numFmtId="0" fontId="0" fillId="0" borderId="0" xfId="0"/>
    <xf numFmtId="0" fontId="3" fillId="0" borderId="0" xfId="0" applyFont="1" applyBorder="1" applyAlignment="1">
      <alignment horizontal="left" vertical="center"/>
    </xf>
    <xf numFmtId="0" fontId="0" fillId="0" borderId="0" xfId="0" applyBorder="1"/>
    <xf numFmtId="4" fontId="27" fillId="0" borderId="0" xfId="0" applyNumberFormat="1" applyFont="1" applyAlignment="1">
      <alignment vertical="center"/>
    </xf>
    <xf numFmtId="0" fontId="27" fillId="0" borderId="0" xfId="0" applyFont="1" applyAlignment="1">
      <alignment vertical="center"/>
    </xf>
    <xf numFmtId="4" fontId="8" fillId="0" borderId="0" xfId="0" applyNumberFormat="1" applyFont="1" applyAlignment="1">
      <alignment vertical="center"/>
    </xf>
    <xf numFmtId="0" fontId="8" fillId="0" borderId="0" xfId="0" applyFont="1" applyAlignment="1">
      <alignment vertical="center"/>
    </xf>
    <xf numFmtId="164" fontId="2" fillId="0" borderId="0" xfId="0" applyNumberFormat="1" applyFont="1" applyBorder="1" applyAlignment="1">
      <alignment horizontal="center" vertical="center"/>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4" fontId="21"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0" fontId="4" fillId="0" borderId="0" xfId="0" applyFont="1" applyBorder="1" applyAlignment="1">
      <alignment horizontal="left" vertical="top" wrapText="1"/>
    </xf>
    <xf numFmtId="0" fontId="26" fillId="0" borderId="0" xfId="0" applyFont="1" applyAlignment="1">
      <alignment horizontal="left" vertical="center" wrapText="1"/>
    </xf>
    <xf numFmtId="0" fontId="31" fillId="0" borderId="0" xfId="0" applyFont="1" applyAlignment="1">
      <alignment horizontal="left" vertical="center" wrapText="1"/>
    </xf>
    <xf numFmtId="4" fontId="27" fillId="0" borderId="0" xfId="0" applyNumberFormat="1" applyFont="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5" borderId="9" xfId="0" applyFont="1" applyFill="1" applyBorder="1" applyAlignment="1">
      <alignment horizontal="center" vertical="center"/>
    </xf>
    <xf numFmtId="0" fontId="3" fillId="5" borderId="9" xfId="0" applyFont="1" applyFill="1" applyBorder="1" applyAlignment="1">
      <alignment horizontal="left" vertical="center"/>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3" fillId="0" borderId="0" xfId="0" applyFont="1" applyAlignment="1">
      <alignment vertical="center"/>
    </xf>
    <xf numFmtId="4" fontId="24" fillId="0" borderId="0" xfId="0" applyNumberFormat="1" applyFont="1" applyAlignment="1">
      <alignment vertical="center"/>
    </xf>
    <xf numFmtId="4" fontId="24" fillId="0" borderId="0" xfId="0" applyNumberFormat="1" applyFont="1" applyAlignment="1">
      <alignment horizontal="right" vertical="center"/>
    </xf>
    <xf numFmtId="0" fontId="3" fillId="5" borderId="8" xfId="0" applyFont="1" applyFill="1" applyBorder="1" applyAlignment="1">
      <alignment horizontal="center" vertical="center"/>
    </xf>
    <xf numFmtId="0" fontId="3" fillId="5" borderId="9" xfId="0" applyFont="1" applyFill="1" applyBorder="1" applyAlignment="1">
      <alignment horizontal="right" vertical="center"/>
    </xf>
    <xf numFmtId="0" fontId="0" fillId="0" borderId="0" xfId="0" applyFont="1" applyAlignment="1">
      <alignment vertical="center"/>
    </xf>
    <xf numFmtId="0" fontId="33" fillId="2" borderId="0" xfId="20" applyFont="1" applyFill="1" applyAlignment="1">
      <alignment vertical="center"/>
    </xf>
    <xf numFmtId="0" fontId="19" fillId="0" borderId="0" xfId="0" applyFont="1" applyBorder="1" applyAlignment="1">
      <alignment horizontal="left" vertical="center" wrapText="1"/>
    </xf>
    <xf numFmtId="0" fontId="0"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Font="1" applyBorder="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19" fillId="0" borderId="0" xfId="0" applyFont="1" applyBorder="1" applyAlignment="1">
      <alignment horizontal="left" vertical="center"/>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28"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28"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9"/>
  <sheetViews>
    <sheetView showGridLines="0" workbookViewId="0" topLeftCell="A1">
      <pane ySplit="1" topLeftCell="A18" activePane="bottomLeft" state="frozen"/>
      <selection pane="bottomLeft" activeCell="AN51" sqref="AN51:AP5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8" width="4.33203125" style="0" customWidth="1"/>
    <col min="39" max="39" width="12" style="0" customWidth="1"/>
    <col min="40" max="40" width="13.33203125" style="0" customWidth="1"/>
    <col min="41" max="41" width="7.5" style="0" customWidth="1"/>
    <col min="42" max="42" width="4.16015625" style="0" customWidth="1"/>
    <col min="43" max="43" width="15.66015625" style="0" customWidth="1"/>
    <col min="44" max="44" width="1.5" style="0" customWidth="1"/>
    <col min="45" max="57" width="1.83203125" style="0" hidden="1"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7" customHeight="1">
      <c r="AR2" s="339" t="s">
        <v>8</v>
      </c>
      <c r="AS2" s="340"/>
      <c r="AT2" s="340"/>
      <c r="AU2" s="340"/>
      <c r="AV2" s="340"/>
      <c r="AW2" s="340"/>
      <c r="AX2" s="340"/>
      <c r="AY2" s="340"/>
      <c r="AZ2" s="340"/>
      <c r="BA2" s="340"/>
      <c r="BB2" s="340"/>
      <c r="BC2" s="340"/>
      <c r="BD2" s="340"/>
      <c r="BE2" s="340"/>
      <c r="BS2" s="24" t="s">
        <v>9</v>
      </c>
      <c r="BT2" s="24" t="s">
        <v>10</v>
      </c>
    </row>
    <row r="3" spans="2:72" ht="7"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9</v>
      </c>
      <c r="BT3" s="24" t="s">
        <v>11</v>
      </c>
    </row>
    <row r="4" spans="2:71" ht="37" customHeight="1">
      <c r="B4" s="28"/>
      <c r="C4" s="29"/>
      <c r="D4" s="30" t="s">
        <v>12</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13</v>
      </c>
      <c r="BE4" s="33" t="s">
        <v>14</v>
      </c>
      <c r="BS4" s="24" t="s">
        <v>15</v>
      </c>
    </row>
    <row r="5" spans="2:71" ht="14.5" customHeight="1">
      <c r="B5" s="28"/>
      <c r="C5" s="29"/>
      <c r="D5" s="34" t="s">
        <v>16</v>
      </c>
      <c r="E5" s="29"/>
      <c r="F5" s="29"/>
      <c r="G5" s="29"/>
      <c r="H5" s="29"/>
      <c r="I5" s="29"/>
      <c r="J5" s="29"/>
      <c r="K5" s="341" t="s">
        <v>17</v>
      </c>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29"/>
      <c r="AQ5" s="31"/>
      <c r="BE5" s="331" t="s">
        <v>18</v>
      </c>
      <c r="BS5" s="24" t="s">
        <v>9</v>
      </c>
    </row>
    <row r="6" spans="2:71" ht="37" customHeight="1">
      <c r="B6" s="28"/>
      <c r="C6" s="29"/>
      <c r="D6" s="36" t="s">
        <v>19</v>
      </c>
      <c r="E6" s="29"/>
      <c r="F6" s="29"/>
      <c r="G6" s="29"/>
      <c r="H6" s="29"/>
      <c r="I6" s="29"/>
      <c r="J6" s="29"/>
      <c r="K6" s="354" t="s">
        <v>20</v>
      </c>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29"/>
      <c r="AQ6" s="31"/>
      <c r="BE6" s="332"/>
      <c r="BS6" s="24" t="s">
        <v>9</v>
      </c>
    </row>
    <row r="7" spans="2:71" ht="14.5" customHeight="1">
      <c r="B7" s="28"/>
      <c r="C7" s="29"/>
      <c r="D7" s="37" t="s">
        <v>21</v>
      </c>
      <c r="E7" s="29"/>
      <c r="F7" s="29"/>
      <c r="G7" s="29"/>
      <c r="H7" s="29"/>
      <c r="I7" s="29"/>
      <c r="J7" s="29"/>
      <c r="K7" s="35" t="s">
        <v>5</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5</v>
      </c>
      <c r="AO7" s="29"/>
      <c r="AP7" s="29"/>
      <c r="AQ7" s="31"/>
      <c r="BE7" s="332"/>
      <c r="BS7" s="24" t="s">
        <v>9</v>
      </c>
    </row>
    <row r="8" spans="2:71" ht="14.5"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38" t="s">
        <v>26</v>
      </c>
      <c r="AO8" s="29"/>
      <c r="AP8" s="29"/>
      <c r="AQ8" s="31"/>
      <c r="BE8" s="332"/>
      <c r="BS8" s="24" t="s">
        <v>9</v>
      </c>
    </row>
    <row r="9" spans="2:71" ht="1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32"/>
      <c r="BS9" s="24" t="s">
        <v>9</v>
      </c>
    </row>
    <row r="10" spans="2:71" ht="14.5" customHeight="1">
      <c r="B10" s="28"/>
      <c r="C10" s="29"/>
      <c r="D10" s="37"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28</v>
      </c>
      <c r="AL10" s="29"/>
      <c r="AM10" s="29"/>
      <c r="AN10" s="35" t="s">
        <v>29</v>
      </c>
      <c r="AO10" s="29"/>
      <c r="AP10" s="29"/>
      <c r="AQ10" s="31"/>
      <c r="BE10" s="332"/>
      <c r="BS10" s="24" t="s">
        <v>9</v>
      </c>
    </row>
    <row r="11" spans="2:71" ht="18.65" customHeight="1">
      <c r="B11" s="28"/>
      <c r="C11" s="29"/>
      <c r="D11" s="29"/>
      <c r="E11" s="35" t="s">
        <v>30</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31</v>
      </c>
      <c r="AL11" s="29"/>
      <c r="AM11" s="29"/>
      <c r="AN11" s="35" t="s">
        <v>5</v>
      </c>
      <c r="AO11" s="29"/>
      <c r="AP11" s="29"/>
      <c r="AQ11" s="31"/>
      <c r="BE11" s="332"/>
      <c r="BS11" s="24" t="s">
        <v>9</v>
      </c>
    </row>
    <row r="12" spans="2:71" ht="7"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32"/>
      <c r="BS12" s="24" t="s">
        <v>9</v>
      </c>
    </row>
    <row r="13" spans="2:71" ht="14.5" customHeight="1">
      <c r="B13" s="28"/>
      <c r="C13" s="29"/>
      <c r="D13" s="37" t="s">
        <v>32</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28</v>
      </c>
      <c r="AL13" s="29"/>
      <c r="AM13" s="29"/>
      <c r="AN13" s="39" t="s">
        <v>33</v>
      </c>
      <c r="AO13" s="29"/>
      <c r="AP13" s="29"/>
      <c r="AQ13" s="31"/>
      <c r="BE13" s="332"/>
      <c r="BS13" s="24" t="s">
        <v>9</v>
      </c>
    </row>
    <row r="14" spans="2:71" ht="13.5">
      <c r="B14" s="28"/>
      <c r="C14" s="29"/>
      <c r="D14" s="29"/>
      <c r="E14" s="348" t="s">
        <v>33</v>
      </c>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7" t="s">
        <v>31</v>
      </c>
      <c r="AL14" s="29"/>
      <c r="AM14" s="29"/>
      <c r="AN14" s="39" t="s">
        <v>33</v>
      </c>
      <c r="AO14" s="29"/>
      <c r="AP14" s="29"/>
      <c r="AQ14" s="31"/>
      <c r="BE14" s="332"/>
      <c r="BS14" s="24" t="s">
        <v>9</v>
      </c>
    </row>
    <row r="15" spans="2:71" ht="7"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32"/>
      <c r="BS15" s="24" t="s">
        <v>6</v>
      </c>
    </row>
    <row r="16" spans="2:71" ht="14.5" customHeight="1">
      <c r="B16" s="28"/>
      <c r="C16" s="29"/>
      <c r="D16" s="37" t="s">
        <v>34</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28</v>
      </c>
      <c r="AL16" s="29"/>
      <c r="AM16" s="29"/>
      <c r="AN16" s="35" t="s">
        <v>5</v>
      </c>
      <c r="AO16" s="29"/>
      <c r="AP16" s="29"/>
      <c r="AQ16" s="31"/>
      <c r="BE16" s="332"/>
      <c r="BS16" s="24" t="s">
        <v>6</v>
      </c>
    </row>
    <row r="17" spans="2:71" ht="18.65" customHeight="1">
      <c r="B17" s="28"/>
      <c r="C17" s="29"/>
      <c r="D17" s="29"/>
      <c r="E17" s="35" t="s">
        <v>35</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31</v>
      </c>
      <c r="AL17" s="29"/>
      <c r="AM17" s="29"/>
      <c r="AN17" s="35" t="s">
        <v>5</v>
      </c>
      <c r="AO17" s="29"/>
      <c r="AP17" s="29"/>
      <c r="AQ17" s="31"/>
      <c r="BE17" s="332"/>
      <c r="BS17" s="24" t="s">
        <v>36</v>
      </c>
    </row>
    <row r="18" spans="2:71" ht="7"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32"/>
      <c r="BS18" s="24" t="s">
        <v>9</v>
      </c>
    </row>
    <row r="19" spans="2:71" ht="14.5" customHeight="1">
      <c r="B19" s="28"/>
      <c r="C19" s="29"/>
      <c r="D19" s="37" t="s">
        <v>37</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32"/>
      <c r="BS19" s="24" t="s">
        <v>9</v>
      </c>
    </row>
    <row r="20" spans="2:71" ht="57" customHeight="1">
      <c r="B20" s="28"/>
      <c r="C20" s="29"/>
      <c r="D20" s="29"/>
      <c r="E20" s="350" t="s">
        <v>38</v>
      </c>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29"/>
      <c r="AP20" s="29"/>
      <c r="AQ20" s="31"/>
      <c r="BE20" s="332"/>
      <c r="BS20" s="24" t="s">
        <v>6</v>
      </c>
    </row>
    <row r="21" spans="2:57" ht="7"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32"/>
    </row>
    <row r="22" spans="2:57" ht="7"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32"/>
    </row>
    <row r="23" spans="2:57" s="1" customFormat="1" ht="25.9" customHeight="1">
      <c r="B23" s="41"/>
      <c r="C23" s="42"/>
      <c r="D23" s="43" t="s">
        <v>39</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51">
        <f>ROUND(AG51,2)</f>
        <v>0</v>
      </c>
      <c r="AL23" s="352"/>
      <c r="AM23" s="352"/>
      <c r="AN23" s="352"/>
      <c r="AO23" s="352"/>
      <c r="AP23" s="42"/>
      <c r="AQ23" s="45"/>
      <c r="BE23" s="332"/>
    </row>
    <row r="24" spans="2:57" s="1" customFormat="1" ht="7"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32"/>
    </row>
    <row r="25" spans="2:57" s="1" customFormat="1" ht="13.5">
      <c r="B25" s="41"/>
      <c r="C25" s="42"/>
      <c r="D25" s="42"/>
      <c r="E25" s="42"/>
      <c r="F25" s="42"/>
      <c r="G25" s="42"/>
      <c r="H25" s="42"/>
      <c r="I25" s="42"/>
      <c r="J25" s="42"/>
      <c r="K25" s="42"/>
      <c r="L25" s="353" t="s">
        <v>40</v>
      </c>
      <c r="M25" s="353"/>
      <c r="N25" s="353"/>
      <c r="O25" s="353"/>
      <c r="P25" s="42"/>
      <c r="Q25" s="42"/>
      <c r="R25" s="42"/>
      <c r="S25" s="42"/>
      <c r="T25" s="42"/>
      <c r="U25" s="42"/>
      <c r="V25" s="42"/>
      <c r="W25" s="353" t="s">
        <v>41</v>
      </c>
      <c r="X25" s="353"/>
      <c r="Y25" s="353"/>
      <c r="Z25" s="353"/>
      <c r="AA25" s="353"/>
      <c r="AB25" s="353"/>
      <c r="AC25" s="353"/>
      <c r="AD25" s="353"/>
      <c r="AE25" s="353"/>
      <c r="AF25" s="42"/>
      <c r="AG25" s="42"/>
      <c r="AH25" s="42"/>
      <c r="AI25" s="42"/>
      <c r="AJ25" s="42"/>
      <c r="AK25" s="353" t="s">
        <v>42</v>
      </c>
      <c r="AL25" s="353"/>
      <c r="AM25" s="353"/>
      <c r="AN25" s="353"/>
      <c r="AO25" s="353"/>
      <c r="AP25" s="42"/>
      <c r="AQ25" s="45"/>
      <c r="BE25" s="332"/>
    </row>
    <row r="26" spans="2:57" s="2" customFormat="1" ht="14.5" customHeight="1">
      <c r="B26" s="47"/>
      <c r="C26" s="48"/>
      <c r="D26" s="49" t="s">
        <v>43</v>
      </c>
      <c r="E26" s="48"/>
      <c r="F26" s="49" t="s">
        <v>44</v>
      </c>
      <c r="G26" s="48"/>
      <c r="H26" s="48"/>
      <c r="I26" s="48"/>
      <c r="J26" s="48"/>
      <c r="K26" s="48"/>
      <c r="L26" s="347">
        <v>0.21</v>
      </c>
      <c r="M26" s="334"/>
      <c r="N26" s="334"/>
      <c r="O26" s="334"/>
      <c r="P26" s="48"/>
      <c r="Q26" s="48"/>
      <c r="R26" s="48"/>
      <c r="S26" s="48"/>
      <c r="T26" s="48"/>
      <c r="U26" s="48"/>
      <c r="V26" s="48"/>
      <c r="W26" s="333" t="e">
        <f>ROUND(AZ51,2)</f>
        <v>#REF!</v>
      </c>
      <c r="X26" s="334"/>
      <c r="Y26" s="334"/>
      <c r="Z26" s="334"/>
      <c r="AA26" s="334"/>
      <c r="AB26" s="334"/>
      <c r="AC26" s="334"/>
      <c r="AD26" s="334"/>
      <c r="AE26" s="334"/>
      <c r="AF26" s="48"/>
      <c r="AG26" s="48"/>
      <c r="AH26" s="48"/>
      <c r="AI26" s="48"/>
      <c r="AJ26" s="48"/>
      <c r="AK26" s="333">
        <f>+AK23*0.21</f>
        <v>0</v>
      </c>
      <c r="AL26" s="334"/>
      <c r="AM26" s="334"/>
      <c r="AN26" s="334"/>
      <c r="AO26" s="334"/>
      <c r="AP26" s="48"/>
      <c r="AQ26" s="50"/>
      <c r="BE26" s="332"/>
    </row>
    <row r="27" spans="2:57" s="2" customFormat="1" ht="14.5" customHeight="1">
      <c r="B27" s="47"/>
      <c r="C27" s="48"/>
      <c r="D27" s="48"/>
      <c r="E27" s="48"/>
      <c r="F27" s="49" t="s">
        <v>45</v>
      </c>
      <c r="G27" s="48"/>
      <c r="H27" s="48"/>
      <c r="I27" s="48"/>
      <c r="J27" s="48"/>
      <c r="K27" s="48"/>
      <c r="L27" s="347">
        <v>0.15</v>
      </c>
      <c r="M27" s="334"/>
      <c r="N27" s="334"/>
      <c r="O27" s="334"/>
      <c r="P27" s="48"/>
      <c r="Q27" s="48"/>
      <c r="R27" s="48"/>
      <c r="S27" s="48"/>
      <c r="T27" s="48"/>
      <c r="U27" s="48"/>
      <c r="V27" s="48"/>
      <c r="W27" s="333" t="e">
        <f>ROUND(BA51,2)</f>
        <v>#REF!</v>
      </c>
      <c r="X27" s="334"/>
      <c r="Y27" s="334"/>
      <c r="Z27" s="334"/>
      <c r="AA27" s="334"/>
      <c r="AB27" s="334"/>
      <c r="AC27" s="334"/>
      <c r="AD27" s="334"/>
      <c r="AE27" s="334"/>
      <c r="AF27" s="48"/>
      <c r="AG27" s="48"/>
      <c r="AH27" s="48"/>
      <c r="AI27" s="48"/>
      <c r="AJ27" s="48"/>
      <c r="AK27" s="333">
        <v>0</v>
      </c>
      <c r="AL27" s="334"/>
      <c r="AM27" s="334"/>
      <c r="AN27" s="334"/>
      <c r="AO27" s="334"/>
      <c r="AP27" s="48"/>
      <c r="AQ27" s="50"/>
      <c r="BE27" s="332"/>
    </row>
    <row r="28" spans="2:57" s="2" customFormat="1" ht="14.5" customHeight="1" hidden="1">
      <c r="B28" s="47"/>
      <c r="C28" s="48"/>
      <c r="D28" s="48"/>
      <c r="E28" s="48"/>
      <c r="F28" s="49" t="s">
        <v>46</v>
      </c>
      <c r="G28" s="48"/>
      <c r="H28" s="48"/>
      <c r="I28" s="48"/>
      <c r="J28" s="48"/>
      <c r="K28" s="48"/>
      <c r="L28" s="347">
        <v>0.21</v>
      </c>
      <c r="M28" s="334"/>
      <c r="N28" s="334"/>
      <c r="O28" s="334"/>
      <c r="P28" s="48"/>
      <c r="Q28" s="48"/>
      <c r="R28" s="48"/>
      <c r="S28" s="48"/>
      <c r="T28" s="48"/>
      <c r="U28" s="48"/>
      <c r="V28" s="48"/>
      <c r="W28" s="333" t="e">
        <f>ROUND(BB51,2)</f>
        <v>#REF!</v>
      </c>
      <c r="X28" s="334"/>
      <c r="Y28" s="334"/>
      <c r="Z28" s="334"/>
      <c r="AA28" s="334"/>
      <c r="AB28" s="334"/>
      <c r="AC28" s="334"/>
      <c r="AD28" s="334"/>
      <c r="AE28" s="334"/>
      <c r="AF28" s="48"/>
      <c r="AG28" s="48"/>
      <c r="AH28" s="48"/>
      <c r="AI28" s="48"/>
      <c r="AJ28" s="48"/>
      <c r="AK28" s="333">
        <v>0</v>
      </c>
      <c r="AL28" s="334"/>
      <c r="AM28" s="334"/>
      <c r="AN28" s="334"/>
      <c r="AO28" s="334"/>
      <c r="AP28" s="48"/>
      <c r="AQ28" s="50"/>
      <c r="BE28" s="332"/>
    </row>
    <row r="29" spans="2:57" s="2" customFormat="1" ht="14.5" customHeight="1" hidden="1">
      <c r="B29" s="47"/>
      <c r="C29" s="48"/>
      <c r="D29" s="48"/>
      <c r="E29" s="48"/>
      <c r="F29" s="49" t="s">
        <v>47</v>
      </c>
      <c r="G29" s="48"/>
      <c r="H29" s="48"/>
      <c r="I29" s="48"/>
      <c r="J29" s="48"/>
      <c r="K29" s="48"/>
      <c r="L29" s="347">
        <v>0.15</v>
      </c>
      <c r="M29" s="334"/>
      <c r="N29" s="334"/>
      <c r="O29" s="334"/>
      <c r="P29" s="48"/>
      <c r="Q29" s="48"/>
      <c r="R29" s="48"/>
      <c r="S29" s="48"/>
      <c r="T29" s="48"/>
      <c r="U29" s="48"/>
      <c r="V29" s="48"/>
      <c r="W29" s="333" t="e">
        <f>ROUND(BC51,2)</f>
        <v>#REF!</v>
      </c>
      <c r="X29" s="334"/>
      <c r="Y29" s="334"/>
      <c r="Z29" s="334"/>
      <c r="AA29" s="334"/>
      <c r="AB29" s="334"/>
      <c r="AC29" s="334"/>
      <c r="AD29" s="334"/>
      <c r="AE29" s="334"/>
      <c r="AF29" s="48"/>
      <c r="AG29" s="48"/>
      <c r="AH29" s="48"/>
      <c r="AI29" s="48"/>
      <c r="AJ29" s="48"/>
      <c r="AK29" s="333">
        <v>0</v>
      </c>
      <c r="AL29" s="334"/>
      <c r="AM29" s="334"/>
      <c r="AN29" s="334"/>
      <c r="AO29" s="334"/>
      <c r="AP29" s="48"/>
      <c r="AQ29" s="50"/>
      <c r="BE29" s="332"/>
    </row>
    <row r="30" spans="2:57" s="2" customFormat="1" ht="14.5" customHeight="1" hidden="1">
      <c r="B30" s="47"/>
      <c r="C30" s="48"/>
      <c r="D30" s="48"/>
      <c r="E30" s="48"/>
      <c r="F30" s="49" t="s">
        <v>48</v>
      </c>
      <c r="G30" s="48"/>
      <c r="H30" s="48"/>
      <c r="I30" s="48"/>
      <c r="J30" s="48"/>
      <c r="K30" s="48"/>
      <c r="L30" s="347">
        <v>0</v>
      </c>
      <c r="M30" s="334"/>
      <c r="N30" s="334"/>
      <c r="O30" s="334"/>
      <c r="P30" s="48"/>
      <c r="Q30" s="48"/>
      <c r="R30" s="48"/>
      <c r="S30" s="48"/>
      <c r="T30" s="48"/>
      <c r="U30" s="48"/>
      <c r="V30" s="48"/>
      <c r="W30" s="333" t="e">
        <f>ROUND(BD51,2)</f>
        <v>#REF!</v>
      </c>
      <c r="X30" s="334"/>
      <c r="Y30" s="334"/>
      <c r="Z30" s="334"/>
      <c r="AA30" s="334"/>
      <c r="AB30" s="334"/>
      <c r="AC30" s="334"/>
      <c r="AD30" s="334"/>
      <c r="AE30" s="334"/>
      <c r="AF30" s="48"/>
      <c r="AG30" s="48"/>
      <c r="AH30" s="48"/>
      <c r="AI30" s="48"/>
      <c r="AJ30" s="48"/>
      <c r="AK30" s="333">
        <v>0</v>
      </c>
      <c r="AL30" s="334"/>
      <c r="AM30" s="334"/>
      <c r="AN30" s="334"/>
      <c r="AO30" s="334"/>
      <c r="AP30" s="48"/>
      <c r="AQ30" s="50"/>
      <c r="BE30" s="332"/>
    </row>
    <row r="31" spans="2:57" s="1" customFormat="1" ht="7"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32"/>
    </row>
    <row r="32" spans="2:57" s="1" customFormat="1" ht="25.9" customHeight="1">
      <c r="B32" s="41"/>
      <c r="C32" s="51"/>
      <c r="D32" s="52" t="s">
        <v>49</v>
      </c>
      <c r="E32" s="53"/>
      <c r="F32" s="53"/>
      <c r="G32" s="53"/>
      <c r="H32" s="53"/>
      <c r="I32" s="53"/>
      <c r="J32" s="53"/>
      <c r="K32" s="53"/>
      <c r="L32" s="53"/>
      <c r="M32" s="53"/>
      <c r="N32" s="53"/>
      <c r="O32" s="53"/>
      <c r="P32" s="53"/>
      <c r="Q32" s="53"/>
      <c r="R32" s="53"/>
      <c r="S32" s="53"/>
      <c r="T32" s="54" t="s">
        <v>50</v>
      </c>
      <c r="U32" s="53"/>
      <c r="V32" s="53"/>
      <c r="W32" s="53"/>
      <c r="X32" s="335" t="s">
        <v>51</v>
      </c>
      <c r="Y32" s="336"/>
      <c r="Z32" s="336"/>
      <c r="AA32" s="336"/>
      <c r="AB32" s="336"/>
      <c r="AC32" s="53"/>
      <c r="AD32" s="53"/>
      <c r="AE32" s="53"/>
      <c r="AF32" s="53"/>
      <c r="AG32" s="53"/>
      <c r="AH32" s="53"/>
      <c r="AI32" s="53"/>
      <c r="AJ32" s="53"/>
      <c r="AK32" s="337">
        <f>SUM(AK23:AK30)</f>
        <v>0</v>
      </c>
      <c r="AL32" s="336"/>
      <c r="AM32" s="336"/>
      <c r="AN32" s="336"/>
      <c r="AO32" s="338"/>
      <c r="AP32" s="51"/>
      <c r="AQ32" s="55"/>
      <c r="BE32" s="332"/>
    </row>
    <row r="33" spans="2:43" s="1" customFormat="1" ht="7"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7"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7"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41"/>
    </row>
    <row r="39" spans="2:44" s="1" customFormat="1" ht="37" customHeight="1">
      <c r="B39" s="41"/>
      <c r="C39" s="61" t="s">
        <v>52</v>
      </c>
      <c r="AR39" s="41"/>
    </row>
    <row r="40" spans="2:44" s="1" customFormat="1" ht="7" customHeight="1">
      <c r="B40" s="41"/>
      <c r="AR40" s="41"/>
    </row>
    <row r="41" spans="2:44" s="3" customFormat="1" ht="14.5" customHeight="1">
      <c r="B41" s="62"/>
      <c r="C41" s="63" t="s">
        <v>16</v>
      </c>
      <c r="L41" s="3" t="str">
        <f>K5</f>
        <v>MoCo_04</v>
      </c>
      <c r="AR41" s="62"/>
    </row>
    <row r="42" spans="2:44" s="4" customFormat="1" ht="37" customHeight="1">
      <c r="B42" s="64"/>
      <c r="C42" s="65" t="s">
        <v>19</v>
      </c>
      <c r="L42" s="358" t="str">
        <f>K6</f>
        <v>Plácek v Hlubočepích</v>
      </c>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R42" s="64"/>
    </row>
    <row r="43" spans="2:44" s="1" customFormat="1" ht="7" customHeight="1">
      <c r="B43" s="41"/>
      <c r="AR43" s="41"/>
    </row>
    <row r="44" spans="2:44" s="1" customFormat="1" ht="13.5">
      <c r="B44" s="41"/>
      <c r="C44" s="63" t="s">
        <v>23</v>
      </c>
      <c r="L44" s="66" t="str">
        <f>IF(K8="","",K8)</f>
        <v>p.č.1282/1, k.ú. Hlubočepy [728837]</v>
      </c>
      <c r="AI44" s="63" t="s">
        <v>25</v>
      </c>
      <c r="AM44" s="360" t="str">
        <f>IF(AN8="","",AN8)</f>
        <v>30. 10. 2018</v>
      </c>
      <c r="AN44" s="360"/>
      <c r="AR44" s="41"/>
    </row>
    <row r="45" spans="2:44" s="1" customFormat="1" ht="7" customHeight="1">
      <c r="B45" s="41"/>
      <c r="AR45" s="41"/>
    </row>
    <row r="46" spans="2:56" s="1" customFormat="1" ht="13.5">
      <c r="B46" s="41"/>
      <c r="C46" s="63" t="s">
        <v>27</v>
      </c>
      <c r="L46" s="3" t="str">
        <f>IF(E11="","",E11)</f>
        <v>M.Č. PRAHA 5</v>
      </c>
      <c r="AI46" s="63" t="s">
        <v>34</v>
      </c>
      <c r="AM46" s="367" t="str">
        <f>IF(E17="","",E17)</f>
        <v>VISION FOR LIFE s.r.o.</v>
      </c>
      <c r="AN46" s="367"/>
      <c r="AO46" s="367"/>
      <c r="AP46" s="367"/>
      <c r="AR46" s="41"/>
      <c r="AS46" s="363" t="s">
        <v>53</v>
      </c>
      <c r="AT46" s="364"/>
      <c r="AU46" s="68"/>
      <c r="AV46" s="68"/>
      <c r="AW46" s="68"/>
      <c r="AX46" s="68"/>
      <c r="AY46" s="68"/>
      <c r="AZ46" s="68"/>
      <c r="BA46" s="68"/>
      <c r="BB46" s="68"/>
      <c r="BC46" s="68"/>
      <c r="BD46" s="69"/>
    </row>
    <row r="47" spans="2:56" s="1" customFormat="1" ht="13.5">
      <c r="B47" s="41"/>
      <c r="C47" s="63" t="s">
        <v>32</v>
      </c>
      <c r="L47" s="3" t="str">
        <f>IF(E14="Vyplň údaj","",E14)</f>
        <v/>
      </c>
      <c r="AR47" s="41"/>
      <c r="AS47" s="365"/>
      <c r="AT47" s="366"/>
      <c r="AU47" s="42"/>
      <c r="AV47" s="42"/>
      <c r="AW47" s="42"/>
      <c r="AX47" s="42"/>
      <c r="AY47" s="42"/>
      <c r="AZ47" s="42"/>
      <c r="BA47" s="42"/>
      <c r="BB47" s="42"/>
      <c r="BC47" s="42"/>
      <c r="BD47" s="70"/>
    </row>
    <row r="48" spans="2:56" s="1" customFormat="1" ht="10.75" customHeight="1">
      <c r="B48" s="41"/>
      <c r="AR48" s="41"/>
      <c r="AS48" s="365"/>
      <c r="AT48" s="366"/>
      <c r="AU48" s="42"/>
      <c r="AV48" s="42"/>
      <c r="AW48" s="42"/>
      <c r="AX48" s="42"/>
      <c r="AY48" s="42"/>
      <c r="AZ48" s="42"/>
      <c r="BA48" s="42"/>
      <c r="BB48" s="42"/>
      <c r="BC48" s="42"/>
      <c r="BD48" s="70"/>
    </row>
    <row r="49" spans="2:56" s="1" customFormat="1" ht="29.25" customHeight="1">
      <c r="B49" s="41"/>
      <c r="C49" s="370" t="s">
        <v>54</v>
      </c>
      <c r="D49" s="362"/>
      <c r="E49" s="362"/>
      <c r="F49" s="362"/>
      <c r="G49" s="362"/>
      <c r="H49" s="71"/>
      <c r="I49" s="361" t="s">
        <v>55</v>
      </c>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71" t="s">
        <v>56</v>
      </c>
      <c r="AH49" s="362"/>
      <c r="AI49" s="362"/>
      <c r="AJ49" s="362"/>
      <c r="AK49" s="362"/>
      <c r="AL49" s="362"/>
      <c r="AM49" s="362"/>
      <c r="AN49" s="361" t="s">
        <v>57</v>
      </c>
      <c r="AO49" s="362"/>
      <c r="AP49" s="362"/>
      <c r="AQ49" s="72" t="s">
        <v>58</v>
      </c>
      <c r="AR49" s="41"/>
      <c r="AS49" s="73" t="s">
        <v>59</v>
      </c>
      <c r="AT49" s="74" t="s">
        <v>60</v>
      </c>
      <c r="AU49" s="74" t="s">
        <v>61</v>
      </c>
      <c r="AV49" s="74" t="s">
        <v>62</v>
      </c>
      <c r="AW49" s="74" t="s">
        <v>63</v>
      </c>
      <c r="AX49" s="74" t="s">
        <v>64</v>
      </c>
      <c r="AY49" s="74" t="s">
        <v>65</v>
      </c>
      <c r="AZ49" s="74" t="s">
        <v>66</v>
      </c>
      <c r="BA49" s="74" t="s">
        <v>67</v>
      </c>
      <c r="BB49" s="74" t="s">
        <v>68</v>
      </c>
      <c r="BC49" s="74" t="s">
        <v>69</v>
      </c>
      <c r="BD49" s="75" t="s">
        <v>70</v>
      </c>
    </row>
    <row r="50" spans="2:56" s="1" customFormat="1" ht="10.75" customHeight="1">
      <c r="B50" s="41"/>
      <c r="AR50" s="41"/>
      <c r="AS50" s="76"/>
      <c r="AT50" s="68"/>
      <c r="AU50" s="68"/>
      <c r="AV50" s="68"/>
      <c r="AW50" s="68"/>
      <c r="AX50" s="68"/>
      <c r="AY50" s="68"/>
      <c r="AZ50" s="68"/>
      <c r="BA50" s="68"/>
      <c r="BB50" s="68"/>
      <c r="BC50" s="68"/>
      <c r="BD50" s="69"/>
    </row>
    <row r="51" spans="2:90" s="4" customFormat="1" ht="32.5" customHeight="1">
      <c r="B51" s="64"/>
      <c r="C51" s="77" t="s">
        <v>71</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369">
        <f>ROUND(AG52+AG56+SUM(AG60:AG62)+AG67,2)</f>
        <v>0</v>
      </c>
      <c r="AH51" s="369"/>
      <c r="AI51" s="369"/>
      <c r="AJ51" s="369"/>
      <c r="AK51" s="369"/>
      <c r="AL51" s="369"/>
      <c r="AM51" s="369"/>
      <c r="AN51" s="368">
        <f>+AG51*1.21</f>
        <v>0</v>
      </c>
      <c r="AO51" s="368"/>
      <c r="AP51" s="368"/>
      <c r="AQ51" s="79" t="s">
        <v>5</v>
      </c>
      <c r="AR51" s="64"/>
      <c r="AS51" s="80" t="e">
        <f>ROUND(AS52+AS56+#REF!+SUM(AS60:AS62)+AS67,2)</f>
        <v>#REF!</v>
      </c>
      <c r="AT51" s="81" t="e">
        <f aca="true" t="shared" si="0" ref="AT51:AT67">ROUND(SUM(AV51:AW51),2)</f>
        <v>#REF!</v>
      </c>
      <c r="AU51" s="82" t="e">
        <f>ROUND(AU52+AU56+#REF!+SUM(AU60:AU62)+AU67,5)</f>
        <v>#REF!</v>
      </c>
      <c r="AV51" s="81" t="e">
        <f>ROUND(AZ51*L26,2)</f>
        <v>#REF!</v>
      </c>
      <c r="AW51" s="81" t="e">
        <f>ROUND(BA51*L27,2)</f>
        <v>#REF!</v>
      </c>
      <c r="AX51" s="81" t="e">
        <f>ROUND(BB51*L26,2)</f>
        <v>#REF!</v>
      </c>
      <c r="AY51" s="81" t="e">
        <f>ROUND(BC51*L27,2)</f>
        <v>#REF!</v>
      </c>
      <c r="AZ51" s="81" t="e">
        <f>ROUND(AZ52+AZ56+#REF!+SUM(AZ60:AZ62)+AZ67,2)</f>
        <v>#REF!</v>
      </c>
      <c r="BA51" s="81" t="e">
        <f>ROUND(BA52+BA56+#REF!+SUM(BA60:BA62)+BA67,2)</f>
        <v>#REF!</v>
      </c>
      <c r="BB51" s="81" t="e">
        <f>ROUND(BB52+BB56+#REF!+SUM(BB60:BB62)+BB67,2)</f>
        <v>#REF!</v>
      </c>
      <c r="BC51" s="81" t="e">
        <f>ROUND(BC52+BC56+#REF!+SUM(BC60:BC62)+BC67,2)</f>
        <v>#REF!</v>
      </c>
      <c r="BD51" s="83" t="e">
        <f>ROUND(BD52+BD56+#REF!+SUM(BD60:BD62)+BD67,2)</f>
        <v>#REF!</v>
      </c>
      <c r="BS51" s="65" t="s">
        <v>72</v>
      </c>
      <c r="BT51" s="65" t="s">
        <v>73</v>
      </c>
      <c r="BU51" s="84" t="s">
        <v>74</v>
      </c>
      <c r="BV51" s="65" t="s">
        <v>75</v>
      </c>
      <c r="BW51" s="65" t="s">
        <v>7</v>
      </c>
      <c r="BX51" s="65" t="s">
        <v>76</v>
      </c>
      <c r="CL51" s="65" t="s">
        <v>5</v>
      </c>
    </row>
    <row r="52" spans="2:91" s="5" customFormat="1" ht="31.5" customHeight="1">
      <c r="B52" s="85"/>
      <c r="C52" s="86"/>
      <c r="D52" s="355" t="s">
        <v>77</v>
      </c>
      <c r="E52" s="355"/>
      <c r="F52" s="355"/>
      <c r="G52" s="355"/>
      <c r="H52" s="355"/>
      <c r="I52" s="87"/>
      <c r="J52" s="355" t="s">
        <v>78</v>
      </c>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7">
        <f>ROUND(SUM(AG53:AG55),2)</f>
        <v>0</v>
      </c>
      <c r="AH52" s="344"/>
      <c r="AI52" s="344"/>
      <c r="AJ52" s="344"/>
      <c r="AK52" s="344"/>
      <c r="AL52" s="344"/>
      <c r="AM52" s="344"/>
      <c r="AN52" s="343">
        <f aca="true" t="shared" si="1" ref="AN52:AN67">SUM(AG52,AT52)</f>
        <v>0</v>
      </c>
      <c r="AO52" s="344"/>
      <c r="AP52" s="344"/>
      <c r="AQ52" s="88" t="s">
        <v>79</v>
      </c>
      <c r="AR52" s="85"/>
      <c r="AS52" s="89">
        <f>ROUND(SUM(AS53:AS55),2)</f>
        <v>0</v>
      </c>
      <c r="AT52" s="90">
        <f t="shared" si="0"/>
        <v>0</v>
      </c>
      <c r="AU52" s="91">
        <f>ROUND(SUM(AU53:AU55),5)</f>
        <v>0</v>
      </c>
      <c r="AV52" s="90">
        <f>ROUND(AZ52*L26,2)</f>
        <v>0</v>
      </c>
      <c r="AW52" s="90">
        <f>ROUND(BA52*L27,2)</f>
        <v>0</v>
      </c>
      <c r="AX52" s="90">
        <f>ROUND(BB52*L26,2)</f>
        <v>0</v>
      </c>
      <c r="AY52" s="90">
        <f>ROUND(BC52*L27,2)</f>
        <v>0</v>
      </c>
      <c r="AZ52" s="90">
        <f>ROUND(SUM(AZ53:AZ55),2)</f>
        <v>0</v>
      </c>
      <c r="BA52" s="90">
        <f>ROUND(SUM(BA53:BA55),2)</f>
        <v>0</v>
      </c>
      <c r="BB52" s="90">
        <f>ROUND(SUM(BB53:BB55),2)</f>
        <v>0</v>
      </c>
      <c r="BC52" s="90">
        <f>ROUND(SUM(BC53:BC55),2)</f>
        <v>0</v>
      </c>
      <c r="BD52" s="92">
        <f>ROUND(SUM(BD53:BD55),2)</f>
        <v>0</v>
      </c>
      <c r="BS52" s="93" t="s">
        <v>72</v>
      </c>
      <c r="BT52" s="93" t="s">
        <v>80</v>
      </c>
      <c r="BU52" s="93" t="s">
        <v>74</v>
      </c>
      <c r="BV52" s="93" t="s">
        <v>75</v>
      </c>
      <c r="BW52" s="93" t="s">
        <v>81</v>
      </c>
      <c r="BX52" s="93" t="s">
        <v>7</v>
      </c>
      <c r="CL52" s="93" t="s">
        <v>5</v>
      </c>
      <c r="CM52" s="93" t="s">
        <v>82</v>
      </c>
    </row>
    <row r="53" spans="1:90" s="6" customFormat="1" ht="16.5" customHeight="1">
      <c r="A53" s="94" t="s">
        <v>83</v>
      </c>
      <c r="B53" s="95"/>
      <c r="C53" s="9"/>
      <c r="D53" s="9"/>
      <c r="E53" s="356" t="s">
        <v>84</v>
      </c>
      <c r="F53" s="356"/>
      <c r="G53" s="356"/>
      <c r="H53" s="356"/>
      <c r="I53" s="356"/>
      <c r="J53" s="9"/>
      <c r="K53" s="356" t="s">
        <v>85</v>
      </c>
      <c r="L53" s="356"/>
      <c r="M53" s="356"/>
      <c r="N53" s="356"/>
      <c r="O53" s="356"/>
      <c r="P53" s="356"/>
      <c r="Q53" s="356"/>
      <c r="R53" s="356"/>
      <c r="S53" s="356"/>
      <c r="T53" s="356"/>
      <c r="U53" s="356"/>
      <c r="V53" s="356"/>
      <c r="W53" s="356"/>
      <c r="X53" s="356"/>
      <c r="Y53" s="356"/>
      <c r="Z53" s="356"/>
      <c r="AA53" s="356"/>
      <c r="AB53" s="356"/>
      <c r="AC53" s="356"/>
      <c r="AD53" s="356"/>
      <c r="AE53" s="356"/>
      <c r="AF53" s="356"/>
      <c r="AG53" s="345">
        <f>'01.1 - SO 01.1 Bourací a ...'!J29</f>
        <v>0</v>
      </c>
      <c r="AH53" s="346"/>
      <c r="AI53" s="346"/>
      <c r="AJ53" s="346"/>
      <c r="AK53" s="346"/>
      <c r="AL53" s="346"/>
      <c r="AM53" s="346"/>
      <c r="AN53" s="345">
        <f t="shared" si="1"/>
        <v>0</v>
      </c>
      <c r="AO53" s="346"/>
      <c r="AP53" s="346"/>
      <c r="AQ53" s="96" t="s">
        <v>86</v>
      </c>
      <c r="AR53" s="95"/>
      <c r="AS53" s="97">
        <v>0</v>
      </c>
      <c r="AT53" s="98">
        <f t="shared" si="0"/>
        <v>0</v>
      </c>
      <c r="AU53" s="99">
        <f>'01.1 - SO 01.1 Bourací a ...'!P87</f>
        <v>0</v>
      </c>
      <c r="AV53" s="98">
        <f>'01.1 - SO 01.1 Bourací a ...'!J32</f>
        <v>0</v>
      </c>
      <c r="AW53" s="98">
        <f>'01.1 - SO 01.1 Bourací a ...'!J33</f>
        <v>0</v>
      </c>
      <c r="AX53" s="98">
        <f>'01.1 - SO 01.1 Bourací a ...'!J34</f>
        <v>0</v>
      </c>
      <c r="AY53" s="98">
        <f>'01.1 - SO 01.1 Bourací a ...'!J35</f>
        <v>0</v>
      </c>
      <c r="AZ53" s="98">
        <f>'01.1 - SO 01.1 Bourací a ...'!F32</f>
        <v>0</v>
      </c>
      <c r="BA53" s="98">
        <f>'01.1 - SO 01.1 Bourací a ...'!F33</f>
        <v>0</v>
      </c>
      <c r="BB53" s="98">
        <f>'01.1 - SO 01.1 Bourací a ...'!F34</f>
        <v>0</v>
      </c>
      <c r="BC53" s="98">
        <f>'01.1 - SO 01.1 Bourací a ...'!F35</f>
        <v>0</v>
      </c>
      <c r="BD53" s="100">
        <f>'01.1 - SO 01.1 Bourací a ...'!F36</f>
        <v>0</v>
      </c>
      <c r="BT53" s="101" t="s">
        <v>82</v>
      </c>
      <c r="BV53" s="101" t="s">
        <v>75</v>
      </c>
      <c r="BW53" s="101" t="s">
        <v>87</v>
      </c>
      <c r="BX53" s="101" t="s">
        <v>81</v>
      </c>
      <c r="CL53" s="101" t="s">
        <v>5</v>
      </c>
    </row>
    <row r="54" spans="1:90" s="6" customFormat="1" ht="16.5" customHeight="1">
      <c r="A54" s="94" t="s">
        <v>83</v>
      </c>
      <c r="B54" s="95"/>
      <c r="C54" s="9"/>
      <c r="D54" s="9"/>
      <c r="E54" s="356" t="s">
        <v>88</v>
      </c>
      <c r="F54" s="356"/>
      <c r="G54" s="356"/>
      <c r="H54" s="356"/>
      <c r="I54" s="356"/>
      <c r="J54" s="9"/>
      <c r="K54" s="356" t="s">
        <v>89</v>
      </c>
      <c r="L54" s="356"/>
      <c r="M54" s="356"/>
      <c r="N54" s="356"/>
      <c r="O54" s="356"/>
      <c r="P54" s="356"/>
      <c r="Q54" s="356"/>
      <c r="R54" s="356"/>
      <c r="S54" s="356"/>
      <c r="T54" s="356"/>
      <c r="U54" s="356"/>
      <c r="V54" s="356"/>
      <c r="W54" s="356"/>
      <c r="X54" s="356"/>
      <c r="Y54" s="356"/>
      <c r="Z54" s="356"/>
      <c r="AA54" s="356"/>
      <c r="AB54" s="356"/>
      <c r="AC54" s="356"/>
      <c r="AD54" s="356"/>
      <c r="AE54" s="356"/>
      <c r="AF54" s="356"/>
      <c r="AG54" s="345">
        <f>'01.2 - SO 01.2 Komunikace'!J29</f>
        <v>0</v>
      </c>
      <c r="AH54" s="346"/>
      <c r="AI54" s="346"/>
      <c r="AJ54" s="346"/>
      <c r="AK54" s="346"/>
      <c r="AL54" s="346"/>
      <c r="AM54" s="346"/>
      <c r="AN54" s="345">
        <f t="shared" si="1"/>
        <v>0</v>
      </c>
      <c r="AO54" s="346"/>
      <c r="AP54" s="346"/>
      <c r="AQ54" s="96" t="s">
        <v>86</v>
      </c>
      <c r="AR54" s="95"/>
      <c r="AS54" s="97">
        <v>0</v>
      </c>
      <c r="AT54" s="98">
        <f t="shared" si="0"/>
        <v>0</v>
      </c>
      <c r="AU54" s="99">
        <f>'01.2 - SO 01.2 Komunikace'!P88</f>
        <v>0</v>
      </c>
      <c r="AV54" s="98">
        <f>'01.2 - SO 01.2 Komunikace'!J32</f>
        <v>0</v>
      </c>
      <c r="AW54" s="98">
        <f>'01.2 - SO 01.2 Komunikace'!J33</f>
        <v>0</v>
      </c>
      <c r="AX54" s="98">
        <f>'01.2 - SO 01.2 Komunikace'!J34</f>
        <v>0</v>
      </c>
      <c r="AY54" s="98">
        <f>'01.2 - SO 01.2 Komunikace'!J35</f>
        <v>0</v>
      </c>
      <c r="AZ54" s="98">
        <f>'01.2 - SO 01.2 Komunikace'!F32</f>
        <v>0</v>
      </c>
      <c r="BA54" s="98">
        <f>'01.2 - SO 01.2 Komunikace'!F33</f>
        <v>0</v>
      </c>
      <c r="BB54" s="98">
        <f>'01.2 - SO 01.2 Komunikace'!F34</f>
        <v>0</v>
      </c>
      <c r="BC54" s="98">
        <f>'01.2 - SO 01.2 Komunikace'!F35</f>
        <v>0</v>
      </c>
      <c r="BD54" s="100">
        <f>'01.2 - SO 01.2 Komunikace'!F36</f>
        <v>0</v>
      </c>
      <c r="BT54" s="101" t="s">
        <v>82</v>
      </c>
      <c r="BV54" s="101" t="s">
        <v>75</v>
      </c>
      <c r="BW54" s="101" t="s">
        <v>90</v>
      </c>
      <c r="BX54" s="101" t="s">
        <v>81</v>
      </c>
      <c r="CL54" s="101" t="s">
        <v>5</v>
      </c>
    </row>
    <row r="55" spans="1:90" s="6" customFormat="1" ht="28.5" customHeight="1">
      <c r="A55" s="94" t="s">
        <v>83</v>
      </c>
      <c r="B55" s="95"/>
      <c r="C55" s="9"/>
      <c r="D55" s="9"/>
      <c r="E55" s="356" t="s">
        <v>91</v>
      </c>
      <c r="F55" s="356"/>
      <c r="G55" s="356"/>
      <c r="H55" s="356"/>
      <c r="I55" s="356"/>
      <c r="J55" s="9"/>
      <c r="K55" s="356" t="s">
        <v>92</v>
      </c>
      <c r="L55" s="356"/>
      <c r="M55" s="356"/>
      <c r="N55" s="356"/>
      <c r="O55" s="356"/>
      <c r="P55" s="356"/>
      <c r="Q55" s="356"/>
      <c r="R55" s="356"/>
      <c r="S55" s="356"/>
      <c r="T55" s="356"/>
      <c r="U55" s="356"/>
      <c r="V55" s="356"/>
      <c r="W55" s="356"/>
      <c r="X55" s="356"/>
      <c r="Y55" s="356"/>
      <c r="Z55" s="356"/>
      <c r="AA55" s="356"/>
      <c r="AB55" s="356"/>
      <c r="AC55" s="356"/>
      <c r="AD55" s="356"/>
      <c r="AE55" s="356"/>
      <c r="AF55" s="356"/>
      <c r="AG55" s="345">
        <f>'01.3 - SO 01.3 Kamenné la...'!J29</f>
        <v>0</v>
      </c>
      <c r="AH55" s="346"/>
      <c r="AI55" s="346"/>
      <c r="AJ55" s="346"/>
      <c r="AK55" s="346"/>
      <c r="AL55" s="346"/>
      <c r="AM55" s="346"/>
      <c r="AN55" s="345">
        <f t="shared" si="1"/>
        <v>0</v>
      </c>
      <c r="AO55" s="346"/>
      <c r="AP55" s="346"/>
      <c r="AQ55" s="96" t="s">
        <v>86</v>
      </c>
      <c r="AR55" s="95"/>
      <c r="AS55" s="97">
        <v>0</v>
      </c>
      <c r="AT55" s="98">
        <f t="shared" si="0"/>
        <v>0</v>
      </c>
      <c r="AU55" s="99">
        <f>'01.3 - SO 01.3 Kamenné la...'!P91</f>
        <v>0</v>
      </c>
      <c r="AV55" s="98">
        <f>'01.3 - SO 01.3 Kamenné la...'!J32</f>
        <v>0</v>
      </c>
      <c r="AW55" s="98">
        <f>'01.3 - SO 01.3 Kamenné la...'!J33</f>
        <v>0</v>
      </c>
      <c r="AX55" s="98">
        <f>'01.3 - SO 01.3 Kamenné la...'!J34</f>
        <v>0</v>
      </c>
      <c r="AY55" s="98">
        <f>'01.3 - SO 01.3 Kamenné la...'!J35</f>
        <v>0</v>
      </c>
      <c r="AZ55" s="98">
        <f>'01.3 - SO 01.3 Kamenné la...'!F32</f>
        <v>0</v>
      </c>
      <c r="BA55" s="98">
        <f>'01.3 - SO 01.3 Kamenné la...'!F33</f>
        <v>0</v>
      </c>
      <c r="BB55" s="98">
        <f>'01.3 - SO 01.3 Kamenné la...'!F34</f>
        <v>0</v>
      </c>
      <c r="BC55" s="98">
        <f>'01.3 - SO 01.3 Kamenné la...'!F35</f>
        <v>0</v>
      </c>
      <c r="BD55" s="100">
        <f>'01.3 - SO 01.3 Kamenné la...'!F36</f>
        <v>0</v>
      </c>
      <c r="BT55" s="101" t="s">
        <v>82</v>
      </c>
      <c r="BV55" s="101" t="s">
        <v>75</v>
      </c>
      <c r="BW55" s="101" t="s">
        <v>93</v>
      </c>
      <c r="BX55" s="101" t="s">
        <v>81</v>
      </c>
      <c r="CL55" s="101" t="s">
        <v>5</v>
      </c>
    </row>
    <row r="56" spans="2:91" s="5" customFormat="1" ht="16.5" customHeight="1">
      <c r="B56" s="85"/>
      <c r="C56" s="86"/>
      <c r="D56" s="355" t="s">
        <v>94</v>
      </c>
      <c r="E56" s="355"/>
      <c r="F56" s="355"/>
      <c r="G56" s="355"/>
      <c r="H56" s="355"/>
      <c r="I56" s="87"/>
      <c r="J56" s="355" t="s">
        <v>95</v>
      </c>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7">
        <f>ROUND(SUM(AG57:AG59),2)</f>
        <v>0</v>
      </c>
      <c r="AH56" s="344"/>
      <c r="AI56" s="344"/>
      <c r="AJ56" s="344"/>
      <c r="AK56" s="344"/>
      <c r="AL56" s="344"/>
      <c r="AM56" s="344"/>
      <c r="AN56" s="343">
        <f t="shared" si="1"/>
        <v>0</v>
      </c>
      <c r="AO56" s="344"/>
      <c r="AP56" s="344"/>
      <c r="AQ56" s="88" t="s">
        <v>79</v>
      </c>
      <c r="AR56" s="85"/>
      <c r="AS56" s="89">
        <f>ROUND(SUM(AS57:AS59),2)</f>
        <v>0</v>
      </c>
      <c r="AT56" s="90">
        <f t="shared" si="0"/>
        <v>0</v>
      </c>
      <c r="AU56" s="91">
        <f>ROUND(SUM(AU57:AU59),5)</f>
        <v>0</v>
      </c>
      <c r="AV56" s="90">
        <f>ROUND(AZ56*L26,2)</f>
        <v>0</v>
      </c>
      <c r="AW56" s="90">
        <f>ROUND(BA56*L27,2)</f>
        <v>0</v>
      </c>
      <c r="AX56" s="90">
        <f>ROUND(BB56*L26,2)</f>
        <v>0</v>
      </c>
      <c r="AY56" s="90">
        <f>ROUND(BC56*L27,2)</f>
        <v>0</v>
      </c>
      <c r="AZ56" s="90">
        <f>ROUND(SUM(AZ57:AZ59),2)</f>
        <v>0</v>
      </c>
      <c r="BA56" s="90">
        <f>ROUND(SUM(BA57:BA59),2)</f>
        <v>0</v>
      </c>
      <c r="BB56" s="90">
        <f>ROUND(SUM(BB57:BB59),2)</f>
        <v>0</v>
      </c>
      <c r="BC56" s="90">
        <f>ROUND(SUM(BC57:BC59),2)</f>
        <v>0</v>
      </c>
      <c r="BD56" s="92">
        <f>ROUND(SUM(BD57:BD59),2)</f>
        <v>0</v>
      </c>
      <c r="BS56" s="93" t="s">
        <v>72</v>
      </c>
      <c r="BT56" s="93" t="s">
        <v>80</v>
      </c>
      <c r="BU56" s="93" t="s">
        <v>74</v>
      </c>
      <c r="BV56" s="93" t="s">
        <v>75</v>
      </c>
      <c r="BW56" s="93" t="s">
        <v>96</v>
      </c>
      <c r="BX56" s="93" t="s">
        <v>7</v>
      </c>
      <c r="CL56" s="93" t="s">
        <v>5</v>
      </c>
      <c r="CM56" s="93" t="s">
        <v>82</v>
      </c>
    </row>
    <row r="57" spans="1:90" s="6" customFormat="1" ht="16.5" customHeight="1">
      <c r="A57" s="94" t="s">
        <v>83</v>
      </c>
      <c r="B57" s="95"/>
      <c r="C57" s="9"/>
      <c r="D57" s="9"/>
      <c r="E57" s="356" t="s">
        <v>97</v>
      </c>
      <c r="F57" s="356"/>
      <c r="G57" s="356"/>
      <c r="H57" s="356"/>
      <c r="I57" s="356"/>
      <c r="J57" s="9"/>
      <c r="K57" s="356" t="s">
        <v>98</v>
      </c>
      <c r="L57" s="356"/>
      <c r="M57" s="356"/>
      <c r="N57" s="356"/>
      <c r="O57" s="356"/>
      <c r="P57" s="356"/>
      <c r="Q57" s="356"/>
      <c r="R57" s="356"/>
      <c r="S57" s="356"/>
      <c r="T57" s="356"/>
      <c r="U57" s="356"/>
      <c r="V57" s="356"/>
      <c r="W57" s="356"/>
      <c r="X57" s="356"/>
      <c r="Y57" s="356"/>
      <c r="Z57" s="356"/>
      <c r="AA57" s="356"/>
      <c r="AB57" s="356"/>
      <c r="AC57" s="356"/>
      <c r="AD57" s="356"/>
      <c r="AE57" s="356"/>
      <c r="AF57" s="356"/>
      <c r="AG57" s="345">
        <f>'02.1 - SO 02 Toalety - st...'!J29</f>
        <v>0</v>
      </c>
      <c r="AH57" s="346"/>
      <c r="AI57" s="346"/>
      <c r="AJ57" s="346"/>
      <c r="AK57" s="346"/>
      <c r="AL57" s="346"/>
      <c r="AM57" s="346"/>
      <c r="AN57" s="345">
        <f t="shared" si="1"/>
        <v>0</v>
      </c>
      <c r="AO57" s="346"/>
      <c r="AP57" s="346"/>
      <c r="AQ57" s="96" t="s">
        <v>86</v>
      </c>
      <c r="AR57" s="95"/>
      <c r="AS57" s="97">
        <v>0</v>
      </c>
      <c r="AT57" s="98">
        <f t="shared" si="0"/>
        <v>0</v>
      </c>
      <c r="AU57" s="99">
        <f>'02.1 - SO 02 Toalety - st...'!P103</f>
        <v>0</v>
      </c>
      <c r="AV57" s="98">
        <f>'02.1 - SO 02 Toalety - st...'!J32</f>
        <v>0</v>
      </c>
      <c r="AW57" s="98">
        <f>'02.1 - SO 02 Toalety - st...'!J33</f>
        <v>0</v>
      </c>
      <c r="AX57" s="98">
        <f>'02.1 - SO 02 Toalety - st...'!J34</f>
        <v>0</v>
      </c>
      <c r="AY57" s="98">
        <f>'02.1 - SO 02 Toalety - st...'!J35</f>
        <v>0</v>
      </c>
      <c r="AZ57" s="98">
        <f>'02.1 - SO 02 Toalety - st...'!F32</f>
        <v>0</v>
      </c>
      <c r="BA57" s="98">
        <f>'02.1 - SO 02 Toalety - st...'!F33</f>
        <v>0</v>
      </c>
      <c r="BB57" s="98">
        <f>'02.1 - SO 02 Toalety - st...'!F34</f>
        <v>0</v>
      </c>
      <c r="BC57" s="98">
        <f>'02.1 - SO 02 Toalety - st...'!F35</f>
        <v>0</v>
      </c>
      <c r="BD57" s="100">
        <f>'02.1 - SO 02 Toalety - st...'!F36</f>
        <v>0</v>
      </c>
      <c r="BT57" s="101" t="s">
        <v>82</v>
      </c>
      <c r="BV57" s="101" t="s">
        <v>75</v>
      </c>
      <c r="BW57" s="101" t="s">
        <v>99</v>
      </c>
      <c r="BX57" s="101" t="s">
        <v>96</v>
      </c>
      <c r="CL57" s="101" t="s">
        <v>5</v>
      </c>
    </row>
    <row r="58" spans="1:90" s="6" customFormat="1" ht="16.5" customHeight="1">
      <c r="A58" s="94" t="s">
        <v>83</v>
      </c>
      <c r="B58" s="95"/>
      <c r="C58" s="9"/>
      <c r="D58" s="9"/>
      <c r="E58" s="356" t="s">
        <v>100</v>
      </c>
      <c r="F58" s="356"/>
      <c r="G58" s="356"/>
      <c r="H58" s="356"/>
      <c r="I58" s="356"/>
      <c r="J58" s="9"/>
      <c r="K58" s="356" t="s">
        <v>101</v>
      </c>
      <c r="L58" s="356"/>
      <c r="M58" s="356"/>
      <c r="N58" s="356"/>
      <c r="O58" s="356"/>
      <c r="P58" s="356"/>
      <c r="Q58" s="356"/>
      <c r="R58" s="356"/>
      <c r="S58" s="356"/>
      <c r="T58" s="356"/>
      <c r="U58" s="356"/>
      <c r="V58" s="356"/>
      <c r="W58" s="356"/>
      <c r="X58" s="356"/>
      <c r="Y58" s="356"/>
      <c r="Z58" s="356"/>
      <c r="AA58" s="356"/>
      <c r="AB58" s="356"/>
      <c r="AC58" s="356"/>
      <c r="AD58" s="356"/>
      <c r="AE58" s="356"/>
      <c r="AF58" s="356"/>
      <c r="AG58" s="345">
        <f>'02.2 - SO 02 Toalety - el...'!J29</f>
        <v>0</v>
      </c>
      <c r="AH58" s="346"/>
      <c r="AI58" s="346"/>
      <c r="AJ58" s="346"/>
      <c r="AK58" s="346"/>
      <c r="AL58" s="346"/>
      <c r="AM58" s="346"/>
      <c r="AN58" s="345">
        <f t="shared" si="1"/>
        <v>0</v>
      </c>
      <c r="AO58" s="346"/>
      <c r="AP58" s="346"/>
      <c r="AQ58" s="96" t="s">
        <v>86</v>
      </c>
      <c r="AR58" s="95"/>
      <c r="AS58" s="97">
        <v>0</v>
      </c>
      <c r="AT58" s="98">
        <f t="shared" si="0"/>
        <v>0</v>
      </c>
      <c r="AU58" s="99">
        <f>'02.2 - SO 02 Toalety - el...'!P91</f>
        <v>0</v>
      </c>
      <c r="AV58" s="98">
        <f>'02.2 - SO 02 Toalety - el...'!J32</f>
        <v>0</v>
      </c>
      <c r="AW58" s="98">
        <f>'02.2 - SO 02 Toalety - el...'!J33</f>
        <v>0</v>
      </c>
      <c r="AX58" s="98">
        <f>'02.2 - SO 02 Toalety - el...'!J34</f>
        <v>0</v>
      </c>
      <c r="AY58" s="98">
        <f>'02.2 - SO 02 Toalety - el...'!J35</f>
        <v>0</v>
      </c>
      <c r="AZ58" s="98">
        <f>'02.2 - SO 02 Toalety - el...'!F32</f>
        <v>0</v>
      </c>
      <c r="BA58" s="98">
        <f>'02.2 - SO 02 Toalety - el...'!F33</f>
        <v>0</v>
      </c>
      <c r="BB58" s="98">
        <f>'02.2 - SO 02 Toalety - el...'!F34</f>
        <v>0</v>
      </c>
      <c r="BC58" s="98">
        <f>'02.2 - SO 02 Toalety - el...'!F35</f>
        <v>0</v>
      </c>
      <c r="BD58" s="100">
        <f>'02.2 - SO 02 Toalety - el...'!F36</f>
        <v>0</v>
      </c>
      <c r="BT58" s="101" t="s">
        <v>82</v>
      </c>
      <c r="BV58" s="101" t="s">
        <v>75</v>
      </c>
      <c r="BW58" s="101" t="s">
        <v>102</v>
      </c>
      <c r="BX58" s="101" t="s">
        <v>96</v>
      </c>
      <c r="CL58" s="101" t="s">
        <v>5</v>
      </c>
    </row>
    <row r="59" spans="1:90" s="6" customFormat="1" ht="16.5" customHeight="1">
      <c r="A59" s="94" t="s">
        <v>83</v>
      </c>
      <c r="B59" s="95"/>
      <c r="C59" s="9"/>
      <c r="D59" s="9"/>
      <c r="E59" s="356" t="s">
        <v>103</v>
      </c>
      <c r="F59" s="356"/>
      <c r="G59" s="356"/>
      <c r="H59" s="356"/>
      <c r="I59" s="356"/>
      <c r="J59" s="9"/>
      <c r="K59" s="356" t="s">
        <v>104</v>
      </c>
      <c r="L59" s="356"/>
      <c r="M59" s="356"/>
      <c r="N59" s="356"/>
      <c r="O59" s="356"/>
      <c r="P59" s="356"/>
      <c r="Q59" s="356"/>
      <c r="R59" s="356"/>
      <c r="S59" s="356"/>
      <c r="T59" s="356"/>
      <c r="U59" s="356"/>
      <c r="V59" s="356"/>
      <c r="W59" s="356"/>
      <c r="X59" s="356"/>
      <c r="Y59" s="356"/>
      <c r="Z59" s="356"/>
      <c r="AA59" s="356"/>
      <c r="AB59" s="356"/>
      <c r="AC59" s="356"/>
      <c r="AD59" s="356"/>
      <c r="AE59" s="356"/>
      <c r="AF59" s="356"/>
      <c r="AG59" s="345">
        <f>'02.3 - SO 02 Toalety - ZTI'!J29</f>
        <v>0</v>
      </c>
      <c r="AH59" s="346"/>
      <c r="AI59" s="346"/>
      <c r="AJ59" s="346"/>
      <c r="AK59" s="346"/>
      <c r="AL59" s="346"/>
      <c r="AM59" s="346"/>
      <c r="AN59" s="345">
        <f t="shared" si="1"/>
        <v>0</v>
      </c>
      <c r="AO59" s="346"/>
      <c r="AP59" s="346"/>
      <c r="AQ59" s="96" t="s">
        <v>86</v>
      </c>
      <c r="AR59" s="95"/>
      <c r="AS59" s="97">
        <v>0</v>
      </c>
      <c r="AT59" s="98">
        <f t="shared" si="0"/>
        <v>0</v>
      </c>
      <c r="AU59" s="99">
        <f>'02.3 - SO 02 Toalety - ZTI'!P87</f>
        <v>0</v>
      </c>
      <c r="AV59" s="98">
        <f>'02.3 - SO 02 Toalety - ZTI'!J32</f>
        <v>0</v>
      </c>
      <c r="AW59" s="98">
        <f>'02.3 - SO 02 Toalety - ZTI'!J33</f>
        <v>0</v>
      </c>
      <c r="AX59" s="98">
        <f>'02.3 - SO 02 Toalety - ZTI'!J34</f>
        <v>0</v>
      </c>
      <c r="AY59" s="98">
        <f>'02.3 - SO 02 Toalety - ZTI'!J35</f>
        <v>0</v>
      </c>
      <c r="AZ59" s="98">
        <f>'02.3 - SO 02 Toalety - ZTI'!F32</f>
        <v>0</v>
      </c>
      <c r="BA59" s="98">
        <f>'02.3 - SO 02 Toalety - ZTI'!F33</f>
        <v>0</v>
      </c>
      <c r="BB59" s="98">
        <f>'02.3 - SO 02 Toalety - ZTI'!F34</f>
        <v>0</v>
      </c>
      <c r="BC59" s="98">
        <f>'02.3 - SO 02 Toalety - ZTI'!F35</f>
        <v>0</v>
      </c>
      <c r="BD59" s="100">
        <f>'02.3 - SO 02 Toalety - ZTI'!F36</f>
        <v>0</v>
      </c>
      <c r="BT59" s="101" t="s">
        <v>82</v>
      </c>
      <c r="BV59" s="101" t="s">
        <v>75</v>
      </c>
      <c r="BW59" s="101" t="s">
        <v>105</v>
      </c>
      <c r="BX59" s="101" t="s">
        <v>96</v>
      </c>
      <c r="CL59" s="101" t="s">
        <v>5</v>
      </c>
    </row>
    <row r="60" spans="1:91" s="5" customFormat="1" ht="16.5" customHeight="1">
      <c r="A60" s="94" t="s">
        <v>83</v>
      </c>
      <c r="B60" s="85"/>
      <c r="C60" s="86"/>
      <c r="D60" s="355" t="s">
        <v>106</v>
      </c>
      <c r="E60" s="355"/>
      <c r="F60" s="355"/>
      <c r="G60" s="355"/>
      <c r="H60" s="355"/>
      <c r="I60" s="87"/>
      <c r="J60" s="355" t="s">
        <v>107</v>
      </c>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43">
        <f>'04 - SO 04 Herní prvky a ...'!J27</f>
        <v>0</v>
      </c>
      <c r="AH60" s="344"/>
      <c r="AI60" s="344"/>
      <c r="AJ60" s="344"/>
      <c r="AK60" s="344"/>
      <c r="AL60" s="344"/>
      <c r="AM60" s="344"/>
      <c r="AN60" s="343">
        <f t="shared" si="1"/>
        <v>0</v>
      </c>
      <c r="AO60" s="344"/>
      <c r="AP60" s="344"/>
      <c r="AQ60" s="88" t="s">
        <v>79</v>
      </c>
      <c r="AR60" s="85"/>
      <c r="AS60" s="89">
        <v>0</v>
      </c>
      <c r="AT60" s="90">
        <f t="shared" si="0"/>
        <v>0</v>
      </c>
      <c r="AU60" s="91">
        <f>'04 - SO 04 Herní prvky a ...'!P79</f>
        <v>0</v>
      </c>
      <c r="AV60" s="90">
        <f>'04 - SO 04 Herní prvky a ...'!J30</f>
        <v>0</v>
      </c>
      <c r="AW60" s="90">
        <f>'04 - SO 04 Herní prvky a ...'!J31</f>
        <v>0</v>
      </c>
      <c r="AX60" s="90">
        <f>'04 - SO 04 Herní prvky a ...'!J32</f>
        <v>0</v>
      </c>
      <c r="AY60" s="90">
        <f>'04 - SO 04 Herní prvky a ...'!J33</f>
        <v>0</v>
      </c>
      <c r="AZ60" s="90">
        <f>'04 - SO 04 Herní prvky a ...'!F30</f>
        <v>0</v>
      </c>
      <c r="BA60" s="90">
        <f>'04 - SO 04 Herní prvky a ...'!F31</f>
        <v>0</v>
      </c>
      <c r="BB60" s="90">
        <f>'04 - SO 04 Herní prvky a ...'!F32</f>
        <v>0</v>
      </c>
      <c r="BC60" s="90">
        <f>'04 - SO 04 Herní prvky a ...'!F33</f>
        <v>0</v>
      </c>
      <c r="BD60" s="92">
        <f>'04 - SO 04 Herní prvky a ...'!F34</f>
        <v>0</v>
      </c>
      <c r="BT60" s="93" t="s">
        <v>80</v>
      </c>
      <c r="BV60" s="93" t="s">
        <v>75</v>
      </c>
      <c r="BW60" s="93" t="s">
        <v>108</v>
      </c>
      <c r="BX60" s="93" t="s">
        <v>7</v>
      </c>
      <c r="CL60" s="93" t="s">
        <v>5</v>
      </c>
      <c r="CM60" s="93" t="s">
        <v>82</v>
      </c>
    </row>
    <row r="61" spans="1:91" s="5" customFormat="1" ht="16.5" customHeight="1">
      <c r="A61" s="94" t="s">
        <v>83</v>
      </c>
      <c r="B61" s="85"/>
      <c r="C61" s="86"/>
      <c r="D61" s="355" t="s">
        <v>109</v>
      </c>
      <c r="E61" s="355"/>
      <c r="F61" s="355"/>
      <c r="G61" s="355"/>
      <c r="H61" s="355"/>
      <c r="I61" s="87"/>
      <c r="J61" s="355" t="s">
        <v>110</v>
      </c>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43">
        <f>'05 - SO 05 Sadové úpravy'!J27</f>
        <v>0</v>
      </c>
      <c r="AH61" s="344"/>
      <c r="AI61" s="344"/>
      <c r="AJ61" s="344"/>
      <c r="AK61" s="344"/>
      <c r="AL61" s="344"/>
      <c r="AM61" s="344"/>
      <c r="AN61" s="343">
        <f t="shared" si="1"/>
        <v>0</v>
      </c>
      <c r="AO61" s="344"/>
      <c r="AP61" s="344"/>
      <c r="AQ61" s="88" t="s">
        <v>79</v>
      </c>
      <c r="AR61" s="85"/>
      <c r="AS61" s="89">
        <v>0</v>
      </c>
      <c r="AT61" s="90">
        <f t="shared" si="0"/>
        <v>0</v>
      </c>
      <c r="AU61" s="91">
        <f>'05 - SO 05 Sadové úpravy'!P82</f>
        <v>0</v>
      </c>
      <c r="AV61" s="90">
        <f>'05 - SO 05 Sadové úpravy'!J30</f>
        <v>0</v>
      </c>
      <c r="AW61" s="90">
        <f>'05 - SO 05 Sadové úpravy'!J31</f>
        <v>0</v>
      </c>
      <c r="AX61" s="90">
        <f>'05 - SO 05 Sadové úpravy'!J32</f>
        <v>0</v>
      </c>
      <c r="AY61" s="90">
        <f>'05 - SO 05 Sadové úpravy'!J33</f>
        <v>0</v>
      </c>
      <c r="AZ61" s="90">
        <f>'05 - SO 05 Sadové úpravy'!F30</f>
        <v>0</v>
      </c>
      <c r="BA61" s="90">
        <f>'05 - SO 05 Sadové úpravy'!F31</f>
        <v>0</v>
      </c>
      <c r="BB61" s="90">
        <f>'05 - SO 05 Sadové úpravy'!F32</f>
        <v>0</v>
      </c>
      <c r="BC61" s="90">
        <f>'05 - SO 05 Sadové úpravy'!F33</f>
        <v>0</v>
      </c>
      <c r="BD61" s="92">
        <f>'05 - SO 05 Sadové úpravy'!F34</f>
        <v>0</v>
      </c>
      <c r="BT61" s="93" t="s">
        <v>80</v>
      </c>
      <c r="BV61" s="93" t="s">
        <v>75</v>
      </c>
      <c r="BW61" s="93" t="s">
        <v>111</v>
      </c>
      <c r="BX61" s="93" t="s">
        <v>7</v>
      </c>
      <c r="CL61" s="93" t="s">
        <v>5</v>
      </c>
      <c r="CM61" s="93" t="s">
        <v>82</v>
      </c>
    </row>
    <row r="62" spans="2:91" s="5" customFormat="1" ht="16.5" customHeight="1">
      <c r="B62" s="85"/>
      <c r="C62" s="86"/>
      <c r="D62" s="355" t="s">
        <v>112</v>
      </c>
      <c r="E62" s="355"/>
      <c r="F62" s="355"/>
      <c r="G62" s="355"/>
      <c r="H62" s="355"/>
      <c r="I62" s="87"/>
      <c r="J62" s="355" t="s">
        <v>113</v>
      </c>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7">
        <f>ROUND(SUM(AG63:AG66),2)</f>
        <v>0</v>
      </c>
      <c r="AH62" s="344"/>
      <c r="AI62" s="344"/>
      <c r="AJ62" s="344"/>
      <c r="AK62" s="344"/>
      <c r="AL62" s="344"/>
      <c r="AM62" s="344"/>
      <c r="AN62" s="343">
        <f t="shared" si="1"/>
        <v>0</v>
      </c>
      <c r="AO62" s="344"/>
      <c r="AP62" s="344"/>
      <c r="AQ62" s="88" t="s">
        <v>79</v>
      </c>
      <c r="AR62" s="85"/>
      <c r="AS62" s="89">
        <f>ROUND(SUM(AS63:AS66),2)</f>
        <v>0</v>
      </c>
      <c r="AT62" s="90">
        <f t="shared" si="0"/>
        <v>0</v>
      </c>
      <c r="AU62" s="91">
        <f>ROUND(SUM(AU63:AU66),5)</f>
        <v>0</v>
      </c>
      <c r="AV62" s="90">
        <f>ROUND(AZ62*L26,2)</f>
        <v>0</v>
      </c>
      <c r="AW62" s="90">
        <f>ROUND(BA62*L27,2)</f>
        <v>0</v>
      </c>
      <c r="AX62" s="90">
        <f>ROUND(BB62*L26,2)</f>
        <v>0</v>
      </c>
      <c r="AY62" s="90">
        <f>ROUND(BC62*L27,2)</f>
        <v>0</v>
      </c>
      <c r="AZ62" s="90">
        <f>ROUND(SUM(AZ63:AZ66),2)</f>
        <v>0</v>
      </c>
      <c r="BA62" s="90">
        <f>ROUND(SUM(BA63:BA66),2)</f>
        <v>0</v>
      </c>
      <c r="BB62" s="90">
        <f>ROUND(SUM(BB63:BB66),2)</f>
        <v>0</v>
      </c>
      <c r="BC62" s="90">
        <f>ROUND(SUM(BC63:BC66),2)</f>
        <v>0</v>
      </c>
      <c r="BD62" s="92">
        <f>ROUND(SUM(BD63:BD66),2)</f>
        <v>0</v>
      </c>
      <c r="BS62" s="93" t="s">
        <v>72</v>
      </c>
      <c r="BT62" s="93" t="s">
        <v>80</v>
      </c>
      <c r="BU62" s="93" t="s">
        <v>74</v>
      </c>
      <c r="BV62" s="93" t="s">
        <v>75</v>
      </c>
      <c r="BW62" s="93" t="s">
        <v>114</v>
      </c>
      <c r="BX62" s="93" t="s">
        <v>7</v>
      </c>
      <c r="CL62" s="93" t="s">
        <v>5</v>
      </c>
      <c r="CM62" s="93" t="s">
        <v>82</v>
      </c>
    </row>
    <row r="63" spans="1:90" s="6" customFormat="1" ht="28.5" customHeight="1">
      <c r="A63" s="94" t="s">
        <v>83</v>
      </c>
      <c r="B63" s="95"/>
      <c r="C63" s="9"/>
      <c r="D63" s="9"/>
      <c r="E63" s="356" t="s">
        <v>115</v>
      </c>
      <c r="F63" s="356"/>
      <c r="G63" s="356"/>
      <c r="H63" s="356"/>
      <c r="I63" s="356"/>
      <c r="J63" s="9"/>
      <c r="K63" s="356" t="s">
        <v>116</v>
      </c>
      <c r="L63" s="356"/>
      <c r="M63" s="356"/>
      <c r="N63" s="356"/>
      <c r="O63" s="356"/>
      <c r="P63" s="356"/>
      <c r="Q63" s="356"/>
      <c r="R63" s="356"/>
      <c r="S63" s="356"/>
      <c r="T63" s="356"/>
      <c r="U63" s="356"/>
      <c r="V63" s="356"/>
      <c r="W63" s="356"/>
      <c r="X63" s="356"/>
      <c r="Y63" s="356"/>
      <c r="Z63" s="356"/>
      <c r="AA63" s="356"/>
      <c r="AB63" s="356"/>
      <c r="AC63" s="356"/>
      <c r="AD63" s="356"/>
      <c r="AE63" s="356"/>
      <c r="AF63" s="356"/>
      <c r="AG63" s="345">
        <f>'06.1 - SO 06.1 Vodovodní ...'!J29</f>
        <v>0</v>
      </c>
      <c r="AH63" s="346"/>
      <c r="AI63" s="346"/>
      <c r="AJ63" s="346"/>
      <c r="AK63" s="346"/>
      <c r="AL63" s="346"/>
      <c r="AM63" s="346"/>
      <c r="AN63" s="345">
        <f t="shared" si="1"/>
        <v>0</v>
      </c>
      <c r="AO63" s="346"/>
      <c r="AP63" s="346"/>
      <c r="AQ63" s="96" t="s">
        <v>86</v>
      </c>
      <c r="AR63" s="95"/>
      <c r="AS63" s="97">
        <v>0</v>
      </c>
      <c r="AT63" s="98">
        <f t="shared" si="0"/>
        <v>0</v>
      </c>
      <c r="AU63" s="99">
        <f>'06.1 - SO 06.1 Vodovodní ...'!P91</f>
        <v>0</v>
      </c>
      <c r="AV63" s="98">
        <f>'06.1 - SO 06.1 Vodovodní ...'!J32</f>
        <v>0</v>
      </c>
      <c r="AW63" s="98">
        <f>'06.1 - SO 06.1 Vodovodní ...'!J33</f>
        <v>0</v>
      </c>
      <c r="AX63" s="98">
        <f>'06.1 - SO 06.1 Vodovodní ...'!J34</f>
        <v>0</v>
      </c>
      <c r="AY63" s="98">
        <f>'06.1 - SO 06.1 Vodovodní ...'!J35</f>
        <v>0</v>
      </c>
      <c r="AZ63" s="98">
        <f>'06.1 - SO 06.1 Vodovodní ...'!F32</f>
        <v>0</v>
      </c>
      <c r="BA63" s="98">
        <f>'06.1 - SO 06.1 Vodovodní ...'!F33</f>
        <v>0</v>
      </c>
      <c r="BB63" s="98">
        <f>'06.1 - SO 06.1 Vodovodní ...'!F34</f>
        <v>0</v>
      </c>
      <c r="BC63" s="98">
        <f>'06.1 - SO 06.1 Vodovodní ...'!F35</f>
        <v>0</v>
      </c>
      <c r="BD63" s="100">
        <f>'06.1 - SO 06.1 Vodovodní ...'!F36</f>
        <v>0</v>
      </c>
      <c r="BT63" s="101" t="s">
        <v>82</v>
      </c>
      <c r="BV63" s="101" t="s">
        <v>75</v>
      </c>
      <c r="BW63" s="101" t="s">
        <v>117</v>
      </c>
      <c r="BX63" s="101" t="s">
        <v>114</v>
      </c>
      <c r="CL63" s="101" t="s">
        <v>5</v>
      </c>
    </row>
    <row r="64" spans="1:90" s="6" customFormat="1" ht="16.5" customHeight="1">
      <c r="A64" s="94" t="s">
        <v>83</v>
      </c>
      <c r="B64" s="95"/>
      <c r="C64" s="9"/>
      <c r="D64" s="9"/>
      <c r="E64" s="356" t="s">
        <v>118</v>
      </c>
      <c r="F64" s="356"/>
      <c r="G64" s="356"/>
      <c r="H64" s="356"/>
      <c r="I64" s="356"/>
      <c r="J64" s="9"/>
      <c r="K64" s="356" t="s">
        <v>119</v>
      </c>
      <c r="L64" s="356"/>
      <c r="M64" s="356"/>
      <c r="N64" s="356"/>
      <c r="O64" s="356"/>
      <c r="P64" s="356"/>
      <c r="Q64" s="356"/>
      <c r="R64" s="356"/>
      <c r="S64" s="356"/>
      <c r="T64" s="356"/>
      <c r="U64" s="356"/>
      <c r="V64" s="356"/>
      <c r="W64" s="356"/>
      <c r="X64" s="356"/>
      <c r="Y64" s="356"/>
      <c r="Z64" s="356"/>
      <c r="AA64" s="356"/>
      <c r="AB64" s="356"/>
      <c r="AC64" s="356"/>
      <c r="AD64" s="356"/>
      <c r="AE64" s="356"/>
      <c r="AF64" s="356"/>
      <c r="AG64" s="345">
        <f>'06.2 - SO 06.2 Čerpací st...'!J29</f>
        <v>0</v>
      </c>
      <c r="AH64" s="346"/>
      <c r="AI64" s="346"/>
      <c r="AJ64" s="346"/>
      <c r="AK64" s="346"/>
      <c r="AL64" s="346"/>
      <c r="AM64" s="346"/>
      <c r="AN64" s="345">
        <f t="shared" si="1"/>
        <v>0</v>
      </c>
      <c r="AO64" s="346"/>
      <c r="AP64" s="346"/>
      <c r="AQ64" s="96" t="s">
        <v>86</v>
      </c>
      <c r="AR64" s="95"/>
      <c r="AS64" s="97">
        <v>0</v>
      </c>
      <c r="AT64" s="98">
        <f t="shared" si="0"/>
        <v>0</v>
      </c>
      <c r="AU64" s="99">
        <f>'06.2 - SO 06.2 Čerpací st...'!P94</f>
        <v>0</v>
      </c>
      <c r="AV64" s="98">
        <f>'06.2 - SO 06.2 Čerpací st...'!J32</f>
        <v>0</v>
      </c>
      <c r="AW64" s="98">
        <f>'06.2 - SO 06.2 Čerpací st...'!J33</f>
        <v>0</v>
      </c>
      <c r="AX64" s="98">
        <f>'06.2 - SO 06.2 Čerpací st...'!J34</f>
        <v>0</v>
      </c>
      <c r="AY64" s="98">
        <f>'06.2 - SO 06.2 Čerpací st...'!J35</f>
        <v>0</v>
      </c>
      <c r="AZ64" s="98">
        <f>'06.2 - SO 06.2 Čerpací st...'!F32</f>
        <v>0</v>
      </c>
      <c r="BA64" s="98">
        <f>'06.2 - SO 06.2 Čerpací st...'!F33</f>
        <v>0</v>
      </c>
      <c r="BB64" s="98">
        <f>'06.2 - SO 06.2 Čerpací st...'!F34</f>
        <v>0</v>
      </c>
      <c r="BC64" s="98">
        <f>'06.2 - SO 06.2 Čerpací st...'!F35</f>
        <v>0</v>
      </c>
      <c r="BD64" s="100">
        <f>'06.2 - SO 06.2 Čerpací st...'!F36</f>
        <v>0</v>
      </c>
      <c r="BT64" s="101" t="s">
        <v>82</v>
      </c>
      <c r="BV64" s="101" t="s">
        <v>75</v>
      </c>
      <c r="BW64" s="101" t="s">
        <v>120</v>
      </c>
      <c r="BX64" s="101" t="s">
        <v>114</v>
      </c>
      <c r="CL64" s="101" t="s">
        <v>5</v>
      </c>
    </row>
    <row r="65" spans="1:90" s="6" customFormat="1" ht="16.5" customHeight="1">
      <c r="A65" s="94" t="s">
        <v>83</v>
      </c>
      <c r="B65" s="95"/>
      <c r="C65" s="9"/>
      <c r="D65" s="9"/>
      <c r="E65" s="356" t="s">
        <v>121</v>
      </c>
      <c r="F65" s="356"/>
      <c r="G65" s="356"/>
      <c r="H65" s="356"/>
      <c r="I65" s="356"/>
      <c r="J65" s="9"/>
      <c r="K65" s="356" t="s">
        <v>122</v>
      </c>
      <c r="L65" s="356"/>
      <c r="M65" s="356"/>
      <c r="N65" s="356"/>
      <c r="O65" s="356"/>
      <c r="P65" s="356"/>
      <c r="Q65" s="356"/>
      <c r="R65" s="356"/>
      <c r="S65" s="356"/>
      <c r="T65" s="356"/>
      <c r="U65" s="356"/>
      <c r="V65" s="356"/>
      <c r="W65" s="356"/>
      <c r="X65" s="356"/>
      <c r="Y65" s="356"/>
      <c r="Z65" s="356"/>
      <c r="AA65" s="356"/>
      <c r="AB65" s="356"/>
      <c r="AC65" s="356"/>
      <c r="AD65" s="356"/>
      <c r="AE65" s="356"/>
      <c r="AF65" s="356"/>
      <c r="AG65" s="345">
        <f>'06.3 - SO 06.3 Kanalizačn...'!J29</f>
        <v>0</v>
      </c>
      <c r="AH65" s="346"/>
      <c r="AI65" s="346"/>
      <c r="AJ65" s="346"/>
      <c r="AK65" s="346"/>
      <c r="AL65" s="346"/>
      <c r="AM65" s="346"/>
      <c r="AN65" s="345">
        <f t="shared" si="1"/>
        <v>0</v>
      </c>
      <c r="AO65" s="346"/>
      <c r="AP65" s="346"/>
      <c r="AQ65" s="96" t="s">
        <v>86</v>
      </c>
      <c r="AR65" s="95"/>
      <c r="AS65" s="97">
        <v>0</v>
      </c>
      <c r="AT65" s="98">
        <f t="shared" si="0"/>
        <v>0</v>
      </c>
      <c r="AU65" s="99">
        <f>'06.3 - SO 06.3 Kanalizačn...'!P87</f>
        <v>0</v>
      </c>
      <c r="AV65" s="98">
        <f>'06.3 - SO 06.3 Kanalizačn...'!J32</f>
        <v>0</v>
      </c>
      <c r="AW65" s="98">
        <f>'06.3 - SO 06.3 Kanalizačn...'!J33</f>
        <v>0</v>
      </c>
      <c r="AX65" s="98">
        <f>'06.3 - SO 06.3 Kanalizačn...'!J34</f>
        <v>0</v>
      </c>
      <c r="AY65" s="98">
        <f>'06.3 - SO 06.3 Kanalizačn...'!J35</f>
        <v>0</v>
      </c>
      <c r="AZ65" s="98">
        <f>'06.3 - SO 06.3 Kanalizačn...'!F32</f>
        <v>0</v>
      </c>
      <c r="BA65" s="98">
        <f>'06.3 - SO 06.3 Kanalizačn...'!F33</f>
        <v>0</v>
      </c>
      <c r="BB65" s="98">
        <f>'06.3 - SO 06.3 Kanalizačn...'!F34</f>
        <v>0</v>
      </c>
      <c r="BC65" s="98">
        <f>'06.3 - SO 06.3 Kanalizačn...'!F35</f>
        <v>0</v>
      </c>
      <c r="BD65" s="100">
        <f>'06.3 - SO 06.3 Kanalizačn...'!F36</f>
        <v>0</v>
      </c>
      <c r="BT65" s="101" t="s">
        <v>82</v>
      </c>
      <c r="BV65" s="101" t="s">
        <v>75</v>
      </c>
      <c r="BW65" s="101" t="s">
        <v>123</v>
      </c>
      <c r="BX65" s="101" t="s">
        <v>114</v>
      </c>
      <c r="CL65" s="101" t="s">
        <v>5</v>
      </c>
    </row>
    <row r="66" spans="1:90" s="6" customFormat="1" ht="16.5" customHeight="1">
      <c r="A66" s="94" t="s">
        <v>83</v>
      </c>
      <c r="B66" s="95"/>
      <c r="C66" s="9"/>
      <c r="D66" s="9"/>
      <c r="E66" s="356" t="s">
        <v>124</v>
      </c>
      <c r="F66" s="356"/>
      <c r="G66" s="356"/>
      <c r="H66" s="356"/>
      <c r="I66" s="356"/>
      <c r="J66" s="9"/>
      <c r="K66" s="356" t="s">
        <v>125</v>
      </c>
      <c r="L66" s="356"/>
      <c r="M66" s="356"/>
      <c r="N66" s="356"/>
      <c r="O66" s="356"/>
      <c r="P66" s="356"/>
      <c r="Q66" s="356"/>
      <c r="R66" s="356"/>
      <c r="S66" s="356"/>
      <c r="T66" s="356"/>
      <c r="U66" s="356"/>
      <c r="V66" s="356"/>
      <c r="W66" s="356"/>
      <c r="X66" s="356"/>
      <c r="Y66" s="356"/>
      <c r="Z66" s="356"/>
      <c r="AA66" s="356"/>
      <c r="AB66" s="356"/>
      <c r="AC66" s="356"/>
      <c r="AD66" s="356"/>
      <c r="AE66" s="356"/>
      <c r="AF66" s="356"/>
      <c r="AG66" s="345">
        <f>'06.4 - SO 06.4 Elektroins...'!J29</f>
        <v>0</v>
      </c>
      <c r="AH66" s="346"/>
      <c r="AI66" s="346"/>
      <c r="AJ66" s="346"/>
      <c r="AK66" s="346"/>
      <c r="AL66" s="346"/>
      <c r="AM66" s="346"/>
      <c r="AN66" s="345">
        <f t="shared" si="1"/>
        <v>0</v>
      </c>
      <c r="AO66" s="346"/>
      <c r="AP66" s="346"/>
      <c r="AQ66" s="96" t="s">
        <v>86</v>
      </c>
      <c r="AR66" s="95"/>
      <c r="AS66" s="97">
        <v>0</v>
      </c>
      <c r="AT66" s="98">
        <f t="shared" si="0"/>
        <v>0</v>
      </c>
      <c r="AU66" s="99">
        <f>'06.4 - SO 06.4 Elektroins...'!P92</f>
        <v>0</v>
      </c>
      <c r="AV66" s="98">
        <f>'06.4 - SO 06.4 Elektroins...'!J32</f>
        <v>0</v>
      </c>
      <c r="AW66" s="98">
        <f>'06.4 - SO 06.4 Elektroins...'!J33</f>
        <v>0</v>
      </c>
      <c r="AX66" s="98">
        <f>'06.4 - SO 06.4 Elektroins...'!J34</f>
        <v>0</v>
      </c>
      <c r="AY66" s="98">
        <f>'06.4 - SO 06.4 Elektroins...'!J35</f>
        <v>0</v>
      </c>
      <c r="AZ66" s="98">
        <f>'06.4 - SO 06.4 Elektroins...'!F32</f>
        <v>0</v>
      </c>
      <c r="BA66" s="98">
        <f>'06.4 - SO 06.4 Elektroins...'!F33</f>
        <v>0</v>
      </c>
      <c r="BB66" s="98">
        <f>'06.4 - SO 06.4 Elektroins...'!F34</f>
        <v>0</v>
      </c>
      <c r="BC66" s="98">
        <f>'06.4 - SO 06.4 Elektroins...'!F35</f>
        <v>0</v>
      </c>
      <c r="BD66" s="100">
        <f>'06.4 - SO 06.4 Elektroins...'!F36</f>
        <v>0</v>
      </c>
      <c r="BT66" s="101" t="s">
        <v>82</v>
      </c>
      <c r="BV66" s="101" t="s">
        <v>75</v>
      </c>
      <c r="BW66" s="101" t="s">
        <v>126</v>
      </c>
      <c r="BX66" s="101" t="s">
        <v>114</v>
      </c>
      <c r="CL66" s="101" t="s">
        <v>5</v>
      </c>
    </row>
    <row r="67" spans="1:91" s="5" customFormat="1" ht="16.5" customHeight="1">
      <c r="A67" s="94" t="s">
        <v>83</v>
      </c>
      <c r="B67" s="85"/>
      <c r="C67" s="86"/>
      <c r="D67" s="355" t="s">
        <v>127</v>
      </c>
      <c r="E67" s="355"/>
      <c r="F67" s="355"/>
      <c r="G67" s="355"/>
      <c r="H67" s="355"/>
      <c r="I67" s="87"/>
      <c r="J67" s="355" t="s">
        <v>128</v>
      </c>
      <c r="K67" s="355"/>
      <c r="L67" s="355"/>
      <c r="M67" s="355"/>
      <c r="N67" s="355"/>
      <c r="O67" s="355"/>
      <c r="P67" s="355"/>
      <c r="Q67" s="355"/>
      <c r="R67" s="355"/>
      <c r="S67" s="355"/>
      <c r="T67" s="355"/>
      <c r="U67" s="355"/>
      <c r="V67" s="355"/>
      <c r="W67" s="355"/>
      <c r="X67" s="355"/>
      <c r="Y67" s="355"/>
      <c r="Z67" s="355"/>
      <c r="AA67" s="355"/>
      <c r="AB67" s="355"/>
      <c r="AC67" s="355"/>
      <c r="AD67" s="355"/>
      <c r="AE67" s="355"/>
      <c r="AF67" s="355"/>
      <c r="AG67" s="343">
        <f>'07 - VON - Vedlejší a ost...'!J27</f>
        <v>0</v>
      </c>
      <c r="AH67" s="344"/>
      <c r="AI67" s="344"/>
      <c r="AJ67" s="344"/>
      <c r="AK67" s="344"/>
      <c r="AL67" s="344"/>
      <c r="AM67" s="344"/>
      <c r="AN67" s="343">
        <f t="shared" si="1"/>
        <v>0</v>
      </c>
      <c r="AO67" s="344"/>
      <c r="AP67" s="344"/>
      <c r="AQ67" s="88" t="s">
        <v>129</v>
      </c>
      <c r="AR67" s="85"/>
      <c r="AS67" s="102">
        <v>0</v>
      </c>
      <c r="AT67" s="103">
        <f t="shared" si="0"/>
        <v>0</v>
      </c>
      <c r="AU67" s="104">
        <f>'07 - VON - Vedlejší a ost...'!P79</f>
        <v>0</v>
      </c>
      <c r="AV67" s="103">
        <f>'07 - VON - Vedlejší a ost...'!J30</f>
        <v>0</v>
      </c>
      <c r="AW67" s="103">
        <f>'07 - VON - Vedlejší a ost...'!J31</f>
        <v>0</v>
      </c>
      <c r="AX67" s="103">
        <f>'07 - VON - Vedlejší a ost...'!J32</f>
        <v>0</v>
      </c>
      <c r="AY67" s="103">
        <f>'07 - VON - Vedlejší a ost...'!J33</f>
        <v>0</v>
      </c>
      <c r="AZ67" s="103">
        <f>'07 - VON - Vedlejší a ost...'!F30</f>
        <v>0</v>
      </c>
      <c r="BA67" s="103">
        <f>'07 - VON - Vedlejší a ost...'!F31</f>
        <v>0</v>
      </c>
      <c r="BB67" s="103">
        <f>'07 - VON - Vedlejší a ost...'!F32</f>
        <v>0</v>
      </c>
      <c r="BC67" s="103">
        <f>'07 - VON - Vedlejší a ost...'!F33</f>
        <v>0</v>
      </c>
      <c r="BD67" s="105">
        <f>'07 - VON - Vedlejší a ost...'!F34</f>
        <v>0</v>
      </c>
      <c r="BT67" s="93" t="s">
        <v>80</v>
      </c>
      <c r="BV67" s="93" t="s">
        <v>75</v>
      </c>
      <c r="BW67" s="93" t="s">
        <v>130</v>
      </c>
      <c r="BX67" s="93" t="s">
        <v>7</v>
      </c>
      <c r="CL67" s="93" t="s">
        <v>5</v>
      </c>
      <c r="CM67" s="93" t="s">
        <v>82</v>
      </c>
    </row>
    <row r="68" spans="2:44" s="1" customFormat="1" ht="30" customHeight="1">
      <c r="B68" s="41"/>
      <c r="AR68" s="41"/>
    </row>
    <row r="69" spans="2:44" s="1" customFormat="1" ht="7" customHeight="1">
      <c r="B69" s="56"/>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41"/>
    </row>
  </sheetData>
  <mergeCells count="101">
    <mergeCell ref="AN60:AP60"/>
    <mergeCell ref="AG49:AM49"/>
    <mergeCell ref="K53:AF53"/>
    <mergeCell ref="K54:AF54"/>
    <mergeCell ref="K55:AF55"/>
    <mergeCell ref="AN61:AP61"/>
    <mergeCell ref="E65:I65"/>
    <mergeCell ref="E66:I66"/>
    <mergeCell ref="D67:H67"/>
    <mergeCell ref="AM46:AP46"/>
    <mergeCell ref="AN62:AP62"/>
    <mergeCell ref="AN63:AP63"/>
    <mergeCell ref="AN64:AP64"/>
    <mergeCell ref="AN65:AP65"/>
    <mergeCell ref="AN51:AP51"/>
    <mergeCell ref="J60:AF60"/>
    <mergeCell ref="AG51:AM51"/>
    <mergeCell ref="C49:G49"/>
    <mergeCell ref="D52:H52"/>
    <mergeCell ref="E53:I53"/>
    <mergeCell ref="E54:I54"/>
    <mergeCell ref="E55:I55"/>
    <mergeCell ref="D56:H56"/>
    <mergeCell ref="AN54:AP54"/>
    <mergeCell ref="AN59:AP59"/>
    <mergeCell ref="AN57:AP57"/>
    <mergeCell ref="AN55:AP55"/>
    <mergeCell ref="AN56:AP56"/>
    <mergeCell ref="AN58:AP58"/>
    <mergeCell ref="AS46:AT48"/>
    <mergeCell ref="AN49:AP49"/>
    <mergeCell ref="J62:AF62"/>
    <mergeCell ref="J61:AF61"/>
    <mergeCell ref="K63:AF63"/>
    <mergeCell ref="K64:AF64"/>
    <mergeCell ref="K65:AF65"/>
    <mergeCell ref="K66:AF66"/>
    <mergeCell ref="J67:AF67"/>
    <mergeCell ref="AG61:AM61"/>
    <mergeCell ref="AG60:AM60"/>
    <mergeCell ref="AG62:AM62"/>
    <mergeCell ref="AG63:AM63"/>
    <mergeCell ref="AG64:AM64"/>
    <mergeCell ref="AG65:AM65"/>
    <mergeCell ref="AG66:AM66"/>
    <mergeCell ref="AG67:AM67"/>
    <mergeCell ref="AN53:AP53"/>
    <mergeCell ref="AN52:AP52"/>
    <mergeCell ref="AG52:AM52"/>
    <mergeCell ref="J56:AF56"/>
    <mergeCell ref="K57:AF57"/>
    <mergeCell ref="K58:AF58"/>
    <mergeCell ref="K59:AF59"/>
    <mergeCell ref="L30:O30"/>
    <mergeCell ref="AK30:AO30"/>
    <mergeCell ref="K6:AO6"/>
    <mergeCell ref="J52:AF52"/>
    <mergeCell ref="W29:AE29"/>
    <mergeCell ref="AK29:AO29"/>
    <mergeCell ref="E64:I64"/>
    <mergeCell ref="E58:I58"/>
    <mergeCell ref="E57:I57"/>
    <mergeCell ref="E59:I59"/>
    <mergeCell ref="D60:H60"/>
    <mergeCell ref="D61:H61"/>
    <mergeCell ref="D62:H62"/>
    <mergeCell ref="E63:I63"/>
    <mergeCell ref="AG53:AM53"/>
    <mergeCell ref="AG54:AM54"/>
    <mergeCell ref="AG55:AM55"/>
    <mergeCell ref="AG56:AM56"/>
    <mergeCell ref="AG57:AM57"/>
    <mergeCell ref="AG58:AM58"/>
    <mergeCell ref="AG59:AM59"/>
    <mergeCell ref="L42:AO42"/>
    <mergeCell ref="AM44:AN44"/>
    <mergeCell ref="I49:AF49"/>
    <mergeCell ref="BE5:BE32"/>
    <mergeCell ref="W30:AE30"/>
    <mergeCell ref="X32:AB32"/>
    <mergeCell ref="AK32:AO32"/>
    <mergeCell ref="AR2:BE2"/>
    <mergeCell ref="K5:AO5"/>
    <mergeCell ref="W28:AE28"/>
    <mergeCell ref="AK28:AO28"/>
    <mergeCell ref="AN67:AP67"/>
    <mergeCell ref="AN66:AP66"/>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s>
  <hyperlinks>
    <hyperlink ref="K1:S1" location="C2" display="1) Rekapitulace stavby"/>
    <hyperlink ref="W1:AI1" location="C51" display="2) Rekapitulace objektů stavby a soupisů prací"/>
    <hyperlink ref="A53" location="'01.1 - SO 01.1 Bourací a ...'!C2" display="/"/>
    <hyperlink ref="A54" location="'01.2 - SO 01.2 Komunikace'!C2" display="/"/>
    <hyperlink ref="A55" location="'01.3 - SO 01.3 Kamenné la...'!C2" display="/"/>
    <hyperlink ref="A57" location="'02.1 - SO 02 Toalety - st...'!C2" display="/"/>
    <hyperlink ref="A58" location="'02.2 - SO 02 Toalety - el...'!C2" display="/"/>
    <hyperlink ref="A59" location="'02.3 - SO 02 Toalety - ZTI'!C2" display="/"/>
    <hyperlink ref="A60" location="'04 - SO 04 Herní prvky a ...'!C2" display="/"/>
    <hyperlink ref="A61" location="'05 - SO 05 Sadové úpravy'!C2" display="/"/>
    <hyperlink ref="A63" location="'06.1 - SO 06.1 Vodovodní ...'!C2" display="/"/>
    <hyperlink ref="A64" location="'06.2 - SO 06.2 Čerpací st...'!C2" display="/"/>
    <hyperlink ref="A65" location="'06.3 - SO 06.3 Kanalizačn...'!C2" display="/"/>
    <hyperlink ref="A66" location="'06.4 - SO 06.4 Elektroins...'!C2" display="/"/>
    <hyperlink ref="A67" location="'07 - VON - Vedlejší a ost...'!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R257"/>
  <sheetViews>
    <sheetView showGridLines="0" workbookViewId="0" topLeftCell="A1">
      <pane ySplit="1" topLeftCell="A2" activePane="bottomLeft" state="frozen"/>
      <selection pane="bottomLeft" activeCell="E23" sqref="E23"/>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7"/>
      <c r="C1" s="107"/>
      <c r="D1" s="108" t="s">
        <v>1</v>
      </c>
      <c r="E1" s="107"/>
      <c r="F1" s="109" t="s">
        <v>131</v>
      </c>
      <c r="G1" s="373" t="s">
        <v>132</v>
      </c>
      <c r="H1" s="373"/>
      <c r="I1" s="110"/>
      <c r="J1" s="109" t="s">
        <v>133</v>
      </c>
      <c r="K1" s="108" t="s">
        <v>134</v>
      </c>
      <c r="L1" s="109" t="s">
        <v>135</v>
      </c>
      <c r="M1" s="109"/>
      <c r="N1" s="109"/>
      <c r="O1" s="109"/>
      <c r="P1" s="109"/>
      <c r="Q1" s="109"/>
      <c r="R1" s="109"/>
      <c r="S1" s="109"/>
      <c r="T1" s="10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7" customHeight="1">
      <c r="L2" s="339" t="s">
        <v>8</v>
      </c>
      <c r="M2" s="340"/>
      <c r="N2" s="340"/>
      <c r="O2" s="340"/>
      <c r="P2" s="340"/>
      <c r="Q2" s="340"/>
      <c r="R2" s="340"/>
      <c r="S2" s="340"/>
      <c r="T2" s="340"/>
      <c r="U2" s="340"/>
      <c r="V2" s="340"/>
      <c r="AT2" s="24" t="s">
        <v>117</v>
      </c>
    </row>
    <row r="3" spans="2:46" ht="7" customHeight="1">
      <c r="B3" s="25"/>
      <c r="C3" s="26"/>
      <c r="D3" s="26"/>
      <c r="E3" s="26"/>
      <c r="F3" s="26"/>
      <c r="G3" s="26"/>
      <c r="H3" s="26"/>
      <c r="I3" s="111"/>
      <c r="J3" s="26"/>
      <c r="K3" s="27"/>
      <c r="AT3" s="24" t="s">
        <v>82</v>
      </c>
    </row>
    <row r="4" spans="2:46" ht="37" customHeight="1">
      <c r="B4" s="28"/>
      <c r="C4" s="29"/>
      <c r="D4" s="30" t="s">
        <v>136</v>
      </c>
      <c r="E4" s="29"/>
      <c r="F4" s="29"/>
      <c r="G4" s="29"/>
      <c r="H4" s="29"/>
      <c r="I4" s="112"/>
      <c r="J4" s="29"/>
      <c r="K4" s="31"/>
      <c r="M4" s="32" t="s">
        <v>13</v>
      </c>
      <c r="AT4" s="24" t="s">
        <v>6</v>
      </c>
    </row>
    <row r="5" spans="2:11" ht="7" customHeight="1">
      <c r="B5" s="28"/>
      <c r="C5" s="29"/>
      <c r="D5" s="29"/>
      <c r="E5" s="29"/>
      <c r="F5" s="29"/>
      <c r="G5" s="29"/>
      <c r="H5" s="29"/>
      <c r="I5" s="112"/>
      <c r="J5" s="29"/>
      <c r="K5" s="31"/>
    </row>
    <row r="6" spans="2:11" ht="13.5">
      <c r="B6" s="28"/>
      <c r="C6" s="29"/>
      <c r="D6" s="37" t="s">
        <v>19</v>
      </c>
      <c r="E6" s="29"/>
      <c r="F6" s="29"/>
      <c r="G6" s="29"/>
      <c r="H6" s="29"/>
      <c r="I6" s="112"/>
      <c r="J6" s="29"/>
      <c r="K6" s="31"/>
    </row>
    <row r="7" spans="2:11" ht="16.5" customHeight="1">
      <c r="B7" s="28"/>
      <c r="C7" s="29"/>
      <c r="D7" s="29"/>
      <c r="E7" s="374" t="str">
        <f>'Rekapitulace stavby'!K6</f>
        <v>Plácek v Hlubočepích</v>
      </c>
      <c r="F7" s="380"/>
      <c r="G7" s="380"/>
      <c r="H7" s="380"/>
      <c r="I7" s="112"/>
      <c r="J7" s="29"/>
      <c r="K7" s="31"/>
    </row>
    <row r="8" spans="2:11" ht="13.5">
      <c r="B8" s="28"/>
      <c r="C8" s="29"/>
      <c r="D8" s="37" t="s">
        <v>137</v>
      </c>
      <c r="E8" s="29"/>
      <c r="F8" s="29"/>
      <c r="G8" s="29"/>
      <c r="H8" s="29"/>
      <c r="I8" s="112"/>
      <c r="J8" s="29"/>
      <c r="K8" s="31"/>
    </row>
    <row r="9" spans="2:11" s="1" customFormat="1" ht="16.5" customHeight="1">
      <c r="B9" s="41"/>
      <c r="C9" s="42"/>
      <c r="D9" s="42"/>
      <c r="E9" s="374" t="s">
        <v>2145</v>
      </c>
      <c r="F9" s="375"/>
      <c r="G9" s="375"/>
      <c r="H9" s="375"/>
      <c r="I9" s="113"/>
      <c r="J9" s="42"/>
      <c r="K9" s="45"/>
    </row>
    <row r="10" spans="2:11" s="1" customFormat="1" ht="13.5">
      <c r="B10" s="41"/>
      <c r="C10" s="42"/>
      <c r="D10" s="37" t="s">
        <v>139</v>
      </c>
      <c r="E10" s="42"/>
      <c r="F10" s="42"/>
      <c r="G10" s="42"/>
      <c r="H10" s="42"/>
      <c r="I10" s="113"/>
      <c r="J10" s="42"/>
      <c r="K10" s="45"/>
    </row>
    <row r="11" spans="2:11" s="1" customFormat="1" ht="37" customHeight="1">
      <c r="B11" s="41"/>
      <c r="C11" s="42"/>
      <c r="D11" s="42"/>
      <c r="E11" s="376" t="s">
        <v>2146</v>
      </c>
      <c r="F11" s="375"/>
      <c r="G11" s="375"/>
      <c r="H11" s="375"/>
      <c r="I11" s="113"/>
      <c r="J11" s="42"/>
      <c r="K11" s="45"/>
    </row>
    <row r="12" spans="2:11" s="1" customFormat="1" ht="13.5">
      <c r="B12" s="41"/>
      <c r="C12" s="42"/>
      <c r="D12" s="42"/>
      <c r="E12" s="42"/>
      <c r="F12" s="42"/>
      <c r="G12" s="42"/>
      <c r="H12" s="42"/>
      <c r="I12" s="113"/>
      <c r="J12" s="42"/>
      <c r="K12" s="45"/>
    </row>
    <row r="13" spans="2:11" s="1" customFormat="1" ht="14.5" customHeight="1">
      <c r="B13" s="41"/>
      <c r="C13" s="42"/>
      <c r="D13" s="37" t="s">
        <v>21</v>
      </c>
      <c r="E13" s="42"/>
      <c r="F13" s="35" t="s">
        <v>5</v>
      </c>
      <c r="G13" s="42"/>
      <c r="H13" s="42"/>
      <c r="I13" s="114" t="s">
        <v>22</v>
      </c>
      <c r="J13" s="35" t="s">
        <v>5</v>
      </c>
      <c r="K13" s="45"/>
    </row>
    <row r="14" spans="2:11" s="1" customFormat="1" ht="14.5" customHeight="1">
      <c r="B14" s="41"/>
      <c r="C14" s="42"/>
      <c r="D14" s="37" t="s">
        <v>23</v>
      </c>
      <c r="E14" s="42"/>
      <c r="F14" s="35" t="s">
        <v>24</v>
      </c>
      <c r="G14" s="42"/>
      <c r="H14" s="42"/>
      <c r="I14" s="114" t="s">
        <v>25</v>
      </c>
      <c r="J14" s="115" t="str">
        <f>'Rekapitulace stavby'!AN8</f>
        <v>30. 10. 2018</v>
      </c>
      <c r="K14" s="45"/>
    </row>
    <row r="15" spans="2:11" s="1" customFormat="1" ht="10.75" customHeight="1">
      <c r="B15" s="41"/>
      <c r="C15" s="42"/>
      <c r="D15" s="42"/>
      <c r="E15" s="42"/>
      <c r="F15" s="42"/>
      <c r="G15" s="42"/>
      <c r="H15" s="42"/>
      <c r="I15" s="113"/>
      <c r="J15" s="42"/>
      <c r="K15" s="45"/>
    </row>
    <row r="16" spans="2:11" s="1" customFormat="1" ht="14.5" customHeight="1">
      <c r="B16" s="41"/>
      <c r="C16" s="42"/>
      <c r="D16" s="37" t="s">
        <v>27</v>
      </c>
      <c r="E16" s="42"/>
      <c r="F16" s="42"/>
      <c r="G16" s="42"/>
      <c r="H16" s="42"/>
      <c r="I16" s="114" t="s">
        <v>28</v>
      </c>
      <c r="J16" s="35" t="s">
        <v>29</v>
      </c>
      <c r="K16" s="45"/>
    </row>
    <row r="17" spans="2:11" s="1" customFormat="1" ht="18" customHeight="1">
      <c r="B17" s="41"/>
      <c r="C17" s="42"/>
      <c r="D17" s="42"/>
      <c r="E17" s="35" t="s">
        <v>30</v>
      </c>
      <c r="F17" s="42"/>
      <c r="G17" s="42"/>
      <c r="H17" s="42"/>
      <c r="I17" s="114" t="s">
        <v>31</v>
      </c>
      <c r="J17" s="35" t="s">
        <v>5</v>
      </c>
      <c r="K17" s="45"/>
    </row>
    <row r="18" spans="2:11" s="1" customFormat="1" ht="7" customHeight="1">
      <c r="B18" s="41"/>
      <c r="C18" s="42"/>
      <c r="D18" s="42"/>
      <c r="E18" s="42"/>
      <c r="F18" s="42"/>
      <c r="G18" s="42"/>
      <c r="H18" s="42"/>
      <c r="I18" s="113"/>
      <c r="J18" s="42"/>
      <c r="K18" s="45"/>
    </row>
    <row r="19" spans="2:11" s="1" customFormat="1" ht="14.5" customHeight="1">
      <c r="B19" s="41"/>
      <c r="C19" s="42"/>
      <c r="D19" s="37" t="s">
        <v>32</v>
      </c>
      <c r="E19" s="42"/>
      <c r="F19" s="42"/>
      <c r="G19" s="42"/>
      <c r="H19" s="42"/>
      <c r="I19" s="114"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14" t="s">
        <v>31</v>
      </c>
      <c r="J20" s="35" t="str">
        <f>IF('Rekapitulace stavby'!AN14="Vyplň údaj","",IF('Rekapitulace stavby'!AN14="","",'Rekapitulace stavby'!AN14))</f>
        <v/>
      </c>
      <c r="K20" s="45"/>
    </row>
    <row r="21" spans="2:11" s="1" customFormat="1" ht="7" customHeight="1">
      <c r="B21" s="41"/>
      <c r="C21" s="42"/>
      <c r="D21" s="42"/>
      <c r="E21" s="42"/>
      <c r="F21" s="42"/>
      <c r="G21" s="42"/>
      <c r="H21" s="42"/>
      <c r="I21" s="113"/>
      <c r="J21" s="42"/>
      <c r="K21" s="45"/>
    </row>
    <row r="22" spans="2:11" s="1" customFormat="1" ht="14.5" customHeight="1">
      <c r="B22" s="41"/>
      <c r="C22" s="42"/>
      <c r="D22" s="37" t="s">
        <v>34</v>
      </c>
      <c r="E22" s="42"/>
      <c r="F22" s="42"/>
      <c r="G22" s="42"/>
      <c r="H22" s="42"/>
      <c r="I22" s="114" t="s">
        <v>28</v>
      </c>
      <c r="J22" s="35" t="s">
        <v>5</v>
      </c>
      <c r="K22" s="45"/>
    </row>
    <row r="23" spans="2:11" s="1" customFormat="1" ht="18" customHeight="1">
      <c r="B23" s="41"/>
      <c r="C23" s="42"/>
      <c r="D23" s="42"/>
      <c r="E23" s="35" t="s">
        <v>35</v>
      </c>
      <c r="F23" s="42"/>
      <c r="G23" s="42"/>
      <c r="H23" s="42"/>
      <c r="I23" s="114" t="s">
        <v>31</v>
      </c>
      <c r="J23" s="35" t="s">
        <v>5</v>
      </c>
      <c r="K23" s="45"/>
    </row>
    <row r="24" spans="2:11" s="1" customFormat="1" ht="7" customHeight="1">
      <c r="B24" s="41"/>
      <c r="C24" s="42"/>
      <c r="D24" s="42"/>
      <c r="E24" s="42"/>
      <c r="F24" s="42"/>
      <c r="G24" s="42"/>
      <c r="H24" s="42"/>
      <c r="I24" s="113"/>
      <c r="J24" s="42"/>
      <c r="K24" s="45"/>
    </row>
    <row r="25" spans="2:11" s="1" customFormat="1" ht="14.5" customHeight="1">
      <c r="B25" s="41"/>
      <c r="C25" s="42"/>
      <c r="D25" s="37" t="s">
        <v>37</v>
      </c>
      <c r="E25" s="42"/>
      <c r="F25" s="42"/>
      <c r="G25" s="42"/>
      <c r="H25" s="42"/>
      <c r="I25" s="113"/>
      <c r="J25" s="42"/>
      <c r="K25" s="45"/>
    </row>
    <row r="26" spans="2:11" s="7" customFormat="1" ht="16.5" customHeight="1">
      <c r="B26" s="116"/>
      <c r="C26" s="117"/>
      <c r="D26" s="117"/>
      <c r="E26" s="350" t="s">
        <v>5</v>
      </c>
      <c r="F26" s="350"/>
      <c r="G26" s="350"/>
      <c r="H26" s="350"/>
      <c r="I26" s="118"/>
      <c r="J26" s="117"/>
      <c r="K26" s="119"/>
    </row>
    <row r="27" spans="2:11" s="1" customFormat="1" ht="7" customHeight="1">
      <c r="B27" s="41"/>
      <c r="C27" s="42"/>
      <c r="D27" s="42"/>
      <c r="E27" s="42"/>
      <c r="F27" s="42"/>
      <c r="G27" s="42"/>
      <c r="H27" s="42"/>
      <c r="I27" s="113"/>
      <c r="J27" s="42"/>
      <c r="K27" s="45"/>
    </row>
    <row r="28" spans="2:11" s="1" customFormat="1" ht="7" customHeight="1">
      <c r="B28" s="41"/>
      <c r="C28" s="42"/>
      <c r="D28" s="68"/>
      <c r="E28" s="68"/>
      <c r="F28" s="68"/>
      <c r="G28" s="68"/>
      <c r="H28" s="68"/>
      <c r="I28" s="120"/>
      <c r="J28" s="68"/>
      <c r="K28" s="121"/>
    </row>
    <row r="29" spans="2:11" s="1" customFormat="1" ht="25.4" customHeight="1">
      <c r="B29" s="41"/>
      <c r="C29" s="42"/>
      <c r="D29" s="122" t="s">
        <v>39</v>
      </c>
      <c r="E29" s="42"/>
      <c r="F29" s="42"/>
      <c r="G29" s="42"/>
      <c r="H29" s="42"/>
      <c r="I29" s="113"/>
      <c r="J29" s="123">
        <f>ROUND(J91,2)</f>
        <v>0</v>
      </c>
      <c r="K29" s="45"/>
    </row>
    <row r="30" spans="2:11" s="1" customFormat="1" ht="7" customHeight="1">
      <c r="B30" s="41"/>
      <c r="C30" s="42"/>
      <c r="D30" s="68"/>
      <c r="E30" s="68"/>
      <c r="F30" s="68"/>
      <c r="G30" s="68"/>
      <c r="H30" s="68"/>
      <c r="I30" s="120"/>
      <c r="J30" s="68"/>
      <c r="K30" s="121"/>
    </row>
    <row r="31" spans="2:11" s="1" customFormat="1" ht="14.5" customHeight="1">
      <c r="B31" s="41"/>
      <c r="C31" s="42"/>
      <c r="D31" s="42"/>
      <c r="E31" s="42"/>
      <c r="F31" s="46" t="s">
        <v>41</v>
      </c>
      <c r="G31" s="42"/>
      <c r="H31" s="42"/>
      <c r="I31" s="124" t="s">
        <v>40</v>
      </c>
      <c r="J31" s="46" t="s">
        <v>42</v>
      </c>
      <c r="K31" s="45"/>
    </row>
    <row r="32" spans="2:11" s="1" customFormat="1" ht="14.5" customHeight="1">
      <c r="B32" s="41"/>
      <c r="C32" s="42"/>
      <c r="D32" s="49" t="s">
        <v>43</v>
      </c>
      <c r="E32" s="49" t="s">
        <v>44</v>
      </c>
      <c r="F32" s="125">
        <f>ROUND(SUM(BE91:BE256),2)</f>
        <v>0</v>
      </c>
      <c r="G32" s="42"/>
      <c r="H32" s="42"/>
      <c r="I32" s="126">
        <v>0.21</v>
      </c>
      <c r="J32" s="125">
        <f>ROUND(ROUND((SUM(BE91:BE256)),2)*I32,2)</f>
        <v>0</v>
      </c>
      <c r="K32" s="45"/>
    </row>
    <row r="33" spans="2:11" s="1" customFormat="1" ht="14.5" customHeight="1">
      <c r="B33" s="41"/>
      <c r="C33" s="42"/>
      <c r="D33" s="42"/>
      <c r="E33" s="49" t="s">
        <v>45</v>
      </c>
      <c r="F33" s="125">
        <f>ROUND(SUM(BF91:BF256),2)</f>
        <v>0</v>
      </c>
      <c r="G33" s="42"/>
      <c r="H33" s="42"/>
      <c r="I33" s="126">
        <v>0.15</v>
      </c>
      <c r="J33" s="125">
        <f>ROUND(ROUND((SUM(BF91:BF256)),2)*I33,2)</f>
        <v>0</v>
      </c>
      <c r="K33" s="45"/>
    </row>
    <row r="34" spans="2:11" s="1" customFormat="1" ht="14.5" customHeight="1" hidden="1">
      <c r="B34" s="41"/>
      <c r="C34" s="42"/>
      <c r="D34" s="42"/>
      <c r="E34" s="49" t="s">
        <v>46</v>
      </c>
      <c r="F34" s="125">
        <f>ROUND(SUM(BG91:BG256),2)</f>
        <v>0</v>
      </c>
      <c r="G34" s="42"/>
      <c r="H34" s="42"/>
      <c r="I34" s="126">
        <v>0.21</v>
      </c>
      <c r="J34" s="125">
        <v>0</v>
      </c>
      <c r="K34" s="45"/>
    </row>
    <row r="35" spans="2:11" s="1" customFormat="1" ht="14.5" customHeight="1" hidden="1">
      <c r="B35" s="41"/>
      <c r="C35" s="42"/>
      <c r="D35" s="42"/>
      <c r="E35" s="49" t="s">
        <v>47</v>
      </c>
      <c r="F35" s="125">
        <f>ROUND(SUM(BH91:BH256),2)</f>
        <v>0</v>
      </c>
      <c r="G35" s="42"/>
      <c r="H35" s="42"/>
      <c r="I35" s="126">
        <v>0.15</v>
      </c>
      <c r="J35" s="125">
        <v>0</v>
      </c>
      <c r="K35" s="45"/>
    </row>
    <row r="36" spans="2:11" s="1" customFormat="1" ht="14.5" customHeight="1" hidden="1">
      <c r="B36" s="41"/>
      <c r="C36" s="42"/>
      <c r="D36" s="42"/>
      <c r="E36" s="49" t="s">
        <v>48</v>
      </c>
      <c r="F36" s="125">
        <f>ROUND(SUM(BI91:BI256),2)</f>
        <v>0</v>
      </c>
      <c r="G36" s="42"/>
      <c r="H36" s="42"/>
      <c r="I36" s="126">
        <v>0</v>
      </c>
      <c r="J36" s="125">
        <v>0</v>
      </c>
      <c r="K36" s="45"/>
    </row>
    <row r="37" spans="2:11" s="1" customFormat="1" ht="7" customHeight="1">
      <c r="B37" s="41"/>
      <c r="C37" s="42"/>
      <c r="D37" s="42"/>
      <c r="E37" s="42"/>
      <c r="F37" s="42"/>
      <c r="G37" s="42"/>
      <c r="H37" s="42"/>
      <c r="I37" s="113"/>
      <c r="J37" s="42"/>
      <c r="K37" s="45"/>
    </row>
    <row r="38" spans="2:11" s="1" customFormat="1" ht="25.4" customHeight="1">
      <c r="B38" s="41"/>
      <c r="C38" s="127"/>
      <c r="D38" s="128" t="s">
        <v>49</v>
      </c>
      <c r="E38" s="71"/>
      <c r="F38" s="71"/>
      <c r="G38" s="129" t="s">
        <v>50</v>
      </c>
      <c r="H38" s="130" t="s">
        <v>51</v>
      </c>
      <c r="I38" s="131"/>
      <c r="J38" s="132">
        <f>SUM(J29:J36)</f>
        <v>0</v>
      </c>
      <c r="K38" s="133"/>
    </row>
    <row r="39" spans="2:11" s="1" customFormat="1" ht="14.5" customHeight="1">
      <c r="B39" s="56"/>
      <c r="C39" s="57"/>
      <c r="D39" s="57"/>
      <c r="E39" s="57"/>
      <c r="F39" s="57"/>
      <c r="G39" s="57"/>
      <c r="H39" s="57"/>
      <c r="I39" s="134"/>
      <c r="J39" s="57"/>
      <c r="K39" s="58"/>
    </row>
    <row r="43" spans="2:11" s="1" customFormat="1" ht="7" customHeight="1">
      <c r="B43" s="59"/>
      <c r="C43" s="60"/>
      <c r="D43" s="60"/>
      <c r="E43" s="60"/>
      <c r="F43" s="60"/>
      <c r="G43" s="60"/>
      <c r="H43" s="60"/>
      <c r="I43" s="135"/>
      <c r="J43" s="60"/>
      <c r="K43" s="136"/>
    </row>
    <row r="44" spans="2:11" s="1" customFormat="1" ht="37" customHeight="1">
      <c r="B44" s="41"/>
      <c r="C44" s="30" t="s">
        <v>141</v>
      </c>
      <c r="D44" s="42"/>
      <c r="E44" s="42"/>
      <c r="F44" s="42"/>
      <c r="G44" s="42"/>
      <c r="H44" s="42"/>
      <c r="I44" s="113"/>
      <c r="J44" s="42"/>
      <c r="K44" s="45"/>
    </row>
    <row r="45" spans="2:11" s="1" customFormat="1" ht="7" customHeight="1">
      <c r="B45" s="41"/>
      <c r="C45" s="42"/>
      <c r="D45" s="42"/>
      <c r="E45" s="42"/>
      <c r="F45" s="42"/>
      <c r="G45" s="42"/>
      <c r="H45" s="42"/>
      <c r="I45" s="113"/>
      <c r="J45" s="42"/>
      <c r="K45" s="45"/>
    </row>
    <row r="46" spans="2:11" s="1" customFormat="1" ht="14.5" customHeight="1">
      <c r="B46" s="41"/>
      <c r="C46" s="37" t="s">
        <v>19</v>
      </c>
      <c r="D46" s="42"/>
      <c r="E46" s="42"/>
      <c r="F46" s="42"/>
      <c r="G46" s="42"/>
      <c r="H46" s="42"/>
      <c r="I46" s="113"/>
      <c r="J46" s="42"/>
      <c r="K46" s="45"/>
    </row>
    <row r="47" spans="2:11" s="1" customFormat="1" ht="16.5" customHeight="1">
      <c r="B47" s="41"/>
      <c r="C47" s="42"/>
      <c r="D47" s="42"/>
      <c r="E47" s="374" t="str">
        <f>E7</f>
        <v>Plácek v Hlubočepích</v>
      </c>
      <c r="F47" s="380"/>
      <c r="G47" s="380"/>
      <c r="H47" s="380"/>
      <c r="I47" s="113"/>
      <c r="J47" s="42"/>
      <c r="K47" s="45"/>
    </row>
    <row r="48" spans="2:11" ht="13.5">
      <c r="B48" s="28"/>
      <c r="C48" s="37" t="s">
        <v>137</v>
      </c>
      <c r="D48" s="29"/>
      <c r="E48" s="29"/>
      <c r="F48" s="29"/>
      <c r="G48" s="29"/>
      <c r="H48" s="29"/>
      <c r="I48" s="112"/>
      <c r="J48" s="29"/>
      <c r="K48" s="31"/>
    </row>
    <row r="49" spans="2:11" s="1" customFormat="1" ht="16.5" customHeight="1">
      <c r="B49" s="41"/>
      <c r="C49" s="42"/>
      <c r="D49" s="42"/>
      <c r="E49" s="374" t="s">
        <v>2145</v>
      </c>
      <c r="F49" s="375"/>
      <c r="G49" s="375"/>
      <c r="H49" s="375"/>
      <c r="I49" s="113"/>
      <c r="J49" s="42"/>
      <c r="K49" s="45"/>
    </row>
    <row r="50" spans="2:11" s="1" customFormat="1" ht="14.5" customHeight="1">
      <c r="B50" s="41"/>
      <c r="C50" s="37" t="s">
        <v>139</v>
      </c>
      <c r="D50" s="42"/>
      <c r="E50" s="42"/>
      <c r="F50" s="42"/>
      <c r="G50" s="42"/>
      <c r="H50" s="42"/>
      <c r="I50" s="113"/>
      <c r="J50" s="42"/>
      <c r="K50" s="45"/>
    </row>
    <row r="51" spans="2:11" s="1" customFormat="1" ht="17.25" customHeight="1">
      <c r="B51" s="41"/>
      <c r="C51" s="42"/>
      <c r="D51" s="42"/>
      <c r="E51" s="376" t="str">
        <f>E11</f>
        <v>06.1 - SO 06.1 Vodovodní přípojka a přívod k pítku</v>
      </c>
      <c r="F51" s="375"/>
      <c r="G51" s="375"/>
      <c r="H51" s="375"/>
      <c r="I51" s="113"/>
      <c r="J51" s="42"/>
      <c r="K51" s="45"/>
    </row>
    <row r="52" spans="2:11" s="1" customFormat="1" ht="7" customHeight="1">
      <c r="B52" s="41"/>
      <c r="C52" s="42"/>
      <c r="D52" s="42"/>
      <c r="E52" s="42"/>
      <c r="F52" s="42"/>
      <c r="G52" s="42"/>
      <c r="H52" s="42"/>
      <c r="I52" s="113"/>
      <c r="J52" s="42"/>
      <c r="K52" s="45"/>
    </row>
    <row r="53" spans="2:11" s="1" customFormat="1" ht="18" customHeight="1">
      <c r="B53" s="41"/>
      <c r="C53" s="37" t="s">
        <v>23</v>
      </c>
      <c r="D53" s="42"/>
      <c r="E53" s="42"/>
      <c r="F53" s="35" t="str">
        <f>F14</f>
        <v>p.č.1282/1, k.ú. Hlubočepy [728837]</v>
      </c>
      <c r="G53" s="42"/>
      <c r="H53" s="42"/>
      <c r="I53" s="114" t="s">
        <v>25</v>
      </c>
      <c r="J53" s="115" t="str">
        <f>IF(J14="","",J14)</f>
        <v>30. 10. 2018</v>
      </c>
      <c r="K53" s="45"/>
    </row>
    <row r="54" spans="2:11" s="1" customFormat="1" ht="7" customHeight="1">
      <c r="B54" s="41"/>
      <c r="C54" s="42"/>
      <c r="D54" s="42"/>
      <c r="E54" s="42"/>
      <c r="F54" s="42"/>
      <c r="G54" s="42"/>
      <c r="H54" s="42"/>
      <c r="I54" s="113"/>
      <c r="J54" s="42"/>
      <c r="K54" s="45"/>
    </row>
    <row r="55" spans="2:11" s="1" customFormat="1" ht="13.5">
      <c r="B55" s="41"/>
      <c r="C55" s="37" t="s">
        <v>27</v>
      </c>
      <c r="D55" s="42"/>
      <c r="E55" s="42"/>
      <c r="F55" s="35" t="str">
        <f>E17</f>
        <v>M.Č. PRAHA 5</v>
      </c>
      <c r="G55" s="42"/>
      <c r="H55" s="42"/>
      <c r="I55" s="114" t="s">
        <v>34</v>
      </c>
      <c r="J55" s="350" t="str">
        <f>E23</f>
        <v>VISION FOR LIFE s.r.o.</v>
      </c>
      <c r="K55" s="45"/>
    </row>
    <row r="56" spans="2:11" s="1" customFormat="1" ht="14.5" customHeight="1">
      <c r="B56" s="41"/>
      <c r="C56" s="37" t="s">
        <v>32</v>
      </c>
      <c r="D56" s="42"/>
      <c r="E56" s="42"/>
      <c r="F56" s="35" t="str">
        <f>IF(E20="","",E20)</f>
        <v/>
      </c>
      <c r="G56" s="42"/>
      <c r="H56" s="42"/>
      <c r="I56" s="113"/>
      <c r="J56" s="377"/>
      <c r="K56" s="45"/>
    </row>
    <row r="57" spans="2:11" s="1" customFormat="1" ht="10.4" customHeight="1">
      <c r="B57" s="41"/>
      <c r="C57" s="42"/>
      <c r="D57" s="42"/>
      <c r="E57" s="42"/>
      <c r="F57" s="42"/>
      <c r="G57" s="42"/>
      <c r="H57" s="42"/>
      <c r="I57" s="113"/>
      <c r="J57" s="42"/>
      <c r="K57" s="45"/>
    </row>
    <row r="58" spans="2:11" s="1" customFormat="1" ht="29.25" customHeight="1">
      <c r="B58" s="41"/>
      <c r="C58" s="137" t="s">
        <v>142</v>
      </c>
      <c r="D58" s="127"/>
      <c r="E58" s="127"/>
      <c r="F58" s="127"/>
      <c r="G58" s="127"/>
      <c r="H58" s="127"/>
      <c r="I58" s="138"/>
      <c r="J58" s="139" t="s">
        <v>143</v>
      </c>
      <c r="K58" s="140"/>
    </row>
    <row r="59" spans="2:11" s="1" customFormat="1" ht="10.4" customHeight="1">
      <c r="B59" s="41"/>
      <c r="C59" s="42"/>
      <c r="D59" s="42"/>
      <c r="E59" s="42"/>
      <c r="F59" s="42"/>
      <c r="G59" s="42"/>
      <c r="H59" s="42"/>
      <c r="I59" s="113"/>
      <c r="J59" s="42"/>
      <c r="K59" s="45"/>
    </row>
    <row r="60" spans="2:47" s="1" customFormat="1" ht="29.25" customHeight="1">
      <c r="B60" s="41"/>
      <c r="C60" s="141" t="s">
        <v>144</v>
      </c>
      <c r="D60" s="42"/>
      <c r="E60" s="42"/>
      <c r="F60" s="42"/>
      <c r="G60" s="42"/>
      <c r="H60" s="42"/>
      <c r="I60" s="113"/>
      <c r="J60" s="123">
        <f>J91</f>
        <v>0</v>
      </c>
      <c r="K60" s="45"/>
      <c r="AU60" s="24" t="s">
        <v>145</v>
      </c>
    </row>
    <row r="61" spans="2:11" s="8" customFormat="1" ht="25" customHeight="1">
      <c r="B61" s="142"/>
      <c r="C61" s="143"/>
      <c r="D61" s="144" t="s">
        <v>146</v>
      </c>
      <c r="E61" s="145"/>
      <c r="F61" s="145"/>
      <c r="G61" s="145"/>
      <c r="H61" s="145"/>
      <c r="I61" s="146"/>
      <c r="J61" s="147">
        <f>J92</f>
        <v>0</v>
      </c>
      <c r="K61" s="148"/>
    </row>
    <row r="62" spans="2:11" s="9" customFormat="1" ht="19.9" customHeight="1">
      <c r="B62" s="149"/>
      <c r="C62" s="150"/>
      <c r="D62" s="151" t="s">
        <v>147</v>
      </c>
      <c r="E62" s="152"/>
      <c r="F62" s="152"/>
      <c r="G62" s="152"/>
      <c r="H62" s="152"/>
      <c r="I62" s="153"/>
      <c r="J62" s="154">
        <f>J93</f>
        <v>0</v>
      </c>
      <c r="K62" s="155"/>
    </row>
    <row r="63" spans="2:11" s="9" customFormat="1" ht="19.9" customHeight="1">
      <c r="B63" s="149"/>
      <c r="C63" s="150"/>
      <c r="D63" s="151" t="s">
        <v>369</v>
      </c>
      <c r="E63" s="152"/>
      <c r="F63" s="152"/>
      <c r="G63" s="152"/>
      <c r="H63" s="152"/>
      <c r="I63" s="153"/>
      <c r="J63" s="154">
        <f>J166</f>
        <v>0</v>
      </c>
      <c r="K63" s="155"/>
    </row>
    <row r="64" spans="2:11" s="9" customFormat="1" ht="19.9" customHeight="1">
      <c r="B64" s="149"/>
      <c r="C64" s="150"/>
      <c r="D64" s="151" t="s">
        <v>370</v>
      </c>
      <c r="E64" s="152"/>
      <c r="F64" s="152"/>
      <c r="G64" s="152"/>
      <c r="H64" s="152"/>
      <c r="I64" s="153"/>
      <c r="J64" s="154">
        <f>J176</f>
        <v>0</v>
      </c>
      <c r="K64" s="155"/>
    </row>
    <row r="65" spans="2:11" s="9" customFormat="1" ht="19.9" customHeight="1">
      <c r="B65" s="149"/>
      <c r="C65" s="150"/>
      <c r="D65" s="151" t="s">
        <v>148</v>
      </c>
      <c r="E65" s="152"/>
      <c r="F65" s="152"/>
      <c r="G65" s="152"/>
      <c r="H65" s="152"/>
      <c r="I65" s="153"/>
      <c r="J65" s="154">
        <f>J186</f>
        <v>0</v>
      </c>
      <c r="K65" s="155"/>
    </row>
    <row r="66" spans="2:11" s="9" customFormat="1" ht="19.9" customHeight="1">
      <c r="B66" s="149"/>
      <c r="C66" s="150"/>
      <c r="D66" s="151" t="s">
        <v>150</v>
      </c>
      <c r="E66" s="152"/>
      <c r="F66" s="152"/>
      <c r="G66" s="152"/>
      <c r="H66" s="152"/>
      <c r="I66" s="153"/>
      <c r="J66" s="154">
        <f>J225</f>
        <v>0</v>
      </c>
      <c r="K66" s="155"/>
    </row>
    <row r="67" spans="2:11" s="9" customFormat="1" ht="19.9" customHeight="1">
      <c r="B67" s="149"/>
      <c r="C67" s="150"/>
      <c r="D67" s="151" t="s">
        <v>372</v>
      </c>
      <c r="E67" s="152"/>
      <c r="F67" s="152"/>
      <c r="G67" s="152"/>
      <c r="H67" s="152"/>
      <c r="I67" s="153"/>
      <c r="J67" s="154">
        <f>J246</f>
        <v>0</v>
      </c>
      <c r="K67" s="155"/>
    </row>
    <row r="68" spans="2:11" s="8" customFormat="1" ht="25" customHeight="1">
      <c r="B68" s="142"/>
      <c r="C68" s="143"/>
      <c r="D68" s="144" t="s">
        <v>533</v>
      </c>
      <c r="E68" s="145"/>
      <c r="F68" s="145"/>
      <c r="G68" s="145"/>
      <c r="H68" s="145"/>
      <c r="I68" s="146"/>
      <c r="J68" s="147">
        <f>J249</f>
        <v>0</v>
      </c>
      <c r="K68" s="148"/>
    </row>
    <row r="69" spans="2:11" s="9" customFormat="1" ht="19.9" customHeight="1">
      <c r="B69" s="149"/>
      <c r="C69" s="150"/>
      <c r="D69" s="151" t="s">
        <v>1666</v>
      </c>
      <c r="E69" s="152"/>
      <c r="F69" s="152"/>
      <c r="G69" s="152"/>
      <c r="H69" s="152"/>
      <c r="I69" s="153"/>
      <c r="J69" s="154">
        <f>J250</f>
        <v>0</v>
      </c>
      <c r="K69" s="155"/>
    </row>
    <row r="70" spans="2:11" s="1" customFormat="1" ht="21.75" customHeight="1">
      <c r="B70" s="41"/>
      <c r="C70" s="42"/>
      <c r="D70" s="42"/>
      <c r="E70" s="42"/>
      <c r="F70" s="42"/>
      <c r="G70" s="42"/>
      <c r="H70" s="42"/>
      <c r="I70" s="113"/>
      <c r="J70" s="42"/>
      <c r="K70" s="45"/>
    </row>
    <row r="71" spans="2:11" s="1" customFormat="1" ht="7" customHeight="1">
      <c r="B71" s="56"/>
      <c r="C71" s="57"/>
      <c r="D71" s="57"/>
      <c r="E71" s="57"/>
      <c r="F71" s="57"/>
      <c r="G71" s="57"/>
      <c r="H71" s="57"/>
      <c r="I71" s="134"/>
      <c r="J71" s="57"/>
      <c r="K71" s="58"/>
    </row>
    <row r="75" spans="2:12" s="1" customFormat="1" ht="7" customHeight="1">
      <c r="B75" s="59"/>
      <c r="C75" s="60"/>
      <c r="D75" s="60"/>
      <c r="E75" s="60"/>
      <c r="F75" s="60"/>
      <c r="G75" s="60"/>
      <c r="H75" s="60"/>
      <c r="I75" s="135"/>
      <c r="J75" s="60"/>
      <c r="K75" s="60"/>
      <c r="L75" s="41"/>
    </row>
    <row r="76" spans="2:12" s="1" customFormat="1" ht="37" customHeight="1">
      <c r="B76" s="41"/>
      <c r="C76" s="61" t="s">
        <v>151</v>
      </c>
      <c r="I76" s="156"/>
      <c r="L76" s="41"/>
    </row>
    <row r="77" spans="2:12" s="1" customFormat="1" ht="7" customHeight="1">
      <c r="B77" s="41"/>
      <c r="I77" s="156"/>
      <c r="L77" s="41"/>
    </row>
    <row r="78" spans="2:12" s="1" customFormat="1" ht="14.5" customHeight="1">
      <c r="B78" s="41"/>
      <c r="C78" s="63" t="s">
        <v>19</v>
      </c>
      <c r="I78" s="156"/>
      <c r="L78" s="41"/>
    </row>
    <row r="79" spans="2:12" s="1" customFormat="1" ht="16.5" customHeight="1">
      <c r="B79" s="41"/>
      <c r="E79" s="378" t="str">
        <f>E7</f>
        <v>Plácek v Hlubočepích</v>
      </c>
      <c r="F79" s="379"/>
      <c r="G79" s="379"/>
      <c r="H79" s="379"/>
      <c r="I79" s="156"/>
      <c r="L79" s="41"/>
    </row>
    <row r="80" spans="2:12" ht="13.5">
      <c r="B80" s="28"/>
      <c r="C80" s="63" t="s">
        <v>137</v>
      </c>
      <c r="L80" s="28"/>
    </row>
    <row r="81" spans="2:12" s="1" customFormat="1" ht="16.5" customHeight="1">
      <c r="B81" s="41"/>
      <c r="E81" s="378" t="s">
        <v>2145</v>
      </c>
      <c r="F81" s="372"/>
      <c r="G81" s="372"/>
      <c r="H81" s="372"/>
      <c r="I81" s="156"/>
      <c r="L81" s="41"/>
    </row>
    <row r="82" spans="2:12" s="1" customFormat="1" ht="14.5" customHeight="1">
      <c r="B82" s="41"/>
      <c r="C82" s="63" t="s">
        <v>139</v>
      </c>
      <c r="I82" s="156"/>
      <c r="L82" s="41"/>
    </row>
    <row r="83" spans="2:12" s="1" customFormat="1" ht="17.25" customHeight="1">
      <c r="B83" s="41"/>
      <c r="E83" s="358" t="str">
        <f>E11</f>
        <v>06.1 - SO 06.1 Vodovodní přípojka a přívod k pítku</v>
      </c>
      <c r="F83" s="372"/>
      <c r="G83" s="372"/>
      <c r="H83" s="372"/>
      <c r="I83" s="156"/>
      <c r="L83" s="41"/>
    </row>
    <row r="84" spans="2:12" s="1" customFormat="1" ht="7" customHeight="1">
      <c r="B84" s="41"/>
      <c r="I84" s="156"/>
      <c r="L84" s="41"/>
    </row>
    <row r="85" spans="2:12" s="1" customFormat="1" ht="18" customHeight="1">
      <c r="B85" s="41"/>
      <c r="C85" s="63" t="s">
        <v>23</v>
      </c>
      <c r="F85" s="157" t="str">
        <f>F14</f>
        <v>p.č.1282/1, k.ú. Hlubočepy [728837]</v>
      </c>
      <c r="I85" s="158" t="s">
        <v>25</v>
      </c>
      <c r="J85" s="67" t="str">
        <f>IF(J14="","",J14)</f>
        <v>30. 10. 2018</v>
      </c>
      <c r="L85" s="41"/>
    </row>
    <row r="86" spans="2:12" s="1" customFormat="1" ht="7" customHeight="1">
      <c r="B86" s="41"/>
      <c r="I86" s="156"/>
      <c r="L86" s="41"/>
    </row>
    <row r="87" spans="2:12" s="1" customFormat="1" ht="13.5">
      <c r="B87" s="41"/>
      <c r="C87" s="63" t="s">
        <v>27</v>
      </c>
      <c r="F87" s="157" t="str">
        <f>E17</f>
        <v>M.Č. PRAHA 5</v>
      </c>
      <c r="I87" s="158" t="s">
        <v>34</v>
      </c>
      <c r="J87" s="157" t="str">
        <f>E23</f>
        <v>VISION FOR LIFE s.r.o.</v>
      </c>
      <c r="L87" s="41"/>
    </row>
    <row r="88" spans="2:12" s="1" customFormat="1" ht="14.5" customHeight="1">
      <c r="B88" s="41"/>
      <c r="C88" s="63" t="s">
        <v>32</v>
      </c>
      <c r="F88" s="157" t="str">
        <f>IF(E20="","",E20)</f>
        <v/>
      </c>
      <c r="I88" s="156"/>
      <c r="L88" s="41"/>
    </row>
    <row r="89" spans="2:12" s="1" customFormat="1" ht="10.4" customHeight="1">
      <c r="B89" s="41"/>
      <c r="I89" s="156"/>
      <c r="L89" s="41"/>
    </row>
    <row r="90" spans="2:20" s="10" customFormat="1" ht="29.25" customHeight="1">
      <c r="B90" s="159"/>
      <c r="C90" s="160" t="s">
        <v>152</v>
      </c>
      <c r="D90" s="161" t="s">
        <v>58</v>
      </c>
      <c r="E90" s="161" t="s">
        <v>54</v>
      </c>
      <c r="F90" s="161" t="s">
        <v>153</v>
      </c>
      <c r="G90" s="161" t="s">
        <v>154</v>
      </c>
      <c r="H90" s="161" t="s">
        <v>155</v>
      </c>
      <c r="I90" s="162" t="s">
        <v>156</v>
      </c>
      <c r="J90" s="161" t="s">
        <v>143</v>
      </c>
      <c r="K90" s="163" t="s">
        <v>157</v>
      </c>
      <c r="L90" s="159"/>
      <c r="M90" s="73" t="s">
        <v>158</v>
      </c>
      <c r="N90" s="74" t="s">
        <v>43</v>
      </c>
      <c r="O90" s="74" t="s">
        <v>159</v>
      </c>
      <c r="P90" s="74" t="s">
        <v>160</v>
      </c>
      <c r="Q90" s="74" t="s">
        <v>161</v>
      </c>
      <c r="R90" s="74" t="s">
        <v>162</v>
      </c>
      <c r="S90" s="74" t="s">
        <v>163</v>
      </c>
      <c r="T90" s="75" t="s">
        <v>164</v>
      </c>
    </row>
    <row r="91" spans="2:63" s="1" customFormat="1" ht="29.25" customHeight="1">
      <c r="B91" s="41"/>
      <c r="C91" s="77" t="s">
        <v>144</v>
      </c>
      <c r="I91" s="156"/>
      <c r="J91" s="164">
        <f>BK91</f>
        <v>0</v>
      </c>
      <c r="L91" s="41"/>
      <c r="M91" s="76"/>
      <c r="N91" s="68"/>
      <c r="O91" s="68"/>
      <c r="P91" s="165">
        <f>P92+P249</f>
        <v>0</v>
      </c>
      <c r="Q91" s="68"/>
      <c r="R91" s="165">
        <f>R92+R249</f>
        <v>3.4324641500000004</v>
      </c>
      <c r="S91" s="68"/>
      <c r="T91" s="166">
        <f>T92+T249</f>
        <v>1.2128</v>
      </c>
      <c r="AT91" s="24" t="s">
        <v>72</v>
      </c>
      <c r="AU91" s="24" t="s">
        <v>145</v>
      </c>
      <c r="BK91" s="167">
        <f>BK92+BK249</f>
        <v>0</v>
      </c>
    </row>
    <row r="92" spans="2:63" s="11" customFormat="1" ht="37.4" customHeight="1">
      <c r="B92" s="168"/>
      <c r="D92" s="169" t="s">
        <v>72</v>
      </c>
      <c r="E92" s="170" t="s">
        <v>165</v>
      </c>
      <c r="F92" s="170" t="s">
        <v>166</v>
      </c>
      <c r="I92" s="171"/>
      <c r="J92" s="172">
        <f>BK92</f>
        <v>0</v>
      </c>
      <c r="L92" s="168"/>
      <c r="M92" s="173"/>
      <c r="N92" s="174"/>
      <c r="O92" s="174"/>
      <c r="P92" s="175">
        <f>P93+P166+P176+P186+P225+P246</f>
        <v>0</v>
      </c>
      <c r="Q92" s="174"/>
      <c r="R92" s="175">
        <f>R93+R166+R176+R186+R225+R246</f>
        <v>3.4259841500000006</v>
      </c>
      <c r="S92" s="174"/>
      <c r="T92" s="176">
        <f>T93+T166+T176+T186+T225+T246</f>
        <v>1.2128</v>
      </c>
      <c r="AR92" s="169" t="s">
        <v>80</v>
      </c>
      <c r="AT92" s="177" t="s">
        <v>72</v>
      </c>
      <c r="AU92" s="177" t="s">
        <v>73</v>
      </c>
      <c r="AY92" s="169" t="s">
        <v>167</v>
      </c>
      <c r="BK92" s="178">
        <f>BK93+BK166+BK176+BK186+BK225+BK246</f>
        <v>0</v>
      </c>
    </row>
    <row r="93" spans="2:63" s="11" customFormat="1" ht="19.9" customHeight="1">
      <c r="B93" s="168"/>
      <c r="D93" s="169" t="s">
        <v>72</v>
      </c>
      <c r="E93" s="179" t="s">
        <v>80</v>
      </c>
      <c r="F93" s="179" t="s">
        <v>168</v>
      </c>
      <c r="I93" s="171"/>
      <c r="J93" s="180">
        <f>BK93</f>
        <v>0</v>
      </c>
      <c r="L93" s="168"/>
      <c r="M93" s="173"/>
      <c r="N93" s="174"/>
      <c r="O93" s="174"/>
      <c r="P93" s="175">
        <f>SUM(P94:P165)</f>
        <v>0</v>
      </c>
      <c r="Q93" s="174"/>
      <c r="R93" s="175">
        <f>SUM(R94:R165)</f>
        <v>0.14199840000000002</v>
      </c>
      <c r="S93" s="174"/>
      <c r="T93" s="176">
        <f>SUM(T94:T165)</f>
        <v>1.2128</v>
      </c>
      <c r="AR93" s="169" t="s">
        <v>80</v>
      </c>
      <c r="AT93" s="177" t="s">
        <v>72</v>
      </c>
      <c r="AU93" s="177" t="s">
        <v>80</v>
      </c>
      <c r="AY93" s="169" t="s">
        <v>167</v>
      </c>
      <c r="BK93" s="178">
        <f>SUM(BK94:BK165)</f>
        <v>0</v>
      </c>
    </row>
    <row r="94" spans="2:65" s="1" customFormat="1" ht="51" customHeight="1">
      <c r="B94" s="181"/>
      <c r="C94" s="182" t="s">
        <v>80</v>
      </c>
      <c r="D94" s="182" t="s">
        <v>169</v>
      </c>
      <c r="E94" s="183" t="s">
        <v>2147</v>
      </c>
      <c r="F94" s="184" t="s">
        <v>2148</v>
      </c>
      <c r="G94" s="185" t="s">
        <v>172</v>
      </c>
      <c r="H94" s="186">
        <v>1.6</v>
      </c>
      <c r="I94" s="187"/>
      <c r="J94" s="188">
        <f>ROUND(I94*H94,2)</f>
        <v>0</v>
      </c>
      <c r="K94" s="184" t="s">
        <v>173</v>
      </c>
      <c r="L94" s="41"/>
      <c r="M94" s="189" t="s">
        <v>5</v>
      </c>
      <c r="N94" s="190" t="s">
        <v>44</v>
      </c>
      <c r="O94" s="42"/>
      <c r="P94" s="191">
        <f>O94*H94</f>
        <v>0</v>
      </c>
      <c r="Q94" s="191">
        <v>0</v>
      </c>
      <c r="R94" s="191">
        <f>Q94*H94</f>
        <v>0</v>
      </c>
      <c r="S94" s="191">
        <v>0.44</v>
      </c>
      <c r="T94" s="192">
        <f>S94*H94</f>
        <v>0.7040000000000001</v>
      </c>
      <c r="AR94" s="24" t="s">
        <v>174</v>
      </c>
      <c r="AT94" s="24" t="s">
        <v>169</v>
      </c>
      <c r="AU94" s="24" t="s">
        <v>82</v>
      </c>
      <c r="AY94" s="24" t="s">
        <v>167</v>
      </c>
      <c r="BE94" s="193">
        <f>IF(N94="základní",J94,0)</f>
        <v>0</v>
      </c>
      <c r="BF94" s="193">
        <f>IF(N94="snížená",J94,0)</f>
        <v>0</v>
      </c>
      <c r="BG94" s="193">
        <f>IF(N94="zákl. přenesená",J94,0)</f>
        <v>0</v>
      </c>
      <c r="BH94" s="193">
        <f>IF(N94="sníž. přenesená",J94,0)</f>
        <v>0</v>
      </c>
      <c r="BI94" s="193">
        <f>IF(N94="nulová",J94,0)</f>
        <v>0</v>
      </c>
      <c r="BJ94" s="24" t="s">
        <v>80</v>
      </c>
      <c r="BK94" s="193">
        <f>ROUND(I94*H94,2)</f>
        <v>0</v>
      </c>
      <c r="BL94" s="24" t="s">
        <v>174</v>
      </c>
      <c r="BM94" s="24" t="s">
        <v>2149</v>
      </c>
    </row>
    <row r="95" spans="2:47" s="1" customFormat="1" ht="237.5">
      <c r="B95" s="41"/>
      <c r="D95" s="194" t="s">
        <v>176</v>
      </c>
      <c r="F95" s="195" t="s">
        <v>2150</v>
      </c>
      <c r="I95" s="156"/>
      <c r="L95" s="41"/>
      <c r="M95" s="196"/>
      <c r="N95" s="42"/>
      <c r="O95" s="42"/>
      <c r="P95" s="42"/>
      <c r="Q95" s="42"/>
      <c r="R95" s="42"/>
      <c r="S95" s="42"/>
      <c r="T95" s="70"/>
      <c r="AT95" s="24" t="s">
        <v>176</v>
      </c>
      <c r="AU95" s="24" t="s">
        <v>82</v>
      </c>
    </row>
    <row r="96" spans="2:51" s="13" customFormat="1" ht="13.5">
      <c r="B96" s="204"/>
      <c r="D96" s="194" t="s">
        <v>178</v>
      </c>
      <c r="E96" s="205" t="s">
        <v>5</v>
      </c>
      <c r="F96" s="206" t="s">
        <v>2151</v>
      </c>
      <c r="H96" s="207">
        <v>1.6</v>
      </c>
      <c r="I96" s="208"/>
      <c r="L96" s="204"/>
      <c r="M96" s="209"/>
      <c r="N96" s="210"/>
      <c r="O96" s="210"/>
      <c r="P96" s="210"/>
      <c r="Q96" s="210"/>
      <c r="R96" s="210"/>
      <c r="S96" s="210"/>
      <c r="T96" s="211"/>
      <c r="AT96" s="205" t="s">
        <v>178</v>
      </c>
      <c r="AU96" s="205" t="s">
        <v>82</v>
      </c>
      <c r="AV96" s="13" t="s">
        <v>82</v>
      </c>
      <c r="AW96" s="13" t="s">
        <v>36</v>
      </c>
      <c r="AX96" s="13" t="s">
        <v>80</v>
      </c>
      <c r="AY96" s="205" t="s">
        <v>167</v>
      </c>
    </row>
    <row r="97" spans="2:65" s="1" customFormat="1" ht="51" customHeight="1">
      <c r="B97" s="181"/>
      <c r="C97" s="182" t="s">
        <v>82</v>
      </c>
      <c r="D97" s="182" t="s">
        <v>169</v>
      </c>
      <c r="E97" s="183" t="s">
        <v>2152</v>
      </c>
      <c r="F97" s="184" t="s">
        <v>2153</v>
      </c>
      <c r="G97" s="185" t="s">
        <v>172</v>
      </c>
      <c r="H97" s="186">
        <v>1.6</v>
      </c>
      <c r="I97" s="187"/>
      <c r="J97" s="188">
        <f>ROUND(I97*H97,2)</f>
        <v>0</v>
      </c>
      <c r="K97" s="184" t="s">
        <v>173</v>
      </c>
      <c r="L97" s="41"/>
      <c r="M97" s="189" t="s">
        <v>5</v>
      </c>
      <c r="N97" s="190" t="s">
        <v>44</v>
      </c>
      <c r="O97" s="42"/>
      <c r="P97" s="191">
        <f>O97*H97</f>
        <v>0</v>
      </c>
      <c r="Q97" s="191">
        <v>0</v>
      </c>
      <c r="R97" s="191">
        <f>Q97*H97</f>
        <v>0</v>
      </c>
      <c r="S97" s="191">
        <v>0.098</v>
      </c>
      <c r="T97" s="192">
        <f>S97*H97</f>
        <v>0.15680000000000002</v>
      </c>
      <c r="AR97" s="24" t="s">
        <v>174</v>
      </c>
      <c r="AT97" s="24" t="s">
        <v>169</v>
      </c>
      <c r="AU97" s="24" t="s">
        <v>82</v>
      </c>
      <c r="AY97" s="24" t="s">
        <v>167</v>
      </c>
      <c r="BE97" s="193">
        <f>IF(N97="základní",J97,0)</f>
        <v>0</v>
      </c>
      <c r="BF97" s="193">
        <f>IF(N97="snížená",J97,0)</f>
        <v>0</v>
      </c>
      <c r="BG97" s="193">
        <f>IF(N97="zákl. přenesená",J97,0)</f>
        <v>0</v>
      </c>
      <c r="BH97" s="193">
        <f>IF(N97="sníž. přenesená",J97,0)</f>
        <v>0</v>
      </c>
      <c r="BI97" s="193">
        <f>IF(N97="nulová",J97,0)</f>
        <v>0</v>
      </c>
      <c r="BJ97" s="24" t="s">
        <v>80</v>
      </c>
      <c r="BK97" s="193">
        <f>ROUND(I97*H97,2)</f>
        <v>0</v>
      </c>
      <c r="BL97" s="24" t="s">
        <v>174</v>
      </c>
      <c r="BM97" s="24" t="s">
        <v>2154</v>
      </c>
    </row>
    <row r="98" spans="2:47" s="1" customFormat="1" ht="237.5">
      <c r="B98" s="41"/>
      <c r="D98" s="194" t="s">
        <v>176</v>
      </c>
      <c r="F98" s="195" t="s">
        <v>2150</v>
      </c>
      <c r="I98" s="156"/>
      <c r="L98" s="41"/>
      <c r="M98" s="196"/>
      <c r="N98" s="42"/>
      <c r="O98" s="42"/>
      <c r="P98" s="42"/>
      <c r="Q98" s="42"/>
      <c r="R98" s="42"/>
      <c r="S98" s="42"/>
      <c r="T98" s="70"/>
      <c r="AT98" s="24" t="s">
        <v>176</v>
      </c>
      <c r="AU98" s="24" t="s">
        <v>82</v>
      </c>
    </row>
    <row r="99" spans="2:65" s="1" customFormat="1" ht="51" customHeight="1">
      <c r="B99" s="181"/>
      <c r="C99" s="182" t="s">
        <v>188</v>
      </c>
      <c r="D99" s="182" t="s">
        <v>169</v>
      </c>
      <c r="E99" s="183" t="s">
        <v>2155</v>
      </c>
      <c r="F99" s="184" t="s">
        <v>2156</v>
      </c>
      <c r="G99" s="185" t="s">
        <v>172</v>
      </c>
      <c r="H99" s="186">
        <v>1.6</v>
      </c>
      <c r="I99" s="187"/>
      <c r="J99" s="188">
        <f>ROUND(I99*H99,2)</f>
        <v>0</v>
      </c>
      <c r="K99" s="184" t="s">
        <v>173</v>
      </c>
      <c r="L99" s="41"/>
      <c r="M99" s="189" t="s">
        <v>5</v>
      </c>
      <c r="N99" s="190" t="s">
        <v>44</v>
      </c>
      <c r="O99" s="42"/>
      <c r="P99" s="191">
        <f>O99*H99</f>
        <v>0</v>
      </c>
      <c r="Q99" s="191">
        <v>0</v>
      </c>
      <c r="R99" s="191">
        <f>Q99*H99</f>
        <v>0</v>
      </c>
      <c r="S99" s="191">
        <v>0.22</v>
      </c>
      <c r="T99" s="192">
        <f>S99*H99</f>
        <v>0.35200000000000004</v>
      </c>
      <c r="AR99" s="24" t="s">
        <v>174</v>
      </c>
      <c r="AT99" s="24" t="s">
        <v>169</v>
      </c>
      <c r="AU99" s="24" t="s">
        <v>82</v>
      </c>
      <c r="AY99" s="24" t="s">
        <v>167</v>
      </c>
      <c r="BE99" s="193">
        <f>IF(N99="základní",J99,0)</f>
        <v>0</v>
      </c>
      <c r="BF99" s="193">
        <f>IF(N99="snížená",J99,0)</f>
        <v>0</v>
      </c>
      <c r="BG99" s="193">
        <f>IF(N99="zákl. přenesená",J99,0)</f>
        <v>0</v>
      </c>
      <c r="BH99" s="193">
        <f>IF(N99="sníž. přenesená",J99,0)</f>
        <v>0</v>
      </c>
      <c r="BI99" s="193">
        <f>IF(N99="nulová",J99,0)</f>
        <v>0</v>
      </c>
      <c r="BJ99" s="24" t="s">
        <v>80</v>
      </c>
      <c r="BK99" s="193">
        <f>ROUND(I99*H99,2)</f>
        <v>0</v>
      </c>
      <c r="BL99" s="24" t="s">
        <v>174</v>
      </c>
      <c r="BM99" s="24" t="s">
        <v>2157</v>
      </c>
    </row>
    <row r="100" spans="2:47" s="1" customFormat="1" ht="237.5">
      <c r="B100" s="41"/>
      <c r="D100" s="194" t="s">
        <v>176</v>
      </c>
      <c r="F100" s="195" t="s">
        <v>2150</v>
      </c>
      <c r="I100" s="156"/>
      <c r="L100" s="41"/>
      <c r="M100" s="196"/>
      <c r="N100" s="42"/>
      <c r="O100" s="42"/>
      <c r="P100" s="42"/>
      <c r="Q100" s="42"/>
      <c r="R100" s="42"/>
      <c r="S100" s="42"/>
      <c r="T100" s="70"/>
      <c r="AT100" s="24" t="s">
        <v>176</v>
      </c>
      <c r="AU100" s="24" t="s">
        <v>82</v>
      </c>
    </row>
    <row r="101" spans="2:65" s="1" customFormat="1" ht="63.75" customHeight="1">
      <c r="B101" s="181"/>
      <c r="C101" s="182" t="s">
        <v>174</v>
      </c>
      <c r="D101" s="182" t="s">
        <v>169</v>
      </c>
      <c r="E101" s="183" t="s">
        <v>2158</v>
      </c>
      <c r="F101" s="184" t="s">
        <v>2159</v>
      </c>
      <c r="G101" s="185" t="s">
        <v>194</v>
      </c>
      <c r="H101" s="186">
        <v>1.6</v>
      </c>
      <c r="I101" s="187"/>
      <c r="J101" s="188">
        <f>ROUND(I101*H101,2)</f>
        <v>0</v>
      </c>
      <c r="K101" s="184" t="s">
        <v>173</v>
      </c>
      <c r="L101" s="41"/>
      <c r="M101" s="189" t="s">
        <v>5</v>
      </c>
      <c r="N101" s="190" t="s">
        <v>44</v>
      </c>
      <c r="O101" s="42"/>
      <c r="P101" s="191">
        <f>O101*H101</f>
        <v>0</v>
      </c>
      <c r="Q101" s="191">
        <v>0.0369</v>
      </c>
      <c r="R101" s="191">
        <f>Q101*H101</f>
        <v>0.05904000000000001</v>
      </c>
      <c r="S101" s="191">
        <v>0</v>
      </c>
      <c r="T101" s="192">
        <f>S101*H101</f>
        <v>0</v>
      </c>
      <c r="AR101" s="24" t="s">
        <v>174</v>
      </c>
      <c r="AT101" s="24" t="s">
        <v>169</v>
      </c>
      <c r="AU101" s="24" t="s">
        <v>82</v>
      </c>
      <c r="AY101" s="24" t="s">
        <v>167</v>
      </c>
      <c r="BE101" s="193">
        <f>IF(N101="základní",J101,0)</f>
        <v>0</v>
      </c>
      <c r="BF101" s="193">
        <f>IF(N101="snížená",J101,0)</f>
        <v>0</v>
      </c>
      <c r="BG101" s="193">
        <f>IF(N101="zákl. přenesená",J101,0)</f>
        <v>0</v>
      </c>
      <c r="BH101" s="193">
        <f>IF(N101="sníž. přenesená",J101,0)</f>
        <v>0</v>
      </c>
      <c r="BI101" s="193">
        <f>IF(N101="nulová",J101,0)</f>
        <v>0</v>
      </c>
      <c r="BJ101" s="24" t="s">
        <v>80</v>
      </c>
      <c r="BK101" s="193">
        <f>ROUND(I101*H101,2)</f>
        <v>0</v>
      </c>
      <c r="BL101" s="24" t="s">
        <v>174</v>
      </c>
      <c r="BM101" s="24" t="s">
        <v>2160</v>
      </c>
    </row>
    <row r="102" spans="2:47" s="1" customFormat="1" ht="76">
      <c r="B102" s="41"/>
      <c r="D102" s="194" t="s">
        <v>176</v>
      </c>
      <c r="F102" s="195" t="s">
        <v>2161</v>
      </c>
      <c r="I102" s="156"/>
      <c r="L102" s="41"/>
      <c r="M102" s="196"/>
      <c r="N102" s="42"/>
      <c r="O102" s="42"/>
      <c r="P102" s="42"/>
      <c r="Q102" s="42"/>
      <c r="R102" s="42"/>
      <c r="S102" s="42"/>
      <c r="T102" s="70"/>
      <c r="AT102" s="24" t="s">
        <v>176</v>
      </c>
      <c r="AU102" s="24" t="s">
        <v>82</v>
      </c>
    </row>
    <row r="103" spans="2:51" s="13" customFormat="1" ht="13.5">
      <c r="B103" s="204"/>
      <c r="D103" s="194" t="s">
        <v>178</v>
      </c>
      <c r="E103" s="205" t="s">
        <v>5</v>
      </c>
      <c r="F103" s="206" t="s">
        <v>2162</v>
      </c>
      <c r="H103" s="207">
        <v>1.6</v>
      </c>
      <c r="I103" s="208"/>
      <c r="L103" s="204"/>
      <c r="M103" s="209"/>
      <c r="N103" s="210"/>
      <c r="O103" s="210"/>
      <c r="P103" s="210"/>
      <c r="Q103" s="210"/>
      <c r="R103" s="210"/>
      <c r="S103" s="210"/>
      <c r="T103" s="211"/>
      <c r="AT103" s="205" t="s">
        <v>178</v>
      </c>
      <c r="AU103" s="205" t="s">
        <v>82</v>
      </c>
      <c r="AV103" s="13" t="s">
        <v>82</v>
      </c>
      <c r="AW103" s="13" t="s">
        <v>36</v>
      </c>
      <c r="AX103" s="13" t="s">
        <v>80</v>
      </c>
      <c r="AY103" s="205" t="s">
        <v>167</v>
      </c>
    </row>
    <row r="104" spans="2:65" s="1" customFormat="1" ht="25.5" customHeight="1">
      <c r="B104" s="181"/>
      <c r="C104" s="182" t="s">
        <v>197</v>
      </c>
      <c r="D104" s="182" t="s">
        <v>169</v>
      </c>
      <c r="E104" s="183" t="s">
        <v>2163</v>
      </c>
      <c r="F104" s="184" t="s">
        <v>2164</v>
      </c>
      <c r="G104" s="185" t="s">
        <v>200</v>
      </c>
      <c r="H104" s="186">
        <v>4.8</v>
      </c>
      <c r="I104" s="187"/>
      <c r="J104" s="188">
        <f>ROUND(I104*H104,2)</f>
        <v>0</v>
      </c>
      <c r="K104" s="184" t="s">
        <v>173</v>
      </c>
      <c r="L104" s="41"/>
      <c r="M104" s="189" t="s">
        <v>5</v>
      </c>
      <c r="N104" s="190" t="s">
        <v>44</v>
      </c>
      <c r="O104" s="42"/>
      <c r="P104" s="191">
        <f>O104*H104</f>
        <v>0</v>
      </c>
      <c r="Q104" s="191">
        <v>0</v>
      </c>
      <c r="R104" s="191">
        <f>Q104*H104</f>
        <v>0</v>
      </c>
      <c r="S104" s="191">
        <v>0</v>
      </c>
      <c r="T104" s="192">
        <f>S104*H104</f>
        <v>0</v>
      </c>
      <c r="AR104" s="24" t="s">
        <v>174</v>
      </c>
      <c r="AT104" s="24" t="s">
        <v>169</v>
      </c>
      <c r="AU104" s="24" t="s">
        <v>82</v>
      </c>
      <c r="AY104" s="24" t="s">
        <v>167</v>
      </c>
      <c r="BE104" s="193">
        <f>IF(N104="základní",J104,0)</f>
        <v>0</v>
      </c>
      <c r="BF104" s="193">
        <f>IF(N104="snížená",J104,0)</f>
        <v>0</v>
      </c>
      <c r="BG104" s="193">
        <f>IF(N104="zákl. přenesená",J104,0)</f>
        <v>0</v>
      </c>
      <c r="BH104" s="193">
        <f>IF(N104="sníž. přenesená",J104,0)</f>
        <v>0</v>
      </c>
      <c r="BI104" s="193">
        <f>IF(N104="nulová",J104,0)</f>
        <v>0</v>
      </c>
      <c r="BJ104" s="24" t="s">
        <v>80</v>
      </c>
      <c r="BK104" s="193">
        <f>ROUND(I104*H104,2)</f>
        <v>0</v>
      </c>
      <c r="BL104" s="24" t="s">
        <v>174</v>
      </c>
      <c r="BM104" s="24" t="s">
        <v>2165</v>
      </c>
    </row>
    <row r="105" spans="2:47" s="1" customFormat="1" ht="370.5">
      <c r="B105" s="41"/>
      <c r="D105" s="194" t="s">
        <v>176</v>
      </c>
      <c r="F105" s="195" t="s">
        <v>2166</v>
      </c>
      <c r="I105" s="156"/>
      <c r="L105" s="41"/>
      <c r="M105" s="196"/>
      <c r="N105" s="42"/>
      <c r="O105" s="42"/>
      <c r="P105" s="42"/>
      <c r="Q105" s="42"/>
      <c r="R105" s="42"/>
      <c r="S105" s="42"/>
      <c r="T105" s="70"/>
      <c r="AT105" s="24" t="s">
        <v>176</v>
      </c>
      <c r="AU105" s="24" t="s">
        <v>82</v>
      </c>
    </row>
    <row r="106" spans="2:51" s="12" customFormat="1" ht="13.5">
      <c r="B106" s="197"/>
      <c r="D106" s="194" t="s">
        <v>178</v>
      </c>
      <c r="E106" s="198" t="s">
        <v>5</v>
      </c>
      <c r="F106" s="199" t="s">
        <v>2167</v>
      </c>
      <c r="H106" s="198" t="s">
        <v>5</v>
      </c>
      <c r="I106" s="200"/>
      <c r="L106" s="197"/>
      <c r="M106" s="201"/>
      <c r="N106" s="202"/>
      <c r="O106" s="202"/>
      <c r="P106" s="202"/>
      <c r="Q106" s="202"/>
      <c r="R106" s="202"/>
      <c r="S106" s="202"/>
      <c r="T106" s="203"/>
      <c r="AT106" s="198" t="s">
        <v>178</v>
      </c>
      <c r="AU106" s="198" t="s">
        <v>82</v>
      </c>
      <c r="AV106" s="12" t="s">
        <v>80</v>
      </c>
      <c r="AW106" s="12" t="s">
        <v>36</v>
      </c>
      <c r="AX106" s="12" t="s">
        <v>73</v>
      </c>
      <c r="AY106" s="198" t="s">
        <v>167</v>
      </c>
    </row>
    <row r="107" spans="2:51" s="13" customFormat="1" ht="13.5">
      <c r="B107" s="204"/>
      <c r="D107" s="194" t="s">
        <v>178</v>
      </c>
      <c r="E107" s="205" t="s">
        <v>5</v>
      </c>
      <c r="F107" s="206" t="s">
        <v>2168</v>
      </c>
      <c r="H107" s="207">
        <v>4.8</v>
      </c>
      <c r="I107" s="208"/>
      <c r="L107" s="204"/>
      <c r="M107" s="209"/>
      <c r="N107" s="210"/>
      <c r="O107" s="210"/>
      <c r="P107" s="210"/>
      <c r="Q107" s="210"/>
      <c r="R107" s="210"/>
      <c r="S107" s="210"/>
      <c r="T107" s="211"/>
      <c r="AT107" s="205" t="s">
        <v>178</v>
      </c>
      <c r="AU107" s="205" t="s">
        <v>82</v>
      </c>
      <c r="AV107" s="13" t="s">
        <v>82</v>
      </c>
      <c r="AW107" s="13" t="s">
        <v>36</v>
      </c>
      <c r="AX107" s="13" t="s">
        <v>80</v>
      </c>
      <c r="AY107" s="205" t="s">
        <v>167</v>
      </c>
    </row>
    <row r="108" spans="2:65" s="1" customFormat="1" ht="25.5" customHeight="1">
      <c r="B108" s="181"/>
      <c r="C108" s="182" t="s">
        <v>205</v>
      </c>
      <c r="D108" s="182" t="s">
        <v>169</v>
      </c>
      <c r="E108" s="183" t="s">
        <v>2169</v>
      </c>
      <c r="F108" s="184" t="s">
        <v>2170</v>
      </c>
      <c r="G108" s="185" t="s">
        <v>200</v>
      </c>
      <c r="H108" s="186">
        <v>7.524</v>
      </c>
      <c r="I108" s="187"/>
      <c r="J108" s="188">
        <f>ROUND(I108*H108,2)</f>
        <v>0</v>
      </c>
      <c r="K108" s="184" t="s">
        <v>173</v>
      </c>
      <c r="L108" s="41"/>
      <c r="M108" s="189" t="s">
        <v>5</v>
      </c>
      <c r="N108" s="190" t="s">
        <v>44</v>
      </c>
      <c r="O108" s="42"/>
      <c r="P108" s="191">
        <f>O108*H108</f>
        <v>0</v>
      </c>
      <c r="Q108" s="191">
        <v>0</v>
      </c>
      <c r="R108" s="191">
        <f>Q108*H108</f>
        <v>0</v>
      </c>
      <c r="S108" s="191">
        <v>0</v>
      </c>
      <c r="T108" s="192">
        <f>S108*H108</f>
        <v>0</v>
      </c>
      <c r="AR108" s="24" t="s">
        <v>174</v>
      </c>
      <c r="AT108" s="24" t="s">
        <v>169</v>
      </c>
      <c r="AU108" s="24" t="s">
        <v>82</v>
      </c>
      <c r="AY108" s="24" t="s">
        <v>167</v>
      </c>
      <c r="BE108" s="193">
        <f>IF(N108="základní",J108,0)</f>
        <v>0</v>
      </c>
      <c r="BF108" s="193">
        <f>IF(N108="snížená",J108,0)</f>
        <v>0</v>
      </c>
      <c r="BG108" s="193">
        <f>IF(N108="zákl. přenesená",J108,0)</f>
        <v>0</v>
      </c>
      <c r="BH108" s="193">
        <f>IF(N108="sníž. přenesená",J108,0)</f>
        <v>0</v>
      </c>
      <c r="BI108" s="193">
        <f>IF(N108="nulová",J108,0)</f>
        <v>0</v>
      </c>
      <c r="BJ108" s="24" t="s">
        <v>80</v>
      </c>
      <c r="BK108" s="193">
        <f>ROUND(I108*H108,2)</f>
        <v>0</v>
      </c>
      <c r="BL108" s="24" t="s">
        <v>174</v>
      </c>
      <c r="BM108" s="24" t="s">
        <v>2171</v>
      </c>
    </row>
    <row r="109" spans="2:47" s="1" customFormat="1" ht="95">
      <c r="B109" s="41"/>
      <c r="D109" s="194" t="s">
        <v>176</v>
      </c>
      <c r="F109" s="195" t="s">
        <v>2172</v>
      </c>
      <c r="I109" s="156"/>
      <c r="L109" s="41"/>
      <c r="M109" s="196"/>
      <c r="N109" s="42"/>
      <c r="O109" s="42"/>
      <c r="P109" s="42"/>
      <c r="Q109" s="42"/>
      <c r="R109" s="42"/>
      <c r="S109" s="42"/>
      <c r="T109" s="70"/>
      <c r="AT109" s="24" t="s">
        <v>176</v>
      </c>
      <c r="AU109" s="24" t="s">
        <v>82</v>
      </c>
    </row>
    <row r="110" spans="2:51" s="12" customFormat="1" ht="13.5">
      <c r="B110" s="197"/>
      <c r="D110" s="194" t="s">
        <v>178</v>
      </c>
      <c r="E110" s="198" t="s">
        <v>5</v>
      </c>
      <c r="F110" s="199" t="s">
        <v>2173</v>
      </c>
      <c r="H110" s="198" t="s">
        <v>5</v>
      </c>
      <c r="I110" s="200"/>
      <c r="L110" s="197"/>
      <c r="M110" s="201"/>
      <c r="N110" s="202"/>
      <c r="O110" s="202"/>
      <c r="P110" s="202"/>
      <c r="Q110" s="202"/>
      <c r="R110" s="202"/>
      <c r="S110" s="202"/>
      <c r="T110" s="203"/>
      <c r="AT110" s="198" t="s">
        <v>178</v>
      </c>
      <c r="AU110" s="198" t="s">
        <v>82</v>
      </c>
      <c r="AV110" s="12" t="s">
        <v>80</v>
      </c>
      <c r="AW110" s="12" t="s">
        <v>36</v>
      </c>
      <c r="AX110" s="12" t="s">
        <v>73</v>
      </c>
      <c r="AY110" s="198" t="s">
        <v>167</v>
      </c>
    </row>
    <row r="111" spans="2:51" s="13" customFormat="1" ht="13.5">
      <c r="B111" s="204"/>
      <c r="D111" s="194" t="s">
        <v>178</v>
      </c>
      <c r="E111" s="205" t="s">
        <v>5</v>
      </c>
      <c r="F111" s="206" t="s">
        <v>2174</v>
      </c>
      <c r="H111" s="207">
        <v>7.524</v>
      </c>
      <c r="I111" s="208"/>
      <c r="L111" s="204"/>
      <c r="M111" s="209"/>
      <c r="N111" s="210"/>
      <c r="O111" s="210"/>
      <c r="P111" s="210"/>
      <c r="Q111" s="210"/>
      <c r="R111" s="210"/>
      <c r="S111" s="210"/>
      <c r="T111" s="211"/>
      <c r="AT111" s="205" t="s">
        <v>178</v>
      </c>
      <c r="AU111" s="205" t="s">
        <v>82</v>
      </c>
      <c r="AV111" s="13" t="s">
        <v>82</v>
      </c>
      <c r="AW111" s="13" t="s">
        <v>36</v>
      </c>
      <c r="AX111" s="13" t="s">
        <v>80</v>
      </c>
      <c r="AY111" s="205" t="s">
        <v>167</v>
      </c>
    </row>
    <row r="112" spans="2:65" s="1" customFormat="1" ht="25.5" customHeight="1">
      <c r="B112" s="181"/>
      <c r="C112" s="182" t="s">
        <v>212</v>
      </c>
      <c r="D112" s="182" t="s">
        <v>169</v>
      </c>
      <c r="E112" s="183" t="s">
        <v>2175</v>
      </c>
      <c r="F112" s="184" t="s">
        <v>2176</v>
      </c>
      <c r="G112" s="185" t="s">
        <v>200</v>
      </c>
      <c r="H112" s="186">
        <v>2.257</v>
      </c>
      <c r="I112" s="187"/>
      <c r="J112" s="188">
        <f>ROUND(I112*H112,2)</f>
        <v>0</v>
      </c>
      <c r="K112" s="184" t="s">
        <v>173</v>
      </c>
      <c r="L112" s="41"/>
      <c r="M112" s="189" t="s">
        <v>5</v>
      </c>
      <c r="N112" s="190" t="s">
        <v>44</v>
      </c>
      <c r="O112" s="42"/>
      <c r="P112" s="191">
        <f>O112*H112</f>
        <v>0</v>
      </c>
      <c r="Q112" s="191">
        <v>0</v>
      </c>
      <c r="R112" s="191">
        <f>Q112*H112</f>
        <v>0</v>
      </c>
      <c r="S112" s="191">
        <v>0</v>
      </c>
      <c r="T112" s="192">
        <f>S112*H112</f>
        <v>0</v>
      </c>
      <c r="AR112" s="24" t="s">
        <v>174</v>
      </c>
      <c r="AT112" s="24" t="s">
        <v>169</v>
      </c>
      <c r="AU112" s="24" t="s">
        <v>82</v>
      </c>
      <c r="AY112" s="24" t="s">
        <v>167</v>
      </c>
      <c r="BE112" s="193">
        <f>IF(N112="základní",J112,0)</f>
        <v>0</v>
      </c>
      <c r="BF112" s="193">
        <f>IF(N112="snížená",J112,0)</f>
        <v>0</v>
      </c>
      <c r="BG112" s="193">
        <f>IF(N112="zákl. přenesená",J112,0)</f>
        <v>0</v>
      </c>
      <c r="BH112" s="193">
        <f>IF(N112="sníž. přenesená",J112,0)</f>
        <v>0</v>
      </c>
      <c r="BI112" s="193">
        <f>IF(N112="nulová",J112,0)</f>
        <v>0</v>
      </c>
      <c r="BJ112" s="24" t="s">
        <v>80</v>
      </c>
      <c r="BK112" s="193">
        <f>ROUND(I112*H112,2)</f>
        <v>0</v>
      </c>
      <c r="BL112" s="24" t="s">
        <v>174</v>
      </c>
      <c r="BM112" s="24" t="s">
        <v>2177</v>
      </c>
    </row>
    <row r="113" spans="2:47" s="1" customFormat="1" ht="95">
      <c r="B113" s="41"/>
      <c r="D113" s="194" t="s">
        <v>176</v>
      </c>
      <c r="F113" s="195" t="s">
        <v>2172</v>
      </c>
      <c r="I113" s="156"/>
      <c r="L113" s="41"/>
      <c r="M113" s="196"/>
      <c r="N113" s="42"/>
      <c r="O113" s="42"/>
      <c r="P113" s="42"/>
      <c r="Q113" s="42"/>
      <c r="R113" s="42"/>
      <c r="S113" s="42"/>
      <c r="T113" s="70"/>
      <c r="AT113" s="24" t="s">
        <v>176</v>
      </c>
      <c r="AU113" s="24" t="s">
        <v>82</v>
      </c>
    </row>
    <row r="114" spans="2:51" s="13" customFormat="1" ht="13.5">
      <c r="B114" s="204"/>
      <c r="D114" s="194" t="s">
        <v>178</v>
      </c>
      <c r="E114" s="205" t="s">
        <v>5</v>
      </c>
      <c r="F114" s="206" t="s">
        <v>2178</v>
      </c>
      <c r="H114" s="207">
        <v>2.257</v>
      </c>
      <c r="I114" s="208"/>
      <c r="L114" s="204"/>
      <c r="M114" s="209"/>
      <c r="N114" s="210"/>
      <c r="O114" s="210"/>
      <c r="P114" s="210"/>
      <c r="Q114" s="210"/>
      <c r="R114" s="210"/>
      <c r="S114" s="210"/>
      <c r="T114" s="211"/>
      <c r="AT114" s="205" t="s">
        <v>178</v>
      </c>
      <c r="AU114" s="205" t="s">
        <v>82</v>
      </c>
      <c r="AV114" s="13" t="s">
        <v>82</v>
      </c>
      <c r="AW114" s="13" t="s">
        <v>36</v>
      </c>
      <c r="AX114" s="13" t="s">
        <v>80</v>
      </c>
      <c r="AY114" s="205" t="s">
        <v>167</v>
      </c>
    </row>
    <row r="115" spans="2:65" s="1" customFormat="1" ht="25.5" customHeight="1">
      <c r="B115" s="181"/>
      <c r="C115" s="182" t="s">
        <v>217</v>
      </c>
      <c r="D115" s="182" t="s">
        <v>169</v>
      </c>
      <c r="E115" s="183" t="s">
        <v>536</v>
      </c>
      <c r="F115" s="184" t="s">
        <v>537</v>
      </c>
      <c r="G115" s="185" t="s">
        <v>200</v>
      </c>
      <c r="H115" s="186">
        <v>33.6</v>
      </c>
      <c r="I115" s="187"/>
      <c r="J115" s="188">
        <f>ROUND(I115*H115,2)</f>
        <v>0</v>
      </c>
      <c r="K115" s="184" t="s">
        <v>173</v>
      </c>
      <c r="L115" s="41"/>
      <c r="M115" s="189" t="s">
        <v>5</v>
      </c>
      <c r="N115" s="190" t="s">
        <v>44</v>
      </c>
      <c r="O115" s="42"/>
      <c r="P115" s="191">
        <f>O115*H115</f>
        <v>0</v>
      </c>
      <c r="Q115" s="191">
        <v>0</v>
      </c>
      <c r="R115" s="191">
        <f>Q115*H115</f>
        <v>0</v>
      </c>
      <c r="S115" s="191">
        <v>0</v>
      </c>
      <c r="T115" s="192">
        <f>S115*H115</f>
        <v>0</v>
      </c>
      <c r="AR115" s="24" t="s">
        <v>174</v>
      </c>
      <c r="AT115" s="24" t="s">
        <v>169</v>
      </c>
      <c r="AU115" s="24" t="s">
        <v>82</v>
      </c>
      <c r="AY115" s="24" t="s">
        <v>167</v>
      </c>
      <c r="BE115" s="193">
        <f>IF(N115="základní",J115,0)</f>
        <v>0</v>
      </c>
      <c r="BF115" s="193">
        <f>IF(N115="snížená",J115,0)</f>
        <v>0</v>
      </c>
      <c r="BG115" s="193">
        <f>IF(N115="zákl. přenesená",J115,0)</f>
        <v>0</v>
      </c>
      <c r="BH115" s="193">
        <f>IF(N115="sníž. přenesená",J115,0)</f>
        <v>0</v>
      </c>
      <c r="BI115" s="193">
        <f>IF(N115="nulová",J115,0)</f>
        <v>0</v>
      </c>
      <c r="BJ115" s="24" t="s">
        <v>80</v>
      </c>
      <c r="BK115" s="193">
        <f>ROUND(I115*H115,2)</f>
        <v>0</v>
      </c>
      <c r="BL115" s="24" t="s">
        <v>174</v>
      </c>
      <c r="BM115" s="24" t="s">
        <v>2179</v>
      </c>
    </row>
    <row r="116" spans="2:47" s="1" customFormat="1" ht="218.5">
      <c r="B116" s="41"/>
      <c r="D116" s="194" t="s">
        <v>176</v>
      </c>
      <c r="F116" s="195" t="s">
        <v>539</v>
      </c>
      <c r="I116" s="156"/>
      <c r="L116" s="41"/>
      <c r="M116" s="196"/>
      <c r="N116" s="42"/>
      <c r="O116" s="42"/>
      <c r="P116" s="42"/>
      <c r="Q116" s="42"/>
      <c r="R116" s="42"/>
      <c r="S116" s="42"/>
      <c r="T116" s="70"/>
      <c r="AT116" s="24" t="s">
        <v>176</v>
      </c>
      <c r="AU116" s="24" t="s">
        <v>82</v>
      </c>
    </row>
    <row r="117" spans="2:51" s="12" customFormat="1" ht="13.5">
      <c r="B117" s="197"/>
      <c r="D117" s="194" t="s">
        <v>178</v>
      </c>
      <c r="E117" s="198" t="s">
        <v>5</v>
      </c>
      <c r="F117" s="199" t="s">
        <v>2180</v>
      </c>
      <c r="H117" s="198" t="s">
        <v>5</v>
      </c>
      <c r="I117" s="200"/>
      <c r="L117" s="197"/>
      <c r="M117" s="201"/>
      <c r="N117" s="202"/>
      <c r="O117" s="202"/>
      <c r="P117" s="202"/>
      <c r="Q117" s="202"/>
      <c r="R117" s="202"/>
      <c r="S117" s="202"/>
      <c r="T117" s="203"/>
      <c r="AT117" s="198" t="s">
        <v>178</v>
      </c>
      <c r="AU117" s="198" t="s">
        <v>82</v>
      </c>
      <c r="AV117" s="12" t="s">
        <v>80</v>
      </c>
      <c r="AW117" s="12" t="s">
        <v>36</v>
      </c>
      <c r="AX117" s="12" t="s">
        <v>73</v>
      </c>
      <c r="AY117" s="198" t="s">
        <v>167</v>
      </c>
    </row>
    <row r="118" spans="2:51" s="13" customFormat="1" ht="13.5">
      <c r="B118" s="204"/>
      <c r="D118" s="194" t="s">
        <v>178</v>
      </c>
      <c r="E118" s="205" t="s">
        <v>5</v>
      </c>
      <c r="F118" s="206" t="s">
        <v>2181</v>
      </c>
      <c r="H118" s="207">
        <v>13.44</v>
      </c>
      <c r="I118" s="208"/>
      <c r="L118" s="204"/>
      <c r="M118" s="209"/>
      <c r="N118" s="210"/>
      <c r="O118" s="210"/>
      <c r="P118" s="210"/>
      <c r="Q118" s="210"/>
      <c r="R118" s="210"/>
      <c r="S118" s="210"/>
      <c r="T118" s="211"/>
      <c r="AT118" s="205" t="s">
        <v>178</v>
      </c>
      <c r="AU118" s="205" t="s">
        <v>82</v>
      </c>
      <c r="AV118" s="13" t="s">
        <v>82</v>
      </c>
      <c r="AW118" s="13" t="s">
        <v>36</v>
      </c>
      <c r="AX118" s="13" t="s">
        <v>73</v>
      </c>
      <c r="AY118" s="205" t="s">
        <v>167</v>
      </c>
    </row>
    <row r="119" spans="2:51" s="12" customFormat="1" ht="13.5">
      <c r="B119" s="197"/>
      <c r="D119" s="194" t="s">
        <v>178</v>
      </c>
      <c r="E119" s="198" t="s">
        <v>5</v>
      </c>
      <c r="F119" s="199" t="s">
        <v>2182</v>
      </c>
      <c r="H119" s="198" t="s">
        <v>5</v>
      </c>
      <c r="I119" s="200"/>
      <c r="L119" s="197"/>
      <c r="M119" s="201"/>
      <c r="N119" s="202"/>
      <c r="O119" s="202"/>
      <c r="P119" s="202"/>
      <c r="Q119" s="202"/>
      <c r="R119" s="202"/>
      <c r="S119" s="202"/>
      <c r="T119" s="203"/>
      <c r="AT119" s="198" t="s">
        <v>178</v>
      </c>
      <c r="AU119" s="198" t="s">
        <v>82</v>
      </c>
      <c r="AV119" s="12" t="s">
        <v>80</v>
      </c>
      <c r="AW119" s="12" t="s">
        <v>36</v>
      </c>
      <c r="AX119" s="12" t="s">
        <v>73</v>
      </c>
      <c r="AY119" s="198" t="s">
        <v>167</v>
      </c>
    </row>
    <row r="120" spans="2:51" s="13" customFormat="1" ht="13.5">
      <c r="B120" s="204"/>
      <c r="D120" s="194" t="s">
        <v>178</v>
      </c>
      <c r="E120" s="205" t="s">
        <v>5</v>
      </c>
      <c r="F120" s="206" t="s">
        <v>2183</v>
      </c>
      <c r="H120" s="207">
        <v>20.16</v>
      </c>
      <c r="I120" s="208"/>
      <c r="L120" s="204"/>
      <c r="M120" s="209"/>
      <c r="N120" s="210"/>
      <c r="O120" s="210"/>
      <c r="P120" s="210"/>
      <c r="Q120" s="210"/>
      <c r="R120" s="210"/>
      <c r="S120" s="210"/>
      <c r="T120" s="211"/>
      <c r="AT120" s="205" t="s">
        <v>178</v>
      </c>
      <c r="AU120" s="205" t="s">
        <v>82</v>
      </c>
      <c r="AV120" s="13" t="s">
        <v>82</v>
      </c>
      <c r="AW120" s="13" t="s">
        <v>36</v>
      </c>
      <c r="AX120" s="13" t="s">
        <v>73</v>
      </c>
      <c r="AY120" s="205" t="s">
        <v>167</v>
      </c>
    </row>
    <row r="121" spans="2:51" s="14" customFormat="1" ht="13.5">
      <c r="B121" s="223"/>
      <c r="D121" s="194" t="s">
        <v>178</v>
      </c>
      <c r="E121" s="224" t="s">
        <v>5</v>
      </c>
      <c r="F121" s="225" t="s">
        <v>348</v>
      </c>
      <c r="H121" s="226">
        <v>33.6</v>
      </c>
      <c r="I121" s="227"/>
      <c r="L121" s="223"/>
      <c r="M121" s="228"/>
      <c r="N121" s="229"/>
      <c r="O121" s="229"/>
      <c r="P121" s="229"/>
      <c r="Q121" s="229"/>
      <c r="R121" s="229"/>
      <c r="S121" s="229"/>
      <c r="T121" s="230"/>
      <c r="AT121" s="224" t="s">
        <v>178</v>
      </c>
      <c r="AU121" s="224" t="s">
        <v>82</v>
      </c>
      <c r="AV121" s="14" t="s">
        <v>174</v>
      </c>
      <c r="AW121" s="14" t="s">
        <v>36</v>
      </c>
      <c r="AX121" s="14" t="s">
        <v>80</v>
      </c>
      <c r="AY121" s="224" t="s">
        <v>167</v>
      </c>
    </row>
    <row r="122" spans="2:65" s="1" customFormat="1" ht="38.25" customHeight="1">
      <c r="B122" s="181"/>
      <c r="C122" s="182" t="s">
        <v>224</v>
      </c>
      <c r="D122" s="182" t="s">
        <v>169</v>
      </c>
      <c r="E122" s="183" t="s">
        <v>541</v>
      </c>
      <c r="F122" s="184" t="s">
        <v>542</v>
      </c>
      <c r="G122" s="185" t="s">
        <v>200</v>
      </c>
      <c r="H122" s="186">
        <v>10.08</v>
      </c>
      <c r="I122" s="187"/>
      <c r="J122" s="188">
        <f>ROUND(I122*H122,2)</f>
        <v>0</v>
      </c>
      <c r="K122" s="184" t="s">
        <v>173</v>
      </c>
      <c r="L122" s="41"/>
      <c r="M122" s="189" t="s">
        <v>5</v>
      </c>
      <c r="N122" s="190" t="s">
        <v>44</v>
      </c>
      <c r="O122" s="42"/>
      <c r="P122" s="191">
        <f>O122*H122</f>
        <v>0</v>
      </c>
      <c r="Q122" s="191">
        <v>0</v>
      </c>
      <c r="R122" s="191">
        <f>Q122*H122</f>
        <v>0</v>
      </c>
      <c r="S122" s="191">
        <v>0</v>
      </c>
      <c r="T122" s="192">
        <f>S122*H122</f>
        <v>0</v>
      </c>
      <c r="AR122" s="24" t="s">
        <v>174</v>
      </c>
      <c r="AT122" s="24" t="s">
        <v>169</v>
      </c>
      <c r="AU122" s="24" t="s">
        <v>82</v>
      </c>
      <c r="AY122" s="24" t="s">
        <v>167</v>
      </c>
      <c r="BE122" s="193">
        <f>IF(N122="základní",J122,0)</f>
        <v>0</v>
      </c>
      <c r="BF122" s="193">
        <f>IF(N122="snížená",J122,0)</f>
        <v>0</v>
      </c>
      <c r="BG122" s="193">
        <f>IF(N122="zákl. přenesená",J122,0)</f>
        <v>0</v>
      </c>
      <c r="BH122" s="193">
        <f>IF(N122="sníž. přenesená",J122,0)</f>
        <v>0</v>
      </c>
      <c r="BI122" s="193">
        <f>IF(N122="nulová",J122,0)</f>
        <v>0</v>
      </c>
      <c r="BJ122" s="24" t="s">
        <v>80</v>
      </c>
      <c r="BK122" s="193">
        <f>ROUND(I122*H122,2)</f>
        <v>0</v>
      </c>
      <c r="BL122" s="24" t="s">
        <v>174</v>
      </c>
      <c r="BM122" s="24" t="s">
        <v>2184</v>
      </c>
    </row>
    <row r="123" spans="2:47" s="1" customFormat="1" ht="218.5">
      <c r="B123" s="41"/>
      <c r="D123" s="194" t="s">
        <v>176</v>
      </c>
      <c r="F123" s="195" t="s">
        <v>539</v>
      </c>
      <c r="I123" s="156"/>
      <c r="L123" s="41"/>
      <c r="M123" s="196"/>
      <c r="N123" s="42"/>
      <c r="O123" s="42"/>
      <c r="P123" s="42"/>
      <c r="Q123" s="42"/>
      <c r="R123" s="42"/>
      <c r="S123" s="42"/>
      <c r="T123" s="70"/>
      <c r="AT123" s="24" t="s">
        <v>176</v>
      </c>
      <c r="AU123" s="24" t="s">
        <v>82</v>
      </c>
    </row>
    <row r="124" spans="2:51" s="13" customFormat="1" ht="13.5">
      <c r="B124" s="204"/>
      <c r="D124" s="194" t="s">
        <v>178</v>
      </c>
      <c r="E124" s="205" t="s">
        <v>5</v>
      </c>
      <c r="F124" s="206" t="s">
        <v>2185</v>
      </c>
      <c r="H124" s="207">
        <v>10.08</v>
      </c>
      <c r="I124" s="208"/>
      <c r="L124" s="204"/>
      <c r="M124" s="209"/>
      <c r="N124" s="210"/>
      <c r="O124" s="210"/>
      <c r="P124" s="210"/>
      <c r="Q124" s="210"/>
      <c r="R124" s="210"/>
      <c r="S124" s="210"/>
      <c r="T124" s="211"/>
      <c r="AT124" s="205" t="s">
        <v>178</v>
      </c>
      <c r="AU124" s="205" t="s">
        <v>82</v>
      </c>
      <c r="AV124" s="13" t="s">
        <v>82</v>
      </c>
      <c r="AW124" s="13" t="s">
        <v>36</v>
      </c>
      <c r="AX124" s="13" t="s">
        <v>80</v>
      </c>
      <c r="AY124" s="205" t="s">
        <v>167</v>
      </c>
    </row>
    <row r="125" spans="2:65" s="1" customFormat="1" ht="25.5" customHeight="1">
      <c r="B125" s="181"/>
      <c r="C125" s="182" t="s">
        <v>229</v>
      </c>
      <c r="D125" s="182" t="s">
        <v>169</v>
      </c>
      <c r="E125" s="183" t="s">
        <v>2186</v>
      </c>
      <c r="F125" s="184" t="s">
        <v>2187</v>
      </c>
      <c r="G125" s="185" t="s">
        <v>172</v>
      </c>
      <c r="H125" s="186">
        <v>98.76</v>
      </c>
      <c r="I125" s="187"/>
      <c r="J125" s="188">
        <f>ROUND(I125*H125,2)</f>
        <v>0</v>
      </c>
      <c r="K125" s="184" t="s">
        <v>173</v>
      </c>
      <c r="L125" s="41"/>
      <c r="M125" s="189" t="s">
        <v>5</v>
      </c>
      <c r="N125" s="190" t="s">
        <v>44</v>
      </c>
      <c r="O125" s="42"/>
      <c r="P125" s="191">
        <f>O125*H125</f>
        <v>0</v>
      </c>
      <c r="Q125" s="191">
        <v>0.00084</v>
      </c>
      <c r="R125" s="191">
        <f>Q125*H125</f>
        <v>0.0829584</v>
      </c>
      <c r="S125" s="191">
        <v>0</v>
      </c>
      <c r="T125" s="192">
        <f>S125*H125</f>
        <v>0</v>
      </c>
      <c r="AR125" s="24" t="s">
        <v>174</v>
      </c>
      <c r="AT125" s="24" t="s">
        <v>169</v>
      </c>
      <c r="AU125" s="24" t="s">
        <v>82</v>
      </c>
      <c r="AY125" s="24" t="s">
        <v>167</v>
      </c>
      <c r="BE125" s="193">
        <f>IF(N125="základní",J125,0)</f>
        <v>0</v>
      </c>
      <c r="BF125" s="193">
        <f>IF(N125="snížená",J125,0)</f>
        <v>0</v>
      </c>
      <c r="BG125" s="193">
        <f>IF(N125="zákl. přenesená",J125,0)</f>
        <v>0</v>
      </c>
      <c r="BH125" s="193">
        <f>IF(N125="sníž. přenesená",J125,0)</f>
        <v>0</v>
      </c>
      <c r="BI125" s="193">
        <f>IF(N125="nulová",J125,0)</f>
        <v>0</v>
      </c>
      <c r="BJ125" s="24" t="s">
        <v>80</v>
      </c>
      <c r="BK125" s="193">
        <f>ROUND(I125*H125,2)</f>
        <v>0</v>
      </c>
      <c r="BL125" s="24" t="s">
        <v>174</v>
      </c>
      <c r="BM125" s="24" t="s">
        <v>2188</v>
      </c>
    </row>
    <row r="126" spans="2:47" s="1" customFormat="1" ht="161.5">
      <c r="B126" s="41"/>
      <c r="D126" s="194" t="s">
        <v>176</v>
      </c>
      <c r="F126" s="195" t="s">
        <v>2189</v>
      </c>
      <c r="I126" s="156"/>
      <c r="L126" s="41"/>
      <c r="M126" s="196"/>
      <c r="N126" s="42"/>
      <c r="O126" s="42"/>
      <c r="P126" s="42"/>
      <c r="Q126" s="42"/>
      <c r="R126" s="42"/>
      <c r="S126" s="42"/>
      <c r="T126" s="70"/>
      <c r="AT126" s="24" t="s">
        <v>176</v>
      </c>
      <c r="AU126" s="24" t="s">
        <v>82</v>
      </c>
    </row>
    <row r="127" spans="2:51" s="12" customFormat="1" ht="13.5">
      <c r="B127" s="197"/>
      <c r="D127" s="194" t="s">
        <v>178</v>
      </c>
      <c r="E127" s="198" t="s">
        <v>5</v>
      </c>
      <c r="F127" s="199" t="s">
        <v>2173</v>
      </c>
      <c r="H127" s="198" t="s">
        <v>5</v>
      </c>
      <c r="I127" s="200"/>
      <c r="L127" s="197"/>
      <c r="M127" s="201"/>
      <c r="N127" s="202"/>
      <c r="O127" s="202"/>
      <c r="P127" s="202"/>
      <c r="Q127" s="202"/>
      <c r="R127" s="202"/>
      <c r="S127" s="202"/>
      <c r="T127" s="203"/>
      <c r="AT127" s="198" t="s">
        <v>178</v>
      </c>
      <c r="AU127" s="198" t="s">
        <v>82</v>
      </c>
      <c r="AV127" s="12" t="s">
        <v>80</v>
      </c>
      <c r="AW127" s="12" t="s">
        <v>36</v>
      </c>
      <c r="AX127" s="12" t="s">
        <v>73</v>
      </c>
      <c r="AY127" s="198" t="s">
        <v>167</v>
      </c>
    </row>
    <row r="128" spans="2:51" s="13" customFormat="1" ht="13.5">
      <c r="B128" s="204"/>
      <c r="D128" s="194" t="s">
        <v>178</v>
      </c>
      <c r="E128" s="205" t="s">
        <v>5</v>
      </c>
      <c r="F128" s="206" t="s">
        <v>2190</v>
      </c>
      <c r="H128" s="207">
        <v>14.76</v>
      </c>
      <c r="I128" s="208"/>
      <c r="L128" s="204"/>
      <c r="M128" s="209"/>
      <c r="N128" s="210"/>
      <c r="O128" s="210"/>
      <c r="P128" s="210"/>
      <c r="Q128" s="210"/>
      <c r="R128" s="210"/>
      <c r="S128" s="210"/>
      <c r="T128" s="211"/>
      <c r="AT128" s="205" t="s">
        <v>178</v>
      </c>
      <c r="AU128" s="205" t="s">
        <v>82</v>
      </c>
      <c r="AV128" s="13" t="s">
        <v>82</v>
      </c>
      <c r="AW128" s="13" t="s">
        <v>36</v>
      </c>
      <c r="AX128" s="13" t="s">
        <v>73</v>
      </c>
      <c r="AY128" s="205" t="s">
        <v>167</v>
      </c>
    </row>
    <row r="129" spans="2:51" s="12" customFormat="1" ht="13.5">
      <c r="B129" s="197"/>
      <c r="D129" s="194" t="s">
        <v>178</v>
      </c>
      <c r="E129" s="198" t="s">
        <v>5</v>
      </c>
      <c r="F129" s="199" t="s">
        <v>2180</v>
      </c>
      <c r="H129" s="198" t="s">
        <v>5</v>
      </c>
      <c r="I129" s="200"/>
      <c r="L129" s="197"/>
      <c r="M129" s="201"/>
      <c r="N129" s="202"/>
      <c r="O129" s="202"/>
      <c r="P129" s="202"/>
      <c r="Q129" s="202"/>
      <c r="R129" s="202"/>
      <c r="S129" s="202"/>
      <c r="T129" s="203"/>
      <c r="AT129" s="198" t="s">
        <v>178</v>
      </c>
      <c r="AU129" s="198" t="s">
        <v>82</v>
      </c>
      <c r="AV129" s="12" t="s">
        <v>80</v>
      </c>
      <c r="AW129" s="12" t="s">
        <v>36</v>
      </c>
      <c r="AX129" s="12" t="s">
        <v>73</v>
      </c>
      <c r="AY129" s="198" t="s">
        <v>167</v>
      </c>
    </row>
    <row r="130" spans="2:51" s="13" customFormat="1" ht="13.5">
      <c r="B130" s="204"/>
      <c r="D130" s="194" t="s">
        <v>178</v>
      </c>
      <c r="E130" s="205" t="s">
        <v>5</v>
      </c>
      <c r="F130" s="206" t="s">
        <v>2191</v>
      </c>
      <c r="H130" s="207">
        <v>33.6</v>
      </c>
      <c r="I130" s="208"/>
      <c r="L130" s="204"/>
      <c r="M130" s="209"/>
      <c r="N130" s="210"/>
      <c r="O130" s="210"/>
      <c r="P130" s="210"/>
      <c r="Q130" s="210"/>
      <c r="R130" s="210"/>
      <c r="S130" s="210"/>
      <c r="T130" s="211"/>
      <c r="AT130" s="205" t="s">
        <v>178</v>
      </c>
      <c r="AU130" s="205" t="s">
        <v>82</v>
      </c>
      <c r="AV130" s="13" t="s">
        <v>82</v>
      </c>
      <c r="AW130" s="13" t="s">
        <v>36</v>
      </c>
      <c r="AX130" s="13" t="s">
        <v>73</v>
      </c>
      <c r="AY130" s="205" t="s">
        <v>167</v>
      </c>
    </row>
    <row r="131" spans="2:51" s="12" customFormat="1" ht="13.5">
      <c r="B131" s="197"/>
      <c r="D131" s="194" t="s">
        <v>178</v>
      </c>
      <c r="E131" s="198" t="s">
        <v>5</v>
      </c>
      <c r="F131" s="199" t="s">
        <v>2182</v>
      </c>
      <c r="H131" s="198" t="s">
        <v>5</v>
      </c>
      <c r="I131" s="200"/>
      <c r="L131" s="197"/>
      <c r="M131" s="201"/>
      <c r="N131" s="202"/>
      <c r="O131" s="202"/>
      <c r="P131" s="202"/>
      <c r="Q131" s="202"/>
      <c r="R131" s="202"/>
      <c r="S131" s="202"/>
      <c r="T131" s="203"/>
      <c r="AT131" s="198" t="s">
        <v>178</v>
      </c>
      <c r="AU131" s="198" t="s">
        <v>82</v>
      </c>
      <c r="AV131" s="12" t="s">
        <v>80</v>
      </c>
      <c r="AW131" s="12" t="s">
        <v>36</v>
      </c>
      <c r="AX131" s="12" t="s">
        <v>73</v>
      </c>
      <c r="AY131" s="198" t="s">
        <v>167</v>
      </c>
    </row>
    <row r="132" spans="2:51" s="13" customFormat="1" ht="13.5">
      <c r="B132" s="204"/>
      <c r="D132" s="194" t="s">
        <v>178</v>
      </c>
      <c r="E132" s="205" t="s">
        <v>5</v>
      </c>
      <c r="F132" s="206" t="s">
        <v>2192</v>
      </c>
      <c r="H132" s="207">
        <v>50.4</v>
      </c>
      <c r="I132" s="208"/>
      <c r="L132" s="204"/>
      <c r="M132" s="209"/>
      <c r="N132" s="210"/>
      <c r="O132" s="210"/>
      <c r="P132" s="210"/>
      <c r="Q132" s="210"/>
      <c r="R132" s="210"/>
      <c r="S132" s="210"/>
      <c r="T132" s="211"/>
      <c r="AT132" s="205" t="s">
        <v>178</v>
      </c>
      <c r="AU132" s="205" t="s">
        <v>82</v>
      </c>
      <c r="AV132" s="13" t="s">
        <v>82</v>
      </c>
      <c r="AW132" s="13" t="s">
        <v>36</v>
      </c>
      <c r="AX132" s="13" t="s">
        <v>73</v>
      </c>
      <c r="AY132" s="205" t="s">
        <v>167</v>
      </c>
    </row>
    <row r="133" spans="2:51" s="14" customFormat="1" ht="13.5">
      <c r="B133" s="223"/>
      <c r="D133" s="194" t="s">
        <v>178</v>
      </c>
      <c r="E133" s="224" t="s">
        <v>5</v>
      </c>
      <c r="F133" s="225" t="s">
        <v>348</v>
      </c>
      <c r="H133" s="226">
        <v>98.76</v>
      </c>
      <c r="I133" s="227"/>
      <c r="L133" s="223"/>
      <c r="M133" s="228"/>
      <c r="N133" s="229"/>
      <c r="O133" s="229"/>
      <c r="P133" s="229"/>
      <c r="Q133" s="229"/>
      <c r="R133" s="229"/>
      <c r="S133" s="229"/>
      <c r="T133" s="230"/>
      <c r="AT133" s="224" t="s">
        <v>178</v>
      </c>
      <c r="AU133" s="224" t="s">
        <v>82</v>
      </c>
      <c r="AV133" s="14" t="s">
        <v>174</v>
      </c>
      <c r="AW133" s="14" t="s">
        <v>36</v>
      </c>
      <c r="AX133" s="14" t="s">
        <v>80</v>
      </c>
      <c r="AY133" s="224" t="s">
        <v>167</v>
      </c>
    </row>
    <row r="134" spans="2:65" s="1" customFormat="1" ht="25.5" customHeight="1">
      <c r="B134" s="181"/>
      <c r="C134" s="182" t="s">
        <v>234</v>
      </c>
      <c r="D134" s="182" t="s">
        <v>169</v>
      </c>
      <c r="E134" s="183" t="s">
        <v>2193</v>
      </c>
      <c r="F134" s="184" t="s">
        <v>2194</v>
      </c>
      <c r="G134" s="185" t="s">
        <v>172</v>
      </c>
      <c r="H134" s="186">
        <v>98.76</v>
      </c>
      <c r="I134" s="187"/>
      <c r="J134" s="188">
        <f>ROUND(I134*H134,2)</f>
        <v>0</v>
      </c>
      <c r="K134" s="184" t="s">
        <v>173</v>
      </c>
      <c r="L134" s="41"/>
      <c r="M134" s="189" t="s">
        <v>5</v>
      </c>
      <c r="N134" s="190" t="s">
        <v>44</v>
      </c>
      <c r="O134" s="42"/>
      <c r="P134" s="191">
        <f>O134*H134</f>
        <v>0</v>
      </c>
      <c r="Q134" s="191">
        <v>0</v>
      </c>
      <c r="R134" s="191">
        <f>Q134*H134</f>
        <v>0</v>
      </c>
      <c r="S134" s="191">
        <v>0</v>
      </c>
      <c r="T134" s="192">
        <f>S134*H134</f>
        <v>0</v>
      </c>
      <c r="AR134" s="24" t="s">
        <v>174</v>
      </c>
      <c r="AT134" s="24" t="s">
        <v>169</v>
      </c>
      <c r="AU134" s="24" t="s">
        <v>82</v>
      </c>
      <c r="AY134" s="24" t="s">
        <v>167</v>
      </c>
      <c r="BE134" s="193">
        <f>IF(N134="základní",J134,0)</f>
        <v>0</v>
      </c>
      <c r="BF134" s="193">
        <f>IF(N134="snížená",J134,0)</f>
        <v>0</v>
      </c>
      <c r="BG134" s="193">
        <f>IF(N134="zákl. přenesená",J134,0)</f>
        <v>0</v>
      </c>
      <c r="BH134" s="193">
        <f>IF(N134="sníž. přenesená",J134,0)</f>
        <v>0</v>
      </c>
      <c r="BI134" s="193">
        <f>IF(N134="nulová",J134,0)</f>
        <v>0</v>
      </c>
      <c r="BJ134" s="24" t="s">
        <v>80</v>
      </c>
      <c r="BK134" s="193">
        <f>ROUND(I134*H134,2)</f>
        <v>0</v>
      </c>
      <c r="BL134" s="24" t="s">
        <v>174</v>
      </c>
      <c r="BM134" s="24" t="s">
        <v>2195</v>
      </c>
    </row>
    <row r="135" spans="2:65" s="1" customFormat="1" ht="38.25" customHeight="1">
      <c r="B135" s="181"/>
      <c r="C135" s="182" t="s">
        <v>240</v>
      </c>
      <c r="D135" s="182" t="s">
        <v>169</v>
      </c>
      <c r="E135" s="183" t="s">
        <v>2196</v>
      </c>
      <c r="F135" s="184" t="s">
        <v>2197</v>
      </c>
      <c r="G135" s="185" t="s">
        <v>200</v>
      </c>
      <c r="H135" s="186">
        <v>41.124</v>
      </c>
      <c r="I135" s="187"/>
      <c r="J135" s="188">
        <f>ROUND(I135*H135,2)</f>
        <v>0</v>
      </c>
      <c r="K135" s="184" t="s">
        <v>173</v>
      </c>
      <c r="L135" s="41"/>
      <c r="M135" s="189" t="s">
        <v>5</v>
      </c>
      <c r="N135" s="190" t="s">
        <v>44</v>
      </c>
      <c r="O135" s="42"/>
      <c r="P135" s="191">
        <f>O135*H135</f>
        <v>0</v>
      </c>
      <c r="Q135" s="191">
        <v>0</v>
      </c>
      <c r="R135" s="191">
        <f>Q135*H135</f>
        <v>0</v>
      </c>
      <c r="S135" s="191">
        <v>0</v>
      </c>
      <c r="T135" s="192">
        <f>S135*H135</f>
        <v>0</v>
      </c>
      <c r="AR135" s="24" t="s">
        <v>174</v>
      </c>
      <c r="AT135" s="24" t="s">
        <v>169</v>
      </c>
      <c r="AU135" s="24" t="s">
        <v>82</v>
      </c>
      <c r="AY135" s="24" t="s">
        <v>167</v>
      </c>
      <c r="BE135" s="193">
        <f>IF(N135="základní",J135,0)</f>
        <v>0</v>
      </c>
      <c r="BF135" s="193">
        <f>IF(N135="snížená",J135,0)</f>
        <v>0</v>
      </c>
      <c r="BG135" s="193">
        <f>IF(N135="zákl. přenesená",J135,0)</f>
        <v>0</v>
      </c>
      <c r="BH135" s="193">
        <f>IF(N135="sníž. přenesená",J135,0)</f>
        <v>0</v>
      </c>
      <c r="BI135" s="193">
        <f>IF(N135="nulová",J135,0)</f>
        <v>0</v>
      </c>
      <c r="BJ135" s="24" t="s">
        <v>80</v>
      </c>
      <c r="BK135" s="193">
        <f>ROUND(I135*H135,2)</f>
        <v>0</v>
      </c>
      <c r="BL135" s="24" t="s">
        <v>174</v>
      </c>
      <c r="BM135" s="24" t="s">
        <v>2198</v>
      </c>
    </row>
    <row r="136" spans="2:47" s="1" customFormat="1" ht="85.5">
      <c r="B136" s="41"/>
      <c r="D136" s="194" t="s">
        <v>176</v>
      </c>
      <c r="F136" s="195" t="s">
        <v>2199</v>
      </c>
      <c r="I136" s="156"/>
      <c r="L136" s="41"/>
      <c r="M136" s="196"/>
      <c r="N136" s="42"/>
      <c r="O136" s="42"/>
      <c r="P136" s="42"/>
      <c r="Q136" s="42"/>
      <c r="R136" s="42"/>
      <c r="S136" s="42"/>
      <c r="T136" s="70"/>
      <c r="AT136" s="24" t="s">
        <v>176</v>
      </c>
      <c r="AU136" s="24" t="s">
        <v>82</v>
      </c>
    </row>
    <row r="137" spans="2:51" s="13" customFormat="1" ht="13.5">
      <c r="B137" s="204"/>
      <c r="D137" s="194" t="s">
        <v>178</v>
      </c>
      <c r="E137" s="205" t="s">
        <v>5</v>
      </c>
      <c r="F137" s="206" t="s">
        <v>2200</v>
      </c>
      <c r="H137" s="207">
        <v>41.124</v>
      </c>
      <c r="I137" s="208"/>
      <c r="L137" s="204"/>
      <c r="M137" s="209"/>
      <c r="N137" s="210"/>
      <c r="O137" s="210"/>
      <c r="P137" s="210"/>
      <c r="Q137" s="210"/>
      <c r="R137" s="210"/>
      <c r="S137" s="210"/>
      <c r="T137" s="211"/>
      <c r="AT137" s="205" t="s">
        <v>178</v>
      </c>
      <c r="AU137" s="205" t="s">
        <v>82</v>
      </c>
      <c r="AV137" s="13" t="s">
        <v>82</v>
      </c>
      <c r="AW137" s="13" t="s">
        <v>36</v>
      </c>
      <c r="AX137" s="13" t="s">
        <v>80</v>
      </c>
      <c r="AY137" s="205" t="s">
        <v>167</v>
      </c>
    </row>
    <row r="138" spans="2:65" s="1" customFormat="1" ht="38.25" customHeight="1">
      <c r="B138" s="181"/>
      <c r="C138" s="182" t="s">
        <v>245</v>
      </c>
      <c r="D138" s="182" t="s">
        <v>169</v>
      </c>
      <c r="E138" s="183" t="s">
        <v>218</v>
      </c>
      <c r="F138" s="184" t="s">
        <v>219</v>
      </c>
      <c r="G138" s="185" t="s">
        <v>200</v>
      </c>
      <c r="H138" s="186">
        <v>14.264</v>
      </c>
      <c r="I138" s="187"/>
      <c r="J138" s="188">
        <f>ROUND(I138*H138,2)</f>
        <v>0</v>
      </c>
      <c r="K138" s="184" t="s">
        <v>173</v>
      </c>
      <c r="L138" s="41"/>
      <c r="M138" s="189" t="s">
        <v>5</v>
      </c>
      <c r="N138" s="190" t="s">
        <v>44</v>
      </c>
      <c r="O138" s="42"/>
      <c r="P138" s="191">
        <f>O138*H138</f>
        <v>0</v>
      </c>
      <c r="Q138" s="191">
        <v>0</v>
      </c>
      <c r="R138" s="191">
        <f>Q138*H138</f>
        <v>0</v>
      </c>
      <c r="S138" s="191">
        <v>0</v>
      </c>
      <c r="T138" s="192">
        <f>S138*H138</f>
        <v>0</v>
      </c>
      <c r="AR138" s="24" t="s">
        <v>174</v>
      </c>
      <c r="AT138" s="24" t="s">
        <v>169</v>
      </c>
      <c r="AU138" s="24" t="s">
        <v>82</v>
      </c>
      <c r="AY138" s="24" t="s">
        <v>167</v>
      </c>
      <c r="BE138" s="193">
        <f>IF(N138="základní",J138,0)</f>
        <v>0</v>
      </c>
      <c r="BF138" s="193">
        <f>IF(N138="snížená",J138,0)</f>
        <v>0</v>
      </c>
      <c r="BG138" s="193">
        <f>IF(N138="zákl. přenesená",J138,0)</f>
        <v>0</v>
      </c>
      <c r="BH138" s="193">
        <f>IF(N138="sníž. přenesená",J138,0)</f>
        <v>0</v>
      </c>
      <c r="BI138" s="193">
        <f>IF(N138="nulová",J138,0)</f>
        <v>0</v>
      </c>
      <c r="BJ138" s="24" t="s">
        <v>80</v>
      </c>
      <c r="BK138" s="193">
        <f>ROUND(I138*H138,2)</f>
        <v>0</v>
      </c>
      <c r="BL138" s="24" t="s">
        <v>174</v>
      </c>
      <c r="BM138" s="24" t="s">
        <v>2201</v>
      </c>
    </row>
    <row r="139" spans="2:47" s="1" customFormat="1" ht="190">
      <c r="B139" s="41"/>
      <c r="D139" s="194" t="s">
        <v>176</v>
      </c>
      <c r="F139" s="195" t="s">
        <v>221</v>
      </c>
      <c r="I139" s="156"/>
      <c r="L139" s="41"/>
      <c r="M139" s="196"/>
      <c r="N139" s="42"/>
      <c r="O139" s="42"/>
      <c r="P139" s="42"/>
      <c r="Q139" s="42"/>
      <c r="R139" s="42"/>
      <c r="S139" s="42"/>
      <c r="T139" s="70"/>
      <c r="AT139" s="24" t="s">
        <v>176</v>
      </c>
      <c r="AU139" s="24" t="s">
        <v>82</v>
      </c>
    </row>
    <row r="140" spans="2:51" s="13" customFormat="1" ht="13.5">
      <c r="B140" s="204"/>
      <c r="D140" s="194" t="s">
        <v>178</v>
      </c>
      <c r="E140" s="205" t="s">
        <v>5</v>
      </c>
      <c r="F140" s="206" t="s">
        <v>2202</v>
      </c>
      <c r="H140" s="207">
        <v>41.124</v>
      </c>
      <c r="I140" s="208"/>
      <c r="L140" s="204"/>
      <c r="M140" s="209"/>
      <c r="N140" s="210"/>
      <c r="O140" s="210"/>
      <c r="P140" s="210"/>
      <c r="Q140" s="210"/>
      <c r="R140" s="210"/>
      <c r="S140" s="210"/>
      <c r="T140" s="211"/>
      <c r="AT140" s="205" t="s">
        <v>178</v>
      </c>
      <c r="AU140" s="205" t="s">
        <v>82</v>
      </c>
      <c r="AV140" s="13" t="s">
        <v>82</v>
      </c>
      <c r="AW140" s="13" t="s">
        <v>36</v>
      </c>
      <c r="AX140" s="13" t="s">
        <v>73</v>
      </c>
      <c r="AY140" s="205" t="s">
        <v>167</v>
      </c>
    </row>
    <row r="141" spans="2:51" s="13" customFormat="1" ht="13.5">
      <c r="B141" s="204"/>
      <c r="D141" s="194" t="s">
        <v>178</v>
      </c>
      <c r="E141" s="205" t="s">
        <v>5</v>
      </c>
      <c r="F141" s="206" t="s">
        <v>2203</v>
      </c>
      <c r="H141" s="207">
        <v>-26.86</v>
      </c>
      <c r="I141" s="208"/>
      <c r="L141" s="204"/>
      <c r="M141" s="209"/>
      <c r="N141" s="210"/>
      <c r="O141" s="210"/>
      <c r="P141" s="210"/>
      <c r="Q141" s="210"/>
      <c r="R141" s="210"/>
      <c r="S141" s="210"/>
      <c r="T141" s="211"/>
      <c r="AT141" s="205" t="s">
        <v>178</v>
      </c>
      <c r="AU141" s="205" t="s">
        <v>82</v>
      </c>
      <c r="AV141" s="13" t="s">
        <v>82</v>
      </c>
      <c r="AW141" s="13" t="s">
        <v>36</v>
      </c>
      <c r="AX141" s="13" t="s">
        <v>73</v>
      </c>
      <c r="AY141" s="205" t="s">
        <v>167</v>
      </c>
    </row>
    <row r="142" spans="2:51" s="14" customFormat="1" ht="13.5">
      <c r="B142" s="223"/>
      <c r="D142" s="194" t="s">
        <v>178</v>
      </c>
      <c r="E142" s="224" t="s">
        <v>5</v>
      </c>
      <c r="F142" s="225" t="s">
        <v>348</v>
      </c>
      <c r="H142" s="226">
        <v>14.264</v>
      </c>
      <c r="I142" s="227"/>
      <c r="L142" s="223"/>
      <c r="M142" s="228"/>
      <c r="N142" s="229"/>
      <c r="O142" s="229"/>
      <c r="P142" s="229"/>
      <c r="Q142" s="229"/>
      <c r="R142" s="229"/>
      <c r="S142" s="229"/>
      <c r="T142" s="230"/>
      <c r="AT142" s="224" t="s">
        <v>178</v>
      </c>
      <c r="AU142" s="224" t="s">
        <v>82</v>
      </c>
      <c r="AV142" s="14" t="s">
        <v>174</v>
      </c>
      <c r="AW142" s="14" t="s">
        <v>36</v>
      </c>
      <c r="AX142" s="14" t="s">
        <v>80</v>
      </c>
      <c r="AY142" s="224" t="s">
        <v>167</v>
      </c>
    </row>
    <row r="143" spans="2:65" s="1" customFormat="1" ht="16.5" customHeight="1">
      <c r="B143" s="181"/>
      <c r="C143" s="182" t="s">
        <v>252</v>
      </c>
      <c r="D143" s="182" t="s">
        <v>169</v>
      </c>
      <c r="E143" s="183" t="s">
        <v>241</v>
      </c>
      <c r="F143" s="184" t="s">
        <v>242</v>
      </c>
      <c r="G143" s="185" t="s">
        <v>200</v>
      </c>
      <c r="H143" s="186">
        <v>14.264</v>
      </c>
      <c r="I143" s="187"/>
      <c r="J143" s="188">
        <f>ROUND(I143*H143,2)</f>
        <v>0</v>
      </c>
      <c r="K143" s="184" t="s">
        <v>173</v>
      </c>
      <c r="L143" s="41"/>
      <c r="M143" s="189" t="s">
        <v>5</v>
      </c>
      <c r="N143" s="190" t="s">
        <v>44</v>
      </c>
      <c r="O143" s="42"/>
      <c r="P143" s="191">
        <f>O143*H143</f>
        <v>0</v>
      </c>
      <c r="Q143" s="191">
        <v>0</v>
      </c>
      <c r="R143" s="191">
        <f>Q143*H143</f>
        <v>0</v>
      </c>
      <c r="S143" s="191">
        <v>0</v>
      </c>
      <c r="T143" s="192">
        <f>S143*H143</f>
        <v>0</v>
      </c>
      <c r="AR143" s="24" t="s">
        <v>174</v>
      </c>
      <c r="AT143" s="24" t="s">
        <v>169</v>
      </c>
      <c r="AU143" s="24" t="s">
        <v>82</v>
      </c>
      <c r="AY143" s="24" t="s">
        <v>167</v>
      </c>
      <c r="BE143" s="193">
        <f>IF(N143="základní",J143,0)</f>
        <v>0</v>
      </c>
      <c r="BF143" s="193">
        <f>IF(N143="snížená",J143,0)</f>
        <v>0</v>
      </c>
      <c r="BG143" s="193">
        <f>IF(N143="zákl. přenesená",J143,0)</f>
        <v>0</v>
      </c>
      <c r="BH143" s="193">
        <f>IF(N143="sníž. přenesená",J143,0)</f>
        <v>0</v>
      </c>
      <c r="BI143" s="193">
        <f>IF(N143="nulová",J143,0)</f>
        <v>0</v>
      </c>
      <c r="BJ143" s="24" t="s">
        <v>80</v>
      </c>
      <c r="BK143" s="193">
        <f>ROUND(I143*H143,2)</f>
        <v>0</v>
      </c>
      <c r="BL143" s="24" t="s">
        <v>174</v>
      </c>
      <c r="BM143" s="24" t="s">
        <v>2204</v>
      </c>
    </row>
    <row r="144" spans="2:47" s="1" customFormat="1" ht="266">
      <c r="B144" s="41"/>
      <c r="D144" s="194" t="s">
        <v>176</v>
      </c>
      <c r="F144" s="195" t="s">
        <v>244</v>
      </c>
      <c r="I144" s="156"/>
      <c r="L144" s="41"/>
      <c r="M144" s="196"/>
      <c r="N144" s="42"/>
      <c r="O144" s="42"/>
      <c r="P144" s="42"/>
      <c r="Q144" s="42"/>
      <c r="R144" s="42"/>
      <c r="S144" s="42"/>
      <c r="T144" s="70"/>
      <c r="AT144" s="24" t="s">
        <v>176</v>
      </c>
      <c r="AU144" s="24" t="s">
        <v>82</v>
      </c>
    </row>
    <row r="145" spans="2:65" s="1" customFormat="1" ht="25.5" customHeight="1">
      <c r="B145" s="181"/>
      <c r="C145" s="182" t="s">
        <v>11</v>
      </c>
      <c r="D145" s="182" t="s">
        <v>169</v>
      </c>
      <c r="E145" s="183" t="s">
        <v>246</v>
      </c>
      <c r="F145" s="184" t="s">
        <v>247</v>
      </c>
      <c r="G145" s="185" t="s">
        <v>248</v>
      </c>
      <c r="H145" s="186">
        <v>25.675</v>
      </c>
      <c r="I145" s="187"/>
      <c r="J145" s="188">
        <f>ROUND(I145*H145,2)</f>
        <v>0</v>
      </c>
      <c r="K145" s="184" t="s">
        <v>173</v>
      </c>
      <c r="L145" s="41"/>
      <c r="M145" s="189" t="s">
        <v>5</v>
      </c>
      <c r="N145" s="190" t="s">
        <v>44</v>
      </c>
      <c r="O145" s="42"/>
      <c r="P145" s="191">
        <f>O145*H145</f>
        <v>0</v>
      </c>
      <c r="Q145" s="191">
        <v>0</v>
      </c>
      <c r="R145" s="191">
        <f>Q145*H145</f>
        <v>0</v>
      </c>
      <c r="S145" s="191">
        <v>0</v>
      </c>
      <c r="T145" s="192">
        <f>S145*H145</f>
        <v>0</v>
      </c>
      <c r="AR145" s="24" t="s">
        <v>174</v>
      </c>
      <c r="AT145" s="24" t="s">
        <v>169</v>
      </c>
      <c r="AU145" s="24" t="s">
        <v>82</v>
      </c>
      <c r="AY145" s="24" t="s">
        <v>167</v>
      </c>
      <c r="BE145" s="193">
        <f>IF(N145="základní",J145,0)</f>
        <v>0</v>
      </c>
      <c r="BF145" s="193">
        <f>IF(N145="snížená",J145,0)</f>
        <v>0</v>
      </c>
      <c r="BG145" s="193">
        <f>IF(N145="zákl. přenesená",J145,0)</f>
        <v>0</v>
      </c>
      <c r="BH145" s="193">
        <f>IF(N145="sníž. přenesená",J145,0)</f>
        <v>0</v>
      </c>
      <c r="BI145" s="193">
        <f>IF(N145="nulová",J145,0)</f>
        <v>0</v>
      </c>
      <c r="BJ145" s="24" t="s">
        <v>80</v>
      </c>
      <c r="BK145" s="193">
        <f>ROUND(I145*H145,2)</f>
        <v>0</v>
      </c>
      <c r="BL145" s="24" t="s">
        <v>174</v>
      </c>
      <c r="BM145" s="24" t="s">
        <v>2205</v>
      </c>
    </row>
    <row r="146" spans="2:47" s="1" customFormat="1" ht="28.5">
      <c r="B146" s="41"/>
      <c r="D146" s="194" t="s">
        <v>176</v>
      </c>
      <c r="F146" s="195" t="s">
        <v>250</v>
      </c>
      <c r="I146" s="156"/>
      <c r="L146" s="41"/>
      <c r="M146" s="196"/>
      <c r="N146" s="42"/>
      <c r="O146" s="42"/>
      <c r="P146" s="42"/>
      <c r="Q146" s="42"/>
      <c r="R146" s="42"/>
      <c r="S146" s="42"/>
      <c r="T146" s="70"/>
      <c r="AT146" s="24" t="s">
        <v>176</v>
      </c>
      <c r="AU146" s="24" t="s">
        <v>82</v>
      </c>
    </row>
    <row r="147" spans="2:51" s="13" customFormat="1" ht="13.5">
      <c r="B147" s="204"/>
      <c r="D147" s="194" t="s">
        <v>178</v>
      </c>
      <c r="E147" s="205" t="s">
        <v>5</v>
      </c>
      <c r="F147" s="206" t="s">
        <v>2206</v>
      </c>
      <c r="H147" s="207">
        <v>25.675</v>
      </c>
      <c r="I147" s="208"/>
      <c r="L147" s="204"/>
      <c r="M147" s="209"/>
      <c r="N147" s="210"/>
      <c r="O147" s="210"/>
      <c r="P147" s="210"/>
      <c r="Q147" s="210"/>
      <c r="R147" s="210"/>
      <c r="S147" s="210"/>
      <c r="T147" s="211"/>
      <c r="AT147" s="205" t="s">
        <v>178</v>
      </c>
      <c r="AU147" s="205" t="s">
        <v>82</v>
      </c>
      <c r="AV147" s="13" t="s">
        <v>82</v>
      </c>
      <c r="AW147" s="13" t="s">
        <v>36</v>
      </c>
      <c r="AX147" s="13" t="s">
        <v>80</v>
      </c>
      <c r="AY147" s="205" t="s">
        <v>167</v>
      </c>
    </row>
    <row r="148" spans="2:65" s="1" customFormat="1" ht="25.5" customHeight="1">
      <c r="B148" s="181"/>
      <c r="C148" s="182" t="s">
        <v>263</v>
      </c>
      <c r="D148" s="182" t="s">
        <v>169</v>
      </c>
      <c r="E148" s="183" t="s">
        <v>551</v>
      </c>
      <c r="F148" s="184" t="s">
        <v>552</v>
      </c>
      <c r="G148" s="185" t="s">
        <v>200</v>
      </c>
      <c r="H148" s="186">
        <v>26.86</v>
      </c>
      <c r="I148" s="187"/>
      <c r="J148" s="188">
        <f>ROUND(I148*H148,2)</f>
        <v>0</v>
      </c>
      <c r="K148" s="184" t="s">
        <v>173</v>
      </c>
      <c r="L148" s="41"/>
      <c r="M148" s="189" t="s">
        <v>5</v>
      </c>
      <c r="N148" s="190" t="s">
        <v>44</v>
      </c>
      <c r="O148" s="42"/>
      <c r="P148" s="191">
        <f>O148*H148</f>
        <v>0</v>
      </c>
      <c r="Q148" s="191">
        <v>0</v>
      </c>
      <c r="R148" s="191">
        <f>Q148*H148</f>
        <v>0</v>
      </c>
      <c r="S148" s="191">
        <v>0</v>
      </c>
      <c r="T148" s="192">
        <f>S148*H148</f>
        <v>0</v>
      </c>
      <c r="AR148" s="24" t="s">
        <v>174</v>
      </c>
      <c r="AT148" s="24" t="s">
        <v>169</v>
      </c>
      <c r="AU148" s="24" t="s">
        <v>82</v>
      </c>
      <c r="AY148" s="24" t="s">
        <v>167</v>
      </c>
      <c r="BE148" s="193">
        <f>IF(N148="základní",J148,0)</f>
        <v>0</v>
      </c>
      <c r="BF148" s="193">
        <f>IF(N148="snížená",J148,0)</f>
        <v>0</v>
      </c>
      <c r="BG148" s="193">
        <f>IF(N148="zákl. přenesená",J148,0)</f>
        <v>0</v>
      </c>
      <c r="BH148" s="193">
        <f>IF(N148="sníž. přenesená",J148,0)</f>
        <v>0</v>
      </c>
      <c r="BI148" s="193">
        <f>IF(N148="nulová",J148,0)</f>
        <v>0</v>
      </c>
      <c r="BJ148" s="24" t="s">
        <v>80</v>
      </c>
      <c r="BK148" s="193">
        <f>ROUND(I148*H148,2)</f>
        <v>0</v>
      </c>
      <c r="BL148" s="24" t="s">
        <v>174</v>
      </c>
      <c r="BM148" s="24" t="s">
        <v>2207</v>
      </c>
    </row>
    <row r="149" spans="2:47" s="1" customFormat="1" ht="409.5">
      <c r="B149" s="41"/>
      <c r="D149" s="194" t="s">
        <v>176</v>
      </c>
      <c r="F149" s="212" t="s">
        <v>554</v>
      </c>
      <c r="I149" s="156"/>
      <c r="L149" s="41"/>
      <c r="M149" s="196"/>
      <c r="N149" s="42"/>
      <c r="O149" s="42"/>
      <c r="P149" s="42"/>
      <c r="Q149" s="42"/>
      <c r="R149" s="42"/>
      <c r="S149" s="42"/>
      <c r="T149" s="70"/>
      <c r="AT149" s="24" t="s">
        <v>176</v>
      </c>
      <c r="AU149" s="24" t="s">
        <v>82</v>
      </c>
    </row>
    <row r="150" spans="2:51" s="12" customFormat="1" ht="13.5">
      <c r="B150" s="197"/>
      <c r="D150" s="194" t="s">
        <v>178</v>
      </c>
      <c r="E150" s="198" t="s">
        <v>5</v>
      </c>
      <c r="F150" s="199" t="s">
        <v>2173</v>
      </c>
      <c r="H150" s="198" t="s">
        <v>5</v>
      </c>
      <c r="I150" s="200"/>
      <c r="L150" s="197"/>
      <c r="M150" s="201"/>
      <c r="N150" s="202"/>
      <c r="O150" s="202"/>
      <c r="P150" s="202"/>
      <c r="Q150" s="202"/>
      <c r="R150" s="202"/>
      <c r="S150" s="202"/>
      <c r="T150" s="203"/>
      <c r="AT150" s="198" t="s">
        <v>178</v>
      </c>
      <c r="AU150" s="198" t="s">
        <v>82</v>
      </c>
      <c r="AV150" s="12" t="s">
        <v>80</v>
      </c>
      <c r="AW150" s="12" t="s">
        <v>36</v>
      </c>
      <c r="AX150" s="12" t="s">
        <v>73</v>
      </c>
      <c r="AY150" s="198" t="s">
        <v>167</v>
      </c>
    </row>
    <row r="151" spans="2:51" s="13" customFormat="1" ht="13.5">
      <c r="B151" s="204"/>
      <c r="D151" s="194" t="s">
        <v>178</v>
      </c>
      <c r="E151" s="205" t="s">
        <v>5</v>
      </c>
      <c r="F151" s="206" t="s">
        <v>2208</v>
      </c>
      <c r="H151" s="207">
        <v>5.58</v>
      </c>
      <c r="I151" s="208"/>
      <c r="L151" s="204"/>
      <c r="M151" s="209"/>
      <c r="N151" s="210"/>
      <c r="O151" s="210"/>
      <c r="P151" s="210"/>
      <c r="Q151" s="210"/>
      <c r="R151" s="210"/>
      <c r="S151" s="210"/>
      <c r="T151" s="211"/>
      <c r="AT151" s="205" t="s">
        <v>178</v>
      </c>
      <c r="AU151" s="205" t="s">
        <v>82</v>
      </c>
      <c r="AV151" s="13" t="s">
        <v>82</v>
      </c>
      <c r="AW151" s="13" t="s">
        <v>36</v>
      </c>
      <c r="AX151" s="13" t="s">
        <v>73</v>
      </c>
      <c r="AY151" s="205" t="s">
        <v>167</v>
      </c>
    </row>
    <row r="152" spans="2:51" s="12" customFormat="1" ht="13.5">
      <c r="B152" s="197"/>
      <c r="D152" s="194" t="s">
        <v>178</v>
      </c>
      <c r="E152" s="198" t="s">
        <v>5</v>
      </c>
      <c r="F152" s="199" t="s">
        <v>2180</v>
      </c>
      <c r="H152" s="198" t="s">
        <v>5</v>
      </c>
      <c r="I152" s="200"/>
      <c r="L152" s="197"/>
      <c r="M152" s="201"/>
      <c r="N152" s="202"/>
      <c r="O152" s="202"/>
      <c r="P152" s="202"/>
      <c r="Q152" s="202"/>
      <c r="R152" s="202"/>
      <c r="S152" s="202"/>
      <c r="T152" s="203"/>
      <c r="AT152" s="198" t="s">
        <v>178</v>
      </c>
      <c r="AU152" s="198" t="s">
        <v>82</v>
      </c>
      <c r="AV152" s="12" t="s">
        <v>80</v>
      </c>
      <c r="AW152" s="12" t="s">
        <v>36</v>
      </c>
      <c r="AX152" s="12" t="s">
        <v>73</v>
      </c>
      <c r="AY152" s="198" t="s">
        <v>167</v>
      </c>
    </row>
    <row r="153" spans="2:51" s="13" customFormat="1" ht="13.5">
      <c r="B153" s="204"/>
      <c r="D153" s="194" t="s">
        <v>178</v>
      </c>
      <c r="E153" s="205" t="s">
        <v>5</v>
      </c>
      <c r="F153" s="206" t="s">
        <v>2209</v>
      </c>
      <c r="H153" s="207">
        <v>8.512</v>
      </c>
      <c r="I153" s="208"/>
      <c r="L153" s="204"/>
      <c r="M153" s="209"/>
      <c r="N153" s="210"/>
      <c r="O153" s="210"/>
      <c r="P153" s="210"/>
      <c r="Q153" s="210"/>
      <c r="R153" s="210"/>
      <c r="S153" s="210"/>
      <c r="T153" s="211"/>
      <c r="AT153" s="205" t="s">
        <v>178</v>
      </c>
      <c r="AU153" s="205" t="s">
        <v>82</v>
      </c>
      <c r="AV153" s="13" t="s">
        <v>82</v>
      </c>
      <c r="AW153" s="13" t="s">
        <v>36</v>
      </c>
      <c r="AX153" s="13" t="s">
        <v>73</v>
      </c>
      <c r="AY153" s="205" t="s">
        <v>167</v>
      </c>
    </row>
    <row r="154" spans="2:51" s="12" customFormat="1" ht="13.5">
      <c r="B154" s="197"/>
      <c r="D154" s="194" t="s">
        <v>178</v>
      </c>
      <c r="E154" s="198" t="s">
        <v>5</v>
      </c>
      <c r="F154" s="199" t="s">
        <v>2182</v>
      </c>
      <c r="H154" s="198" t="s">
        <v>5</v>
      </c>
      <c r="I154" s="200"/>
      <c r="L154" s="197"/>
      <c r="M154" s="201"/>
      <c r="N154" s="202"/>
      <c r="O154" s="202"/>
      <c r="P154" s="202"/>
      <c r="Q154" s="202"/>
      <c r="R154" s="202"/>
      <c r="S154" s="202"/>
      <c r="T154" s="203"/>
      <c r="AT154" s="198" t="s">
        <v>178</v>
      </c>
      <c r="AU154" s="198" t="s">
        <v>82</v>
      </c>
      <c r="AV154" s="12" t="s">
        <v>80</v>
      </c>
      <c r="AW154" s="12" t="s">
        <v>36</v>
      </c>
      <c r="AX154" s="12" t="s">
        <v>73</v>
      </c>
      <c r="AY154" s="198" t="s">
        <v>167</v>
      </c>
    </row>
    <row r="155" spans="2:51" s="13" customFormat="1" ht="13.5">
      <c r="B155" s="204"/>
      <c r="D155" s="194" t="s">
        <v>178</v>
      </c>
      <c r="E155" s="205" t="s">
        <v>5</v>
      </c>
      <c r="F155" s="206" t="s">
        <v>2210</v>
      </c>
      <c r="H155" s="207">
        <v>12.768</v>
      </c>
      <c r="I155" s="208"/>
      <c r="L155" s="204"/>
      <c r="M155" s="209"/>
      <c r="N155" s="210"/>
      <c r="O155" s="210"/>
      <c r="P155" s="210"/>
      <c r="Q155" s="210"/>
      <c r="R155" s="210"/>
      <c r="S155" s="210"/>
      <c r="T155" s="211"/>
      <c r="AT155" s="205" t="s">
        <v>178</v>
      </c>
      <c r="AU155" s="205" t="s">
        <v>82</v>
      </c>
      <c r="AV155" s="13" t="s">
        <v>82</v>
      </c>
      <c r="AW155" s="13" t="s">
        <v>36</v>
      </c>
      <c r="AX155" s="13" t="s">
        <v>73</v>
      </c>
      <c r="AY155" s="205" t="s">
        <v>167</v>
      </c>
    </row>
    <row r="156" spans="2:51" s="14" customFormat="1" ht="13.5">
      <c r="B156" s="223"/>
      <c r="D156" s="194" t="s">
        <v>178</v>
      </c>
      <c r="E156" s="224" t="s">
        <v>5</v>
      </c>
      <c r="F156" s="225" t="s">
        <v>348</v>
      </c>
      <c r="H156" s="226">
        <v>26.86</v>
      </c>
      <c r="I156" s="227"/>
      <c r="L156" s="223"/>
      <c r="M156" s="228"/>
      <c r="N156" s="229"/>
      <c r="O156" s="229"/>
      <c r="P156" s="229"/>
      <c r="Q156" s="229"/>
      <c r="R156" s="229"/>
      <c r="S156" s="229"/>
      <c r="T156" s="230"/>
      <c r="AT156" s="224" t="s">
        <v>178</v>
      </c>
      <c r="AU156" s="224" t="s">
        <v>82</v>
      </c>
      <c r="AV156" s="14" t="s">
        <v>174</v>
      </c>
      <c r="AW156" s="14" t="s">
        <v>36</v>
      </c>
      <c r="AX156" s="14" t="s">
        <v>80</v>
      </c>
      <c r="AY156" s="224" t="s">
        <v>167</v>
      </c>
    </row>
    <row r="157" spans="2:65" s="1" customFormat="1" ht="38.25" customHeight="1">
      <c r="B157" s="181"/>
      <c r="C157" s="182" t="s">
        <v>268</v>
      </c>
      <c r="D157" s="182" t="s">
        <v>169</v>
      </c>
      <c r="E157" s="183" t="s">
        <v>2211</v>
      </c>
      <c r="F157" s="184" t="s">
        <v>2212</v>
      </c>
      <c r="G157" s="185" t="s">
        <v>200</v>
      </c>
      <c r="H157" s="186">
        <v>9.52</v>
      </c>
      <c r="I157" s="187"/>
      <c r="J157" s="188">
        <f>ROUND(I157*H157,2)</f>
        <v>0</v>
      </c>
      <c r="K157" s="184" t="s">
        <v>173</v>
      </c>
      <c r="L157" s="41"/>
      <c r="M157" s="189" t="s">
        <v>5</v>
      </c>
      <c r="N157" s="190" t="s">
        <v>44</v>
      </c>
      <c r="O157" s="42"/>
      <c r="P157" s="191">
        <f>O157*H157</f>
        <v>0</v>
      </c>
      <c r="Q157" s="191">
        <v>0</v>
      </c>
      <c r="R157" s="191">
        <f>Q157*H157</f>
        <v>0</v>
      </c>
      <c r="S157" s="191">
        <v>0</v>
      </c>
      <c r="T157" s="192">
        <f>S157*H157</f>
        <v>0</v>
      </c>
      <c r="AR157" s="24" t="s">
        <v>174</v>
      </c>
      <c r="AT157" s="24" t="s">
        <v>169</v>
      </c>
      <c r="AU157" s="24" t="s">
        <v>82</v>
      </c>
      <c r="AY157" s="24" t="s">
        <v>167</v>
      </c>
      <c r="BE157" s="193">
        <f>IF(N157="základní",J157,0)</f>
        <v>0</v>
      </c>
      <c r="BF157" s="193">
        <f>IF(N157="snížená",J157,0)</f>
        <v>0</v>
      </c>
      <c r="BG157" s="193">
        <f>IF(N157="zákl. přenesená",J157,0)</f>
        <v>0</v>
      </c>
      <c r="BH157" s="193">
        <f>IF(N157="sníž. přenesená",J157,0)</f>
        <v>0</v>
      </c>
      <c r="BI157" s="193">
        <f>IF(N157="nulová",J157,0)</f>
        <v>0</v>
      </c>
      <c r="BJ157" s="24" t="s">
        <v>80</v>
      </c>
      <c r="BK157" s="193">
        <f>ROUND(I157*H157,2)</f>
        <v>0</v>
      </c>
      <c r="BL157" s="24" t="s">
        <v>174</v>
      </c>
      <c r="BM157" s="24" t="s">
        <v>2213</v>
      </c>
    </row>
    <row r="158" spans="2:47" s="1" customFormat="1" ht="114">
      <c r="B158" s="41"/>
      <c r="D158" s="194" t="s">
        <v>176</v>
      </c>
      <c r="F158" s="195" t="s">
        <v>2214</v>
      </c>
      <c r="I158" s="156"/>
      <c r="L158" s="41"/>
      <c r="M158" s="196"/>
      <c r="N158" s="42"/>
      <c r="O158" s="42"/>
      <c r="P158" s="42"/>
      <c r="Q158" s="42"/>
      <c r="R158" s="42"/>
      <c r="S158" s="42"/>
      <c r="T158" s="70"/>
      <c r="AT158" s="24" t="s">
        <v>176</v>
      </c>
      <c r="AU158" s="24" t="s">
        <v>82</v>
      </c>
    </row>
    <row r="159" spans="2:51" s="12" customFormat="1" ht="13.5">
      <c r="B159" s="197"/>
      <c r="D159" s="194" t="s">
        <v>178</v>
      </c>
      <c r="E159" s="198" t="s">
        <v>5</v>
      </c>
      <c r="F159" s="199" t="s">
        <v>2180</v>
      </c>
      <c r="H159" s="198" t="s">
        <v>5</v>
      </c>
      <c r="I159" s="200"/>
      <c r="L159" s="197"/>
      <c r="M159" s="201"/>
      <c r="N159" s="202"/>
      <c r="O159" s="202"/>
      <c r="P159" s="202"/>
      <c r="Q159" s="202"/>
      <c r="R159" s="202"/>
      <c r="S159" s="202"/>
      <c r="T159" s="203"/>
      <c r="AT159" s="198" t="s">
        <v>178</v>
      </c>
      <c r="AU159" s="198" t="s">
        <v>82</v>
      </c>
      <c r="AV159" s="12" t="s">
        <v>80</v>
      </c>
      <c r="AW159" s="12" t="s">
        <v>36</v>
      </c>
      <c r="AX159" s="12" t="s">
        <v>73</v>
      </c>
      <c r="AY159" s="198" t="s">
        <v>167</v>
      </c>
    </row>
    <row r="160" spans="2:51" s="13" customFormat="1" ht="13.5">
      <c r="B160" s="204"/>
      <c r="D160" s="194" t="s">
        <v>178</v>
      </c>
      <c r="E160" s="205" t="s">
        <v>5</v>
      </c>
      <c r="F160" s="206" t="s">
        <v>2215</v>
      </c>
      <c r="H160" s="207">
        <v>3.808</v>
      </c>
      <c r="I160" s="208"/>
      <c r="L160" s="204"/>
      <c r="M160" s="209"/>
      <c r="N160" s="210"/>
      <c r="O160" s="210"/>
      <c r="P160" s="210"/>
      <c r="Q160" s="210"/>
      <c r="R160" s="210"/>
      <c r="S160" s="210"/>
      <c r="T160" s="211"/>
      <c r="AT160" s="205" t="s">
        <v>178</v>
      </c>
      <c r="AU160" s="205" t="s">
        <v>82</v>
      </c>
      <c r="AV160" s="13" t="s">
        <v>82</v>
      </c>
      <c r="AW160" s="13" t="s">
        <v>36</v>
      </c>
      <c r="AX160" s="13" t="s">
        <v>73</v>
      </c>
      <c r="AY160" s="205" t="s">
        <v>167</v>
      </c>
    </row>
    <row r="161" spans="2:51" s="12" customFormat="1" ht="13.5">
      <c r="B161" s="197"/>
      <c r="D161" s="194" t="s">
        <v>178</v>
      </c>
      <c r="E161" s="198" t="s">
        <v>5</v>
      </c>
      <c r="F161" s="199" t="s">
        <v>2182</v>
      </c>
      <c r="H161" s="198" t="s">
        <v>5</v>
      </c>
      <c r="I161" s="200"/>
      <c r="L161" s="197"/>
      <c r="M161" s="201"/>
      <c r="N161" s="202"/>
      <c r="O161" s="202"/>
      <c r="P161" s="202"/>
      <c r="Q161" s="202"/>
      <c r="R161" s="202"/>
      <c r="S161" s="202"/>
      <c r="T161" s="203"/>
      <c r="AT161" s="198" t="s">
        <v>178</v>
      </c>
      <c r="AU161" s="198" t="s">
        <v>82</v>
      </c>
      <c r="AV161" s="12" t="s">
        <v>80</v>
      </c>
      <c r="AW161" s="12" t="s">
        <v>36</v>
      </c>
      <c r="AX161" s="12" t="s">
        <v>73</v>
      </c>
      <c r="AY161" s="198" t="s">
        <v>167</v>
      </c>
    </row>
    <row r="162" spans="2:51" s="13" customFormat="1" ht="13.5">
      <c r="B162" s="204"/>
      <c r="D162" s="194" t="s">
        <v>178</v>
      </c>
      <c r="E162" s="205" t="s">
        <v>5</v>
      </c>
      <c r="F162" s="206" t="s">
        <v>2216</v>
      </c>
      <c r="H162" s="207">
        <v>5.712</v>
      </c>
      <c r="I162" s="208"/>
      <c r="L162" s="204"/>
      <c r="M162" s="209"/>
      <c r="N162" s="210"/>
      <c r="O162" s="210"/>
      <c r="P162" s="210"/>
      <c r="Q162" s="210"/>
      <c r="R162" s="210"/>
      <c r="S162" s="210"/>
      <c r="T162" s="211"/>
      <c r="AT162" s="205" t="s">
        <v>178</v>
      </c>
      <c r="AU162" s="205" t="s">
        <v>82</v>
      </c>
      <c r="AV162" s="13" t="s">
        <v>82</v>
      </c>
      <c r="AW162" s="13" t="s">
        <v>36</v>
      </c>
      <c r="AX162" s="13" t="s">
        <v>73</v>
      </c>
      <c r="AY162" s="205" t="s">
        <v>167</v>
      </c>
    </row>
    <row r="163" spans="2:51" s="14" customFormat="1" ht="13.5">
      <c r="B163" s="223"/>
      <c r="D163" s="194" t="s">
        <v>178</v>
      </c>
      <c r="E163" s="224" t="s">
        <v>5</v>
      </c>
      <c r="F163" s="225" t="s">
        <v>348</v>
      </c>
      <c r="H163" s="226">
        <v>9.52</v>
      </c>
      <c r="I163" s="227"/>
      <c r="L163" s="223"/>
      <c r="M163" s="228"/>
      <c r="N163" s="229"/>
      <c r="O163" s="229"/>
      <c r="P163" s="229"/>
      <c r="Q163" s="229"/>
      <c r="R163" s="229"/>
      <c r="S163" s="229"/>
      <c r="T163" s="230"/>
      <c r="AT163" s="224" t="s">
        <v>178</v>
      </c>
      <c r="AU163" s="224" t="s">
        <v>82</v>
      </c>
      <c r="AV163" s="14" t="s">
        <v>174</v>
      </c>
      <c r="AW163" s="14" t="s">
        <v>36</v>
      </c>
      <c r="AX163" s="14" t="s">
        <v>80</v>
      </c>
      <c r="AY163" s="224" t="s">
        <v>167</v>
      </c>
    </row>
    <row r="164" spans="2:65" s="1" customFormat="1" ht="16.5" customHeight="1">
      <c r="B164" s="181"/>
      <c r="C164" s="213" t="s">
        <v>273</v>
      </c>
      <c r="D164" s="213" t="s">
        <v>274</v>
      </c>
      <c r="E164" s="214" t="s">
        <v>2217</v>
      </c>
      <c r="F164" s="215" t="s">
        <v>2218</v>
      </c>
      <c r="G164" s="216" t="s">
        <v>248</v>
      </c>
      <c r="H164" s="217">
        <v>17.136</v>
      </c>
      <c r="I164" s="218"/>
      <c r="J164" s="219">
        <f>ROUND(I164*H164,2)</f>
        <v>0</v>
      </c>
      <c r="K164" s="215" t="s">
        <v>173</v>
      </c>
      <c r="L164" s="220"/>
      <c r="M164" s="221" t="s">
        <v>5</v>
      </c>
      <c r="N164" s="222" t="s">
        <v>44</v>
      </c>
      <c r="O164" s="42"/>
      <c r="P164" s="191">
        <f>O164*H164</f>
        <v>0</v>
      </c>
      <c r="Q164" s="191">
        <v>0</v>
      </c>
      <c r="R164" s="191">
        <f>Q164*H164</f>
        <v>0</v>
      </c>
      <c r="S164" s="191">
        <v>0</v>
      </c>
      <c r="T164" s="192">
        <f>S164*H164</f>
        <v>0</v>
      </c>
      <c r="AR164" s="24" t="s">
        <v>217</v>
      </c>
      <c r="AT164" s="24" t="s">
        <v>274</v>
      </c>
      <c r="AU164" s="24" t="s">
        <v>82</v>
      </c>
      <c r="AY164" s="24" t="s">
        <v>167</v>
      </c>
      <c r="BE164" s="193">
        <f>IF(N164="základní",J164,0)</f>
        <v>0</v>
      </c>
      <c r="BF164" s="193">
        <f>IF(N164="snížená",J164,0)</f>
        <v>0</v>
      </c>
      <c r="BG164" s="193">
        <f>IF(N164="zákl. přenesená",J164,0)</f>
        <v>0</v>
      </c>
      <c r="BH164" s="193">
        <f>IF(N164="sníž. přenesená",J164,0)</f>
        <v>0</v>
      </c>
      <c r="BI164" s="193">
        <f>IF(N164="nulová",J164,0)</f>
        <v>0</v>
      </c>
      <c r="BJ164" s="24" t="s">
        <v>80</v>
      </c>
      <c r="BK164" s="193">
        <f>ROUND(I164*H164,2)</f>
        <v>0</v>
      </c>
      <c r="BL164" s="24" t="s">
        <v>174</v>
      </c>
      <c r="BM164" s="24" t="s">
        <v>2219</v>
      </c>
    </row>
    <row r="165" spans="2:51" s="13" customFormat="1" ht="13.5">
      <c r="B165" s="204"/>
      <c r="D165" s="194" t="s">
        <v>178</v>
      </c>
      <c r="E165" s="205" t="s">
        <v>5</v>
      </c>
      <c r="F165" s="206" t="s">
        <v>2220</v>
      </c>
      <c r="H165" s="207">
        <v>17.136</v>
      </c>
      <c r="I165" s="208"/>
      <c r="L165" s="204"/>
      <c r="M165" s="209"/>
      <c r="N165" s="210"/>
      <c r="O165" s="210"/>
      <c r="P165" s="210"/>
      <c r="Q165" s="210"/>
      <c r="R165" s="210"/>
      <c r="S165" s="210"/>
      <c r="T165" s="211"/>
      <c r="AT165" s="205" t="s">
        <v>178</v>
      </c>
      <c r="AU165" s="205" t="s">
        <v>82</v>
      </c>
      <c r="AV165" s="13" t="s">
        <v>82</v>
      </c>
      <c r="AW165" s="13" t="s">
        <v>36</v>
      </c>
      <c r="AX165" s="13" t="s">
        <v>80</v>
      </c>
      <c r="AY165" s="205" t="s">
        <v>167</v>
      </c>
    </row>
    <row r="166" spans="2:63" s="11" customFormat="1" ht="29.9" customHeight="1">
      <c r="B166" s="168"/>
      <c r="D166" s="169" t="s">
        <v>72</v>
      </c>
      <c r="E166" s="179" t="s">
        <v>174</v>
      </c>
      <c r="F166" s="179" t="s">
        <v>433</v>
      </c>
      <c r="I166" s="171"/>
      <c r="J166" s="180">
        <f>BK166</f>
        <v>0</v>
      </c>
      <c r="L166" s="168"/>
      <c r="M166" s="173"/>
      <c r="N166" s="174"/>
      <c r="O166" s="174"/>
      <c r="P166" s="175">
        <f>SUM(P167:P175)</f>
        <v>0</v>
      </c>
      <c r="Q166" s="174"/>
      <c r="R166" s="175">
        <f>SUM(R167:R175)</f>
        <v>0</v>
      </c>
      <c r="S166" s="174"/>
      <c r="T166" s="176">
        <f>SUM(T167:T175)</f>
        <v>0</v>
      </c>
      <c r="AR166" s="169" t="s">
        <v>80</v>
      </c>
      <c r="AT166" s="177" t="s">
        <v>72</v>
      </c>
      <c r="AU166" s="177" t="s">
        <v>80</v>
      </c>
      <c r="AY166" s="169" t="s">
        <v>167</v>
      </c>
      <c r="BK166" s="178">
        <f>SUM(BK167:BK175)</f>
        <v>0</v>
      </c>
    </row>
    <row r="167" spans="2:65" s="1" customFormat="1" ht="25.5" customHeight="1">
      <c r="B167" s="181"/>
      <c r="C167" s="182" t="s">
        <v>278</v>
      </c>
      <c r="D167" s="182" t="s">
        <v>169</v>
      </c>
      <c r="E167" s="183" t="s">
        <v>2221</v>
      </c>
      <c r="F167" s="184" t="s">
        <v>2222</v>
      </c>
      <c r="G167" s="185" t="s">
        <v>200</v>
      </c>
      <c r="H167" s="186">
        <v>3.07</v>
      </c>
      <c r="I167" s="187"/>
      <c r="J167" s="188">
        <f>ROUND(I167*H167,2)</f>
        <v>0</v>
      </c>
      <c r="K167" s="184" t="s">
        <v>173</v>
      </c>
      <c r="L167" s="41"/>
      <c r="M167" s="189" t="s">
        <v>5</v>
      </c>
      <c r="N167" s="190" t="s">
        <v>44</v>
      </c>
      <c r="O167" s="42"/>
      <c r="P167" s="191">
        <f>O167*H167</f>
        <v>0</v>
      </c>
      <c r="Q167" s="191">
        <v>0</v>
      </c>
      <c r="R167" s="191">
        <f>Q167*H167</f>
        <v>0</v>
      </c>
      <c r="S167" s="191">
        <v>0</v>
      </c>
      <c r="T167" s="192">
        <f>S167*H167</f>
        <v>0</v>
      </c>
      <c r="AR167" s="24" t="s">
        <v>174</v>
      </c>
      <c r="AT167" s="24" t="s">
        <v>169</v>
      </c>
      <c r="AU167" s="24" t="s">
        <v>82</v>
      </c>
      <c r="AY167" s="24" t="s">
        <v>167</v>
      </c>
      <c r="BE167" s="193">
        <f>IF(N167="základní",J167,0)</f>
        <v>0</v>
      </c>
      <c r="BF167" s="193">
        <f>IF(N167="snížená",J167,0)</f>
        <v>0</v>
      </c>
      <c r="BG167" s="193">
        <f>IF(N167="zákl. přenesená",J167,0)</f>
        <v>0</v>
      </c>
      <c r="BH167" s="193">
        <f>IF(N167="sníž. přenesená",J167,0)</f>
        <v>0</v>
      </c>
      <c r="BI167" s="193">
        <f>IF(N167="nulová",J167,0)</f>
        <v>0</v>
      </c>
      <c r="BJ167" s="24" t="s">
        <v>80</v>
      </c>
      <c r="BK167" s="193">
        <f>ROUND(I167*H167,2)</f>
        <v>0</v>
      </c>
      <c r="BL167" s="24" t="s">
        <v>174</v>
      </c>
      <c r="BM167" s="24" t="s">
        <v>2223</v>
      </c>
    </row>
    <row r="168" spans="2:47" s="1" customFormat="1" ht="47.5">
      <c r="B168" s="41"/>
      <c r="D168" s="194" t="s">
        <v>176</v>
      </c>
      <c r="F168" s="195" t="s">
        <v>2224</v>
      </c>
      <c r="I168" s="156"/>
      <c r="L168" s="41"/>
      <c r="M168" s="196"/>
      <c r="N168" s="42"/>
      <c r="O168" s="42"/>
      <c r="P168" s="42"/>
      <c r="Q168" s="42"/>
      <c r="R168" s="42"/>
      <c r="S168" s="42"/>
      <c r="T168" s="70"/>
      <c r="AT168" s="24" t="s">
        <v>176</v>
      </c>
      <c r="AU168" s="24" t="s">
        <v>82</v>
      </c>
    </row>
    <row r="169" spans="2:51" s="12" customFormat="1" ht="13.5">
      <c r="B169" s="197"/>
      <c r="D169" s="194" t="s">
        <v>178</v>
      </c>
      <c r="E169" s="198" t="s">
        <v>5</v>
      </c>
      <c r="F169" s="199" t="s">
        <v>2180</v>
      </c>
      <c r="H169" s="198" t="s">
        <v>5</v>
      </c>
      <c r="I169" s="200"/>
      <c r="L169" s="197"/>
      <c r="M169" s="201"/>
      <c r="N169" s="202"/>
      <c r="O169" s="202"/>
      <c r="P169" s="202"/>
      <c r="Q169" s="202"/>
      <c r="R169" s="202"/>
      <c r="S169" s="202"/>
      <c r="T169" s="203"/>
      <c r="AT169" s="198" t="s">
        <v>178</v>
      </c>
      <c r="AU169" s="198" t="s">
        <v>82</v>
      </c>
      <c r="AV169" s="12" t="s">
        <v>80</v>
      </c>
      <c r="AW169" s="12" t="s">
        <v>36</v>
      </c>
      <c r="AX169" s="12" t="s">
        <v>73</v>
      </c>
      <c r="AY169" s="198" t="s">
        <v>167</v>
      </c>
    </row>
    <row r="170" spans="2:51" s="13" customFormat="1" ht="13.5">
      <c r="B170" s="204"/>
      <c r="D170" s="194" t="s">
        <v>178</v>
      </c>
      <c r="E170" s="205" t="s">
        <v>5</v>
      </c>
      <c r="F170" s="206" t="s">
        <v>2225</v>
      </c>
      <c r="H170" s="207">
        <v>1.12</v>
      </c>
      <c r="I170" s="208"/>
      <c r="L170" s="204"/>
      <c r="M170" s="209"/>
      <c r="N170" s="210"/>
      <c r="O170" s="210"/>
      <c r="P170" s="210"/>
      <c r="Q170" s="210"/>
      <c r="R170" s="210"/>
      <c r="S170" s="210"/>
      <c r="T170" s="211"/>
      <c r="AT170" s="205" t="s">
        <v>178</v>
      </c>
      <c r="AU170" s="205" t="s">
        <v>82</v>
      </c>
      <c r="AV170" s="13" t="s">
        <v>82</v>
      </c>
      <c r="AW170" s="13" t="s">
        <v>36</v>
      </c>
      <c r="AX170" s="13" t="s">
        <v>73</v>
      </c>
      <c r="AY170" s="205" t="s">
        <v>167</v>
      </c>
    </row>
    <row r="171" spans="2:51" s="12" customFormat="1" ht="13.5">
      <c r="B171" s="197"/>
      <c r="D171" s="194" t="s">
        <v>178</v>
      </c>
      <c r="E171" s="198" t="s">
        <v>5</v>
      </c>
      <c r="F171" s="199" t="s">
        <v>2182</v>
      </c>
      <c r="H171" s="198" t="s">
        <v>5</v>
      </c>
      <c r="I171" s="200"/>
      <c r="L171" s="197"/>
      <c r="M171" s="201"/>
      <c r="N171" s="202"/>
      <c r="O171" s="202"/>
      <c r="P171" s="202"/>
      <c r="Q171" s="202"/>
      <c r="R171" s="202"/>
      <c r="S171" s="202"/>
      <c r="T171" s="203"/>
      <c r="AT171" s="198" t="s">
        <v>178</v>
      </c>
      <c r="AU171" s="198" t="s">
        <v>82</v>
      </c>
      <c r="AV171" s="12" t="s">
        <v>80</v>
      </c>
      <c r="AW171" s="12" t="s">
        <v>36</v>
      </c>
      <c r="AX171" s="12" t="s">
        <v>73</v>
      </c>
      <c r="AY171" s="198" t="s">
        <v>167</v>
      </c>
    </row>
    <row r="172" spans="2:51" s="13" customFormat="1" ht="13.5">
      <c r="B172" s="204"/>
      <c r="D172" s="194" t="s">
        <v>178</v>
      </c>
      <c r="E172" s="205" t="s">
        <v>5</v>
      </c>
      <c r="F172" s="206" t="s">
        <v>2226</v>
      </c>
      <c r="H172" s="207">
        <v>1.68</v>
      </c>
      <c r="I172" s="208"/>
      <c r="L172" s="204"/>
      <c r="M172" s="209"/>
      <c r="N172" s="210"/>
      <c r="O172" s="210"/>
      <c r="P172" s="210"/>
      <c r="Q172" s="210"/>
      <c r="R172" s="210"/>
      <c r="S172" s="210"/>
      <c r="T172" s="211"/>
      <c r="AT172" s="205" t="s">
        <v>178</v>
      </c>
      <c r="AU172" s="205" t="s">
        <v>82</v>
      </c>
      <c r="AV172" s="13" t="s">
        <v>82</v>
      </c>
      <c r="AW172" s="13" t="s">
        <v>36</v>
      </c>
      <c r="AX172" s="13" t="s">
        <v>73</v>
      </c>
      <c r="AY172" s="205" t="s">
        <v>167</v>
      </c>
    </row>
    <row r="173" spans="2:51" s="12" customFormat="1" ht="13.5">
      <c r="B173" s="197"/>
      <c r="D173" s="194" t="s">
        <v>178</v>
      </c>
      <c r="E173" s="198" t="s">
        <v>5</v>
      </c>
      <c r="F173" s="199" t="s">
        <v>2227</v>
      </c>
      <c r="H173" s="198" t="s">
        <v>5</v>
      </c>
      <c r="I173" s="200"/>
      <c r="L173" s="197"/>
      <c r="M173" s="201"/>
      <c r="N173" s="202"/>
      <c r="O173" s="202"/>
      <c r="P173" s="202"/>
      <c r="Q173" s="202"/>
      <c r="R173" s="202"/>
      <c r="S173" s="202"/>
      <c r="T173" s="203"/>
      <c r="AT173" s="198" t="s">
        <v>178</v>
      </c>
      <c r="AU173" s="198" t="s">
        <v>82</v>
      </c>
      <c r="AV173" s="12" t="s">
        <v>80</v>
      </c>
      <c r="AW173" s="12" t="s">
        <v>36</v>
      </c>
      <c r="AX173" s="12" t="s">
        <v>73</v>
      </c>
      <c r="AY173" s="198" t="s">
        <v>167</v>
      </c>
    </row>
    <row r="174" spans="2:51" s="13" customFormat="1" ht="13.5">
      <c r="B174" s="204"/>
      <c r="D174" s="194" t="s">
        <v>178</v>
      </c>
      <c r="E174" s="205" t="s">
        <v>5</v>
      </c>
      <c r="F174" s="206" t="s">
        <v>2228</v>
      </c>
      <c r="H174" s="207">
        <v>0.27</v>
      </c>
      <c r="I174" s="208"/>
      <c r="L174" s="204"/>
      <c r="M174" s="209"/>
      <c r="N174" s="210"/>
      <c r="O174" s="210"/>
      <c r="P174" s="210"/>
      <c r="Q174" s="210"/>
      <c r="R174" s="210"/>
      <c r="S174" s="210"/>
      <c r="T174" s="211"/>
      <c r="AT174" s="205" t="s">
        <v>178</v>
      </c>
      <c r="AU174" s="205" t="s">
        <v>82</v>
      </c>
      <c r="AV174" s="13" t="s">
        <v>82</v>
      </c>
      <c r="AW174" s="13" t="s">
        <v>36</v>
      </c>
      <c r="AX174" s="13" t="s">
        <v>73</v>
      </c>
      <c r="AY174" s="205" t="s">
        <v>167</v>
      </c>
    </row>
    <row r="175" spans="2:51" s="14" customFormat="1" ht="13.5">
      <c r="B175" s="223"/>
      <c r="D175" s="194" t="s">
        <v>178</v>
      </c>
      <c r="E175" s="224" t="s">
        <v>5</v>
      </c>
      <c r="F175" s="225" t="s">
        <v>348</v>
      </c>
      <c r="H175" s="226">
        <v>3.07</v>
      </c>
      <c r="I175" s="227"/>
      <c r="L175" s="223"/>
      <c r="M175" s="228"/>
      <c r="N175" s="229"/>
      <c r="O175" s="229"/>
      <c r="P175" s="229"/>
      <c r="Q175" s="229"/>
      <c r="R175" s="229"/>
      <c r="S175" s="229"/>
      <c r="T175" s="230"/>
      <c r="AT175" s="224" t="s">
        <v>178</v>
      </c>
      <c r="AU175" s="224" t="s">
        <v>82</v>
      </c>
      <c r="AV175" s="14" t="s">
        <v>174</v>
      </c>
      <c r="AW175" s="14" t="s">
        <v>36</v>
      </c>
      <c r="AX175" s="14" t="s">
        <v>80</v>
      </c>
      <c r="AY175" s="224" t="s">
        <v>167</v>
      </c>
    </row>
    <row r="176" spans="2:63" s="11" customFormat="1" ht="29.9" customHeight="1">
      <c r="B176" s="168"/>
      <c r="D176" s="169" t="s">
        <v>72</v>
      </c>
      <c r="E176" s="179" t="s">
        <v>197</v>
      </c>
      <c r="F176" s="179" t="s">
        <v>440</v>
      </c>
      <c r="I176" s="171"/>
      <c r="J176" s="180">
        <f>BK176</f>
        <v>0</v>
      </c>
      <c r="L176" s="168"/>
      <c r="M176" s="173"/>
      <c r="N176" s="174"/>
      <c r="O176" s="174"/>
      <c r="P176" s="175">
        <f>SUM(P177:P185)</f>
        <v>0</v>
      </c>
      <c r="Q176" s="174"/>
      <c r="R176" s="175">
        <f>SUM(R177:R185)</f>
        <v>1.5252800000000002</v>
      </c>
      <c r="S176" s="174"/>
      <c r="T176" s="176">
        <f>SUM(T177:T185)</f>
        <v>0</v>
      </c>
      <c r="AR176" s="169" t="s">
        <v>80</v>
      </c>
      <c r="AT176" s="177" t="s">
        <v>72</v>
      </c>
      <c r="AU176" s="177" t="s">
        <v>80</v>
      </c>
      <c r="AY176" s="169" t="s">
        <v>167</v>
      </c>
      <c r="BK176" s="178">
        <f>SUM(BK177:BK185)</f>
        <v>0</v>
      </c>
    </row>
    <row r="177" spans="2:65" s="1" customFormat="1" ht="25.5" customHeight="1">
      <c r="B177" s="181"/>
      <c r="C177" s="182" t="s">
        <v>283</v>
      </c>
      <c r="D177" s="182" t="s">
        <v>169</v>
      </c>
      <c r="E177" s="183" t="s">
        <v>2229</v>
      </c>
      <c r="F177" s="184" t="s">
        <v>2230</v>
      </c>
      <c r="G177" s="185" t="s">
        <v>172</v>
      </c>
      <c r="H177" s="186">
        <v>3.2</v>
      </c>
      <c r="I177" s="187"/>
      <c r="J177" s="188">
        <f>ROUND(I177*H177,2)</f>
        <v>0</v>
      </c>
      <c r="K177" s="184" t="s">
        <v>173</v>
      </c>
      <c r="L177" s="41"/>
      <c r="M177" s="189" t="s">
        <v>5</v>
      </c>
      <c r="N177" s="190" t="s">
        <v>44</v>
      </c>
      <c r="O177" s="42"/>
      <c r="P177" s="191">
        <f>O177*H177</f>
        <v>0</v>
      </c>
      <c r="Q177" s="191">
        <v>0.27994</v>
      </c>
      <c r="R177" s="191">
        <f>Q177*H177</f>
        <v>0.8958080000000002</v>
      </c>
      <c r="S177" s="191">
        <v>0</v>
      </c>
      <c r="T177" s="192">
        <f>S177*H177</f>
        <v>0</v>
      </c>
      <c r="AR177" s="24" t="s">
        <v>174</v>
      </c>
      <c r="AT177" s="24" t="s">
        <v>169</v>
      </c>
      <c r="AU177" s="24" t="s">
        <v>82</v>
      </c>
      <c r="AY177" s="24" t="s">
        <v>167</v>
      </c>
      <c r="BE177" s="193">
        <f>IF(N177="základní",J177,0)</f>
        <v>0</v>
      </c>
      <c r="BF177" s="193">
        <f>IF(N177="snížená",J177,0)</f>
        <v>0</v>
      </c>
      <c r="BG177" s="193">
        <f>IF(N177="zákl. přenesená",J177,0)</f>
        <v>0</v>
      </c>
      <c r="BH177" s="193">
        <f>IF(N177="sníž. přenesená",J177,0)</f>
        <v>0</v>
      </c>
      <c r="BI177" s="193">
        <f>IF(N177="nulová",J177,0)</f>
        <v>0</v>
      </c>
      <c r="BJ177" s="24" t="s">
        <v>80</v>
      </c>
      <c r="BK177" s="193">
        <f>ROUND(I177*H177,2)</f>
        <v>0</v>
      </c>
      <c r="BL177" s="24" t="s">
        <v>174</v>
      </c>
      <c r="BM177" s="24" t="s">
        <v>2231</v>
      </c>
    </row>
    <row r="178" spans="2:47" s="1" customFormat="1" ht="85.5">
      <c r="B178" s="41"/>
      <c r="D178" s="194" t="s">
        <v>176</v>
      </c>
      <c r="F178" s="195" t="s">
        <v>2232</v>
      </c>
      <c r="I178" s="156"/>
      <c r="L178" s="41"/>
      <c r="M178" s="196"/>
      <c r="N178" s="42"/>
      <c r="O178" s="42"/>
      <c r="P178" s="42"/>
      <c r="Q178" s="42"/>
      <c r="R178" s="42"/>
      <c r="S178" s="42"/>
      <c r="T178" s="70"/>
      <c r="AT178" s="24" t="s">
        <v>176</v>
      </c>
      <c r="AU178" s="24" t="s">
        <v>82</v>
      </c>
    </row>
    <row r="179" spans="2:51" s="12" customFormat="1" ht="13.5">
      <c r="B179" s="197"/>
      <c r="D179" s="194" t="s">
        <v>178</v>
      </c>
      <c r="E179" s="198" t="s">
        <v>5</v>
      </c>
      <c r="F179" s="199" t="s">
        <v>2233</v>
      </c>
      <c r="H179" s="198" t="s">
        <v>5</v>
      </c>
      <c r="I179" s="200"/>
      <c r="L179" s="197"/>
      <c r="M179" s="201"/>
      <c r="N179" s="202"/>
      <c r="O179" s="202"/>
      <c r="P179" s="202"/>
      <c r="Q179" s="202"/>
      <c r="R179" s="202"/>
      <c r="S179" s="202"/>
      <c r="T179" s="203"/>
      <c r="AT179" s="198" t="s">
        <v>178</v>
      </c>
      <c r="AU179" s="198" t="s">
        <v>82</v>
      </c>
      <c r="AV179" s="12" t="s">
        <v>80</v>
      </c>
      <c r="AW179" s="12" t="s">
        <v>36</v>
      </c>
      <c r="AX179" s="12" t="s">
        <v>73</v>
      </c>
      <c r="AY179" s="198" t="s">
        <v>167</v>
      </c>
    </row>
    <row r="180" spans="2:51" s="13" customFormat="1" ht="13.5">
      <c r="B180" s="204"/>
      <c r="D180" s="194" t="s">
        <v>178</v>
      </c>
      <c r="E180" s="205" t="s">
        <v>5</v>
      </c>
      <c r="F180" s="206" t="s">
        <v>2234</v>
      </c>
      <c r="H180" s="207">
        <v>3.2</v>
      </c>
      <c r="I180" s="208"/>
      <c r="L180" s="204"/>
      <c r="M180" s="209"/>
      <c r="N180" s="210"/>
      <c r="O180" s="210"/>
      <c r="P180" s="210"/>
      <c r="Q180" s="210"/>
      <c r="R180" s="210"/>
      <c r="S180" s="210"/>
      <c r="T180" s="211"/>
      <c r="AT180" s="205" t="s">
        <v>178</v>
      </c>
      <c r="AU180" s="205" t="s">
        <v>82</v>
      </c>
      <c r="AV180" s="13" t="s">
        <v>82</v>
      </c>
      <c r="AW180" s="13" t="s">
        <v>36</v>
      </c>
      <c r="AX180" s="13" t="s">
        <v>80</v>
      </c>
      <c r="AY180" s="205" t="s">
        <v>167</v>
      </c>
    </row>
    <row r="181" spans="2:65" s="1" customFormat="1" ht="25.5" customHeight="1">
      <c r="B181" s="181"/>
      <c r="C181" s="182" t="s">
        <v>10</v>
      </c>
      <c r="D181" s="182" t="s">
        <v>169</v>
      </c>
      <c r="E181" s="183" t="s">
        <v>2235</v>
      </c>
      <c r="F181" s="184" t="s">
        <v>2236</v>
      </c>
      <c r="G181" s="185" t="s">
        <v>172</v>
      </c>
      <c r="H181" s="186">
        <v>1.6</v>
      </c>
      <c r="I181" s="187"/>
      <c r="J181" s="188">
        <f>ROUND(I181*H181,2)</f>
        <v>0</v>
      </c>
      <c r="K181" s="184" t="s">
        <v>173</v>
      </c>
      <c r="L181" s="41"/>
      <c r="M181" s="189" t="s">
        <v>5</v>
      </c>
      <c r="N181" s="190" t="s">
        <v>44</v>
      </c>
      <c r="O181" s="42"/>
      <c r="P181" s="191">
        <f>O181*H181</f>
        <v>0</v>
      </c>
      <c r="Q181" s="191">
        <v>0.26376</v>
      </c>
      <c r="R181" s="191">
        <f>Q181*H181</f>
        <v>0.422016</v>
      </c>
      <c r="S181" s="191">
        <v>0</v>
      </c>
      <c r="T181" s="192">
        <f>S181*H181</f>
        <v>0</v>
      </c>
      <c r="AR181" s="24" t="s">
        <v>174</v>
      </c>
      <c r="AT181" s="24" t="s">
        <v>169</v>
      </c>
      <c r="AU181" s="24" t="s">
        <v>82</v>
      </c>
      <c r="AY181" s="24" t="s">
        <v>167</v>
      </c>
      <c r="BE181" s="193">
        <f>IF(N181="základní",J181,0)</f>
        <v>0</v>
      </c>
      <c r="BF181" s="193">
        <f>IF(N181="snížená",J181,0)</f>
        <v>0</v>
      </c>
      <c r="BG181" s="193">
        <f>IF(N181="zákl. přenesená",J181,0)</f>
        <v>0</v>
      </c>
      <c r="BH181" s="193">
        <f>IF(N181="sníž. přenesená",J181,0)</f>
        <v>0</v>
      </c>
      <c r="BI181" s="193">
        <f>IF(N181="nulová",J181,0)</f>
        <v>0</v>
      </c>
      <c r="BJ181" s="24" t="s">
        <v>80</v>
      </c>
      <c r="BK181" s="193">
        <f>ROUND(I181*H181,2)</f>
        <v>0</v>
      </c>
      <c r="BL181" s="24" t="s">
        <v>174</v>
      </c>
      <c r="BM181" s="24" t="s">
        <v>2237</v>
      </c>
    </row>
    <row r="182" spans="2:47" s="1" customFormat="1" ht="85.5">
      <c r="B182" s="41"/>
      <c r="D182" s="194" t="s">
        <v>176</v>
      </c>
      <c r="F182" s="195" t="s">
        <v>2232</v>
      </c>
      <c r="I182" s="156"/>
      <c r="L182" s="41"/>
      <c r="M182" s="196"/>
      <c r="N182" s="42"/>
      <c r="O182" s="42"/>
      <c r="P182" s="42"/>
      <c r="Q182" s="42"/>
      <c r="R182" s="42"/>
      <c r="S182" s="42"/>
      <c r="T182" s="70"/>
      <c r="AT182" s="24" t="s">
        <v>176</v>
      </c>
      <c r="AU182" s="24" t="s">
        <v>82</v>
      </c>
    </row>
    <row r="183" spans="2:51" s="13" customFormat="1" ht="13.5">
      <c r="B183" s="204"/>
      <c r="D183" s="194" t="s">
        <v>178</v>
      </c>
      <c r="E183" s="205" t="s">
        <v>5</v>
      </c>
      <c r="F183" s="206" t="s">
        <v>2151</v>
      </c>
      <c r="H183" s="207">
        <v>1.6</v>
      </c>
      <c r="I183" s="208"/>
      <c r="L183" s="204"/>
      <c r="M183" s="209"/>
      <c r="N183" s="210"/>
      <c r="O183" s="210"/>
      <c r="P183" s="210"/>
      <c r="Q183" s="210"/>
      <c r="R183" s="210"/>
      <c r="S183" s="210"/>
      <c r="T183" s="211"/>
      <c r="AT183" s="205" t="s">
        <v>178</v>
      </c>
      <c r="AU183" s="205" t="s">
        <v>82</v>
      </c>
      <c r="AV183" s="13" t="s">
        <v>82</v>
      </c>
      <c r="AW183" s="13" t="s">
        <v>36</v>
      </c>
      <c r="AX183" s="13" t="s">
        <v>80</v>
      </c>
      <c r="AY183" s="205" t="s">
        <v>167</v>
      </c>
    </row>
    <row r="184" spans="2:65" s="1" customFormat="1" ht="25.5" customHeight="1">
      <c r="B184" s="181"/>
      <c r="C184" s="182" t="s">
        <v>294</v>
      </c>
      <c r="D184" s="182" t="s">
        <v>169</v>
      </c>
      <c r="E184" s="183" t="s">
        <v>2238</v>
      </c>
      <c r="F184" s="184" t="s">
        <v>2239</v>
      </c>
      <c r="G184" s="185" t="s">
        <v>172</v>
      </c>
      <c r="H184" s="186">
        <v>1.6</v>
      </c>
      <c r="I184" s="187"/>
      <c r="J184" s="188">
        <f>ROUND(I184*H184,2)</f>
        <v>0</v>
      </c>
      <c r="K184" s="184" t="s">
        <v>173</v>
      </c>
      <c r="L184" s="41"/>
      <c r="M184" s="189" t="s">
        <v>5</v>
      </c>
      <c r="N184" s="190" t="s">
        <v>44</v>
      </c>
      <c r="O184" s="42"/>
      <c r="P184" s="191">
        <f>O184*H184</f>
        <v>0</v>
      </c>
      <c r="Q184" s="191">
        <v>0.12966</v>
      </c>
      <c r="R184" s="191">
        <f>Q184*H184</f>
        <v>0.207456</v>
      </c>
      <c r="S184" s="191">
        <v>0</v>
      </c>
      <c r="T184" s="192">
        <f>S184*H184</f>
        <v>0</v>
      </c>
      <c r="AR184" s="24" t="s">
        <v>174</v>
      </c>
      <c r="AT184" s="24" t="s">
        <v>169</v>
      </c>
      <c r="AU184" s="24" t="s">
        <v>82</v>
      </c>
      <c r="AY184" s="24" t="s">
        <v>167</v>
      </c>
      <c r="BE184" s="193">
        <f>IF(N184="základní",J184,0)</f>
        <v>0</v>
      </c>
      <c r="BF184" s="193">
        <f>IF(N184="snížená",J184,0)</f>
        <v>0</v>
      </c>
      <c r="BG184" s="193">
        <f>IF(N184="zákl. přenesená",J184,0)</f>
        <v>0</v>
      </c>
      <c r="BH184" s="193">
        <f>IF(N184="sníž. přenesená",J184,0)</f>
        <v>0</v>
      </c>
      <c r="BI184" s="193">
        <f>IF(N184="nulová",J184,0)</f>
        <v>0</v>
      </c>
      <c r="BJ184" s="24" t="s">
        <v>80</v>
      </c>
      <c r="BK184" s="193">
        <f>ROUND(I184*H184,2)</f>
        <v>0</v>
      </c>
      <c r="BL184" s="24" t="s">
        <v>174</v>
      </c>
      <c r="BM184" s="24" t="s">
        <v>2240</v>
      </c>
    </row>
    <row r="185" spans="2:47" s="1" customFormat="1" ht="123.5">
      <c r="B185" s="41"/>
      <c r="D185" s="194" t="s">
        <v>176</v>
      </c>
      <c r="F185" s="195" t="s">
        <v>2241</v>
      </c>
      <c r="I185" s="156"/>
      <c r="L185" s="41"/>
      <c r="M185" s="196"/>
      <c r="N185" s="42"/>
      <c r="O185" s="42"/>
      <c r="P185" s="42"/>
      <c r="Q185" s="42"/>
      <c r="R185" s="42"/>
      <c r="S185" s="42"/>
      <c r="T185" s="70"/>
      <c r="AT185" s="24" t="s">
        <v>176</v>
      </c>
      <c r="AU185" s="24" t="s">
        <v>82</v>
      </c>
    </row>
    <row r="186" spans="2:63" s="11" customFormat="1" ht="29.9" customHeight="1">
      <c r="B186" s="168"/>
      <c r="D186" s="169" t="s">
        <v>72</v>
      </c>
      <c r="E186" s="179" t="s">
        <v>217</v>
      </c>
      <c r="F186" s="179" t="s">
        <v>262</v>
      </c>
      <c r="I186" s="171"/>
      <c r="J186" s="180">
        <f>BK186</f>
        <v>0</v>
      </c>
      <c r="L186" s="168"/>
      <c r="M186" s="173"/>
      <c r="N186" s="174"/>
      <c r="O186" s="174"/>
      <c r="P186" s="175">
        <f>SUM(P187:P224)</f>
        <v>0</v>
      </c>
      <c r="Q186" s="174"/>
      <c r="R186" s="175">
        <f>SUM(R187:R224)</f>
        <v>1.7587057500000003</v>
      </c>
      <c r="S186" s="174"/>
      <c r="T186" s="176">
        <f>SUM(T187:T224)</f>
        <v>0</v>
      </c>
      <c r="AR186" s="169" t="s">
        <v>80</v>
      </c>
      <c r="AT186" s="177" t="s">
        <v>72</v>
      </c>
      <c r="AU186" s="177" t="s">
        <v>80</v>
      </c>
      <c r="AY186" s="169" t="s">
        <v>167</v>
      </c>
      <c r="BK186" s="178">
        <f>SUM(BK187:BK224)</f>
        <v>0</v>
      </c>
    </row>
    <row r="187" spans="2:65" s="1" customFormat="1" ht="25.5" customHeight="1">
      <c r="B187" s="181"/>
      <c r="C187" s="182" t="s">
        <v>299</v>
      </c>
      <c r="D187" s="182" t="s">
        <v>169</v>
      </c>
      <c r="E187" s="183" t="s">
        <v>2242</v>
      </c>
      <c r="F187" s="184" t="s">
        <v>2243</v>
      </c>
      <c r="G187" s="185" t="s">
        <v>194</v>
      </c>
      <c r="H187" s="186">
        <v>35</v>
      </c>
      <c r="I187" s="187"/>
      <c r="J187" s="188">
        <f>ROUND(I187*H187,2)</f>
        <v>0</v>
      </c>
      <c r="K187" s="184" t="s">
        <v>173</v>
      </c>
      <c r="L187" s="41"/>
      <c r="M187" s="189" t="s">
        <v>5</v>
      </c>
      <c r="N187" s="190" t="s">
        <v>44</v>
      </c>
      <c r="O187" s="42"/>
      <c r="P187" s="191">
        <f>O187*H187</f>
        <v>0</v>
      </c>
      <c r="Q187" s="191">
        <v>0</v>
      </c>
      <c r="R187" s="191">
        <f>Q187*H187</f>
        <v>0</v>
      </c>
      <c r="S187" s="191">
        <v>0</v>
      </c>
      <c r="T187" s="192">
        <f>S187*H187</f>
        <v>0</v>
      </c>
      <c r="AR187" s="24" t="s">
        <v>174</v>
      </c>
      <c r="AT187" s="24" t="s">
        <v>169</v>
      </c>
      <c r="AU187" s="24" t="s">
        <v>82</v>
      </c>
      <c r="AY187" s="24" t="s">
        <v>167</v>
      </c>
      <c r="BE187" s="193">
        <f>IF(N187="základní",J187,0)</f>
        <v>0</v>
      </c>
      <c r="BF187" s="193">
        <f>IF(N187="snížená",J187,0)</f>
        <v>0</v>
      </c>
      <c r="BG187" s="193">
        <f>IF(N187="zákl. přenesená",J187,0)</f>
        <v>0</v>
      </c>
      <c r="BH187" s="193">
        <f>IF(N187="sníž. přenesená",J187,0)</f>
        <v>0</v>
      </c>
      <c r="BI187" s="193">
        <f>IF(N187="nulová",J187,0)</f>
        <v>0</v>
      </c>
      <c r="BJ187" s="24" t="s">
        <v>80</v>
      </c>
      <c r="BK187" s="193">
        <f>ROUND(I187*H187,2)</f>
        <v>0</v>
      </c>
      <c r="BL187" s="24" t="s">
        <v>174</v>
      </c>
      <c r="BM187" s="24" t="s">
        <v>2244</v>
      </c>
    </row>
    <row r="188" spans="2:47" s="1" customFormat="1" ht="66.5">
      <c r="B188" s="41"/>
      <c r="D188" s="194" t="s">
        <v>176</v>
      </c>
      <c r="F188" s="195" t="s">
        <v>2245</v>
      </c>
      <c r="I188" s="156"/>
      <c r="L188" s="41"/>
      <c r="M188" s="196"/>
      <c r="N188" s="42"/>
      <c r="O188" s="42"/>
      <c r="P188" s="42"/>
      <c r="Q188" s="42"/>
      <c r="R188" s="42"/>
      <c r="S188" s="42"/>
      <c r="T188" s="70"/>
      <c r="AT188" s="24" t="s">
        <v>176</v>
      </c>
      <c r="AU188" s="24" t="s">
        <v>82</v>
      </c>
    </row>
    <row r="189" spans="2:51" s="12" customFormat="1" ht="13.5">
      <c r="B189" s="197"/>
      <c r="D189" s="194" t="s">
        <v>178</v>
      </c>
      <c r="E189" s="198" t="s">
        <v>5</v>
      </c>
      <c r="F189" s="199" t="s">
        <v>2180</v>
      </c>
      <c r="H189" s="198" t="s">
        <v>5</v>
      </c>
      <c r="I189" s="200"/>
      <c r="L189" s="197"/>
      <c r="M189" s="201"/>
      <c r="N189" s="202"/>
      <c r="O189" s="202"/>
      <c r="P189" s="202"/>
      <c r="Q189" s="202"/>
      <c r="R189" s="202"/>
      <c r="S189" s="202"/>
      <c r="T189" s="203"/>
      <c r="AT189" s="198" t="s">
        <v>178</v>
      </c>
      <c r="AU189" s="198" t="s">
        <v>82</v>
      </c>
      <c r="AV189" s="12" t="s">
        <v>80</v>
      </c>
      <c r="AW189" s="12" t="s">
        <v>36</v>
      </c>
      <c r="AX189" s="12" t="s">
        <v>73</v>
      </c>
      <c r="AY189" s="198" t="s">
        <v>167</v>
      </c>
    </row>
    <row r="190" spans="2:51" s="13" customFormat="1" ht="13.5">
      <c r="B190" s="204"/>
      <c r="D190" s="194" t="s">
        <v>178</v>
      </c>
      <c r="E190" s="205" t="s">
        <v>5</v>
      </c>
      <c r="F190" s="206" t="s">
        <v>252</v>
      </c>
      <c r="H190" s="207">
        <v>14</v>
      </c>
      <c r="I190" s="208"/>
      <c r="L190" s="204"/>
      <c r="M190" s="209"/>
      <c r="N190" s="210"/>
      <c r="O190" s="210"/>
      <c r="P190" s="210"/>
      <c r="Q190" s="210"/>
      <c r="R190" s="210"/>
      <c r="S190" s="210"/>
      <c r="T190" s="211"/>
      <c r="AT190" s="205" t="s">
        <v>178</v>
      </c>
      <c r="AU190" s="205" t="s">
        <v>82</v>
      </c>
      <c r="AV190" s="13" t="s">
        <v>82</v>
      </c>
      <c r="AW190" s="13" t="s">
        <v>36</v>
      </c>
      <c r="AX190" s="13" t="s">
        <v>73</v>
      </c>
      <c r="AY190" s="205" t="s">
        <v>167</v>
      </c>
    </row>
    <row r="191" spans="2:51" s="12" customFormat="1" ht="13.5">
      <c r="B191" s="197"/>
      <c r="D191" s="194" t="s">
        <v>178</v>
      </c>
      <c r="E191" s="198" t="s">
        <v>5</v>
      </c>
      <c r="F191" s="199" t="s">
        <v>2246</v>
      </c>
      <c r="H191" s="198" t="s">
        <v>5</v>
      </c>
      <c r="I191" s="200"/>
      <c r="L191" s="197"/>
      <c r="M191" s="201"/>
      <c r="N191" s="202"/>
      <c r="O191" s="202"/>
      <c r="P191" s="202"/>
      <c r="Q191" s="202"/>
      <c r="R191" s="202"/>
      <c r="S191" s="202"/>
      <c r="T191" s="203"/>
      <c r="AT191" s="198" t="s">
        <v>178</v>
      </c>
      <c r="AU191" s="198" t="s">
        <v>82</v>
      </c>
      <c r="AV191" s="12" t="s">
        <v>80</v>
      </c>
      <c r="AW191" s="12" t="s">
        <v>36</v>
      </c>
      <c r="AX191" s="12" t="s">
        <v>73</v>
      </c>
      <c r="AY191" s="198" t="s">
        <v>167</v>
      </c>
    </row>
    <row r="192" spans="2:51" s="13" customFormat="1" ht="13.5">
      <c r="B192" s="204"/>
      <c r="D192" s="194" t="s">
        <v>178</v>
      </c>
      <c r="E192" s="205" t="s">
        <v>5</v>
      </c>
      <c r="F192" s="206" t="s">
        <v>10</v>
      </c>
      <c r="H192" s="207">
        <v>21</v>
      </c>
      <c r="I192" s="208"/>
      <c r="L192" s="204"/>
      <c r="M192" s="209"/>
      <c r="N192" s="210"/>
      <c r="O192" s="210"/>
      <c r="P192" s="210"/>
      <c r="Q192" s="210"/>
      <c r="R192" s="210"/>
      <c r="S192" s="210"/>
      <c r="T192" s="211"/>
      <c r="AT192" s="205" t="s">
        <v>178</v>
      </c>
      <c r="AU192" s="205" t="s">
        <v>82</v>
      </c>
      <c r="AV192" s="13" t="s">
        <v>82</v>
      </c>
      <c r="AW192" s="13" t="s">
        <v>36</v>
      </c>
      <c r="AX192" s="13" t="s">
        <v>73</v>
      </c>
      <c r="AY192" s="205" t="s">
        <v>167</v>
      </c>
    </row>
    <row r="193" spans="2:51" s="14" customFormat="1" ht="13.5">
      <c r="B193" s="223"/>
      <c r="D193" s="194" t="s">
        <v>178</v>
      </c>
      <c r="E193" s="224" t="s">
        <v>5</v>
      </c>
      <c r="F193" s="225" t="s">
        <v>348</v>
      </c>
      <c r="H193" s="226">
        <v>35</v>
      </c>
      <c r="I193" s="227"/>
      <c r="L193" s="223"/>
      <c r="M193" s="228"/>
      <c r="N193" s="229"/>
      <c r="O193" s="229"/>
      <c r="P193" s="229"/>
      <c r="Q193" s="229"/>
      <c r="R193" s="229"/>
      <c r="S193" s="229"/>
      <c r="T193" s="230"/>
      <c r="AT193" s="224" t="s">
        <v>178</v>
      </c>
      <c r="AU193" s="224" t="s">
        <v>82</v>
      </c>
      <c r="AV193" s="14" t="s">
        <v>174</v>
      </c>
      <c r="AW193" s="14" t="s">
        <v>36</v>
      </c>
      <c r="AX193" s="14" t="s">
        <v>80</v>
      </c>
      <c r="AY193" s="224" t="s">
        <v>167</v>
      </c>
    </row>
    <row r="194" spans="2:65" s="1" customFormat="1" ht="16.5" customHeight="1">
      <c r="B194" s="181"/>
      <c r="C194" s="213" t="s">
        <v>305</v>
      </c>
      <c r="D194" s="213" t="s">
        <v>274</v>
      </c>
      <c r="E194" s="214" t="s">
        <v>2247</v>
      </c>
      <c r="F194" s="215" t="s">
        <v>2248</v>
      </c>
      <c r="G194" s="216" t="s">
        <v>194</v>
      </c>
      <c r="H194" s="217">
        <v>35.525</v>
      </c>
      <c r="I194" s="218"/>
      <c r="J194" s="219">
        <f>ROUND(I194*H194,2)</f>
        <v>0</v>
      </c>
      <c r="K194" s="215" t="s">
        <v>173</v>
      </c>
      <c r="L194" s="220"/>
      <c r="M194" s="221" t="s">
        <v>5</v>
      </c>
      <c r="N194" s="222" t="s">
        <v>44</v>
      </c>
      <c r="O194" s="42"/>
      <c r="P194" s="191">
        <f>O194*H194</f>
        <v>0</v>
      </c>
      <c r="Q194" s="191">
        <v>0.00043</v>
      </c>
      <c r="R194" s="191">
        <f>Q194*H194</f>
        <v>0.01527575</v>
      </c>
      <c r="S194" s="191">
        <v>0</v>
      </c>
      <c r="T194" s="192">
        <f>S194*H194</f>
        <v>0</v>
      </c>
      <c r="AR194" s="24" t="s">
        <v>217</v>
      </c>
      <c r="AT194" s="24" t="s">
        <v>274</v>
      </c>
      <c r="AU194" s="24" t="s">
        <v>82</v>
      </c>
      <c r="AY194" s="24" t="s">
        <v>167</v>
      </c>
      <c r="BE194" s="193">
        <f>IF(N194="základní",J194,0)</f>
        <v>0</v>
      </c>
      <c r="BF194" s="193">
        <f>IF(N194="snížená",J194,0)</f>
        <v>0</v>
      </c>
      <c r="BG194" s="193">
        <f>IF(N194="zákl. přenesená",J194,0)</f>
        <v>0</v>
      </c>
      <c r="BH194" s="193">
        <f>IF(N194="sníž. přenesená",J194,0)</f>
        <v>0</v>
      </c>
      <c r="BI194" s="193">
        <f>IF(N194="nulová",J194,0)</f>
        <v>0</v>
      </c>
      <c r="BJ194" s="24" t="s">
        <v>80</v>
      </c>
      <c r="BK194" s="193">
        <f>ROUND(I194*H194,2)</f>
        <v>0</v>
      </c>
      <c r="BL194" s="24" t="s">
        <v>174</v>
      </c>
      <c r="BM194" s="24" t="s">
        <v>2249</v>
      </c>
    </row>
    <row r="195" spans="2:51" s="13" customFormat="1" ht="13.5">
      <c r="B195" s="204"/>
      <c r="D195" s="194" t="s">
        <v>178</v>
      </c>
      <c r="E195" s="205" t="s">
        <v>5</v>
      </c>
      <c r="F195" s="206" t="s">
        <v>2250</v>
      </c>
      <c r="H195" s="207">
        <v>35.525</v>
      </c>
      <c r="I195" s="208"/>
      <c r="L195" s="204"/>
      <c r="M195" s="209"/>
      <c r="N195" s="210"/>
      <c r="O195" s="210"/>
      <c r="P195" s="210"/>
      <c r="Q195" s="210"/>
      <c r="R195" s="210"/>
      <c r="S195" s="210"/>
      <c r="T195" s="211"/>
      <c r="AT195" s="205" t="s">
        <v>178</v>
      </c>
      <c r="AU195" s="205" t="s">
        <v>82</v>
      </c>
      <c r="AV195" s="13" t="s">
        <v>82</v>
      </c>
      <c r="AW195" s="13" t="s">
        <v>36</v>
      </c>
      <c r="AX195" s="13" t="s">
        <v>80</v>
      </c>
      <c r="AY195" s="205" t="s">
        <v>167</v>
      </c>
    </row>
    <row r="196" spans="2:65" s="1" customFormat="1" ht="25.5" customHeight="1">
      <c r="B196" s="181"/>
      <c r="C196" s="182" t="s">
        <v>310</v>
      </c>
      <c r="D196" s="182" t="s">
        <v>169</v>
      </c>
      <c r="E196" s="183" t="s">
        <v>2251</v>
      </c>
      <c r="F196" s="184" t="s">
        <v>2252</v>
      </c>
      <c r="G196" s="185" t="s">
        <v>266</v>
      </c>
      <c r="H196" s="186">
        <v>1</v>
      </c>
      <c r="I196" s="187"/>
      <c r="J196" s="188">
        <f>ROUND(I196*H196,2)</f>
        <v>0</v>
      </c>
      <c r="K196" s="184" t="s">
        <v>173</v>
      </c>
      <c r="L196" s="41"/>
      <c r="M196" s="189" t="s">
        <v>5</v>
      </c>
      <c r="N196" s="190" t="s">
        <v>44</v>
      </c>
      <c r="O196" s="42"/>
      <c r="P196" s="191">
        <f>O196*H196</f>
        <v>0</v>
      </c>
      <c r="Q196" s="191">
        <v>0.00038</v>
      </c>
      <c r="R196" s="191">
        <f>Q196*H196</f>
        <v>0.00038</v>
      </c>
      <c r="S196" s="191">
        <v>0</v>
      </c>
      <c r="T196" s="192">
        <f>S196*H196</f>
        <v>0</v>
      </c>
      <c r="AR196" s="24" t="s">
        <v>174</v>
      </c>
      <c r="AT196" s="24" t="s">
        <v>169</v>
      </c>
      <c r="AU196" s="24" t="s">
        <v>82</v>
      </c>
      <c r="AY196" s="24" t="s">
        <v>167</v>
      </c>
      <c r="BE196" s="193">
        <f>IF(N196="základní",J196,0)</f>
        <v>0</v>
      </c>
      <c r="BF196" s="193">
        <f>IF(N196="snížená",J196,0)</f>
        <v>0</v>
      </c>
      <c r="BG196" s="193">
        <f>IF(N196="zákl. přenesená",J196,0)</f>
        <v>0</v>
      </c>
      <c r="BH196" s="193">
        <f>IF(N196="sníž. přenesená",J196,0)</f>
        <v>0</v>
      </c>
      <c r="BI196" s="193">
        <f>IF(N196="nulová",J196,0)</f>
        <v>0</v>
      </c>
      <c r="BJ196" s="24" t="s">
        <v>80</v>
      </c>
      <c r="BK196" s="193">
        <f>ROUND(I196*H196,2)</f>
        <v>0</v>
      </c>
      <c r="BL196" s="24" t="s">
        <v>174</v>
      </c>
      <c r="BM196" s="24" t="s">
        <v>2253</v>
      </c>
    </row>
    <row r="197" spans="2:47" s="1" customFormat="1" ht="47.5">
      <c r="B197" s="41"/>
      <c r="D197" s="194" t="s">
        <v>176</v>
      </c>
      <c r="F197" s="195" t="s">
        <v>2254</v>
      </c>
      <c r="I197" s="156"/>
      <c r="L197" s="41"/>
      <c r="M197" s="196"/>
      <c r="N197" s="42"/>
      <c r="O197" s="42"/>
      <c r="P197" s="42"/>
      <c r="Q197" s="42"/>
      <c r="R197" s="42"/>
      <c r="S197" s="42"/>
      <c r="T197" s="70"/>
      <c r="AT197" s="24" t="s">
        <v>176</v>
      </c>
      <c r="AU197" s="24" t="s">
        <v>82</v>
      </c>
    </row>
    <row r="198" spans="2:65" s="1" customFormat="1" ht="16.5" customHeight="1">
      <c r="B198" s="181"/>
      <c r="C198" s="182" t="s">
        <v>315</v>
      </c>
      <c r="D198" s="182" t="s">
        <v>169</v>
      </c>
      <c r="E198" s="183" t="s">
        <v>2255</v>
      </c>
      <c r="F198" s="184" t="s">
        <v>2256</v>
      </c>
      <c r="G198" s="185" t="s">
        <v>266</v>
      </c>
      <c r="H198" s="186">
        <v>1</v>
      </c>
      <c r="I198" s="187"/>
      <c r="J198" s="188">
        <f>ROUND(I198*H198,2)</f>
        <v>0</v>
      </c>
      <c r="K198" s="184" t="s">
        <v>173</v>
      </c>
      <c r="L198" s="41"/>
      <c r="M198" s="189" t="s">
        <v>5</v>
      </c>
      <c r="N198" s="190" t="s">
        <v>44</v>
      </c>
      <c r="O198" s="42"/>
      <c r="P198" s="191">
        <f>O198*H198</f>
        <v>0</v>
      </c>
      <c r="Q198" s="191">
        <v>0.00087</v>
      </c>
      <c r="R198" s="191">
        <f>Q198*H198</f>
        <v>0.00087</v>
      </c>
      <c r="S198" s="191">
        <v>0</v>
      </c>
      <c r="T198" s="192">
        <f>S198*H198</f>
        <v>0</v>
      </c>
      <c r="AR198" s="24" t="s">
        <v>174</v>
      </c>
      <c r="AT198" s="24" t="s">
        <v>169</v>
      </c>
      <c r="AU198" s="24" t="s">
        <v>82</v>
      </c>
      <c r="AY198" s="24" t="s">
        <v>167</v>
      </c>
      <c r="BE198" s="193">
        <f>IF(N198="základní",J198,0)</f>
        <v>0</v>
      </c>
      <c r="BF198" s="193">
        <f>IF(N198="snížená",J198,0)</f>
        <v>0</v>
      </c>
      <c r="BG198" s="193">
        <f>IF(N198="zákl. přenesená",J198,0)</f>
        <v>0</v>
      </c>
      <c r="BH198" s="193">
        <f>IF(N198="sníž. přenesená",J198,0)</f>
        <v>0</v>
      </c>
      <c r="BI198" s="193">
        <f>IF(N198="nulová",J198,0)</f>
        <v>0</v>
      </c>
      <c r="BJ198" s="24" t="s">
        <v>80</v>
      </c>
      <c r="BK198" s="193">
        <f>ROUND(I198*H198,2)</f>
        <v>0</v>
      </c>
      <c r="BL198" s="24" t="s">
        <v>174</v>
      </c>
      <c r="BM198" s="24" t="s">
        <v>2257</v>
      </c>
    </row>
    <row r="199" spans="2:47" s="1" customFormat="1" ht="256.5">
      <c r="B199" s="41"/>
      <c r="D199" s="194" t="s">
        <v>176</v>
      </c>
      <c r="F199" s="195" t="s">
        <v>2258</v>
      </c>
      <c r="I199" s="156"/>
      <c r="L199" s="41"/>
      <c r="M199" s="196"/>
      <c r="N199" s="42"/>
      <c r="O199" s="42"/>
      <c r="P199" s="42"/>
      <c r="Q199" s="42"/>
      <c r="R199" s="42"/>
      <c r="S199" s="42"/>
      <c r="T199" s="70"/>
      <c r="AT199" s="24" t="s">
        <v>176</v>
      </c>
      <c r="AU199" s="24" t="s">
        <v>82</v>
      </c>
    </row>
    <row r="200" spans="2:65" s="1" customFormat="1" ht="16.5" customHeight="1">
      <c r="B200" s="181"/>
      <c r="C200" s="213" t="s">
        <v>320</v>
      </c>
      <c r="D200" s="213" t="s">
        <v>274</v>
      </c>
      <c r="E200" s="214" t="s">
        <v>2259</v>
      </c>
      <c r="F200" s="215" t="s">
        <v>2260</v>
      </c>
      <c r="G200" s="216" t="s">
        <v>266</v>
      </c>
      <c r="H200" s="217">
        <v>1</v>
      </c>
      <c r="I200" s="218"/>
      <c r="J200" s="219">
        <f>ROUND(I200*H200,2)</f>
        <v>0</v>
      </c>
      <c r="K200" s="215" t="s">
        <v>5</v>
      </c>
      <c r="L200" s="220"/>
      <c r="M200" s="221" t="s">
        <v>5</v>
      </c>
      <c r="N200" s="222" t="s">
        <v>44</v>
      </c>
      <c r="O200" s="42"/>
      <c r="P200" s="191">
        <f>O200*H200</f>
        <v>0</v>
      </c>
      <c r="Q200" s="191">
        <v>0.002</v>
      </c>
      <c r="R200" s="191">
        <f>Q200*H200</f>
        <v>0.002</v>
      </c>
      <c r="S200" s="191">
        <v>0</v>
      </c>
      <c r="T200" s="192">
        <f>S200*H200</f>
        <v>0</v>
      </c>
      <c r="AR200" s="24" t="s">
        <v>217</v>
      </c>
      <c r="AT200" s="24" t="s">
        <v>274</v>
      </c>
      <c r="AU200" s="24" t="s">
        <v>82</v>
      </c>
      <c r="AY200" s="24" t="s">
        <v>167</v>
      </c>
      <c r="BE200" s="193">
        <f>IF(N200="základní",J200,0)</f>
        <v>0</v>
      </c>
      <c r="BF200" s="193">
        <f>IF(N200="snížená",J200,0)</f>
        <v>0</v>
      </c>
      <c r="BG200" s="193">
        <f>IF(N200="zákl. přenesená",J200,0)</f>
        <v>0</v>
      </c>
      <c r="BH200" s="193">
        <f>IF(N200="sníž. přenesená",J200,0)</f>
        <v>0</v>
      </c>
      <c r="BI200" s="193">
        <f>IF(N200="nulová",J200,0)</f>
        <v>0</v>
      </c>
      <c r="BJ200" s="24" t="s">
        <v>80</v>
      </c>
      <c r="BK200" s="193">
        <f>ROUND(I200*H200,2)</f>
        <v>0</v>
      </c>
      <c r="BL200" s="24" t="s">
        <v>174</v>
      </c>
      <c r="BM200" s="24" t="s">
        <v>2261</v>
      </c>
    </row>
    <row r="201" spans="2:65" s="1" customFormat="1" ht="38.25" customHeight="1">
      <c r="B201" s="181"/>
      <c r="C201" s="182" t="s">
        <v>327</v>
      </c>
      <c r="D201" s="182" t="s">
        <v>169</v>
      </c>
      <c r="E201" s="183" t="s">
        <v>2262</v>
      </c>
      <c r="F201" s="184" t="s">
        <v>2263</v>
      </c>
      <c r="G201" s="185" t="s">
        <v>266</v>
      </c>
      <c r="H201" s="186">
        <v>1</v>
      </c>
      <c r="I201" s="187"/>
      <c r="J201" s="188">
        <f>ROUND(I201*H201,2)</f>
        <v>0</v>
      </c>
      <c r="K201" s="184" t="s">
        <v>173</v>
      </c>
      <c r="L201" s="41"/>
      <c r="M201" s="189" t="s">
        <v>5</v>
      </c>
      <c r="N201" s="190" t="s">
        <v>44</v>
      </c>
      <c r="O201" s="42"/>
      <c r="P201" s="191">
        <f>O201*H201</f>
        <v>0</v>
      </c>
      <c r="Q201" s="191">
        <v>0.00072</v>
      </c>
      <c r="R201" s="191">
        <f>Q201*H201</f>
        <v>0.00072</v>
      </c>
      <c r="S201" s="191">
        <v>0</v>
      </c>
      <c r="T201" s="192">
        <f>S201*H201</f>
        <v>0</v>
      </c>
      <c r="AR201" s="24" t="s">
        <v>174</v>
      </c>
      <c r="AT201" s="24" t="s">
        <v>169</v>
      </c>
      <c r="AU201" s="24" t="s">
        <v>82</v>
      </c>
      <c r="AY201" s="24" t="s">
        <v>167</v>
      </c>
      <c r="BE201" s="193">
        <f>IF(N201="základní",J201,0)</f>
        <v>0</v>
      </c>
      <c r="BF201" s="193">
        <f>IF(N201="snížená",J201,0)</f>
        <v>0</v>
      </c>
      <c r="BG201" s="193">
        <f>IF(N201="zákl. přenesená",J201,0)</f>
        <v>0</v>
      </c>
      <c r="BH201" s="193">
        <f>IF(N201="sníž. přenesená",J201,0)</f>
        <v>0</v>
      </c>
      <c r="BI201" s="193">
        <f>IF(N201="nulová",J201,0)</f>
        <v>0</v>
      </c>
      <c r="BJ201" s="24" t="s">
        <v>80</v>
      </c>
      <c r="BK201" s="193">
        <f>ROUND(I201*H201,2)</f>
        <v>0</v>
      </c>
      <c r="BL201" s="24" t="s">
        <v>174</v>
      </c>
      <c r="BM201" s="24" t="s">
        <v>2264</v>
      </c>
    </row>
    <row r="202" spans="2:47" s="1" customFormat="1" ht="256.5">
      <c r="B202" s="41"/>
      <c r="D202" s="194" t="s">
        <v>176</v>
      </c>
      <c r="F202" s="195" t="s">
        <v>2258</v>
      </c>
      <c r="I202" s="156"/>
      <c r="L202" s="41"/>
      <c r="M202" s="196"/>
      <c r="N202" s="42"/>
      <c r="O202" s="42"/>
      <c r="P202" s="42"/>
      <c r="Q202" s="42"/>
      <c r="R202" s="42"/>
      <c r="S202" s="42"/>
      <c r="T202" s="70"/>
      <c r="AT202" s="24" t="s">
        <v>176</v>
      </c>
      <c r="AU202" s="24" t="s">
        <v>82</v>
      </c>
    </row>
    <row r="203" spans="2:65" s="1" customFormat="1" ht="16.5" customHeight="1">
      <c r="B203" s="181"/>
      <c r="C203" s="213" t="s">
        <v>334</v>
      </c>
      <c r="D203" s="213" t="s">
        <v>274</v>
      </c>
      <c r="E203" s="214" t="s">
        <v>2265</v>
      </c>
      <c r="F203" s="215" t="s">
        <v>2266</v>
      </c>
      <c r="G203" s="216" t="s">
        <v>266</v>
      </c>
      <c r="H203" s="217">
        <v>1</v>
      </c>
      <c r="I203" s="218"/>
      <c r="J203" s="219">
        <f>ROUND(I203*H203,2)</f>
        <v>0</v>
      </c>
      <c r="K203" s="215" t="s">
        <v>173</v>
      </c>
      <c r="L203" s="220"/>
      <c r="M203" s="221" t="s">
        <v>5</v>
      </c>
      <c r="N203" s="222" t="s">
        <v>44</v>
      </c>
      <c r="O203" s="42"/>
      <c r="P203" s="191">
        <f>O203*H203</f>
        <v>0</v>
      </c>
      <c r="Q203" s="191">
        <v>0.004</v>
      </c>
      <c r="R203" s="191">
        <f>Q203*H203</f>
        <v>0.004</v>
      </c>
      <c r="S203" s="191">
        <v>0</v>
      </c>
      <c r="T203" s="192">
        <f>S203*H203</f>
        <v>0</v>
      </c>
      <c r="AR203" s="24" t="s">
        <v>217</v>
      </c>
      <c r="AT203" s="24" t="s">
        <v>274</v>
      </c>
      <c r="AU203" s="24" t="s">
        <v>82</v>
      </c>
      <c r="AY203" s="24" t="s">
        <v>167</v>
      </c>
      <c r="BE203" s="193">
        <f>IF(N203="základní",J203,0)</f>
        <v>0</v>
      </c>
      <c r="BF203" s="193">
        <f>IF(N203="snížená",J203,0)</f>
        <v>0</v>
      </c>
      <c r="BG203" s="193">
        <f>IF(N203="zákl. přenesená",J203,0)</f>
        <v>0</v>
      </c>
      <c r="BH203" s="193">
        <f>IF(N203="sníž. přenesená",J203,0)</f>
        <v>0</v>
      </c>
      <c r="BI203" s="193">
        <f>IF(N203="nulová",J203,0)</f>
        <v>0</v>
      </c>
      <c r="BJ203" s="24" t="s">
        <v>80</v>
      </c>
      <c r="BK203" s="193">
        <f>ROUND(I203*H203,2)</f>
        <v>0</v>
      </c>
      <c r="BL203" s="24" t="s">
        <v>174</v>
      </c>
      <c r="BM203" s="24" t="s">
        <v>2267</v>
      </c>
    </row>
    <row r="204" spans="2:65" s="1" customFormat="1" ht="16.5" customHeight="1">
      <c r="B204" s="181"/>
      <c r="C204" s="213" t="s">
        <v>339</v>
      </c>
      <c r="D204" s="213" t="s">
        <v>274</v>
      </c>
      <c r="E204" s="214" t="s">
        <v>2268</v>
      </c>
      <c r="F204" s="215" t="s">
        <v>2269</v>
      </c>
      <c r="G204" s="216" t="s">
        <v>266</v>
      </c>
      <c r="H204" s="217">
        <v>1</v>
      </c>
      <c r="I204" s="218"/>
      <c r="J204" s="219">
        <f>ROUND(I204*H204,2)</f>
        <v>0</v>
      </c>
      <c r="K204" s="215" t="s">
        <v>5</v>
      </c>
      <c r="L204" s="220"/>
      <c r="M204" s="221" t="s">
        <v>5</v>
      </c>
      <c r="N204" s="222" t="s">
        <v>44</v>
      </c>
      <c r="O204" s="42"/>
      <c r="P204" s="191">
        <f>O204*H204</f>
        <v>0</v>
      </c>
      <c r="Q204" s="191">
        <v>0.0035</v>
      </c>
      <c r="R204" s="191">
        <f>Q204*H204</f>
        <v>0.0035</v>
      </c>
      <c r="S204" s="191">
        <v>0</v>
      </c>
      <c r="T204" s="192">
        <f>S204*H204</f>
        <v>0</v>
      </c>
      <c r="AR204" s="24" t="s">
        <v>217</v>
      </c>
      <c r="AT204" s="24" t="s">
        <v>274</v>
      </c>
      <c r="AU204" s="24" t="s">
        <v>82</v>
      </c>
      <c r="AY204" s="24" t="s">
        <v>167</v>
      </c>
      <c r="BE204" s="193">
        <f>IF(N204="základní",J204,0)</f>
        <v>0</v>
      </c>
      <c r="BF204" s="193">
        <f>IF(N204="snížená",J204,0)</f>
        <v>0</v>
      </c>
      <c r="BG204" s="193">
        <f>IF(N204="zákl. přenesená",J204,0)</f>
        <v>0</v>
      </c>
      <c r="BH204" s="193">
        <f>IF(N204="sníž. přenesená",J204,0)</f>
        <v>0</v>
      </c>
      <c r="BI204" s="193">
        <f>IF(N204="nulová",J204,0)</f>
        <v>0</v>
      </c>
      <c r="BJ204" s="24" t="s">
        <v>80</v>
      </c>
      <c r="BK204" s="193">
        <f>ROUND(I204*H204,2)</f>
        <v>0</v>
      </c>
      <c r="BL204" s="24" t="s">
        <v>174</v>
      </c>
      <c r="BM204" s="24" t="s">
        <v>2270</v>
      </c>
    </row>
    <row r="205" spans="2:65" s="1" customFormat="1" ht="25.5" customHeight="1">
      <c r="B205" s="181"/>
      <c r="C205" s="182" t="s">
        <v>349</v>
      </c>
      <c r="D205" s="182" t="s">
        <v>169</v>
      </c>
      <c r="E205" s="183" t="s">
        <v>2271</v>
      </c>
      <c r="F205" s="184" t="s">
        <v>2272</v>
      </c>
      <c r="G205" s="185" t="s">
        <v>266</v>
      </c>
      <c r="H205" s="186">
        <v>1</v>
      </c>
      <c r="I205" s="187"/>
      <c r="J205" s="188">
        <f>ROUND(I205*H205,2)</f>
        <v>0</v>
      </c>
      <c r="K205" s="184" t="s">
        <v>173</v>
      </c>
      <c r="L205" s="41"/>
      <c r="M205" s="189" t="s">
        <v>5</v>
      </c>
      <c r="N205" s="190" t="s">
        <v>44</v>
      </c>
      <c r="O205" s="42"/>
      <c r="P205" s="191">
        <f>O205*H205</f>
        <v>0</v>
      </c>
      <c r="Q205" s="191">
        <v>0</v>
      </c>
      <c r="R205" s="191">
        <f>Q205*H205</f>
        <v>0</v>
      </c>
      <c r="S205" s="191">
        <v>0</v>
      </c>
      <c r="T205" s="192">
        <f>S205*H205</f>
        <v>0</v>
      </c>
      <c r="AR205" s="24" t="s">
        <v>174</v>
      </c>
      <c r="AT205" s="24" t="s">
        <v>169</v>
      </c>
      <c r="AU205" s="24" t="s">
        <v>82</v>
      </c>
      <c r="AY205" s="24" t="s">
        <v>167</v>
      </c>
      <c r="BE205" s="193">
        <f>IF(N205="základní",J205,0)</f>
        <v>0</v>
      </c>
      <c r="BF205" s="193">
        <f>IF(N205="snížená",J205,0)</f>
        <v>0</v>
      </c>
      <c r="BG205" s="193">
        <f>IF(N205="zákl. přenesená",J205,0)</f>
        <v>0</v>
      </c>
      <c r="BH205" s="193">
        <f>IF(N205="sníž. přenesená",J205,0)</f>
        <v>0</v>
      </c>
      <c r="BI205" s="193">
        <f>IF(N205="nulová",J205,0)</f>
        <v>0</v>
      </c>
      <c r="BJ205" s="24" t="s">
        <v>80</v>
      </c>
      <c r="BK205" s="193">
        <f>ROUND(I205*H205,2)</f>
        <v>0</v>
      </c>
      <c r="BL205" s="24" t="s">
        <v>174</v>
      </c>
      <c r="BM205" s="24" t="s">
        <v>2273</v>
      </c>
    </row>
    <row r="206" spans="2:47" s="1" customFormat="1" ht="256.5">
      <c r="B206" s="41"/>
      <c r="D206" s="194" t="s">
        <v>176</v>
      </c>
      <c r="F206" s="195" t="s">
        <v>2258</v>
      </c>
      <c r="I206" s="156"/>
      <c r="L206" s="41"/>
      <c r="M206" s="196"/>
      <c r="N206" s="42"/>
      <c r="O206" s="42"/>
      <c r="P206" s="42"/>
      <c r="Q206" s="42"/>
      <c r="R206" s="42"/>
      <c r="S206" s="42"/>
      <c r="T206" s="70"/>
      <c r="AT206" s="24" t="s">
        <v>176</v>
      </c>
      <c r="AU206" s="24" t="s">
        <v>82</v>
      </c>
    </row>
    <row r="207" spans="2:65" s="1" customFormat="1" ht="25.5" customHeight="1">
      <c r="B207" s="181"/>
      <c r="C207" s="213" t="s">
        <v>353</v>
      </c>
      <c r="D207" s="213" t="s">
        <v>274</v>
      </c>
      <c r="E207" s="214" t="s">
        <v>2274</v>
      </c>
      <c r="F207" s="215" t="s">
        <v>2275</v>
      </c>
      <c r="G207" s="216" t="s">
        <v>266</v>
      </c>
      <c r="H207" s="217">
        <v>1</v>
      </c>
      <c r="I207" s="218"/>
      <c r="J207" s="219">
        <f>ROUND(I207*H207,2)</f>
        <v>0</v>
      </c>
      <c r="K207" s="215" t="s">
        <v>173</v>
      </c>
      <c r="L207" s="220"/>
      <c r="M207" s="221" t="s">
        <v>5</v>
      </c>
      <c r="N207" s="222" t="s">
        <v>44</v>
      </c>
      <c r="O207" s="42"/>
      <c r="P207" s="191">
        <f>O207*H207</f>
        <v>0</v>
      </c>
      <c r="Q207" s="191">
        <v>0.0021</v>
      </c>
      <c r="R207" s="191">
        <f>Q207*H207</f>
        <v>0.0021</v>
      </c>
      <c r="S207" s="191">
        <v>0</v>
      </c>
      <c r="T207" s="192">
        <f>S207*H207</f>
        <v>0</v>
      </c>
      <c r="AR207" s="24" t="s">
        <v>217</v>
      </c>
      <c r="AT207" s="24" t="s">
        <v>274</v>
      </c>
      <c r="AU207" s="24" t="s">
        <v>82</v>
      </c>
      <c r="AY207" s="24" t="s">
        <v>167</v>
      </c>
      <c r="BE207" s="193">
        <f>IF(N207="základní",J207,0)</f>
        <v>0</v>
      </c>
      <c r="BF207" s="193">
        <f>IF(N207="snížená",J207,0)</f>
        <v>0</v>
      </c>
      <c r="BG207" s="193">
        <f>IF(N207="zákl. přenesená",J207,0)</f>
        <v>0</v>
      </c>
      <c r="BH207" s="193">
        <f>IF(N207="sníž. přenesená",J207,0)</f>
        <v>0</v>
      </c>
      <c r="BI207" s="193">
        <f>IF(N207="nulová",J207,0)</f>
        <v>0</v>
      </c>
      <c r="BJ207" s="24" t="s">
        <v>80</v>
      </c>
      <c r="BK207" s="193">
        <f>ROUND(I207*H207,2)</f>
        <v>0</v>
      </c>
      <c r="BL207" s="24" t="s">
        <v>174</v>
      </c>
      <c r="BM207" s="24" t="s">
        <v>2276</v>
      </c>
    </row>
    <row r="208" spans="2:65" s="1" customFormat="1" ht="16.5" customHeight="1">
      <c r="B208" s="181"/>
      <c r="C208" s="182" t="s">
        <v>358</v>
      </c>
      <c r="D208" s="182" t="s">
        <v>169</v>
      </c>
      <c r="E208" s="183" t="s">
        <v>2277</v>
      </c>
      <c r="F208" s="184" t="s">
        <v>2278</v>
      </c>
      <c r="G208" s="185" t="s">
        <v>194</v>
      </c>
      <c r="H208" s="186">
        <v>35</v>
      </c>
      <c r="I208" s="187"/>
      <c r="J208" s="188">
        <f>ROUND(I208*H208,2)</f>
        <v>0</v>
      </c>
      <c r="K208" s="184" t="s">
        <v>173</v>
      </c>
      <c r="L208" s="41"/>
      <c r="M208" s="189" t="s">
        <v>5</v>
      </c>
      <c r="N208" s="190" t="s">
        <v>44</v>
      </c>
      <c r="O208" s="42"/>
      <c r="P208" s="191">
        <f>O208*H208</f>
        <v>0</v>
      </c>
      <c r="Q208" s="191">
        <v>0</v>
      </c>
      <c r="R208" s="191">
        <f>Q208*H208</f>
        <v>0</v>
      </c>
      <c r="S208" s="191">
        <v>0</v>
      </c>
      <c r="T208" s="192">
        <f>S208*H208</f>
        <v>0</v>
      </c>
      <c r="AR208" s="24" t="s">
        <v>174</v>
      </c>
      <c r="AT208" s="24" t="s">
        <v>169</v>
      </c>
      <c r="AU208" s="24" t="s">
        <v>82</v>
      </c>
      <c r="AY208" s="24" t="s">
        <v>167</v>
      </c>
      <c r="BE208" s="193">
        <f>IF(N208="základní",J208,0)</f>
        <v>0</v>
      </c>
      <c r="BF208" s="193">
        <f>IF(N208="snížená",J208,0)</f>
        <v>0</v>
      </c>
      <c r="BG208" s="193">
        <f>IF(N208="zákl. přenesená",J208,0)</f>
        <v>0</v>
      </c>
      <c r="BH208" s="193">
        <f>IF(N208="sníž. přenesená",J208,0)</f>
        <v>0</v>
      </c>
      <c r="BI208" s="193">
        <f>IF(N208="nulová",J208,0)</f>
        <v>0</v>
      </c>
      <c r="BJ208" s="24" t="s">
        <v>80</v>
      </c>
      <c r="BK208" s="193">
        <f>ROUND(I208*H208,2)</f>
        <v>0</v>
      </c>
      <c r="BL208" s="24" t="s">
        <v>174</v>
      </c>
      <c r="BM208" s="24" t="s">
        <v>2279</v>
      </c>
    </row>
    <row r="209" spans="2:47" s="1" customFormat="1" ht="38">
      <c r="B209" s="41"/>
      <c r="D209" s="194" t="s">
        <v>176</v>
      </c>
      <c r="F209" s="195" t="s">
        <v>2280</v>
      </c>
      <c r="I209" s="156"/>
      <c r="L209" s="41"/>
      <c r="M209" s="196"/>
      <c r="N209" s="42"/>
      <c r="O209" s="42"/>
      <c r="P209" s="42"/>
      <c r="Q209" s="42"/>
      <c r="R209" s="42"/>
      <c r="S209" s="42"/>
      <c r="T209" s="70"/>
      <c r="AT209" s="24" t="s">
        <v>176</v>
      </c>
      <c r="AU209" s="24" t="s">
        <v>82</v>
      </c>
    </row>
    <row r="210" spans="2:65" s="1" customFormat="1" ht="16.5" customHeight="1">
      <c r="B210" s="181"/>
      <c r="C210" s="182" t="s">
        <v>364</v>
      </c>
      <c r="D210" s="182" t="s">
        <v>169</v>
      </c>
      <c r="E210" s="183" t="s">
        <v>2281</v>
      </c>
      <c r="F210" s="184" t="s">
        <v>2282</v>
      </c>
      <c r="G210" s="185" t="s">
        <v>194</v>
      </c>
      <c r="H210" s="186">
        <v>35</v>
      </c>
      <c r="I210" s="187"/>
      <c r="J210" s="188">
        <f>ROUND(I210*H210,2)</f>
        <v>0</v>
      </c>
      <c r="K210" s="184" t="s">
        <v>173</v>
      </c>
      <c r="L210" s="41"/>
      <c r="M210" s="189" t="s">
        <v>5</v>
      </c>
      <c r="N210" s="190" t="s">
        <v>44</v>
      </c>
      <c r="O210" s="42"/>
      <c r="P210" s="191">
        <f>O210*H210</f>
        <v>0</v>
      </c>
      <c r="Q210" s="191">
        <v>0</v>
      </c>
      <c r="R210" s="191">
        <f>Q210*H210</f>
        <v>0</v>
      </c>
      <c r="S210" s="191">
        <v>0</v>
      </c>
      <c r="T210" s="192">
        <f>S210*H210</f>
        <v>0</v>
      </c>
      <c r="AR210" s="24" t="s">
        <v>174</v>
      </c>
      <c r="AT210" s="24" t="s">
        <v>169</v>
      </c>
      <c r="AU210" s="24" t="s">
        <v>82</v>
      </c>
      <c r="AY210" s="24" t="s">
        <v>167</v>
      </c>
      <c r="BE210" s="193">
        <f>IF(N210="základní",J210,0)</f>
        <v>0</v>
      </c>
      <c r="BF210" s="193">
        <f>IF(N210="snížená",J210,0)</f>
        <v>0</v>
      </c>
      <c r="BG210" s="193">
        <f>IF(N210="zákl. přenesená",J210,0)</f>
        <v>0</v>
      </c>
      <c r="BH210" s="193">
        <f>IF(N210="sníž. přenesená",J210,0)</f>
        <v>0</v>
      </c>
      <c r="BI210" s="193">
        <f>IF(N210="nulová",J210,0)</f>
        <v>0</v>
      </c>
      <c r="BJ210" s="24" t="s">
        <v>80</v>
      </c>
      <c r="BK210" s="193">
        <f>ROUND(I210*H210,2)</f>
        <v>0</v>
      </c>
      <c r="BL210" s="24" t="s">
        <v>174</v>
      </c>
      <c r="BM210" s="24" t="s">
        <v>2283</v>
      </c>
    </row>
    <row r="211" spans="2:47" s="1" customFormat="1" ht="104.5">
      <c r="B211" s="41"/>
      <c r="D211" s="194" t="s">
        <v>176</v>
      </c>
      <c r="F211" s="195" t="s">
        <v>2284</v>
      </c>
      <c r="I211" s="156"/>
      <c r="L211" s="41"/>
      <c r="M211" s="196"/>
      <c r="N211" s="42"/>
      <c r="O211" s="42"/>
      <c r="P211" s="42"/>
      <c r="Q211" s="42"/>
      <c r="R211" s="42"/>
      <c r="S211" s="42"/>
      <c r="T211" s="70"/>
      <c r="AT211" s="24" t="s">
        <v>176</v>
      </c>
      <c r="AU211" s="24" t="s">
        <v>82</v>
      </c>
    </row>
    <row r="212" spans="2:65" s="1" customFormat="1" ht="25.5" customHeight="1">
      <c r="B212" s="181"/>
      <c r="C212" s="182" t="s">
        <v>524</v>
      </c>
      <c r="D212" s="182" t="s">
        <v>169</v>
      </c>
      <c r="E212" s="183" t="s">
        <v>2285</v>
      </c>
      <c r="F212" s="184" t="s">
        <v>2286</v>
      </c>
      <c r="G212" s="185" t="s">
        <v>266</v>
      </c>
      <c r="H212" s="186">
        <v>2</v>
      </c>
      <c r="I212" s="187"/>
      <c r="J212" s="188">
        <f>ROUND(I212*H212,2)</f>
        <v>0</v>
      </c>
      <c r="K212" s="184" t="s">
        <v>173</v>
      </c>
      <c r="L212" s="41"/>
      <c r="M212" s="189" t="s">
        <v>5</v>
      </c>
      <c r="N212" s="190" t="s">
        <v>44</v>
      </c>
      <c r="O212" s="42"/>
      <c r="P212" s="191">
        <f>O212*H212</f>
        <v>0</v>
      </c>
      <c r="Q212" s="191">
        <v>0.46009</v>
      </c>
      <c r="R212" s="191">
        <f>Q212*H212</f>
        <v>0.92018</v>
      </c>
      <c r="S212" s="191">
        <v>0</v>
      </c>
      <c r="T212" s="192">
        <f>S212*H212</f>
        <v>0</v>
      </c>
      <c r="AR212" s="24" t="s">
        <v>174</v>
      </c>
      <c r="AT212" s="24" t="s">
        <v>169</v>
      </c>
      <c r="AU212" s="24" t="s">
        <v>82</v>
      </c>
      <c r="AY212" s="24" t="s">
        <v>167</v>
      </c>
      <c r="BE212" s="193">
        <f>IF(N212="základní",J212,0)</f>
        <v>0</v>
      </c>
      <c r="BF212" s="193">
        <f>IF(N212="snížená",J212,0)</f>
        <v>0</v>
      </c>
      <c r="BG212" s="193">
        <f>IF(N212="zákl. přenesená",J212,0)</f>
        <v>0</v>
      </c>
      <c r="BH212" s="193">
        <f>IF(N212="sníž. přenesená",J212,0)</f>
        <v>0</v>
      </c>
      <c r="BI212" s="193">
        <f>IF(N212="nulová",J212,0)</f>
        <v>0</v>
      </c>
      <c r="BJ212" s="24" t="s">
        <v>80</v>
      </c>
      <c r="BK212" s="193">
        <f>ROUND(I212*H212,2)</f>
        <v>0</v>
      </c>
      <c r="BL212" s="24" t="s">
        <v>174</v>
      </c>
      <c r="BM212" s="24" t="s">
        <v>2287</v>
      </c>
    </row>
    <row r="213" spans="2:47" s="1" customFormat="1" ht="104.5">
      <c r="B213" s="41"/>
      <c r="D213" s="194" t="s">
        <v>176</v>
      </c>
      <c r="F213" s="195" t="s">
        <v>2284</v>
      </c>
      <c r="I213" s="156"/>
      <c r="L213" s="41"/>
      <c r="M213" s="196"/>
      <c r="N213" s="42"/>
      <c r="O213" s="42"/>
      <c r="P213" s="42"/>
      <c r="Q213" s="42"/>
      <c r="R213" s="42"/>
      <c r="S213" s="42"/>
      <c r="T213" s="70"/>
      <c r="AT213" s="24" t="s">
        <v>176</v>
      </c>
      <c r="AU213" s="24" t="s">
        <v>82</v>
      </c>
    </row>
    <row r="214" spans="2:65" s="1" customFormat="1" ht="25.5" customHeight="1">
      <c r="B214" s="181"/>
      <c r="C214" s="182" t="s">
        <v>811</v>
      </c>
      <c r="D214" s="182" t="s">
        <v>169</v>
      </c>
      <c r="E214" s="183" t="s">
        <v>2288</v>
      </c>
      <c r="F214" s="184" t="s">
        <v>2289</v>
      </c>
      <c r="G214" s="185" t="s">
        <v>266</v>
      </c>
      <c r="H214" s="186">
        <v>1</v>
      </c>
      <c r="I214" s="187"/>
      <c r="J214" s="188">
        <f>ROUND(I214*H214,2)</f>
        <v>0</v>
      </c>
      <c r="K214" s="184" t="s">
        <v>173</v>
      </c>
      <c r="L214" s="41"/>
      <c r="M214" s="189" t="s">
        <v>5</v>
      </c>
      <c r="N214" s="190" t="s">
        <v>44</v>
      </c>
      <c r="O214" s="42"/>
      <c r="P214" s="191">
        <f>O214*H214</f>
        <v>0</v>
      </c>
      <c r="Q214" s="191">
        <v>0.36191</v>
      </c>
      <c r="R214" s="191">
        <f>Q214*H214</f>
        <v>0.36191</v>
      </c>
      <c r="S214" s="191">
        <v>0</v>
      </c>
      <c r="T214" s="192">
        <f>S214*H214</f>
        <v>0</v>
      </c>
      <c r="AR214" s="24" t="s">
        <v>174</v>
      </c>
      <c r="AT214" s="24" t="s">
        <v>169</v>
      </c>
      <c r="AU214" s="24" t="s">
        <v>82</v>
      </c>
      <c r="AY214" s="24" t="s">
        <v>167</v>
      </c>
      <c r="BE214" s="193">
        <f>IF(N214="základní",J214,0)</f>
        <v>0</v>
      </c>
      <c r="BF214" s="193">
        <f>IF(N214="snížená",J214,0)</f>
        <v>0</v>
      </c>
      <c r="BG214" s="193">
        <f>IF(N214="zákl. přenesená",J214,0)</f>
        <v>0</v>
      </c>
      <c r="BH214" s="193">
        <f>IF(N214="sníž. přenesená",J214,0)</f>
        <v>0</v>
      </c>
      <c r="BI214" s="193">
        <f>IF(N214="nulová",J214,0)</f>
        <v>0</v>
      </c>
      <c r="BJ214" s="24" t="s">
        <v>80</v>
      </c>
      <c r="BK214" s="193">
        <f>ROUND(I214*H214,2)</f>
        <v>0</v>
      </c>
      <c r="BL214" s="24" t="s">
        <v>174</v>
      </c>
      <c r="BM214" s="24" t="s">
        <v>2290</v>
      </c>
    </row>
    <row r="215" spans="2:47" s="1" customFormat="1" ht="114">
      <c r="B215" s="41"/>
      <c r="D215" s="194" t="s">
        <v>176</v>
      </c>
      <c r="F215" s="195" t="s">
        <v>2291</v>
      </c>
      <c r="I215" s="156"/>
      <c r="L215" s="41"/>
      <c r="M215" s="196"/>
      <c r="N215" s="42"/>
      <c r="O215" s="42"/>
      <c r="P215" s="42"/>
      <c r="Q215" s="42"/>
      <c r="R215" s="42"/>
      <c r="S215" s="42"/>
      <c r="T215" s="70"/>
      <c r="AT215" s="24" t="s">
        <v>176</v>
      </c>
      <c r="AU215" s="24" t="s">
        <v>82</v>
      </c>
    </row>
    <row r="216" spans="2:65" s="1" customFormat="1" ht="16.5" customHeight="1">
      <c r="B216" s="181"/>
      <c r="C216" s="213" t="s">
        <v>820</v>
      </c>
      <c r="D216" s="213" t="s">
        <v>274</v>
      </c>
      <c r="E216" s="214" t="s">
        <v>2292</v>
      </c>
      <c r="F216" s="215" t="s">
        <v>2293</v>
      </c>
      <c r="G216" s="216" t="s">
        <v>266</v>
      </c>
      <c r="H216" s="217">
        <v>1</v>
      </c>
      <c r="I216" s="218"/>
      <c r="J216" s="219">
        <f>ROUND(I216*H216,2)</f>
        <v>0</v>
      </c>
      <c r="K216" s="215" t="s">
        <v>173</v>
      </c>
      <c r="L216" s="220"/>
      <c r="M216" s="221" t="s">
        <v>5</v>
      </c>
      <c r="N216" s="222" t="s">
        <v>44</v>
      </c>
      <c r="O216" s="42"/>
      <c r="P216" s="191">
        <f>O216*H216</f>
        <v>0</v>
      </c>
      <c r="Q216" s="191">
        <v>0.085</v>
      </c>
      <c r="R216" s="191">
        <f>Q216*H216</f>
        <v>0.085</v>
      </c>
      <c r="S216" s="191">
        <v>0</v>
      </c>
      <c r="T216" s="192">
        <f>S216*H216</f>
        <v>0</v>
      </c>
      <c r="AR216" s="24" t="s">
        <v>217</v>
      </c>
      <c r="AT216" s="24" t="s">
        <v>274</v>
      </c>
      <c r="AU216" s="24" t="s">
        <v>82</v>
      </c>
      <c r="AY216" s="24" t="s">
        <v>167</v>
      </c>
      <c r="BE216" s="193">
        <f>IF(N216="základní",J216,0)</f>
        <v>0</v>
      </c>
      <c r="BF216" s="193">
        <f>IF(N216="snížená",J216,0)</f>
        <v>0</v>
      </c>
      <c r="BG216" s="193">
        <f>IF(N216="zákl. přenesená",J216,0)</f>
        <v>0</v>
      </c>
      <c r="BH216" s="193">
        <f>IF(N216="sníž. přenesená",J216,0)</f>
        <v>0</v>
      </c>
      <c r="BI216" s="193">
        <f>IF(N216="nulová",J216,0)</f>
        <v>0</v>
      </c>
      <c r="BJ216" s="24" t="s">
        <v>80</v>
      </c>
      <c r="BK216" s="193">
        <f>ROUND(I216*H216,2)</f>
        <v>0</v>
      </c>
      <c r="BL216" s="24" t="s">
        <v>174</v>
      </c>
      <c r="BM216" s="24" t="s">
        <v>2294</v>
      </c>
    </row>
    <row r="217" spans="2:65" s="1" customFormat="1" ht="25.5" customHeight="1">
      <c r="B217" s="181"/>
      <c r="C217" s="182" t="s">
        <v>824</v>
      </c>
      <c r="D217" s="182" t="s">
        <v>169</v>
      </c>
      <c r="E217" s="183" t="s">
        <v>2295</v>
      </c>
      <c r="F217" s="184" t="s">
        <v>2296</v>
      </c>
      <c r="G217" s="185" t="s">
        <v>266</v>
      </c>
      <c r="H217" s="186">
        <v>1</v>
      </c>
      <c r="I217" s="187"/>
      <c r="J217" s="188">
        <f>ROUND(I217*H217,2)</f>
        <v>0</v>
      </c>
      <c r="K217" s="184" t="s">
        <v>173</v>
      </c>
      <c r="L217" s="41"/>
      <c r="M217" s="189" t="s">
        <v>5</v>
      </c>
      <c r="N217" s="190" t="s">
        <v>44</v>
      </c>
      <c r="O217" s="42"/>
      <c r="P217" s="191">
        <f>O217*H217</f>
        <v>0</v>
      </c>
      <c r="Q217" s="191">
        <v>0.21734</v>
      </c>
      <c r="R217" s="191">
        <f>Q217*H217</f>
        <v>0.21734</v>
      </c>
      <c r="S217" s="191">
        <v>0</v>
      </c>
      <c r="T217" s="192">
        <f>S217*H217</f>
        <v>0</v>
      </c>
      <c r="AR217" s="24" t="s">
        <v>174</v>
      </c>
      <c r="AT217" s="24" t="s">
        <v>169</v>
      </c>
      <c r="AU217" s="24" t="s">
        <v>82</v>
      </c>
      <c r="AY217" s="24" t="s">
        <v>167</v>
      </c>
      <c r="BE217" s="193">
        <f>IF(N217="základní",J217,0)</f>
        <v>0</v>
      </c>
      <c r="BF217" s="193">
        <f>IF(N217="snížená",J217,0)</f>
        <v>0</v>
      </c>
      <c r="BG217" s="193">
        <f>IF(N217="zákl. přenesená",J217,0)</f>
        <v>0</v>
      </c>
      <c r="BH217" s="193">
        <f>IF(N217="sníž. přenesená",J217,0)</f>
        <v>0</v>
      </c>
      <c r="BI217" s="193">
        <f>IF(N217="nulová",J217,0)</f>
        <v>0</v>
      </c>
      <c r="BJ217" s="24" t="s">
        <v>80</v>
      </c>
      <c r="BK217" s="193">
        <f>ROUND(I217*H217,2)</f>
        <v>0</v>
      </c>
      <c r="BL217" s="24" t="s">
        <v>174</v>
      </c>
      <c r="BM217" s="24" t="s">
        <v>2297</v>
      </c>
    </row>
    <row r="218" spans="2:47" s="1" customFormat="1" ht="171">
      <c r="B218" s="41"/>
      <c r="D218" s="194" t="s">
        <v>176</v>
      </c>
      <c r="F218" s="195" t="s">
        <v>272</v>
      </c>
      <c r="I218" s="156"/>
      <c r="L218" s="41"/>
      <c r="M218" s="196"/>
      <c r="N218" s="42"/>
      <c r="O218" s="42"/>
      <c r="P218" s="42"/>
      <c r="Q218" s="42"/>
      <c r="R218" s="42"/>
      <c r="S218" s="42"/>
      <c r="T218" s="70"/>
      <c r="AT218" s="24" t="s">
        <v>176</v>
      </c>
      <c r="AU218" s="24" t="s">
        <v>82</v>
      </c>
    </row>
    <row r="219" spans="2:65" s="1" customFormat="1" ht="25.5" customHeight="1">
      <c r="B219" s="181"/>
      <c r="C219" s="213" t="s">
        <v>828</v>
      </c>
      <c r="D219" s="213" t="s">
        <v>274</v>
      </c>
      <c r="E219" s="214" t="s">
        <v>2298</v>
      </c>
      <c r="F219" s="215" t="s">
        <v>2299</v>
      </c>
      <c r="G219" s="216" t="s">
        <v>1451</v>
      </c>
      <c r="H219" s="217">
        <v>1</v>
      </c>
      <c r="I219" s="218"/>
      <c r="J219" s="219">
        <f>ROUND(I219*H219,2)</f>
        <v>0</v>
      </c>
      <c r="K219" s="215" t="s">
        <v>5</v>
      </c>
      <c r="L219" s="220"/>
      <c r="M219" s="221" t="s">
        <v>5</v>
      </c>
      <c r="N219" s="222" t="s">
        <v>44</v>
      </c>
      <c r="O219" s="42"/>
      <c r="P219" s="191">
        <f>O219*H219</f>
        <v>0</v>
      </c>
      <c r="Q219" s="191">
        <v>0</v>
      </c>
      <c r="R219" s="191">
        <f>Q219*H219</f>
        <v>0</v>
      </c>
      <c r="S219" s="191">
        <v>0</v>
      </c>
      <c r="T219" s="192">
        <f>S219*H219</f>
        <v>0</v>
      </c>
      <c r="AR219" s="24" t="s">
        <v>217</v>
      </c>
      <c r="AT219" s="24" t="s">
        <v>274</v>
      </c>
      <c r="AU219" s="24" t="s">
        <v>82</v>
      </c>
      <c r="AY219" s="24" t="s">
        <v>167</v>
      </c>
      <c r="BE219" s="193">
        <f>IF(N219="základní",J219,0)</f>
        <v>0</v>
      </c>
      <c r="BF219" s="193">
        <f>IF(N219="snížená",J219,0)</f>
        <v>0</v>
      </c>
      <c r="BG219" s="193">
        <f>IF(N219="zákl. přenesená",J219,0)</f>
        <v>0</v>
      </c>
      <c r="BH219" s="193">
        <f>IF(N219="sníž. přenesená",J219,0)</f>
        <v>0</v>
      </c>
      <c r="BI219" s="193">
        <f>IF(N219="nulová",J219,0)</f>
        <v>0</v>
      </c>
      <c r="BJ219" s="24" t="s">
        <v>80</v>
      </c>
      <c r="BK219" s="193">
        <f>ROUND(I219*H219,2)</f>
        <v>0</v>
      </c>
      <c r="BL219" s="24" t="s">
        <v>174</v>
      </c>
      <c r="BM219" s="24" t="s">
        <v>2300</v>
      </c>
    </row>
    <row r="220" spans="2:65" s="1" customFormat="1" ht="16.5" customHeight="1">
      <c r="B220" s="181"/>
      <c r="C220" s="182" t="s">
        <v>833</v>
      </c>
      <c r="D220" s="182" t="s">
        <v>169</v>
      </c>
      <c r="E220" s="183" t="s">
        <v>2301</v>
      </c>
      <c r="F220" s="184" t="s">
        <v>2302</v>
      </c>
      <c r="G220" s="185" t="s">
        <v>266</v>
      </c>
      <c r="H220" s="186">
        <v>1</v>
      </c>
      <c r="I220" s="187"/>
      <c r="J220" s="188">
        <f>ROUND(I220*H220,2)</f>
        <v>0</v>
      </c>
      <c r="K220" s="184" t="s">
        <v>173</v>
      </c>
      <c r="L220" s="41"/>
      <c r="M220" s="189" t="s">
        <v>5</v>
      </c>
      <c r="N220" s="190" t="s">
        <v>44</v>
      </c>
      <c r="O220" s="42"/>
      <c r="P220" s="191">
        <f>O220*H220</f>
        <v>0</v>
      </c>
      <c r="Q220" s="191">
        <v>0.12303</v>
      </c>
      <c r="R220" s="191">
        <f>Q220*H220</f>
        <v>0.12303</v>
      </c>
      <c r="S220" s="191">
        <v>0</v>
      </c>
      <c r="T220" s="192">
        <f>S220*H220</f>
        <v>0</v>
      </c>
      <c r="AR220" s="24" t="s">
        <v>174</v>
      </c>
      <c r="AT220" s="24" t="s">
        <v>169</v>
      </c>
      <c r="AU220" s="24" t="s">
        <v>82</v>
      </c>
      <c r="AY220" s="24" t="s">
        <v>167</v>
      </c>
      <c r="BE220" s="193">
        <f>IF(N220="základní",J220,0)</f>
        <v>0</v>
      </c>
      <c r="BF220" s="193">
        <f>IF(N220="snížená",J220,0)</f>
        <v>0</v>
      </c>
      <c r="BG220" s="193">
        <f>IF(N220="zákl. přenesená",J220,0)</f>
        <v>0</v>
      </c>
      <c r="BH220" s="193">
        <f>IF(N220="sníž. přenesená",J220,0)</f>
        <v>0</v>
      </c>
      <c r="BI220" s="193">
        <f>IF(N220="nulová",J220,0)</f>
        <v>0</v>
      </c>
      <c r="BJ220" s="24" t="s">
        <v>80</v>
      </c>
      <c r="BK220" s="193">
        <f>ROUND(I220*H220,2)</f>
        <v>0</v>
      </c>
      <c r="BL220" s="24" t="s">
        <v>174</v>
      </c>
      <c r="BM220" s="24" t="s">
        <v>2303</v>
      </c>
    </row>
    <row r="221" spans="2:47" s="1" customFormat="1" ht="47.5">
      <c r="B221" s="41"/>
      <c r="D221" s="194" t="s">
        <v>176</v>
      </c>
      <c r="F221" s="195" t="s">
        <v>2304</v>
      </c>
      <c r="I221" s="156"/>
      <c r="L221" s="41"/>
      <c r="M221" s="196"/>
      <c r="N221" s="42"/>
      <c r="O221" s="42"/>
      <c r="P221" s="42"/>
      <c r="Q221" s="42"/>
      <c r="R221" s="42"/>
      <c r="S221" s="42"/>
      <c r="T221" s="70"/>
      <c r="AT221" s="24" t="s">
        <v>176</v>
      </c>
      <c r="AU221" s="24" t="s">
        <v>82</v>
      </c>
    </row>
    <row r="222" spans="2:65" s="1" customFormat="1" ht="25.5" customHeight="1">
      <c r="B222" s="181"/>
      <c r="C222" s="213" t="s">
        <v>839</v>
      </c>
      <c r="D222" s="213" t="s">
        <v>274</v>
      </c>
      <c r="E222" s="214" t="s">
        <v>2305</v>
      </c>
      <c r="F222" s="215" t="s">
        <v>2306</v>
      </c>
      <c r="G222" s="216" t="s">
        <v>266</v>
      </c>
      <c r="H222" s="217">
        <v>1</v>
      </c>
      <c r="I222" s="218"/>
      <c r="J222" s="219">
        <f>ROUND(I222*H222,2)</f>
        <v>0</v>
      </c>
      <c r="K222" s="215" t="s">
        <v>173</v>
      </c>
      <c r="L222" s="220"/>
      <c r="M222" s="221" t="s">
        <v>5</v>
      </c>
      <c r="N222" s="222" t="s">
        <v>44</v>
      </c>
      <c r="O222" s="42"/>
      <c r="P222" s="191">
        <f>O222*H222</f>
        <v>0</v>
      </c>
      <c r="Q222" s="191">
        <v>0.0133</v>
      </c>
      <c r="R222" s="191">
        <f>Q222*H222</f>
        <v>0.0133</v>
      </c>
      <c r="S222" s="191">
        <v>0</v>
      </c>
      <c r="T222" s="192">
        <f>S222*H222</f>
        <v>0</v>
      </c>
      <c r="AR222" s="24" t="s">
        <v>217</v>
      </c>
      <c r="AT222" s="24" t="s">
        <v>274</v>
      </c>
      <c r="AU222" s="24" t="s">
        <v>82</v>
      </c>
      <c r="AY222" s="24" t="s">
        <v>167</v>
      </c>
      <c r="BE222" s="193">
        <f>IF(N222="základní",J222,0)</f>
        <v>0</v>
      </c>
      <c r="BF222" s="193">
        <f>IF(N222="snížená",J222,0)</f>
        <v>0</v>
      </c>
      <c r="BG222" s="193">
        <f>IF(N222="zákl. přenesená",J222,0)</f>
        <v>0</v>
      </c>
      <c r="BH222" s="193">
        <f>IF(N222="sníž. přenesená",J222,0)</f>
        <v>0</v>
      </c>
      <c r="BI222" s="193">
        <f>IF(N222="nulová",J222,0)</f>
        <v>0</v>
      </c>
      <c r="BJ222" s="24" t="s">
        <v>80</v>
      </c>
      <c r="BK222" s="193">
        <f>ROUND(I222*H222,2)</f>
        <v>0</v>
      </c>
      <c r="BL222" s="24" t="s">
        <v>174</v>
      </c>
      <c r="BM222" s="24" t="s">
        <v>2307</v>
      </c>
    </row>
    <row r="223" spans="2:65" s="1" customFormat="1" ht="16.5" customHeight="1">
      <c r="B223" s="181"/>
      <c r="C223" s="182" t="s">
        <v>846</v>
      </c>
      <c r="D223" s="182" t="s">
        <v>169</v>
      </c>
      <c r="E223" s="183" t="s">
        <v>2308</v>
      </c>
      <c r="F223" s="184" t="s">
        <v>2309</v>
      </c>
      <c r="G223" s="185" t="s">
        <v>194</v>
      </c>
      <c r="H223" s="186">
        <v>35</v>
      </c>
      <c r="I223" s="187"/>
      <c r="J223" s="188">
        <f>ROUND(I223*H223,2)</f>
        <v>0</v>
      </c>
      <c r="K223" s="184" t="s">
        <v>173</v>
      </c>
      <c r="L223" s="41"/>
      <c r="M223" s="189" t="s">
        <v>5</v>
      </c>
      <c r="N223" s="190" t="s">
        <v>44</v>
      </c>
      <c r="O223" s="42"/>
      <c r="P223" s="191">
        <f>O223*H223</f>
        <v>0</v>
      </c>
      <c r="Q223" s="191">
        <v>0.00019</v>
      </c>
      <c r="R223" s="191">
        <f>Q223*H223</f>
        <v>0.0066500000000000005</v>
      </c>
      <c r="S223" s="191">
        <v>0</v>
      </c>
      <c r="T223" s="192">
        <f>S223*H223</f>
        <v>0</v>
      </c>
      <c r="AR223" s="24" t="s">
        <v>174</v>
      </c>
      <c r="AT223" s="24" t="s">
        <v>169</v>
      </c>
      <c r="AU223" s="24" t="s">
        <v>82</v>
      </c>
      <c r="AY223" s="24" t="s">
        <v>167</v>
      </c>
      <c r="BE223" s="193">
        <f>IF(N223="základní",J223,0)</f>
        <v>0</v>
      </c>
      <c r="BF223" s="193">
        <f>IF(N223="snížená",J223,0)</f>
        <v>0</v>
      </c>
      <c r="BG223" s="193">
        <f>IF(N223="zákl. přenesená",J223,0)</f>
        <v>0</v>
      </c>
      <c r="BH223" s="193">
        <f>IF(N223="sníž. přenesená",J223,0)</f>
        <v>0</v>
      </c>
      <c r="BI223" s="193">
        <f>IF(N223="nulová",J223,0)</f>
        <v>0</v>
      </c>
      <c r="BJ223" s="24" t="s">
        <v>80</v>
      </c>
      <c r="BK223" s="193">
        <f>ROUND(I223*H223,2)</f>
        <v>0</v>
      </c>
      <c r="BL223" s="24" t="s">
        <v>174</v>
      </c>
      <c r="BM223" s="24" t="s">
        <v>2310</v>
      </c>
    </row>
    <row r="224" spans="2:65" s="1" customFormat="1" ht="16.5" customHeight="1">
      <c r="B224" s="181"/>
      <c r="C224" s="182" t="s">
        <v>851</v>
      </c>
      <c r="D224" s="182" t="s">
        <v>169</v>
      </c>
      <c r="E224" s="183" t="s">
        <v>2311</v>
      </c>
      <c r="F224" s="184" t="s">
        <v>2312</v>
      </c>
      <c r="G224" s="185" t="s">
        <v>194</v>
      </c>
      <c r="H224" s="186">
        <v>35</v>
      </c>
      <c r="I224" s="187"/>
      <c r="J224" s="188">
        <f>ROUND(I224*H224,2)</f>
        <v>0</v>
      </c>
      <c r="K224" s="184" t="s">
        <v>173</v>
      </c>
      <c r="L224" s="41"/>
      <c r="M224" s="189" t="s">
        <v>5</v>
      </c>
      <c r="N224" s="190" t="s">
        <v>44</v>
      </c>
      <c r="O224" s="42"/>
      <c r="P224" s="191">
        <f>O224*H224</f>
        <v>0</v>
      </c>
      <c r="Q224" s="191">
        <v>7E-05</v>
      </c>
      <c r="R224" s="191">
        <f>Q224*H224</f>
        <v>0.00245</v>
      </c>
      <c r="S224" s="191">
        <v>0</v>
      </c>
      <c r="T224" s="192">
        <f>S224*H224</f>
        <v>0</v>
      </c>
      <c r="AR224" s="24" t="s">
        <v>174</v>
      </c>
      <c r="AT224" s="24" t="s">
        <v>169</v>
      </c>
      <c r="AU224" s="24" t="s">
        <v>82</v>
      </c>
      <c r="AY224" s="24" t="s">
        <v>167</v>
      </c>
      <c r="BE224" s="193">
        <f>IF(N224="základní",J224,0)</f>
        <v>0</v>
      </c>
      <c r="BF224" s="193">
        <f>IF(N224="snížená",J224,0)</f>
        <v>0</v>
      </c>
      <c r="BG224" s="193">
        <f>IF(N224="zákl. přenesená",J224,0)</f>
        <v>0</v>
      </c>
      <c r="BH224" s="193">
        <f>IF(N224="sníž. přenesená",J224,0)</f>
        <v>0</v>
      </c>
      <c r="BI224" s="193">
        <f>IF(N224="nulová",J224,0)</f>
        <v>0</v>
      </c>
      <c r="BJ224" s="24" t="s">
        <v>80</v>
      </c>
      <c r="BK224" s="193">
        <f>ROUND(I224*H224,2)</f>
        <v>0</v>
      </c>
      <c r="BL224" s="24" t="s">
        <v>174</v>
      </c>
      <c r="BM224" s="24" t="s">
        <v>2313</v>
      </c>
    </row>
    <row r="225" spans="2:63" s="11" customFormat="1" ht="29.9" customHeight="1">
      <c r="B225" s="168"/>
      <c r="D225" s="169" t="s">
        <v>72</v>
      </c>
      <c r="E225" s="179" t="s">
        <v>325</v>
      </c>
      <c r="F225" s="179" t="s">
        <v>326</v>
      </c>
      <c r="I225" s="171"/>
      <c r="J225" s="180">
        <f>BK225</f>
        <v>0</v>
      </c>
      <c r="L225" s="168"/>
      <c r="M225" s="173"/>
      <c r="N225" s="174"/>
      <c r="O225" s="174"/>
      <c r="P225" s="175">
        <f>SUM(P226:P245)</f>
        <v>0</v>
      </c>
      <c r="Q225" s="174"/>
      <c r="R225" s="175">
        <f>SUM(R226:R245)</f>
        <v>0</v>
      </c>
      <c r="S225" s="174"/>
      <c r="T225" s="176">
        <f>SUM(T226:T245)</f>
        <v>0</v>
      </c>
      <c r="AR225" s="169" t="s">
        <v>80</v>
      </c>
      <c r="AT225" s="177" t="s">
        <v>72</v>
      </c>
      <c r="AU225" s="177" t="s">
        <v>80</v>
      </c>
      <c r="AY225" s="169" t="s">
        <v>167</v>
      </c>
      <c r="BK225" s="178">
        <f>SUM(BK226:BK245)</f>
        <v>0</v>
      </c>
    </row>
    <row r="226" spans="2:65" s="1" customFormat="1" ht="25.5" customHeight="1">
      <c r="B226" s="181"/>
      <c r="C226" s="182" t="s">
        <v>856</v>
      </c>
      <c r="D226" s="182" t="s">
        <v>169</v>
      </c>
      <c r="E226" s="183" t="s">
        <v>328</v>
      </c>
      <c r="F226" s="184" t="s">
        <v>329</v>
      </c>
      <c r="G226" s="185" t="s">
        <v>248</v>
      </c>
      <c r="H226" s="186">
        <v>0.704</v>
      </c>
      <c r="I226" s="187"/>
      <c r="J226" s="188">
        <f>ROUND(I226*H226,2)</f>
        <v>0</v>
      </c>
      <c r="K226" s="184" t="s">
        <v>173</v>
      </c>
      <c r="L226" s="41"/>
      <c r="M226" s="189" t="s">
        <v>5</v>
      </c>
      <c r="N226" s="190" t="s">
        <v>44</v>
      </c>
      <c r="O226" s="42"/>
      <c r="P226" s="191">
        <f>O226*H226</f>
        <v>0</v>
      </c>
      <c r="Q226" s="191">
        <v>0</v>
      </c>
      <c r="R226" s="191">
        <f>Q226*H226</f>
        <v>0</v>
      </c>
      <c r="S226" s="191">
        <v>0</v>
      </c>
      <c r="T226" s="192">
        <f>S226*H226</f>
        <v>0</v>
      </c>
      <c r="AR226" s="24" t="s">
        <v>174</v>
      </c>
      <c r="AT226" s="24" t="s">
        <v>169</v>
      </c>
      <c r="AU226" s="24" t="s">
        <v>82</v>
      </c>
      <c r="AY226" s="24" t="s">
        <v>167</v>
      </c>
      <c r="BE226" s="193">
        <f>IF(N226="základní",J226,0)</f>
        <v>0</v>
      </c>
      <c r="BF226" s="193">
        <f>IF(N226="snížená",J226,0)</f>
        <v>0</v>
      </c>
      <c r="BG226" s="193">
        <f>IF(N226="zákl. přenesená",J226,0)</f>
        <v>0</v>
      </c>
      <c r="BH226" s="193">
        <f>IF(N226="sníž. přenesená",J226,0)</f>
        <v>0</v>
      </c>
      <c r="BI226" s="193">
        <f>IF(N226="nulová",J226,0)</f>
        <v>0</v>
      </c>
      <c r="BJ226" s="24" t="s">
        <v>80</v>
      </c>
      <c r="BK226" s="193">
        <f>ROUND(I226*H226,2)</f>
        <v>0</v>
      </c>
      <c r="BL226" s="24" t="s">
        <v>174</v>
      </c>
      <c r="BM226" s="24" t="s">
        <v>2314</v>
      </c>
    </row>
    <row r="227" spans="2:47" s="1" customFormat="1" ht="104.5">
      <c r="B227" s="41"/>
      <c r="D227" s="194" t="s">
        <v>176</v>
      </c>
      <c r="F227" s="195" t="s">
        <v>331</v>
      </c>
      <c r="I227" s="156"/>
      <c r="L227" s="41"/>
      <c r="M227" s="196"/>
      <c r="N227" s="42"/>
      <c r="O227" s="42"/>
      <c r="P227" s="42"/>
      <c r="Q227" s="42"/>
      <c r="R227" s="42"/>
      <c r="S227" s="42"/>
      <c r="T227" s="70"/>
      <c r="AT227" s="24" t="s">
        <v>176</v>
      </c>
      <c r="AU227" s="24" t="s">
        <v>82</v>
      </c>
    </row>
    <row r="228" spans="2:51" s="12" customFormat="1" ht="13.5">
      <c r="B228" s="197"/>
      <c r="D228" s="194" t="s">
        <v>178</v>
      </c>
      <c r="E228" s="198" t="s">
        <v>5</v>
      </c>
      <c r="F228" s="199" t="s">
        <v>2315</v>
      </c>
      <c r="H228" s="198" t="s">
        <v>5</v>
      </c>
      <c r="I228" s="200"/>
      <c r="L228" s="197"/>
      <c r="M228" s="201"/>
      <c r="N228" s="202"/>
      <c r="O228" s="202"/>
      <c r="P228" s="202"/>
      <c r="Q228" s="202"/>
      <c r="R228" s="202"/>
      <c r="S228" s="202"/>
      <c r="T228" s="203"/>
      <c r="AT228" s="198" t="s">
        <v>178</v>
      </c>
      <c r="AU228" s="198" t="s">
        <v>82</v>
      </c>
      <c r="AV228" s="12" t="s">
        <v>80</v>
      </c>
      <c r="AW228" s="12" t="s">
        <v>36</v>
      </c>
      <c r="AX228" s="12" t="s">
        <v>73</v>
      </c>
      <c r="AY228" s="198" t="s">
        <v>167</v>
      </c>
    </row>
    <row r="229" spans="2:51" s="13" customFormat="1" ht="13.5">
      <c r="B229" s="204"/>
      <c r="D229" s="194" t="s">
        <v>178</v>
      </c>
      <c r="E229" s="205" t="s">
        <v>5</v>
      </c>
      <c r="F229" s="206" t="s">
        <v>2316</v>
      </c>
      <c r="H229" s="207">
        <v>0.704</v>
      </c>
      <c r="I229" s="208"/>
      <c r="L229" s="204"/>
      <c r="M229" s="209"/>
      <c r="N229" s="210"/>
      <c r="O229" s="210"/>
      <c r="P229" s="210"/>
      <c r="Q229" s="210"/>
      <c r="R229" s="210"/>
      <c r="S229" s="210"/>
      <c r="T229" s="211"/>
      <c r="AT229" s="205" t="s">
        <v>178</v>
      </c>
      <c r="AU229" s="205" t="s">
        <v>82</v>
      </c>
      <c r="AV229" s="13" t="s">
        <v>82</v>
      </c>
      <c r="AW229" s="13" t="s">
        <v>36</v>
      </c>
      <c r="AX229" s="13" t="s">
        <v>80</v>
      </c>
      <c r="AY229" s="205" t="s">
        <v>167</v>
      </c>
    </row>
    <row r="230" spans="2:65" s="1" customFormat="1" ht="25.5" customHeight="1">
      <c r="B230" s="181"/>
      <c r="C230" s="182" t="s">
        <v>860</v>
      </c>
      <c r="D230" s="182" t="s">
        <v>169</v>
      </c>
      <c r="E230" s="183" t="s">
        <v>335</v>
      </c>
      <c r="F230" s="184" t="s">
        <v>336</v>
      </c>
      <c r="G230" s="185" t="s">
        <v>248</v>
      </c>
      <c r="H230" s="186">
        <v>6.336</v>
      </c>
      <c r="I230" s="187"/>
      <c r="J230" s="188">
        <f>ROUND(I230*H230,2)</f>
        <v>0</v>
      </c>
      <c r="K230" s="184" t="s">
        <v>173</v>
      </c>
      <c r="L230" s="41"/>
      <c r="M230" s="189" t="s">
        <v>5</v>
      </c>
      <c r="N230" s="190" t="s">
        <v>44</v>
      </c>
      <c r="O230" s="42"/>
      <c r="P230" s="191">
        <f>O230*H230</f>
        <v>0</v>
      </c>
      <c r="Q230" s="191">
        <v>0</v>
      </c>
      <c r="R230" s="191">
        <f>Q230*H230</f>
        <v>0</v>
      </c>
      <c r="S230" s="191">
        <v>0</v>
      </c>
      <c r="T230" s="192">
        <f>S230*H230</f>
        <v>0</v>
      </c>
      <c r="AR230" s="24" t="s">
        <v>174</v>
      </c>
      <c r="AT230" s="24" t="s">
        <v>169</v>
      </c>
      <c r="AU230" s="24" t="s">
        <v>82</v>
      </c>
      <c r="AY230" s="24" t="s">
        <v>167</v>
      </c>
      <c r="BE230" s="193">
        <f>IF(N230="základní",J230,0)</f>
        <v>0</v>
      </c>
      <c r="BF230" s="193">
        <f>IF(N230="snížená",J230,0)</f>
        <v>0</v>
      </c>
      <c r="BG230" s="193">
        <f>IF(N230="zákl. přenesená",J230,0)</f>
        <v>0</v>
      </c>
      <c r="BH230" s="193">
        <f>IF(N230="sníž. přenesená",J230,0)</f>
        <v>0</v>
      </c>
      <c r="BI230" s="193">
        <f>IF(N230="nulová",J230,0)</f>
        <v>0</v>
      </c>
      <c r="BJ230" s="24" t="s">
        <v>80</v>
      </c>
      <c r="BK230" s="193">
        <f>ROUND(I230*H230,2)</f>
        <v>0</v>
      </c>
      <c r="BL230" s="24" t="s">
        <v>174</v>
      </c>
      <c r="BM230" s="24" t="s">
        <v>2317</v>
      </c>
    </row>
    <row r="231" spans="2:47" s="1" customFormat="1" ht="104.5">
      <c r="B231" s="41"/>
      <c r="D231" s="194" t="s">
        <v>176</v>
      </c>
      <c r="F231" s="195" t="s">
        <v>331</v>
      </c>
      <c r="I231" s="156"/>
      <c r="L231" s="41"/>
      <c r="M231" s="196"/>
      <c r="N231" s="42"/>
      <c r="O231" s="42"/>
      <c r="P231" s="42"/>
      <c r="Q231" s="42"/>
      <c r="R231" s="42"/>
      <c r="S231" s="42"/>
      <c r="T231" s="70"/>
      <c r="AT231" s="24" t="s">
        <v>176</v>
      </c>
      <c r="AU231" s="24" t="s">
        <v>82</v>
      </c>
    </row>
    <row r="232" spans="2:51" s="13" customFormat="1" ht="13.5">
      <c r="B232" s="204"/>
      <c r="D232" s="194" t="s">
        <v>178</v>
      </c>
      <c r="E232" s="205" t="s">
        <v>5</v>
      </c>
      <c r="F232" s="206" t="s">
        <v>2318</v>
      </c>
      <c r="H232" s="207">
        <v>6.336</v>
      </c>
      <c r="I232" s="208"/>
      <c r="L232" s="204"/>
      <c r="M232" s="209"/>
      <c r="N232" s="210"/>
      <c r="O232" s="210"/>
      <c r="P232" s="210"/>
      <c r="Q232" s="210"/>
      <c r="R232" s="210"/>
      <c r="S232" s="210"/>
      <c r="T232" s="211"/>
      <c r="AT232" s="205" t="s">
        <v>178</v>
      </c>
      <c r="AU232" s="205" t="s">
        <v>82</v>
      </c>
      <c r="AV232" s="13" t="s">
        <v>82</v>
      </c>
      <c r="AW232" s="13" t="s">
        <v>36</v>
      </c>
      <c r="AX232" s="13" t="s">
        <v>80</v>
      </c>
      <c r="AY232" s="205" t="s">
        <v>167</v>
      </c>
    </row>
    <row r="233" spans="2:65" s="1" customFormat="1" ht="25.5" customHeight="1">
      <c r="B233" s="181"/>
      <c r="C233" s="182" t="s">
        <v>864</v>
      </c>
      <c r="D233" s="182" t="s">
        <v>169</v>
      </c>
      <c r="E233" s="183" t="s">
        <v>340</v>
      </c>
      <c r="F233" s="184" t="s">
        <v>341</v>
      </c>
      <c r="G233" s="185" t="s">
        <v>248</v>
      </c>
      <c r="H233" s="186">
        <v>0.509</v>
      </c>
      <c r="I233" s="187"/>
      <c r="J233" s="188">
        <f>ROUND(I233*H233,2)</f>
        <v>0</v>
      </c>
      <c r="K233" s="184" t="s">
        <v>173</v>
      </c>
      <c r="L233" s="41"/>
      <c r="M233" s="189" t="s">
        <v>5</v>
      </c>
      <c r="N233" s="190" t="s">
        <v>44</v>
      </c>
      <c r="O233" s="42"/>
      <c r="P233" s="191">
        <f>O233*H233</f>
        <v>0</v>
      </c>
      <c r="Q233" s="191">
        <v>0</v>
      </c>
      <c r="R233" s="191">
        <f>Q233*H233</f>
        <v>0</v>
      </c>
      <c r="S233" s="191">
        <v>0</v>
      </c>
      <c r="T233" s="192">
        <f>S233*H233</f>
        <v>0</v>
      </c>
      <c r="AR233" s="24" t="s">
        <v>174</v>
      </c>
      <c r="AT233" s="24" t="s">
        <v>169</v>
      </c>
      <c r="AU233" s="24" t="s">
        <v>82</v>
      </c>
      <c r="AY233" s="24" t="s">
        <v>167</v>
      </c>
      <c r="BE233" s="193">
        <f>IF(N233="základní",J233,0)</f>
        <v>0</v>
      </c>
      <c r="BF233" s="193">
        <f>IF(N233="snížená",J233,0)</f>
        <v>0</v>
      </c>
      <c r="BG233" s="193">
        <f>IF(N233="zákl. přenesená",J233,0)</f>
        <v>0</v>
      </c>
      <c r="BH233" s="193">
        <f>IF(N233="sníž. přenesená",J233,0)</f>
        <v>0</v>
      </c>
      <c r="BI233" s="193">
        <f>IF(N233="nulová",J233,0)</f>
        <v>0</v>
      </c>
      <c r="BJ233" s="24" t="s">
        <v>80</v>
      </c>
      <c r="BK233" s="193">
        <f>ROUND(I233*H233,2)</f>
        <v>0</v>
      </c>
      <c r="BL233" s="24" t="s">
        <v>174</v>
      </c>
      <c r="BM233" s="24" t="s">
        <v>2319</v>
      </c>
    </row>
    <row r="234" spans="2:47" s="1" customFormat="1" ht="104.5">
      <c r="B234" s="41"/>
      <c r="D234" s="194" t="s">
        <v>176</v>
      </c>
      <c r="F234" s="195" t="s">
        <v>331</v>
      </c>
      <c r="I234" s="156"/>
      <c r="L234" s="41"/>
      <c r="M234" s="196"/>
      <c r="N234" s="42"/>
      <c r="O234" s="42"/>
      <c r="P234" s="42"/>
      <c r="Q234" s="42"/>
      <c r="R234" s="42"/>
      <c r="S234" s="42"/>
      <c r="T234" s="70"/>
      <c r="AT234" s="24" t="s">
        <v>176</v>
      </c>
      <c r="AU234" s="24" t="s">
        <v>82</v>
      </c>
    </row>
    <row r="235" spans="2:51" s="12" customFormat="1" ht="13.5">
      <c r="B235" s="197"/>
      <c r="D235" s="194" t="s">
        <v>178</v>
      </c>
      <c r="E235" s="198" t="s">
        <v>5</v>
      </c>
      <c r="F235" s="199" t="s">
        <v>2320</v>
      </c>
      <c r="H235" s="198" t="s">
        <v>5</v>
      </c>
      <c r="I235" s="200"/>
      <c r="L235" s="197"/>
      <c r="M235" s="201"/>
      <c r="N235" s="202"/>
      <c r="O235" s="202"/>
      <c r="P235" s="202"/>
      <c r="Q235" s="202"/>
      <c r="R235" s="202"/>
      <c r="S235" s="202"/>
      <c r="T235" s="203"/>
      <c r="AT235" s="198" t="s">
        <v>178</v>
      </c>
      <c r="AU235" s="198" t="s">
        <v>82</v>
      </c>
      <c r="AV235" s="12" t="s">
        <v>80</v>
      </c>
      <c r="AW235" s="12" t="s">
        <v>36</v>
      </c>
      <c r="AX235" s="12" t="s">
        <v>73</v>
      </c>
      <c r="AY235" s="198" t="s">
        <v>167</v>
      </c>
    </row>
    <row r="236" spans="2:51" s="13" customFormat="1" ht="13.5">
      <c r="B236" s="204"/>
      <c r="D236" s="194" t="s">
        <v>178</v>
      </c>
      <c r="E236" s="205" t="s">
        <v>5</v>
      </c>
      <c r="F236" s="206" t="s">
        <v>2321</v>
      </c>
      <c r="H236" s="207">
        <v>0.509</v>
      </c>
      <c r="I236" s="208"/>
      <c r="L236" s="204"/>
      <c r="M236" s="209"/>
      <c r="N236" s="210"/>
      <c r="O236" s="210"/>
      <c r="P236" s="210"/>
      <c r="Q236" s="210"/>
      <c r="R236" s="210"/>
      <c r="S236" s="210"/>
      <c r="T236" s="211"/>
      <c r="AT236" s="205" t="s">
        <v>178</v>
      </c>
      <c r="AU236" s="205" t="s">
        <v>82</v>
      </c>
      <c r="AV236" s="13" t="s">
        <v>82</v>
      </c>
      <c r="AW236" s="13" t="s">
        <v>36</v>
      </c>
      <c r="AX236" s="13" t="s">
        <v>80</v>
      </c>
      <c r="AY236" s="205" t="s">
        <v>167</v>
      </c>
    </row>
    <row r="237" spans="2:65" s="1" customFormat="1" ht="25.5" customHeight="1">
      <c r="B237" s="181"/>
      <c r="C237" s="182" t="s">
        <v>870</v>
      </c>
      <c r="D237" s="182" t="s">
        <v>169</v>
      </c>
      <c r="E237" s="183" t="s">
        <v>350</v>
      </c>
      <c r="F237" s="184" t="s">
        <v>336</v>
      </c>
      <c r="G237" s="185" t="s">
        <v>248</v>
      </c>
      <c r="H237" s="186">
        <v>4.581</v>
      </c>
      <c r="I237" s="187"/>
      <c r="J237" s="188">
        <f>ROUND(I237*H237,2)</f>
        <v>0</v>
      </c>
      <c r="K237" s="184" t="s">
        <v>173</v>
      </c>
      <c r="L237" s="41"/>
      <c r="M237" s="189" t="s">
        <v>5</v>
      </c>
      <c r="N237" s="190" t="s">
        <v>44</v>
      </c>
      <c r="O237" s="42"/>
      <c r="P237" s="191">
        <f>O237*H237</f>
        <v>0</v>
      </c>
      <c r="Q237" s="191">
        <v>0</v>
      </c>
      <c r="R237" s="191">
        <f>Q237*H237</f>
        <v>0</v>
      </c>
      <c r="S237" s="191">
        <v>0</v>
      </c>
      <c r="T237" s="192">
        <f>S237*H237</f>
        <v>0</v>
      </c>
      <c r="AR237" s="24" t="s">
        <v>174</v>
      </c>
      <c r="AT237" s="24" t="s">
        <v>169</v>
      </c>
      <c r="AU237" s="24" t="s">
        <v>82</v>
      </c>
      <c r="AY237" s="24" t="s">
        <v>167</v>
      </c>
      <c r="BE237" s="193">
        <f>IF(N237="základní",J237,0)</f>
        <v>0</v>
      </c>
      <c r="BF237" s="193">
        <f>IF(N237="snížená",J237,0)</f>
        <v>0</v>
      </c>
      <c r="BG237" s="193">
        <f>IF(N237="zákl. přenesená",J237,0)</f>
        <v>0</v>
      </c>
      <c r="BH237" s="193">
        <f>IF(N237="sníž. přenesená",J237,0)</f>
        <v>0</v>
      </c>
      <c r="BI237" s="193">
        <f>IF(N237="nulová",J237,0)</f>
        <v>0</v>
      </c>
      <c r="BJ237" s="24" t="s">
        <v>80</v>
      </c>
      <c r="BK237" s="193">
        <f>ROUND(I237*H237,2)</f>
        <v>0</v>
      </c>
      <c r="BL237" s="24" t="s">
        <v>174</v>
      </c>
      <c r="BM237" s="24" t="s">
        <v>2322</v>
      </c>
    </row>
    <row r="238" spans="2:47" s="1" customFormat="1" ht="104.5">
      <c r="B238" s="41"/>
      <c r="D238" s="194" t="s">
        <v>176</v>
      </c>
      <c r="F238" s="195" t="s">
        <v>331</v>
      </c>
      <c r="I238" s="156"/>
      <c r="L238" s="41"/>
      <c r="M238" s="196"/>
      <c r="N238" s="42"/>
      <c r="O238" s="42"/>
      <c r="P238" s="42"/>
      <c r="Q238" s="42"/>
      <c r="R238" s="42"/>
      <c r="S238" s="42"/>
      <c r="T238" s="70"/>
      <c r="AT238" s="24" t="s">
        <v>176</v>
      </c>
      <c r="AU238" s="24" t="s">
        <v>82</v>
      </c>
    </row>
    <row r="239" spans="2:51" s="13" customFormat="1" ht="13.5">
      <c r="B239" s="204"/>
      <c r="D239" s="194" t="s">
        <v>178</v>
      </c>
      <c r="E239" s="205" t="s">
        <v>5</v>
      </c>
      <c r="F239" s="206" t="s">
        <v>2323</v>
      </c>
      <c r="H239" s="207">
        <v>4.581</v>
      </c>
      <c r="I239" s="208"/>
      <c r="L239" s="204"/>
      <c r="M239" s="209"/>
      <c r="N239" s="210"/>
      <c r="O239" s="210"/>
      <c r="P239" s="210"/>
      <c r="Q239" s="210"/>
      <c r="R239" s="210"/>
      <c r="S239" s="210"/>
      <c r="T239" s="211"/>
      <c r="AT239" s="205" t="s">
        <v>178</v>
      </c>
      <c r="AU239" s="205" t="s">
        <v>82</v>
      </c>
      <c r="AV239" s="13" t="s">
        <v>82</v>
      </c>
      <c r="AW239" s="13" t="s">
        <v>36</v>
      </c>
      <c r="AX239" s="13" t="s">
        <v>80</v>
      </c>
      <c r="AY239" s="205" t="s">
        <v>167</v>
      </c>
    </row>
    <row r="240" spans="2:65" s="1" customFormat="1" ht="16.5" customHeight="1">
      <c r="B240" s="181"/>
      <c r="C240" s="182" t="s">
        <v>877</v>
      </c>
      <c r="D240" s="182" t="s">
        <v>169</v>
      </c>
      <c r="E240" s="183" t="s">
        <v>354</v>
      </c>
      <c r="F240" s="184" t="s">
        <v>355</v>
      </c>
      <c r="G240" s="185" t="s">
        <v>248</v>
      </c>
      <c r="H240" s="186">
        <v>1.213</v>
      </c>
      <c r="I240" s="187"/>
      <c r="J240" s="188">
        <f>ROUND(I240*H240,2)</f>
        <v>0</v>
      </c>
      <c r="K240" s="184" t="s">
        <v>173</v>
      </c>
      <c r="L240" s="41"/>
      <c r="M240" s="189" t="s">
        <v>5</v>
      </c>
      <c r="N240" s="190" t="s">
        <v>44</v>
      </c>
      <c r="O240" s="42"/>
      <c r="P240" s="191">
        <f>O240*H240</f>
        <v>0</v>
      </c>
      <c r="Q240" s="191">
        <v>0</v>
      </c>
      <c r="R240" s="191">
        <f>Q240*H240</f>
        <v>0</v>
      </c>
      <c r="S240" s="191">
        <v>0</v>
      </c>
      <c r="T240" s="192">
        <f>S240*H240</f>
        <v>0</v>
      </c>
      <c r="AR240" s="24" t="s">
        <v>174</v>
      </c>
      <c r="AT240" s="24" t="s">
        <v>169</v>
      </c>
      <c r="AU240" s="24" t="s">
        <v>82</v>
      </c>
      <c r="AY240" s="24" t="s">
        <v>167</v>
      </c>
      <c r="BE240" s="193">
        <f>IF(N240="základní",J240,0)</f>
        <v>0</v>
      </c>
      <c r="BF240" s="193">
        <f>IF(N240="snížená",J240,0)</f>
        <v>0</v>
      </c>
      <c r="BG240" s="193">
        <f>IF(N240="zákl. přenesená",J240,0)</f>
        <v>0</v>
      </c>
      <c r="BH240" s="193">
        <f>IF(N240="sníž. přenesená",J240,0)</f>
        <v>0</v>
      </c>
      <c r="BI240" s="193">
        <f>IF(N240="nulová",J240,0)</f>
        <v>0</v>
      </c>
      <c r="BJ240" s="24" t="s">
        <v>80</v>
      </c>
      <c r="BK240" s="193">
        <f>ROUND(I240*H240,2)</f>
        <v>0</v>
      </c>
      <c r="BL240" s="24" t="s">
        <v>174</v>
      </c>
      <c r="BM240" s="24" t="s">
        <v>2324</v>
      </c>
    </row>
    <row r="241" spans="2:47" s="1" customFormat="1" ht="47.5">
      <c r="B241" s="41"/>
      <c r="D241" s="194" t="s">
        <v>176</v>
      </c>
      <c r="F241" s="195" t="s">
        <v>357</v>
      </c>
      <c r="I241" s="156"/>
      <c r="L241" s="41"/>
      <c r="M241" s="196"/>
      <c r="N241" s="42"/>
      <c r="O241" s="42"/>
      <c r="P241" s="42"/>
      <c r="Q241" s="42"/>
      <c r="R241" s="42"/>
      <c r="S241" s="42"/>
      <c r="T241" s="70"/>
      <c r="AT241" s="24" t="s">
        <v>176</v>
      </c>
      <c r="AU241" s="24" t="s">
        <v>82</v>
      </c>
    </row>
    <row r="242" spans="2:65" s="1" customFormat="1" ht="25.5" customHeight="1">
      <c r="B242" s="181"/>
      <c r="C242" s="182" t="s">
        <v>882</v>
      </c>
      <c r="D242" s="182" t="s">
        <v>169</v>
      </c>
      <c r="E242" s="183" t="s">
        <v>365</v>
      </c>
      <c r="F242" s="184" t="s">
        <v>366</v>
      </c>
      <c r="G242" s="185" t="s">
        <v>248</v>
      </c>
      <c r="H242" s="186">
        <v>0.509</v>
      </c>
      <c r="I242" s="187"/>
      <c r="J242" s="188">
        <f>ROUND(I242*H242,2)</f>
        <v>0</v>
      </c>
      <c r="K242" s="184" t="s">
        <v>173</v>
      </c>
      <c r="L242" s="41"/>
      <c r="M242" s="189" t="s">
        <v>5</v>
      </c>
      <c r="N242" s="190" t="s">
        <v>44</v>
      </c>
      <c r="O242" s="42"/>
      <c r="P242" s="191">
        <f>O242*H242</f>
        <v>0</v>
      </c>
      <c r="Q242" s="191">
        <v>0</v>
      </c>
      <c r="R242" s="191">
        <f>Q242*H242</f>
        <v>0</v>
      </c>
      <c r="S242" s="191">
        <v>0</v>
      </c>
      <c r="T242" s="192">
        <f>S242*H242</f>
        <v>0</v>
      </c>
      <c r="AR242" s="24" t="s">
        <v>174</v>
      </c>
      <c r="AT242" s="24" t="s">
        <v>169</v>
      </c>
      <c r="AU242" s="24" t="s">
        <v>82</v>
      </c>
      <c r="AY242" s="24" t="s">
        <v>167</v>
      </c>
      <c r="BE242" s="193">
        <f>IF(N242="základní",J242,0)</f>
        <v>0</v>
      </c>
      <c r="BF242" s="193">
        <f>IF(N242="snížená",J242,0)</f>
        <v>0</v>
      </c>
      <c r="BG242" s="193">
        <f>IF(N242="zákl. přenesená",J242,0)</f>
        <v>0</v>
      </c>
      <c r="BH242" s="193">
        <f>IF(N242="sníž. přenesená",J242,0)</f>
        <v>0</v>
      </c>
      <c r="BI242" s="193">
        <f>IF(N242="nulová",J242,0)</f>
        <v>0</v>
      </c>
      <c r="BJ242" s="24" t="s">
        <v>80</v>
      </c>
      <c r="BK242" s="193">
        <f>ROUND(I242*H242,2)</f>
        <v>0</v>
      </c>
      <c r="BL242" s="24" t="s">
        <v>174</v>
      </c>
      <c r="BM242" s="24" t="s">
        <v>2325</v>
      </c>
    </row>
    <row r="243" spans="2:47" s="1" customFormat="1" ht="76">
      <c r="B243" s="41"/>
      <c r="D243" s="194" t="s">
        <v>176</v>
      </c>
      <c r="F243" s="195" t="s">
        <v>362</v>
      </c>
      <c r="I243" s="156"/>
      <c r="L243" s="41"/>
      <c r="M243" s="196"/>
      <c r="N243" s="42"/>
      <c r="O243" s="42"/>
      <c r="P243" s="42"/>
      <c r="Q243" s="42"/>
      <c r="R243" s="42"/>
      <c r="S243" s="42"/>
      <c r="T243" s="70"/>
      <c r="AT243" s="24" t="s">
        <v>176</v>
      </c>
      <c r="AU243" s="24" t="s">
        <v>82</v>
      </c>
    </row>
    <row r="244" spans="2:65" s="1" customFormat="1" ht="25.5" customHeight="1">
      <c r="B244" s="181"/>
      <c r="C244" s="182" t="s">
        <v>887</v>
      </c>
      <c r="D244" s="182" t="s">
        <v>169</v>
      </c>
      <c r="E244" s="183" t="s">
        <v>2326</v>
      </c>
      <c r="F244" s="184" t="s">
        <v>247</v>
      </c>
      <c r="G244" s="185" t="s">
        <v>248</v>
      </c>
      <c r="H244" s="186">
        <v>0.704</v>
      </c>
      <c r="I244" s="187"/>
      <c r="J244" s="188">
        <f>ROUND(I244*H244,2)</f>
        <v>0</v>
      </c>
      <c r="K244" s="184" t="s">
        <v>173</v>
      </c>
      <c r="L244" s="41"/>
      <c r="M244" s="189" t="s">
        <v>5</v>
      </c>
      <c r="N244" s="190" t="s">
        <v>44</v>
      </c>
      <c r="O244" s="42"/>
      <c r="P244" s="191">
        <f>O244*H244</f>
        <v>0</v>
      </c>
      <c r="Q244" s="191">
        <v>0</v>
      </c>
      <c r="R244" s="191">
        <f>Q244*H244</f>
        <v>0</v>
      </c>
      <c r="S244" s="191">
        <v>0</v>
      </c>
      <c r="T244" s="192">
        <f>S244*H244</f>
        <v>0</v>
      </c>
      <c r="AR244" s="24" t="s">
        <v>174</v>
      </c>
      <c r="AT244" s="24" t="s">
        <v>169</v>
      </c>
      <c r="AU244" s="24" t="s">
        <v>82</v>
      </c>
      <c r="AY244" s="24" t="s">
        <v>167</v>
      </c>
      <c r="BE244" s="193">
        <f>IF(N244="základní",J244,0)</f>
        <v>0</v>
      </c>
      <c r="BF244" s="193">
        <f>IF(N244="snížená",J244,0)</f>
        <v>0</v>
      </c>
      <c r="BG244" s="193">
        <f>IF(N244="zákl. přenesená",J244,0)</f>
        <v>0</v>
      </c>
      <c r="BH244" s="193">
        <f>IF(N244="sníž. přenesená",J244,0)</f>
        <v>0</v>
      </c>
      <c r="BI244" s="193">
        <f>IF(N244="nulová",J244,0)</f>
        <v>0</v>
      </c>
      <c r="BJ244" s="24" t="s">
        <v>80</v>
      </c>
      <c r="BK244" s="193">
        <f>ROUND(I244*H244,2)</f>
        <v>0</v>
      </c>
      <c r="BL244" s="24" t="s">
        <v>174</v>
      </c>
      <c r="BM244" s="24" t="s">
        <v>2327</v>
      </c>
    </row>
    <row r="245" spans="2:47" s="1" customFormat="1" ht="76">
      <c r="B245" s="41"/>
      <c r="D245" s="194" t="s">
        <v>176</v>
      </c>
      <c r="F245" s="195" t="s">
        <v>362</v>
      </c>
      <c r="I245" s="156"/>
      <c r="L245" s="41"/>
      <c r="M245" s="196"/>
      <c r="N245" s="42"/>
      <c r="O245" s="42"/>
      <c r="P245" s="42"/>
      <c r="Q245" s="42"/>
      <c r="R245" s="42"/>
      <c r="S245" s="42"/>
      <c r="T245" s="70"/>
      <c r="AT245" s="24" t="s">
        <v>176</v>
      </c>
      <c r="AU245" s="24" t="s">
        <v>82</v>
      </c>
    </row>
    <row r="246" spans="2:63" s="11" customFormat="1" ht="29.9" customHeight="1">
      <c r="B246" s="168"/>
      <c r="D246" s="169" t="s">
        <v>72</v>
      </c>
      <c r="E246" s="179" t="s">
        <v>522</v>
      </c>
      <c r="F246" s="179" t="s">
        <v>523</v>
      </c>
      <c r="I246" s="171"/>
      <c r="J246" s="180">
        <f>BK246</f>
        <v>0</v>
      </c>
      <c r="L246" s="168"/>
      <c r="M246" s="173"/>
      <c r="N246" s="174"/>
      <c r="O246" s="174"/>
      <c r="P246" s="175">
        <f>SUM(P247:P248)</f>
        <v>0</v>
      </c>
      <c r="Q246" s="174"/>
      <c r="R246" s="175">
        <f>SUM(R247:R248)</f>
        <v>0</v>
      </c>
      <c r="S246" s="174"/>
      <c r="T246" s="176">
        <f>SUM(T247:T248)</f>
        <v>0</v>
      </c>
      <c r="AR246" s="169" t="s">
        <v>80</v>
      </c>
      <c r="AT246" s="177" t="s">
        <v>72</v>
      </c>
      <c r="AU246" s="177" t="s">
        <v>80</v>
      </c>
      <c r="AY246" s="169" t="s">
        <v>167</v>
      </c>
      <c r="BK246" s="178">
        <f>SUM(BK247:BK248)</f>
        <v>0</v>
      </c>
    </row>
    <row r="247" spans="2:65" s="1" customFormat="1" ht="38.25" customHeight="1">
      <c r="B247" s="181"/>
      <c r="C247" s="182" t="s">
        <v>893</v>
      </c>
      <c r="D247" s="182" t="s">
        <v>169</v>
      </c>
      <c r="E247" s="183" t="s">
        <v>2328</v>
      </c>
      <c r="F247" s="184" t="s">
        <v>2329</v>
      </c>
      <c r="G247" s="185" t="s">
        <v>248</v>
      </c>
      <c r="H247" s="186">
        <v>3.426</v>
      </c>
      <c r="I247" s="187"/>
      <c r="J247" s="188">
        <f>ROUND(I247*H247,2)</f>
        <v>0</v>
      </c>
      <c r="K247" s="184" t="s">
        <v>173</v>
      </c>
      <c r="L247" s="41"/>
      <c r="M247" s="189" t="s">
        <v>5</v>
      </c>
      <c r="N247" s="190" t="s">
        <v>44</v>
      </c>
      <c r="O247" s="42"/>
      <c r="P247" s="191">
        <f>O247*H247</f>
        <v>0</v>
      </c>
      <c r="Q247" s="191">
        <v>0</v>
      </c>
      <c r="R247" s="191">
        <f>Q247*H247</f>
        <v>0</v>
      </c>
      <c r="S247" s="191">
        <v>0</v>
      </c>
      <c r="T247" s="192">
        <f>S247*H247</f>
        <v>0</v>
      </c>
      <c r="AR247" s="24" t="s">
        <v>174</v>
      </c>
      <c r="AT247" s="24" t="s">
        <v>169</v>
      </c>
      <c r="AU247" s="24" t="s">
        <v>82</v>
      </c>
      <c r="AY247" s="24" t="s">
        <v>167</v>
      </c>
      <c r="BE247" s="193">
        <f>IF(N247="základní",J247,0)</f>
        <v>0</v>
      </c>
      <c r="BF247" s="193">
        <f>IF(N247="snížená",J247,0)</f>
        <v>0</v>
      </c>
      <c r="BG247" s="193">
        <f>IF(N247="zákl. přenesená",J247,0)</f>
        <v>0</v>
      </c>
      <c r="BH247" s="193">
        <f>IF(N247="sníž. přenesená",J247,0)</f>
        <v>0</v>
      </c>
      <c r="BI247" s="193">
        <f>IF(N247="nulová",J247,0)</f>
        <v>0</v>
      </c>
      <c r="BJ247" s="24" t="s">
        <v>80</v>
      </c>
      <c r="BK247" s="193">
        <f>ROUND(I247*H247,2)</f>
        <v>0</v>
      </c>
      <c r="BL247" s="24" t="s">
        <v>174</v>
      </c>
      <c r="BM247" s="24" t="s">
        <v>2330</v>
      </c>
    </row>
    <row r="248" spans="2:47" s="1" customFormat="1" ht="47.5">
      <c r="B248" s="41"/>
      <c r="D248" s="194" t="s">
        <v>176</v>
      </c>
      <c r="F248" s="195" t="s">
        <v>2331</v>
      </c>
      <c r="I248" s="156"/>
      <c r="L248" s="41"/>
      <c r="M248" s="196"/>
      <c r="N248" s="42"/>
      <c r="O248" s="42"/>
      <c r="P248" s="42"/>
      <c r="Q248" s="42"/>
      <c r="R248" s="42"/>
      <c r="S248" s="42"/>
      <c r="T248" s="70"/>
      <c r="AT248" s="24" t="s">
        <v>176</v>
      </c>
      <c r="AU248" s="24" t="s">
        <v>82</v>
      </c>
    </row>
    <row r="249" spans="2:63" s="11" customFormat="1" ht="37.4" customHeight="1">
      <c r="B249" s="168"/>
      <c r="D249" s="169" t="s">
        <v>72</v>
      </c>
      <c r="E249" s="170" t="s">
        <v>632</v>
      </c>
      <c r="F249" s="170" t="s">
        <v>633</v>
      </c>
      <c r="I249" s="171"/>
      <c r="J249" s="172">
        <f>BK249</f>
        <v>0</v>
      </c>
      <c r="L249" s="168"/>
      <c r="M249" s="173"/>
      <c r="N249" s="174"/>
      <c r="O249" s="174"/>
      <c r="P249" s="175">
        <f>P250</f>
        <v>0</v>
      </c>
      <c r="Q249" s="174"/>
      <c r="R249" s="175">
        <f>R250</f>
        <v>0.0064800000000000005</v>
      </c>
      <c r="S249" s="174"/>
      <c r="T249" s="176">
        <f>T250</f>
        <v>0</v>
      </c>
      <c r="AR249" s="169" t="s">
        <v>82</v>
      </c>
      <c r="AT249" s="177" t="s">
        <v>72</v>
      </c>
      <c r="AU249" s="177" t="s">
        <v>73</v>
      </c>
      <c r="AY249" s="169" t="s">
        <v>167</v>
      </c>
      <c r="BK249" s="178">
        <f>BK250</f>
        <v>0</v>
      </c>
    </row>
    <row r="250" spans="2:63" s="11" customFormat="1" ht="19.9" customHeight="1">
      <c r="B250" s="168"/>
      <c r="D250" s="169" t="s">
        <v>72</v>
      </c>
      <c r="E250" s="179" t="s">
        <v>1708</v>
      </c>
      <c r="F250" s="179" t="s">
        <v>1709</v>
      </c>
      <c r="I250" s="171"/>
      <c r="J250" s="180">
        <f>BK250</f>
        <v>0</v>
      </c>
      <c r="L250" s="168"/>
      <c r="M250" s="173"/>
      <c r="N250" s="174"/>
      <c r="O250" s="174"/>
      <c r="P250" s="175">
        <f>SUM(P251:P256)</f>
        <v>0</v>
      </c>
      <c r="Q250" s="174"/>
      <c r="R250" s="175">
        <f>SUM(R251:R256)</f>
        <v>0.0064800000000000005</v>
      </c>
      <c r="S250" s="174"/>
      <c r="T250" s="176">
        <f>SUM(T251:T256)</f>
        <v>0</v>
      </c>
      <c r="AR250" s="169" t="s">
        <v>82</v>
      </c>
      <c r="AT250" s="177" t="s">
        <v>72</v>
      </c>
      <c r="AU250" s="177" t="s">
        <v>80</v>
      </c>
      <c r="AY250" s="169" t="s">
        <v>167</v>
      </c>
      <c r="BK250" s="178">
        <f>SUM(BK251:BK256)</f>
        <v>0</v>
      </c>
    </row>
    <row r="251" spans="2:65" s="1" customFormat="1" ht="16.5" customHeight="1">
      <c r="B251" s="181"/>
      <c r="C251" s="182" t="s">
        <v>899</v>
      </c>
      <c r="D251" s="182" t="s">
        <v>169</v>
      </c>
      <c r="E251" s="183" t="s">
        <v>2332</v>
      </c>
      <c r="F251" s="184" t="s">
        <v>2333</v>
      </c>
      <c r="G251" s="185" t="s">
        <v>266</v>
      </c>
      <c r="H251" s="186">
        <v>1</v>
      </c>
      <c r="I251" s="187"/>
      <c r="J251" s="188">
        <f>ROUND(I251*H251,2)</f>
        <v>0</v>
      </c>
      <c r="K251" s="184" t="s">
        <v>173</v>
      </c>
      <c r="L251" s="41"/>
      <c r="M251" s="189" t="s">
        <v>5</v>
      </c>
      <c r="N251" s="190" t="s">
        <v>44</v>
      </c>
      <c r="O251" s="42"/>
      <c r="P251" s="191">
        <f>O251*H251</f>
        <v>0</v>
      </c>
      <c r="Q251" s="191">
        <v>0.00031</v>
      </c>
      <c r="R251" s="191">
        <f>Q251*H251</f>
        <v>0.00031</v>
      </c>
      <c r="S251" s="191">
        <v>0</v>
      </c>
      <c r="T251" s="192">
        <f>S251*H251</f>
        <v>0</v>
      </c>
      <c r="AR251" s="24" t="s">
        <v>263</v>
      </c>
      <c r="AT251" s="24" t="s">
        <v>169</v>
      </c>
      <c r="AU251" s="24" t="s">
        <v>82</v>
      </c>
      <c r="AY251" s="24" t="s">
        <v>167</v>
      </c>
      <c r="BE251" s="193">
        <f>IF(N251="základní",J251,0)</f>
        <v>0</v>
      </c>
      <c r="BF251" s="193">
        <f>IF(N251="snížená",J251,0)</f>
        <v>0</v>
      </c>
      <c r="BG251" s="193">
        <f>IF(N251="zákl. přenesená",J251,0)</f>
        <v>0</v>
      </c>
      <c r="BH251" s="193">
        <f>IF(N251="sníž. přenesená",J251,0)</f>
        <v>0</v>
      </c>
      <c r="BI251" s="193">
        <f>IF(N251="nulová",J251,0)</f>
        <v>0</v>
      </c>
      <c r="BJ251" s="24" t="s">
        <v>80</v>
      </c>
      <c r="BK251" s="193">
        <f>ROUND(I251*H251,2)</f>
        <v>0</v>
      </c>
      <c r="BL251" s="24" t="s">
        <v>263</v>
      </c>
      <c r="BM251" s="24" t="s">
        <v>2334</v>
      </c>
    </row>
    <row r="252" spans="2:65" s="1" customFormat="1" ht="16.5" customHeight="1">
      <c r="B252" s="181"/>
      <c r="C252" s="182" t="s">
        <v>905</v>
      </c>
      <c r="D252" s="182" t="s">
        <v>169</v>
      </c>
      <c r="E252" s="183" t="s">
        <v>2335</v>
      </c>
      <c r="F252" s="184" t="s">
        <v>2336</v>
      </c>
      <c r="G252" s="185" t="s">
        <v>1730</v>
      </c>
      <c r="H252" s="186">
        <v>1</v>
      </c>
      <c r="I252" s="187"/>
      <c r="J252" s="188">
        <f>ROUND(I252*H252,2)</f>
        <v>0</v>
      </c>
      <c r="K252" s="184" t="s">
        <v>173</v>
      </c>
      <c r="L252" s="41"/>
      <c r="M252" s="189" t="s">
        <v>5</v>
      </c>
      <c r="N252" s="190" t="s">
        <v>44</v>
      </c>
      <c r="O252" s="42"/>
      <c r="P252" s="191">
        <f>O252*H252</f>
        <v>0</v>
      </c>
      <c r="Q252" s="191">
        <v>0.00617</v>
      </c>
      <c r="R252" s="191">
        <f>Q252*H252</f>
        <v>0.00617</v>
      </c>
      <c r="S252" s="191">
        <v>0</v>
      </c>
      <c r="T252" s="192">
        <f>S252*H252</f>
        <v>0</v>
      </c>
      <c r="AR252" s="24" t="s">
        <v>263</v>
      </c>
      <c r="AT252" s="24" t="s">
        <v>169</v>
      </c>
      <c r="AU252" s="24" t="s">
        <v>82</v>
      </c>
      <c r="AY252" s="24" t="s">
        <v>167</v>
      </c>
      <c r="BE252" s="193">
        <f>IF(N252="základní",J252,0)</f>
        <v>0</v>
      </c>
      <c r="BF252" s="193">
        <f>IF(N252="snížená",J252,0)</f>
        <v>0</v>
      </c>
      <c r="BG252" s="193">
        <f>IF(N252="zákl. přenesená",J252,0)</f>
        <v>0</v>
      </c>
      <c r="BH252" s="193">
        <f>IF(N252="sníž. přenesená",J252,0)</f>
        <v>0</v>
      </c>
      <c r="BI252" s="193">
        <f>IF(N252="nulová",J252,0)</f>
        <v>0</v>
      </c>
      <c r="BJ252" s="24" t="s">
        <v>80</v>
      </c>
      <c r="BK252" s="193">
        <f>ROUND(I252*H252,2)</f>
        <v>0</v>
      </c>
      <c r="BL252" s="24" t="s">
        <v>263</v>
      </c>
      <c r="BM252" s="24" t="s">
        <v>2337</v>
      </c>
    </row>
    <row r="253" spans="2:47" s="1" customFormat="1" ht="38">
      <c r="B253" s="41"/>
      <c r="D253" s="194" t="s">
        <v>176</v>
      </c>
      <c r="F253" s="195" t="s">
        <v>2338</v>
      </c>
      <c r="I253" s="156"/>
      <c r="L253" s="41"/>
      <c r="M253" s="196"/>
      <c r="N253" s="42"/>
      <c r="O253" s="42"/>
      <c r="P253" s="42"/>
      <c r="Q253" s="42"/>
      <c r="R253" s="42"/>
      <c r="S253" s="42"/>
      <c r="T253" s="70"/>
      <c r="AT253" s="24" t="s">
        <v>176</v>
      </c>
      <c r="AU253" s="24" t="s">
        <v>82</v>
      </c>
    </row>
    <row r="254" spans="2:47" s="1" customFormat="1" ht="19">
      <c r="B254" s="41"/>
      <c r="D254" s="194" t="s">
        <v>429</v>
      </c>
      <c r="F254" s="195" t="s">
        <v>2339</v>
      </c>
      <c r="I254" s="156"/>
      <c r="L254" s="41"/>
      <c r="M254" s="196"/>
      <c r="N254" s="42"/>
      <c r="O254" s="42"/>
      <c r="P254" s="42"/>
      <c r="Q254" s="42"/>
      <c r="R254" s="42"/>
      <c r="S254" s="42"/>
      <c r="T254" s="70"/>
      <c r="AT254" s="24" t="s">
        <v>429</v>
      </c>
      <c r="AU254" s="24" t="s">
        <v>82</v>
      </c>
    </row>
    <row r="255" spans="2:65" s="1" customFormat="1" ht="38.25" customHeight="1">
      <c r="B255" s="181"/>
      <c r="C255" s="182" t="s">
        <v>910</v>
      </c>
      <c r="D255" s="182" t="s">
        <v>169</v>
      </c>
      <c r="E255" s="183" t="s">
        <v>1752</v>
      </c>
      <c r="F255" s="184" t="s">
        <v>1753</v>
      </c>
      <c r="G255" s="185" t="s">
        <v>248</v>
      </c>
      <c r="H255" s="186">
        <v>0.006</v>
      </c>
      <c r="I255" s="187"/>
      <c r="J255" s="188">
        <f>ROUND(I255*H255,2)</f>
        <v>0</v>
      </c>
      <c r="K255" s="184" t="s">
        <v>173</v>
      </c>
      <c r="L255" s="41"/>
      <c r="M255" s="189" t="s">
        <v>5</v>
      </c>
      <c r="N255" s="190" t="s">
        <v>44</v>
      </c>
      <c r="O255" s="42"/>
      <c r="P255" s="191">
        <f>O255*H255</f>
        <v>0</v>
      </c>
      <c r="Q255" s="191">
        <v>0</v>
      </c>
      <c r="R255" s="191">
        <f>Q255*H255</f>
        <v>0</v>
      </c>
      <c r="S255" s="191">
        <v>0</v>
      </c>
      <c r="T255" s="192">
        <f>S255*H255</f>
        <v>0</v>
      </c>
      <c r="AR255" s="24" t="s">
        <v>263</v>
      </c>
      <c r="AT255" s="24" t="s">
        <v>169</v>
      </c>
      <c r="AU255" s="24" t="s">
        <v>82</v>
      </c>
      <c r="AY255" s="24" t="s">
        <v>167</v>
      </c>
      <c r="BE255" s="193">
        <f>IF(N255="základní",J255,0)</f>
        <v>0</v>
      </c>
      <c r="BF255" s="193">
        <f>IF(N255="snížená",J255,0)</f>
        <v>0</v>
      </c>
      <c r="BG255" s="193">
        <f>IF(N255="zákl. přenesená",J255,0)</f>
        <v>0</v>
      </c>
      <c r="BH255" s="193">
        <f>IF(N255="sníž. přenesená",J255,0)</f>
        <v>0</v>
      </c>
      <c r="BI255" s="193">
        <f>IF(N255="nulová",J255,0)</f>
        <v>0</v>
      </c>
      <c r="BJ255" s="24" t="s">
        <v>80</v>
      </c>
      <c r="BK255" s="193">
        <f>ROUND(I255*H255,2)</f>
        <v>0</v>
      </c>
      <c r="BL255" s="24" t="s">
        <v>263</v>
      </c>
      <c r="BM255" s="24" t="s">
        <v>2340</v>
      </c>
    </row>
    <row r="256" spans="2:47" s="1" customFormat="1" ht="104.5">
      <c r="B256" s="41"/>
      <c r="D256" s="194" t="s">
        <v>176</v>
      </c>
      <c r="F256" s="195" t="s">
        <v>647</v>
      </c>
      <c r="I256" s="156"/>
      <c r="L256" s="41"/>
      <c r="M256" s="234"/>
      <c r="N256" s="235"/>
      <c r="O256" s="235"/>
      <c r="P256" s="235"/>
      <c r="Q256" s="235"/>
      <c r="R256" s="235"/>
      <c r="S256" s="235"/>
      <c r="T256" s="236"/>
      <c r="AT256" s="24" t="s">
        <v>176</v>
      </c>
      <c r="AU256" s="24" t="s">
        <v>82</v>
      </c>
    </row>
    <row r="257" spans="2:12" s="1" customFormat="1" ht="7" customHeight="1">
      <c r="B257" s="56"/>
      <c r="C257" s="57"/>
      <c r="D257" s="57"/>
      <c r="E257" s="57"/>
      <c r="F257" s="57"/>
      <c r="G257" s="57"/>
      <c r="H257" s="57"/>
      <c r="I257" s="134"/>
      <c r="J257" s="57"/>
      <c r="K257" s="57"/>
      <c r="L257" s="41"/>
    </row>
  </sheetData>
  <autoFilter ref="C90:K256"/>
  <mergeCells count="13">
    <mergeCell ref="E83:H83"/>
    <mergeCell ref="G1:H1"/>
    <mergeCell ref="L2:V2"/>
    <mergeCell ref="E49:H49"/>
    <mergeCell ref="E51:H51"/>
    <mergeCell ref="J55:J56"/>
    <mergeCell ref="E79:H79"/>
    <mergeCell ref="E81:H81"/>
    <mergeCell ref="E7:H7"/>
    <mergeCell ref="E9:H9"/>
    <mergeCell ref="E11:H11"/>
    <mergeCell ref="E26:H26"/>
    <mergeCell ref="E47:H47"/>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R207"/>
  <sheetViews>
    <sheetView showGridLines="0" workbookViewId="0" topLeftCell="A1">
      <pane ySplit="1" topLeftCell="A148" activePane="bottomLeft" state="frozen"/>
      <selection pane="bottomLeft" activeCell="F136" sqref="F136"/>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3" max="66" width="9.83203125" style="0" customWidth="1"/>
  </cols>
  <sheetData>
    <row r="1" spans="1:70" ht="21.75" customHeight="1">
      <c r="A1" s="21"/>
      <c r="B1" s="107"/>
      <c r="C1" s="107"/>
      <c r="D1" s="108" t="s">
        <v>1</v>
      </c>
      <c r="E1" s="107"/>
      <c r="F1" s="109" t="s">
        <v>131</v>
      </c>
      <c r="G1" s="373" t="s">
        <v>132</v>
      </c>
      <c r="H1" s="373"/>
      <c r="I1" s="110"/>
      <c r="J1" s="109" t="s">
        <v>133</v>
      </c>
      <c r="K1" s="108" t="s">
        <v>134</v>
      </c>
      <c r="L1" s="109" t="s">
        <v>135</v>
      </c>
      <c r="M1" s="109"/>
      <c r="N1" s="109"/>
      <c r="O1" s="109"/>
      <c r="P1" s="109"/>
      <c r="Q1" s="109"/>
      <c r="R1" s="109"/>
      <c r="S1" s="109"/>
      <c r="T1" s="10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7" customHeight="1">
      <c r="L2" s="339" t="s">
        <v>8</v>
      </c>
      <c r="M2" s="340"/>
      <c r="N2" s="340"/>
      <c r="O2" s="340"/>
      <c r="P2" s="340"/>
      <c r="Q2" s="340"/>
      <c r="R2" s="340"/>
      <c r="S2" s="340"/>
      <c r="T2" s="340"/>
      <c r="U2" s="340"/>
      <c r="V2" s="340"/>
      <c r="AT2" s="24" t="s">
        <v>120</v>
      </c>
    </row>
    <row r="3" spans="2:46" ht="7" customHeight="1">
      <c r="B3" s="25"/>
      <c r="C3" s="26"/>
      <c r="D3" s="26"/>
      <c r="E3" s="26"/>
      <c r="F3" s="26"/>
      <c r="G3" s="26"/>
      <c r="H3" s="26"/>
      <c r="I3" s="111"/>
      <c r="J3" s="26"/>
      <c r="K3" s="27"/>
      <c r="AT3" s="24" t="s">
        <v>82</v>
      </c>
    </row>
    <row r="4" spans="2:46" ht="37" customHeight="1">
      <c r="B4" s="28"/>
      <c r="C4" s="29"/>
      <c r="D4" s="30" t="s">
        <v>136</v>
      </c>
      <c r="E4" s="29"/>
      <c r="F4" s="29"/>
      <c r="G4" s="29"/>
      <c r="H4" s="29"/>
      <c r="I4" s="112"/>
      <c r="J4" s="29"/>
      <c r="K4" s="31"/>
      <c r="M4" s="32" t="s">
        <v>13</v>
      </c>
      <c r="AT4" s="24" t="s">
        <v>6</v>
      </c>
    </row>
    <row r="5" spans="2:11" ht="7" customHeight="1">
      <c r="B5" s="28"/>
      <c r="C5" s="29"/>
      <c r="D5" s="29"/>
      <c r="E5" s="29"/>
      <c r="F5" s="29"/>
      <c r="G5" s="29"/>
      <c r="H5" s="29"/>
      <c r="I5" s="112"/>
      <c r="J5" s="29"/>
      <c r="K5" s="31"/>
    </row>
    <row r="6" spans="2:11" ht="13.5">
      <c r="B6" s="28"/>
      <c r="C6" s="29"/>
      <c r="D6" s="37" t="s">
        <v>19</v>
      </c>
      <c r="E6" s="29"/>
      <c r="F6" s="29"/>
      <c r="G6" s="29"/>
      <c r="H6" s="29"/>
      <c r="I6" s="112"/>
      <c r="J6" s="29"/>
      <c r="K6" s="31"/>
    </row>
    <row r="7" spans="2:11" ht="16.5" customHeight="1">
      <c r="B7" s="28"/>
      <c r="C7" s="29"/>
      <c r="D7" s="29"/>
      <c r="E7" s="374" t="str">
        <f>'Rekapitulace stavby'!K6</f>
        <v>Plácek v Hlubočepích</v>
      </c>
      <c r="F7" s="380"/>
      <c r="G7" s="380"/>
      <c r="H7" s="380"/>
      <c r="I7" s="112"/>
      <c r="J7" s="29"/>
      <c r="K7" s="31"/>
    </row>
    <row r="8" spans="2:11" ht="13.5">
      <c r="B8" s="28"/>
      <c r="C8" s="29"/>
      <c r="D8" s="37" t="s">
        <v>137</v>
      </c>
      <c r="E8" s="29"/>
      <c r="F8" s="29"/>
      <c r="G8" s="29"/>
      <c r="H8" s="29"/>
      <c r="I8" s="112"/>
      <c r="J8" s="29"/>
      <c r="K8" s="31"/>
    </row>
    <row r="9" spans="2:11" s="1" customFormat="1" ht="16.5" customHeight="1">
      <c r="B9" s="41"/>
      <c r="C9" s="42"/>
      <c r="D9" s="42"/>
      <c r="E9" s="374" t="s">
        <v>2145</v>
      </c>
      <c r="F9" s="375"/>
      <c r="G9" s="375"/>
      <c r="H9" s="375"/>
      <c r="I9" s="113"/>
      <c r="J9" s="42"/>
      <c r="K9" s="45"/>
    </row>
    <row r="10" spans="2:11" s="1" customFormat="1" ht="13.5">
      <c r="B10" s="41"/>
      <c r="C10" s="42"/>
      <c r="D10" s="37" t="s">
        <v>139</v>
      </c>
      <c r="E10" s="42"/>
      <c r="F10" s="42"/>
      <c r="G10" s="42"/>
      <c r="H10" s="42"/>
      <c r="I10" s="113"/>
      <c r="J10" s="42"/>
      <c r="K10" s="45"/>
    </row>
    <row r="11" spans="2:11" s="1" customFormat="1" ht="37" customHeight="1">
      <c r="B11" s="41"/>
      <c r="C11" s="42"/>
      <c r="D11" s="42"/>
      <c r="E11" s="376" t="s">
        <v>2341</v>
      </c>
      <c r="F11" s="375"/>
      <c r="G11" s="375"/>
      <c r="H11" s="375"/>
      <c r="I11" s="113"/>
      <c r="J11" s="42"/>
      <c r="K11" s="45"/>
    </row>
    <row r="12" spans="2:11" s="1" customFormat="1" ht="13.5">
      <c r="B12" s="41"/>
      <c r="C12" s="42"/>
      <c r="D12" s="42"/>
      <c r="E12" s="42"/>
      <c r="F12" s="42"/>
      <c r="G12" s="42"/>
      <c r="H12" s="42"/>
      <c r="I12" s="113"/>
      <c r="J12" s="42"/>
      <c r="K12" s="45"/>
    </row>
    <row r="13" spans="2:11" s="1" customFormat="1" ht="14.5" customHeight="1">
      <c r="B13" s="41"/>
      <c r="C13" s="42"/>
      <c r="D13" s="37" t="s">
        <v>21</v>
      </c>
      <c r="E13" s="42"/>
      <c r="F13" s="35" t="s">
        <v>5</v>
      </c>
      <c r="G13" s="42"/>
      <c r="H13" s="42"/>
      <c r="I13" s="114" t="s">
        <v>22</v>
      </c>
      <c r="J13" s="35" t="s">
        <v>5</v>
      </c>
      <c r="K13" s="45"/>
    </row>
    <row r="14" spans="2:11" s="1" customFormat="1" ht="14.5" customHeight="1">
      <c r="B14" s="41"/>
      <c r="C14" s="42"/>
      <c r="D14" s="37" t="s">
        <v>23</v>
      </c>
      <c r="E14" s="42"/>
      <c r="F14" s="35" t="s">
        <v>24</v>
      </c>
      <c r="G14" s="42"/>
      <c r="H14" s="42"/>
      <c r="I14" s="114" t="s">
        <v>25</v>
      </c>
      <c r="J14" s="115" t="str">
        <f>'Rekapitulace stavby'!AN8</f>
        <v>30. 10. 2018</v>
      </c>
      <c r="K14" s="45"/>
    </row>
    <row r="15" spans="2:11" s="1" customFormat="1" ht="10.75" customHeight="1">
      <c r="B15" s="41"/>
      <c r="C15" s="42"/>
      <c r="D15" s="42"/>
      <c r="E15" s="42"/>
      <c r="F15" s="42"/>
      <c r="G15" s="42"/>
      <c r="H15" s="42"/>
      <c r="I15" s="113"/>
      <c r="J15" s="42"/>
      <c r="K15" s="45"/>
    </row>
    <row r="16" spans="2:11" s="1" customFormat="1" ht="14.5" customHeight="1">
      <c r="B16" s="41"/>
      <c r="C16" s="42"/>
      <c r="D16" s="37" t="s">
        <v>27</v>
      </c>
      <c r="E16" s="42"/>
      <c r="F16" s="42"/>
      <c r="G16" s="42"/>
      <c r="H16" s="42"/>
      <c r="I16" s="114" t="s">
        <v>28</v>
      </c>
      <c r="J16" s="35" t="s">
        <v>29</v>
      </c>
      <c r="K16" s="45"/>
    </row>
    <row r="17" spans="2:11" s="1" customFormat="1" ht="18" customHeight="1">
      <c r="B17" s="41"/>
      <c r="C17" s="42"/>
      <c r="D17" s="42"/>
      <c r="E17" s="35" t="s">
        <v>30</v>
      </c>
      <c r="F17" s="42"/>
      <c r="G17" s="42"/>
      <c r="H17" s="42"/>
      <c r="I17" s="114" t="s">
        <v>31</v>
      </c>
      <c r="J17" s="35" t="s">
        <v>5</v>
      </c>
      <c r="K17" s="45"/>
    </row>
    <row r="18" spans="2:11" s="1" customFormat="1" ht="7" customHeight="1">
      <c r="B18" s="41"/>
      <c r="C18" s="42"/>
      <c r="D18" s="42"/>
      <c r="E18" s="42"/>
      <c r="F18" s="42"/>
      <c r="G18" s="42"/>
      <c r="H18" s="42"/>
      <c r="I18" s="113"/>
      <c r="J18" s="42"/>
      <c r="K18" s="45"/>
    </row>
    <row r="19" spans="2:11" s="1" customFormat="1" ht="14.5" customHeight="1">
      <c r="B19" s="41"/>
      <c r="C19" s="42"/>
      <c r="D19" s="37" t="s">
        <v>32</v>
      </c>
      <c r="E19" s="42"/>
      <c r="F19" s="42"/>
      <c r="G19" s="42"/>
      <c r="H19" s="42"/>
      <c r="I19" s="114"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14" t="s">
        <v>31</v>
      </c>
      <c r="J20" s="35" t="str">
        <f>IF('Rekapitulace stavby'!AN14="Vyplň údaj","",IF('Rekapitulace stavby'!AN14="","",'Rekapitulace stavby'!AN14))</f>
        <v/>
      </c>
      <c r="K20" s="45"/>
    </row>
    <row r="21" spans="2:11" s="1" customFormat="1" ht="7" customHeight="1">
      <c r="B21" s="41"/>
      <c r="C21" s="42"/>
      <c r="D21" s="42"/>
      <c r="E21" s="42"/>
      <c r="F21" s="42"/>
      <c r="G21" s="42"/>
      <c r="H21" s="42"/>
      <c r="I21" s="113"/>
      <c r="J21" s="42"/>
      <c r="K21" s="45"/>
    </row>
    <row r="22" spans="2:11" s="1" customFormat="1" ht="14.5" customHeight="1">
      <c r="B22" s="41"/>
      <c r="C22" s="42"/>
      <c r="D22" s="37" t="s">
        <v>34</v>
      </c>
      <c r="E22" s="42"/>
      <c r="F22" s="42"/>
      <c r="G22" s="42"/>
      <c r="H22" s="42"/>
      <c r="I22" s="114" t="s">
        <v>28</v>
      </c>
      <c r="J22" s="35" t="s">
        <v>5</v>
      </c>
      <c r="K22" s="45"/>
    </row>
    <row r="23" spans="2:11" s="1" customFormat="1" ht="18" customHeight="1">
      <c r="B23" s="41"/>
      <c r="C23" s="42"/>
      <c r="D23" s="42"/>
      <c r="E23" s="35" t="s">
        <v>35</v>
      </c>
      <c r="F23" s="42"/>
      <c r="G23" s="42"/>
      <c r="H23" s="42"/>
      <c r="I23" s="114" t="s">
        <v>31</v>
      </c>
      <c r="J23" s="35" t="s">
        <v>5</v>
      </c>
      <c r="K23" s="45"/>
    </row>
    <row r="24" spans="2:11" s="1" customFormat="1" ht="7" customHeight="1">
      <c r="B24" s="41"/>
      <c r="C24" s="42"/>
      <c r="D24" s="42"/>
      <c r="E24" s="42"/>
      <c r="F24" s="42"/>
      <c r="G24" s="42"/>
      <c r="H24" s="42"/>
      <c r="I24" s="113"/>
      <c r="J24" s="42"/>
      <c r="K24" s="45"/>
    </row>
    <row r="25" spans="2:11" s="1" customFormat="1" ht="14.5" customHeight="1">
      <c r="B25" s="41"/>
      <c r="C25" s="42"/>
      <c r="D25" s="37" t="s">
        <v>37</v>
      </c>
      <c r="E25" s="42"/>
      <c r="F25" s="42"/>
      <c r="G25" s="42"/>
      <c r="H25" s="42"/>
      <c r="I25" s="113"/>
      <c r="J25" s="42"/>
      <c r="K25" s="45"/>
    </row>
    <row r="26" spans="2:11" s="7" customFormat="1" ht="16.5" customHeight="1">
      <c r="B26" s="116"/>
      <c r="C26" s="117"/>
      <c r="D26" s="117"/>
      <c r="E26" s="350" t="s">
        <v>5</v>
      </c>
      <c r="F26" s="350"/>
      <c r="G26" s="350"/>
      <c r="H26" s="350"/>
      <c r="I26" s="118"/>
      <c r="J26" s="117"/>
      <c r="K26" s="119"/>
    </row>
    <row r="27" spans="2:11" s="1" customFormat="1" ht="7" customHeight="1">
      <c r="B27" s="41"/>
      <c r="C27" s="42"/>
      <c r="D27" s="42"/>
      <c r="E27" s="42"/>
      <c r="F27" s="42"/>
      <c r="G27" s="42"/>
      <c r="H27" s="42"/>
      <c r="I27" s="113"/>
      <c r="J27" s="42"/>
      <c r="K27" s="45"/>
    </row>
    <row r="28" spans="2:11" s="1" customFormat="1" ht="7" customHeight="1">
      <c r="B28" s="41"/>
      <c r="C28" s="42"/>
      <c r="D28" s="68"/>
      <c r="E28" s="68"/>
      <c r="F28" s="68"/>
      <c r="G28" s="68"/>
      <c r="H28" s="68"/>
      <c r="I28" s="120"/>
      <c r="J28" s="68"/>
      <c r="K28" s="121"/>
    </row>
    <row r="29" spans="2:11" s="1" customFormat="1" ht="25.4" customHeight="1">
      <c r="B29" s="41"/>
      <c r="C29" s="42"/>
      <c r="D29" s="122" t="s">
        <v>39</v>
      </c>
      <c r="E29" s="42"/>
      <c r="F29" s="42"/>
      <c r="G29" s="42"/>
      <c r="H29" s="42"/>
      <c r="I29" s="113"/>
      <c r="J29" s="123">
        <f>ROUND(J94,2)</f>
        <v>0</v>
      </c>
      <c r="K29" s="45"/>
    </row>
    <row r="30" spans="2:11" s="1" customFormat="1" ht="7" customHeight="1">
      <c r="B30" s="41"/>
      <c r="C30" s="42"/>
      <c r="D30" s="68"/>
      <c r="E30" s="68"/>
      <c r="F30" s="68"/>
      <c r="G30" s="68"/>
      <c r="H30" s="68"/>
      <c r="I30" s="120"/>
      <c r="J30" s="68"/>
      <c r="K30" s="121"/>
    </row>
    <row r="31" spans="2:11" s="1" customFormat="1" ht="14.5" customHeight="1">
      <c r="B31" s="41"/>
      <c r="C31" s="42"/>
      <c r="D31" s="42"/>
      <c r="E31" s="42"/>
      <c r="F31" s="46" t="s">
        <v>41</v>
      </c>
      <c r="G31" s="42"/>
      <c r="H31" s="42"/>
      <c r="I31" s="124" t="s">
        <v>40</v>
      </c>
      <c r="J31" s="46" t="s">
        <v>42</v>
      </c>
      <c r="K31" s="45"/>
    </row>
    <row r="32" spans="2:11" s="1" customFormat="1" ht="14.5" customHeight="1">
      <c r="B32" s="41"/>
      <c r="C32" s="42"/>
      <c r="D32" s="49" t="s">
        <v>43</v>
      </c>
      <c r="E32" s="49" t="s">
        <v>44</v>
      </c>
      <c r="F32" s="125">
        <f>ROUND(SUM(BE94:BE206),2)</f>
        <v>0</v>
      </c>
      <c r="G32" s="42"/>
      <c r="H32" s="42"/>
      <c r="I32" s="126">
        <v>0.21</v>
      </c>
      <c r="J32" s="125">
        <f>ROUND(ROUND((SUM(BE94:BE206)),2)*I32,2)</f>
        <v>0</v>
      </c>
      <c r="K32" s="45"/>
    </row>
    <row r="33" spans="2:11" s="1" customFormat="1" ht="14.5" customHeight="1">
      <c r="B33" s="41"/>
      <c r="C33" s="42"/>
      <c r="D33" s="42"/>
      <c r="E33" s="49" t="s">
        <v>45</v>
      </c>
      <c r="F33" s="125">
        <f>ROUND(SUM(BF94:BF206),2)</f>
        <v>0</v>
      </c>
      <c r="G33" s="42"/>
      <c r="H33" s="42"/>
      <c r="I33" s="126">
        <v>0.15</v>
      </c>
      <c r="J33" s="125">
        <f>ROUND(ROUND((SUM(BF94:BF206)),2)*I33,2)</f>
        <v>0</v>
      </c>
      <c r="K33" s="45"/>
    </row>
    <row r="34" spans="2:11" s="1" customFormat="1" ht="14.5" customHeight="1" hidden="1">
      <c r="B34" s="41"/>
      <c r="C34" s="42"/>
      <c r="D34" s="42"/>
      <c r="E34" s="49" t="s">
        <v>46</v>
      </c>
      <c r="F34" s="125">
        <f>ROUND(SUM(BG94:BG206),2)</f>
        <v>0</v>
      </c>
      <c r="G34" s="42"/>
      <c r="H34" s="42"/>
      <c r="I34" s="126">
        <v>0.21</v>
      </c>
      <c r="J34" s="125">
        <v>0</v>
      </c>
      <c r="K34" s="45"/>
    </row>
    <row r="35" spans="2:11" s="1" customFormat="1" ht="14.5" customHeight="1" hidden="1">
      <c r="B35" s="41"/>
      <c r="C35" s="42"/>
      <c r="D35" s="42"/>
      <c r="E35" s="49" t="s">
        <v>47</v>
      </c>
      <c r="F35" s="125">
        <f>ROUND(SUM(BH94:BH206),2)</f>
        <v>0</v>
      </c>
      <c r="G35" s="42"/>
      <c r="H35" s="42"/>
      <c r="I35" s="126">
        <v>0.15</v>
      </c>
      <c r="J35" s="125">
        <v>0</v>
      </c>
      <c r="K35" s="45"/>
    </row>
    <row r="36" spans="2:11" s="1" customFormat="1" ht="14.5" customHeight="1" hidden="1">
      <c r="B36" s="41"/>
      <c r="C36" s="42"/>
      <c r="D36" s="42"/>
      <c r="E36" s="49" t="s">
        <v>48</v>
      </c>
      <c r="F36" s="125">
        <f>ROUND(SUM(BI94:BI206),2)</f>
        <v>0</v>
      </c>
      <c r="G36" s="42"/>
      <c r="H36" s="42"/>
      <c r="I36" s="126">
        <v>0</v>
      </c>
      <c r="J36" s="125">
        <v>0</v>
      </c>
      <c r="K36" s="45"/>
    </row>
    <row r="37" spans="2:11" s="1" customFormat="1" ht="7" customHeight="1">
      <c r="B37" s="41"/>
      <c r="C37" s="42"/>
      <c r="D37" s="42"/>
      <c r="E37" s="42"/>
      <c r="F37" s="42"/>
      <c r="G37" s="42"/>
      <c r="H37" s="42"/>
      <c r="I37" s="113"/>
      <c r="J37" s="42"/>
      <c r="K37" s="45"/>
    </row>
    <row r="38" spans="2:11" s="1" customFormat="1" ht="25.4" customHeight="1">
      <c r="B38" s="41"/>
      <c r="C38" s="127"/>
      <c r="D38" s="128" t="s">
        <v>49</v>
      </c>
      <c r="E38" s="71"/>
      <c r="F38" s="71"/>
      <c r="G38" s="129" t="s">
        <v>50</v>
      </c>
      <c r="H38" s="130" t="s">
        <v>51</v>
      </c>
      <c r="I38" s="131"/>
      <c r="J38" s="132">
        <f>SUM(J29:J36)</f>
        <v>0</v>
      </c>
      <c r="K38" s="133"/>
    </row>
    <row r="39" spans="2:11" s="1" customFormat="1" ht="14.5" customHeight="1">
      <c r="B39" s="56"/>
      <c r="C39" s="57"/>
      <c r="D39" s="57"/>
      <c r="E39" s="57"/>
      <c r="F39" s="57"/>
      <c r="G39" s="57"/>
      <c r="H39" s="57"/>
      <c r="I39" s="134"/>
      <c r="J39" s="57"/>
      <c r="K39" s="58"/>
    </row>
    <row r="43" spans="2:11" s="1" customFormat="1" ht="7" customHeight="1">
      <c r="B43" s="59"/>
      <c r="C43" s="60"/>
      <c r="D43" s="60"/>
      <c r="E43" s="60"/>
      <c r="F43" s="60"/>
      <c r="G43" s="60"/>
      <c r="H43" s="60"/>
      <c r="I43" s="135"/>
      <c r="J43" s="60"/>
      <c r="K43" s="136"/>
    </row>
    <row r="44" spans="2:11" s="1" customFormat="1" ht="37" customHeight="1">
      <c r="B44" s="41"/>
      <c r="C44" s="30" t="s">
        <v>141</v>
      </c>
      <c r="D44" s="42"/>
      <c r="E44" s="42"/>
      <c r="F44" s="42"/>
      <c r="G44" s="42"/>
      <c r="H44" s="42"/>
      <c r="I44" s="113"/>
      <c r="J44" s="42"/>
      <c r="K44" s="45"/>
    </row>
    <row r="45" spans="2:11" s="1" customFormat="1" ht="7" customHeight="1">
      <c r="B45" s="41"/>
      <c r="C45" s="42"/>
      <c r="D45" s="42"/>
      <c r="E45" s="42"/>
      <c r="F45" s="42"/>
      <c r="G45" s="42"/>
      <c r="H45" s="42"/>
      <c r="I45" s="113"/>
      <c r="J45" s="42"/>
      <c r="K45" s="45"/>
    </row>
    <row r="46" spans="2:11" s="1" customFormat="1" ht="14.5" customHeight="1">
      <c r="B46" s="41"/>
      <c r="C46" s="37" t="s">
        <v>19</v>
      </c>
      <c r="D46" s="42"/>
      <c r="E46" s="42"/>
      <c r="F46" s="42"/>
      <c r="G46" s="42"/>
      <c r="H46" s="42"/>
      <c r="I46" s="113"/>
      <c r="J46" s="42"/>
      <c r="K46" s="45"/>
    </row>
    <row r="47" spans="2:11" s="1" customFormat="1" ht="16.5" customHeight="1">
      <c r="B47" s="41"/>
      <c r="C47" s="42"/>
      <c r="D47" s="42"/>
      <c r="E47" s="374" t="str">
        <f>E7</f>
        <v>Plácek v Hlubočepích</v>
      </c>
      <c r="F47" s="380"/>
      <c r="G47" s="380"/>
      <c r="H47" s="380"/>
      <c r="I47" s="113"/>
      <c r="J47" s="42"/>
      <c r="K47" s="45"/>
    </row>
    <row r="48" spans="2:11" ht="13.5">
      <c r="B48" s="28"/>
      <c r="C48" s="37" t="s">
        <v>137</v>
      </c>
      <c r="D48" s="29"/>
      <c r="E48" s="29"/>
      <c r="F48" s="29"/>
      <c r="G48" s="29"/>
      <c r="H48" s="29"/>
      <c r="I48" s="112"/>
      <c r="J48" s="29"/>
      <c r="K48" s="31"/>
    </row>
    <row r="49" spans="2:11" s="1" customFormat="1" ht="16.5" customHeight="1">
      <c r="B49" s="41"/>
      <c r="C49" s="42"/>
      <c r="D49" s="42"/>
      <c r="E49" s="374" t="s">
        <v>2145</v>
      </c>
      <c r="F49" s="375"/>
      <c r="G49" s="375"/>
      <c r="H49" s="375"/>
      <c r="I49" s="113"/>
      <c r="J49" s="42"/>
      <c r="K49" s="45"/>
    </row>
    <row r="50" spans="2:11" s="1" customFormat="1" ht="14.5" customHeight="1">
      <c r="B50" s="41"/>
      <c r="C50" s="37" t="s">
        <v>139</v>
      </c>
      <c r="D50" s="42"/>
      <c r="E50" s="42"/>
      <c r="F50" s="42"/>
      <c r="G50" s="42"/>
      <c r="H50" s="42"/>
      <c r="I50" s="113"/>
      <c r="J50" s="42"/>
      <c r="K50" s="45"/>
    </row>
    <row r="51" spans="2:11" s="1" customFormat="1" ht="17.25" customHeight="1">
      <c r="B51" s="41"/>
      <c r="C51" s="42"/>
      <c r="D51" s="42"/>
      <c r="E51" s="376" t="str">
        <f>E11</f>
        <v>06.2 - SO 06.2 Čerpací stanice vody</v>
      </c>
      <c r="F51" s="375"/>
      <c r="G51" s="375"/>
      <c r="H51" s="375"/>
      <c r="I51" s="113"/>
      <c r="J51" s="42"/>
      <c r="K51" s="45"/>
    </row>
    <row r="52" spans="2:11" s="1" customFormat="1" ht="7" customHeight="1">
      <c r="B52" s="41"/>
      <c r="C52" s="42"/>
      <c r="D52" s="42"/>
      <c r="E52" s="42"/>
      <c r="F52" s="42"/>
      <c r="G52" s="42"/>
      <c r="H52" s="42"/>
      <c r="I52" s="113"/>
      <c r="J52" s="42"/>
      <c r="K52" s="45"/>
    </row>
    <row r="53" spans="2:11" s="1" customFormat="1" ht="18" customHeight="1">
      <c r="B53" s="41"/>
      <c r="C53" s="37" t="s">
        <v>23</v>
      </c>
      <c r="D53" s="42"/>
      <c r="E53" s="42"/>
      <c r="F53" s="35" t="str">
        <f>F14</f>
        <v>p.č.1282/1, k.ú. Hlubočepy [728837]</v>
      </c>
      <c r="G53" s="42"/>
      <c r="H53" s="42"/>
      <c r="I53" s="114" t="s">
        <v>25</v>
      </c>
      <c r="J53" s="115" t="str">
        <f>IF(J14="","",J14)</f>
        <v>30. 10. 2018</v>
      </c>
      <c r="K53" s="45"/>
    </row>
    <row r="54" spans="2:11" s="1" customFormat="1" ht="7" customHeight="1">
      <c r="B54" s="41"/>
      <c r="C54" s="42"/>
      <c r="D54" s="42"/>
      <c r="E54" s="42"/>
      <c r="F54" s="42"/>
      <c r="G54" s="42"/>
      <c r="H54" s="42"/>
      <c r="I54" s="113"/>
      <c r="J54" s="42"/>
      <c r="K54" s="45"/>
    </row>
    <row r="55" spans="2:11" s="1" customFormat="1" ht="13.5">
      <c r="B55" s="41"/>
      <c r="C55" s="37" t="s">
        <v>27</v>
      </c>
      <c r="D55" s="42"/>
      <c r="E55" s="42"/>
      <c r="F55" s="35" t="str">
        <f>E17</f>
        <v>M.Č. PRAHA 5</v>
      </c>
      <c r="G55" s="42"/>
      <c r="H55" s="42"/>
      <c r="I55" s="114" t="s">
        <v>34</v>
      </c>
      <c r="J55" s="350" t="str">
        <f>E23</f>
        <v>VISION FOR LIFE s.r.o.</v>
      </c>
      <c r="K55" s="45"/>
    </row>
    <row r="56" spans="2:11" s="1" customFormat="1" ht="14.5" customHeight="1">
      <c r="B56" s="41"/>
      <c r="C56" s="37" t="s">
        <v>32</v>
      </c>
      <c r="D56" s="42"/>
      <c r="E56" s="42"/>
      <c r="F56" s="35" t="str">
        <f>IF(E20="","",E20)</f>
        <v/>
      </c>
      <c r="G56" s="42"/>
      <c r="H56" s="42"/>
      <c r="I56" s="113"/>
      <c r="J56" s="377"/>
      <c r="K56" s="45"/>
    </row>
    <row r="57" spans="2:11" s="1" customFormat="1" ht="10.4" customHeight="1">
      <c r="B57" s="41"/>
      <c r="C57" s="42"/>
      <c r="D57" s="42"/>
      <c r="E57" s="42"/>
      <c r="F57" s="42"/>
      <c r="G57" s="42"/>
      <c r="H57" s="42"/>
      <c r="I57" s="113"/>
      <c r="J57" s="42"/>
      <c r="K57" s="45"/>
    </row>
    <row r="58" spans="2:11" s="1" customFormat="1" ht="29.25" customHeight="1">
      <c r="B58" s="41"/>
      <c r="C58" s="137" t="s">
        <v>142</v>
      </c>
      <c r="D58" s="127"/>
      <c r="E58" s="127"/>
      <c r="F58" s="127"/>
      <c r="G58" s="127"/>
      <c r="H58" s="127"/>
      <c r="I58" s="138"/>
      <c r="J58" s="139" t="s">
        <v>143</v>
      </c>
      <c r="K58" s="140"/>
    </row>
    <row r="59" spans="2:11" s="1" customFormat="1" ht="10.4" customHeight="1">
      <c r="B59" s="41"/>
      <c r="C59" s="42"/>
      <c r="D59" s="42"/>
      <c r="E59" s="42"/>
      <c r="F59" s="42"/>
      <c r="G59" s="42"/>
      <c r="H59" s="42"/>
      <c r="I59" s="113"/>
      <c r="J59" s="42"/>
      <c r="K59" s="45"/>
    </row>
    <row r="60" spans="2:47" s="1" customFormat="1" ht="29.25" customHeight="1">
      <c r="B60" s="41"/>
      <c r="C60" s="141" t="s">
        <v>144</v>
      </c>
      <c r="D60" s="42"/>
      <c r="E60" s="42"/>
      <c r="F60" s="42"/>
      <c r="G60" s="42"/>
      <c r="H60" s="42"/>
      <c r="I60" s="113"/>
      <c r="J60" s="123">
        <f>J94</f>
        <v>0</v>
      </c>
      <c r="K60" s="45"/>
      <c r="AU60" s="24" t="s">
        <v>145</v>
      </c>
    </row>
    <row r="61" spans="2:11" s="8" customFormat="1" ht="25" customHeight="1">
      <c r="B61" s="142"/>
      <c r="C61" s="143"/>
      <c r="D61" s="144" t="s">
        <v>146</v>
      </c>
      <c r="E61" s="145"/>
      <c r="F61" s="145"/>
      <c r="G61" s="145"/>
      <c r="H61" s="145"/>
      <c r="I61" s="146"/>
      <c r="J61" s="147">
        <f>J95</f>
        <v>0</v>
      </c>
      <c r="K61" s="148"/>
    </row>
    <row r="62" spans="2:11" s="9" customFormat="1" ht="19.9" customHeight="1">
      <c r="B62" s="149"/>
      <c r="C62" s="150"/>
      <c r="D62" s="151" t="s">
        <v>147</v>
      </c>
      <c r="E62" s="152"/>
      <c r="F62" s="152"/>
      <c r="G62" s="152"/>
      <c r="H62" s="152"/>
      <c r="I62" s="153"/>
      <c r="J62" s="154">
        <f>J96</f>
        <v>0</v>
      </c>
      <c r="K62" s="155"/>
    </row>
    <row r="63" spans="2:11" s="9" customFormat="1" ht="19.9" customHeight="1">
      <c r="B63" s="149"/>
      <c r="C63" s="150"/>
      <c r="D63" s="151" t="s">
        <v>531</v>
      </c>
      <c r="E63" s="152"/>
      <c r="F63" s="152"/>
      <c r="G63" s="152"/>
      <c r="H63" s="152"/>
      <c r="I63" s="153"/>
      <c r="J63" s="154">
        <f>J145</f>
        <v>0</v>
      </c>
      <c r="K63" s="155"/>
    </row>
    <row r="64" spans="2:11" s="9" customFormat="1" ht="19.9" customHeight="1">
      <c r="B64" s="149"/>
      <c r="C64" s="150"/>
      <c r="D64" s="151" t="s">
        <v>369</v>
      </c>
      <c r="E64" s="152"/>
      <c r="F64" s="152"/>
      <c r="G64" s="152"/>
      <c r="H64" s="152"/>
      <c r="I64" s="153"/>
      <c r="J64" s="154">
        <f>J152</f>
        <v>0</v>
      </c>
      <c r="K64" s="155"/>
    </row>
    <row r="65" spans="2:11" s="9" customFormat="1" ht="19.9" customHeight="1">
      <c r="B65" s="149"/>
      <c r="C65" s="150"/>
      <c r="D65" s="151" t="s">
        <v>148</v>
      </c>
      <c r="E65" s="152"/>
      <c r="F65" s="152"/>
      <c r="G65" s="152"/>
      <c r="H65" s="152"/>
      <c r="I65" s="153"/>
      <c r="J65" s="154">
        <f>J160</f>
        <v>0</v>
      </c>
      <c r="K65" s="155"/>
    </row>
    <row r="66" spans="2:11" s="9" customFormat="1" ht="19.9" customHeight="1">
      <c r="B66" s="149"/>
      <c r="C66" s="150"/>
      <c r="D66" s="151" t="s">
        <v>372</v>
      </c>
      <c r="E66" s="152"/>
      <c r="F66" s="152"/>
      <c r="G66" s="152"/>
      <c r="H66" s="152"/>
      <c r="I66" s="153"/>
      <c r="J66" s="154">
        <f>J182</f>
        <v>0</v>
      </c>
      <c r="K66" s="155"/>
    </row>
    <row r="67" spans="2:11" s="8" customFormat="1" ht="25" customHeight="1">
      <c r="B67" s="142"/>
      <c r="C67" s="143"/>
      <c r="D67" s="144" t="s">
        <v>533</v>
      </c>
      <c r="E67" s="145"/>
      <c r="F67" s="145"/>
      <c r="G67" s="145"/>
      <c r="H67" s="145"/>
      <c r="I67" s="146"/>
      <c r="J67" s="147">
        <f>J185</f>
        <v>0</v>
      </c>
      <c r="K67" s="148"/>
    </row>
    <row r="68" spans="2:11" s="9" customFormat="1" ht="19.9" customHeight="1">
      <c r="B68" s="149"/>
      <c r="C68" s="150"/>
      <c r="D68" s="151" t="s">
        <v>1666</v>
      </c>
      <c r="E68" s="152"/>
      <c r="F68" s="152"/>
      <c r="G68" s="152"/>
      <c r="H68" s="152"/>
      <c r="I68" s="153"/>
      <c r="J68" s="154">
        <f>J186</f>
        <v>0</v>
      </c>
      <c r="K68" s="155"/>
    </row>
    <row r="69" spans="2:11" s="9" customFormat="1" ht="19.9" customHeight="1">
      <c r="B69" s="149"/>
      <c r="C69" s="150"/>
      <c r="D69" s="151" t="s">
        <v>2342</v>
      </c>
      <c r="E69" s="152"/>
      <c r="F69" s="152"/>
      <c r="G69" s="152"/>
      <c r="H69" s="152"/>
      <c r="I69" s="153"/>
      <c r="J69" s="154">
        <f>J194</f>
        <v>0</v>
      </c>
      <c r="K69" s="155"/>
    </row>
    <row r="70" spans="2:11" s="9" customFormat="1" ht="19.9" customHeight="1">
      <c r="B70" s="149"/>
      <c r="C70" s="150"/>
      <c r="D70" s="151" t="s">
        <v>1361</v>
      </c>
      <c r="E70" s="152"/>
      <c r="F70" s="152"/>
      <c r="G70" s="152"/>
      <c r="H70" s="152"/>
      <c r="I70" s="153"/>
      <c r="J70" s="154">
        <f>J200</f>
        <v>0</v>
      </c>
      <c r="K70" s="155"/>
    </row>
    <row r="71" spans="2:11" s="8" customFormat="1" ht="25" customHeight="1">
      <c r="B71" s="142"/>
      <c r="C71" s="143"/>
      <c r="D71" s="144" t="s">
        <v>1366</v>
      </c>
      <c r="E71" s="145"/>
      <c r="F71" s="145"/>
      <c r="G71" s="145"/>
      <c r="H71" s="145"/>
      <c r="I71" s="146"/>
      <c r="J71" s="147">
        <f>J203</f>
        <v>0</v>
      </c>
      <c r="K71" s="148"/>
    </row>
    <row r="72" spans="2:11" s="9" customFormat="1" ht="19.9" customHeight="1">
      <c r="B72" s="149"/>
      <c r="C72" s="150"/>
      <c r="D72" s="151" t="s">
        <v>2343</v>
      </c>
      <c r="E72" s="152"/>
      <c r="F72" s="152"/>
      <c r="G72" s="152"/>
      <c r="H72" s="152"/>
      <c r="I72" s="153"/>
      <c r="J72" s="154">
        <f>J204</f>
        <v>0</v>
      </c>
      <c r="K72" s="155"/>
    </row>
    <row r="73" spans="2:11" s="1" customFormat="1" ht="21.75" customHeight="1">
      <c r="B73" s="41"/>
      <c r="C73" s="42"/>
      <c r="D73" s="42"/>
      <c r="E73" s="42"/>
      <c r="F73" s="42"/>
      <c r="G73" s="42"/>
      <c r="H73" s="42"/>
      <c r="I73" s="113"/>
      <c r="J73" s="42"/>
      <c r="K73" s="45"/>
    </row>
    <row r="74" spans="2:11" s="1" customFormat="1" ht="7" customHeight="1">
      <c r="B74" s="56"/>
      <c r="C74" s="57"/>
      <c r="D74" s="57"/>
      <c r="E74" s="57"/>
      <c r="F74" s="57"/>
      <c r="G74" s="57"/>
      <c r="H74" s="57"/>
      <c r="I74" s="134"/>
      <c r="J74" s="57"/>
      <c r="K74" s="58"/>
    </row>
    <row r="78" spans="2:12" s="1" customFormat="1" ht="7" customHeight="1">
      <c r="B78" s="59"/>
      <c r="C78" s="60"/>
      <c r="D78" s="60"/>
      <c r="E78" s="60"/>
      <c r="F78" s="60"/>
      <c r="G78" s="60"/>
      <c r="H78" s="60"/>
      <c r="I78" s="135"/>
      <c r="J78" s="60"/>
      <c r="K78" s="60"/>
      <c r="L78" s="41"/>
    </row>
    <row r="79" spans="2:12" s="1" customFormat="1" ht="37" customHeight="1">
      <c r="B79" s="41"/>
      <c r="C79" s="61" t="s">
        <v>151</v>
      </c>
      <c r="I79" s="156"/>
      <c r="L79" s="41"/>
    </row>
    <row r="80" spans="2:12" s="1" customFormat="1" ht="7" customHeight="1">
      <c r="B80" s="41"/>
      <c r="I80" s="156"/>
      <c r="L80" s="41"/>
    </row>
    <row r="81" spans="2:12" s="1" customFormat="1" ht="14.5" customHeight="1">
      <c r="B81" s="41"/>
      <c r="C81" s="63" t="s">
        <v>19</v>
      </c>
      <c r="I81" s="156"/>
      <c r="L81" s="41"/>
    </row>
    <row r="82" spans="2:12" s="1" customFormat="1" ht="16.5" customHeight="1">
      <c r="B82" s="41"/>
      <c r="E82" s="378" t="str">
        <f>E7</f>
        <v>Plácek v Hlubočepích</v>
      </c>
      <c r="F82" s="379"/>
      <c r="G82" s="379"/>
      <c r="H82" s="379"/>
      <c r="I82" s="156"/>
      <c r="L82" s="41"/>
    </row>
    <row r="83" spans="2:12" ht="13.5">
      <c r="B83" s="28"/>
      <c r="C83" s="63" t="s">
        <v>137</v>
      </c>
      <c r="L83" s="28"/>
    </row>
    <row r="84" spans="2:12" s="1" customFormat="1" ht="16.5" customHeight="1">
      <c r="B84" s="41"/>
      <c r="E84" s="378" t="s">
        <v>2145</v>
      </c>
      <c r="F84" s="372"/>
      <c r="G84" s="372"/>
      <c r="H84" s="372"/>
      <c r="I84" s="156"/>
      <c r="L84" s="41"/>
    </row>
    <row r="85" spans="2:12" s="1" customFormat="1" ht="14.5" customHeight="1">
      <c r="B85" s="41"/>
      <c r="C85" s="63" t="s">
        <v>139</v>
      </c>
      <c r="I85" s="156"/>
      <c r="L85" s="41"/>
    </row>
    <row r="86" spans="2:12" s="1" customFormat="1" ht="17.25" customHeight="1">
      <c r="B86" s="41"/>
      <c r="E86" s="358" t="str">
        <f>E11</f>
        <v>06.2 - SO 06.2 Čerpací stanice vody</v>
      </c>
      <c r="F86" s="372"/>
      <c r="G86" s="372"/>
      <c r="H86" s="372"/>
      <c r="I86" s="156"/>
      <c r="L86" s="41"/>
    </row>
    <row r="87" spans="2:12" s="1" customFormat="1" ht="7" customHeight="1">
      <c r="B87" s="41"/>
      <c r="I87" s="156"/>
      <c r="L87" s="41"/>
    </row>
    <row r="88" spans="2:12" s="1" customFormat="1" ht="18" customHeight="1">
      <c r="B88" s="41"/>
      <c r="C88" s="63" t="s">
        <v>23</v>
      </c>
      <c r="F88" s="157" t="str">
        <f>F14</f>
        <v>p.č.1282/1, k.ú. Hlubočepy [728837]</v>
      </c>
      <c r="I88" s="158" t="s">
        <v>25</v>
      </c>
      <c r="J88" s="67" t="str">
        <f>IF(J14="","",J14)</f>
        <v>30. 10. 2018</v>
      </c>
      <c r="L88" s="41"/>
    </row>
    <row r="89" spans="2:12" s="1" customFormat="1" ht="7" customHeight="1">
      <c r="B89" s="41"/>
      <c r="I89" s="156"/>
      <c r="L89" s="41"/>
    </row>
    <row r="90" spans="2:12" s="1" customFormat="1" ht="13.5">
      <c r="B90" s="41"/>
      <c r="C90" s="63" t="s">
        <v>27</v>
      </c>
      <c r="F90" s="157" t="str">
        <f>E17</f>
        <v>M.Č. PRAHA 5</v>
      </c>
      <c r="I90" s="158" t="s">
        <v>34</v>
      </c>
      <c r="J90" s="157" t="str">
        <f>E23</f>
        <v>VISION FOR LIFE s.r.o.</v>
      </c>
      <c r="L90" s="41"/>
    </row>
    <row r="91" spans="2:12" s="1" customFormat="1" ht="14.5" customHeight="1">
      <c r="B91" s="41"/>
      <c r="C91" s="63" t="s">
        <v>32</v>
      </c>
      <c r="F91" s="157" t="str">
        <f>IF(E20="","",E20)</f>
        <v/>
      </c>
      <c r="I91" s="156"/>
      <c r="L91" s="41"/>
    </row>
    <row r="92" spans="2:12" s="1" customFormat="1" ht="10.4" customHeight="1">
      <c r="B92" s="41"/>
      <c r="I92" s="156"/>
      <c r="L92" s="41"/>
    </row>
    <row r="93" spans="2:20" s="10" customFormat="1" ht="29.25" customHeight="1">
      <c r="B93" s="159"/>
      <c r="C93" s="160" t="s">
        <v>152</v>
      </c>
      <c r="D93" s="161" t="s">
        <v>58</v>
      </c>
      <c r="E93" s="161" t="s">
        <v>54</v>
      </c>
      <c r="F93" s="161" t="s">
        <v>153</v>
      </c>
      <c r="G93" s="161" t="s">
        <v>154</v>
      </c>
      <c r="H93" s="161" t="s">
        <v>155</v>
      </c>
      <c r="I93" s="162" t="s">
        <v>156</v>
      </c>
      <c r="J93" s="161" t="s">
        <v>143</v>
      </c>
      <c r="K93" s="163" t="s">
        <v>157</v>
      </c>
      <c r="L93" s="159"/>
      <c r="M93" s="73" t="s">
        <v>158</v>
      </c>
      <c r="N93" s="74" t="s">
        <v>43</v>
      </c>
      <c r="O93" s="74" t="s">
        <v>159</v>
      </c>
      <c r="P93" s="74" t="s">
        <v>160</v>
      </c>
      <c r="Q93" s="74" t="s">
        <v>161</v>
      </c>
      <c r="R93" s="74" t="s">
        <v>162</v>
      </c>
      <c r="S93" s="74" t="s">
        <v>163</v>
      </c>
      <c r="T93" s="75" t="s">
        <v>164</v>
      </c>
    </row>
    <row r="94" spans="2:63" s="1" customFormat="1" ht="29.25" customHeight="1">
      <c r="B94" s="41"/>
      <c r="C94" s="77" t="s">
        <v>144</v>
      </c>
      <c r="I94" s="156"/>
      <c r="J94" s="164">
        <f>BK94</f>
        <v>0</v>
      </c>
      <c r="L94" s="41"/>
      <c r="M94" s="76"/>
      <c r="N94" s="68"/>
      <c r="O94" s="68"/>
      <c r="P94" s="165">
        <f>P95+P185+P203</f>
        <v>0</v>
      </c>
      <c r="Q94" s="68"/>
      <c r="R94" s="165">
        <f>R95+R185+R203</f>
        <v>1.1654358</v>
      </c>
      <c r="S94" s="68"/>
      <c r="T94" s="166">
        <f>T95+T185+T203</f>
        <v>0</v>
      </c>
      <c r="AT94" s="24" t="s">
        <v>72</v>
      </c>
      <c r="AU94" s="24" t="s">
        <v>145</v>
      </c>
      <c r="BK94" s="167">
        <f>BK95+BK185+BK203</f>
        <v>0</v>
      </c>
    </row>
    <row r="95" spans="2:63" s="11" customFormat="1" ht="37.4" customHeight="1">
      <c r="B95" s="168"/>
      <c r="D95" s="169" t="s">
        <v>72</v>
      </c>
      <c r="E95" s="170" t="s">
        <v>165</v>
      </c>
      <c r="F95" s="170" t="s">
        <v>166</v>
      </c>
      <c r="I95" s="171"/>
      <c r="J95" s="172">
        <f>BK95</f>
        <v>0</v>
      </c>
      <c r="L95" s="168"/>
      <c r="M95" s="173"/>
      <c r="N95" s="174"/>
      <c r="O95" s="174"/>
      <c r="P95" s="175">
        <f>P96+P145+P152+P160+P182</f>
        <v>0</v>
      </c>
      <c r="Q95" s="174"/>
      <c r="R95" s="175">
        <f>R96+R145+R152+R160+R182</f>
        <v>1.1313218</v>
      </c>
      <c r="S95" s="174"/>
      <c r="T95" s="176">
        <f>T96+T145+T152+T160+T182</f>
        <v>0</v>
      </c>
      <c r="AR95" s="169" t="s">
        <v>80</v>
      </c>
      <c r="AT95" s="177" t="s">
        <v>72</v>
      </c>
      <c r="AU95" s="177" t="s">
        <v>73</v>
      </c>
      <c r="AY95" s="169" t="s">
        <v>167</v>
      </c>
      <c r="BK95" s="178">
        <f>BK96+BK145+BK152+BK160+BK182</f>
        <v>0</v>
      </c>
    </row>
    <row r="96" spans="2:63" s="11" customFormat="1" ht="19.9" customHeight="1">
      <c r="B96" s="168"/>
      <c r="D96" s="169" t="s">
        <v>72</v>
      </c>
      <c r="E96" s="179" t="s">
        <v>80</v>
      </c>
      <c r="F96" s="179" t="s">
        <v>168</v>
      </c>
      <c r="I96" s="171"/>
      <c r="J96" s="180">
        <f>BK96</f>
        <v>0</v>
      </c>
      <c r="L96" s="168"/>
      <c r="M96" s="173"/>
      <c r="N96" s="174"/>
      <c r="O96" s="174"/>
      <c r="P96" s="175">
        <f>SUM(P97:P144)</f>
        <v>0</v>
      </c>
      <c r="Q96" s="174"/>
      <c r="R96" s="175">
        <f>SUM(R97:R144)</f>
        <v>0.1019256</v>
      </c>
      <c r="S96" s="174"/>
      <c r="T96" s="176">
        <f>SUM(T97:T144)</f>
        <v>0</v>
      </c>
      <c r="AR96" s="169" t="s">
        <v>80</v>
      </c>
      <c r="AT96" s="177" t="s">
        <v>72</v>
      </c>
      <c r="AU96" s="177" t="s">
        <v>80</v>
      </c>
      <c r="AY96" s="169" t="s">
        <v>167</v>
      </c>
      <c r="BK96" s="178">
        <f>SUM(BK97:BK144)</f>
        <v>0</v>
      </c>
    </row>
    <row r="97" spans="2:65" s="1" customFormat="1" ht="25.5" customHeight="1">
      <c r="B97" s="181"/>
      <c r="C97" s="182" t="s">
        <v>80</v>
      </c>
      <c r="D97" s="182" t="s">
        <v>169</v>
      </c>
      <c r="E97" s="183" t="s">
        <v>2169</v>
      </c>
      <c r="F97" s="184" t="s">
        <v>2170</v>
      </c>
      <c r="G97" s="185" t="s">
        <v>200</v>
      </c>
      <c r="H97" s="186">
        <v>18.392</v>
      </c>
      <c r="I97" s="187"/>
      <c r="J97" s="188">
        <f>ROUND(I97*H97,2)</f>
        <v>0</v>
      </c>
      <c r="K97" s="184" t="s">
        <v>173</v>
      </c>
      <c r="L97" s="41"/>
      <c r="M97" s="189" t="s">
        <v>5</v>
      </c>
      <c r="N97" s="190" t="s">
        <v>44</v>
      </c>
      <c r="O97" s="42"/>
      <c r="P97" s="191">
        <f>O97*H97</f>
        <v>0</v>
      </c>
      <c r="Q97" s="191">
        <v>0</v>
      </c>
      <c r="R97" s="191">
        <f>Q97*H97</f>
        <v>0</v>
      </c>
      <c r="S97" s="191">
        <v>0</v>
      </c>
      <c r="T97" s="192">
        <f>S97*H97</f>
        <v>0</v>
      </c>
      <c r="AR97" s="24" t="s">
        <v>174</v>
      </c>
      <c r="AT97" s="24" t="s">
        <v>169</v>
      </c>
      <c r="AU97" s="24" t="s">
        <v>82</v>
      </c>
      <c r="AY97" s="24" t="s">
        <v>167</v>
      </c>
      <c r="BE97" s="193">
        <f>IF(N97="základní",J97,0)</f>
        <v>0</v>
      </c>
      <c r="BF97" s="193">
        <f>IF(N97="snížená",J97,0)</f>
        <v>0</v>
      </c>
      <c r="BG97" s="193">
        <f>IF(N97="zákl. přenesená",J97,0)</f>
        <v>0</v>
      </c>
      <c r="BH97" s="193">
        <f>IF(N97="sníž. přenesená",J97,0)</f>
        <v>0</v>
      </c>
      <c r="BI97" s="193">
        <f>IF(N97="nulová",J97,0)</f>
        <v>0</v>
      </c>
      <c r="BJ97" s="24" t="s">
        <v>80</v>
      </c>
      <c r="BK97" s="193">
        <f>ROUND(I97*H97,2)</f>
        <v>0</v>
      </c>
      <c r="BL97" s="24" t="s">
        <v>174</v>
      </c>
      <c r="BM97" s="24" t="s">
        <v>2171</v>
      </c>
    </row>
    <row r="98" spans="2:47" s="1" customFormat="1" ht="95">
      <c r="B98" s="41"/>
      <c r="D98" s="194" t="s">
        <v>176</v>
      </c>
      <c r="F98" s="195" t="s">
        <v>2172</v>
      </c>
      <c r="I98" s="156"/>
      <c r="L98" s="41"/>
      <c r="M98" s="196"/>
      <c r="N98" s="42"/>
      <c r="O98" s="42"/>
      <c r="P98" s="42"/>
      <c r="Q98" s="42"/>
      <c r="R98" s="42"/>
      <c r="S98" s="42"/>
      <c r="T98" s="70"/>
      <c r="AT98" s="24" t="s">
        <v>176</v>
      </c>
      <c r="AU98" s="24" t="s">
        <v>82</v>
      </c>
    </row>
    <row r="99" spans="2:51" s="12" customFormat="1" ht="13.5">
      <c r="B99" s="197"/>
      <c r="D99" s="194" t="s">
        <v>178</v>
      </c>
      <c r="E99" s="198" t="s">
        <v>5</v>
      </c>
      <c r="F99" s="199" t="s">
        <v>2344</v>
      </c>
      <c r="H99" s="198" t="s">
        <v>5</v>
      </c>
      <c r="I99" s="200"/>
      <c r="L99" s="197"/>
      <c r="M99" s="201"/>
      <c r="N99" s="202"/>
      <c r="O99" s="202"/>
      <c r="P99" s="202"/>
      <c r="Q99" s="202"/>
      <c r="R99" s="202"/>
      <c r="S99" s="202"/>
      <c r="T99" s="203"/>
      <c r="AT99" s="198" t="s">
        <v>178</v>
      </c>
      <c r="AU99" s="198" t="s">
        <v>82</v>
      </c>
      <c r="AV99" s="12" t="s">
        <v>80</v>
      </c>
      <c r="AW99" s="12" t="s">
        <v>36</v>
      </c>
      <c r="AX99" s="12" t="s">
        <v>73</v>
      </c>
      <c r="AY99" s="198" t="s">
        <v>167</v>
      </c>
    </row>
    <row r="100" spans="2:51" s="13" customFormat="1" ht="13.5">
      <c r="B100" s="204"/>
      <c r="D100" s="194" t="s">
        <v>178</v>
      </c>
      <c r="E100" s="205" t="s">
        <v>5</v>
      </c>
      <c r="F100" s="206" t="s">
        <v>2345</v>
      </c>
      <c r="H100" s="207">
        <v>18.392</v>
      </c>
      <c r="I100" s="208"/>
      <c r="L100" s="204"/>
      <c r="M100" s="209"/>
      <c r="N100" s="210"/>
      <c r="O100" s="210"/>
      <c r="P100" s="210"/>
      <c r="Q100" s="210"/>
      <c r="R100" s="210"/>
      <c r="S100" s="210"/>
      <c r="T100" s="211"/>
      <c r="AT100" s="205" t="s">
        <v>178</v>
      </c>
      <c r="AU100" s="205" t="s">
        <v>82</v>
      </c>
      <c r="AV100" s="13" t="s">
        <v>82</v>
      </c>
      <c r="AW100" s="13" t="s">
        <v>36</v>
      </c>
      <c r="AX100" s="13" t="s">
        <v>80</v>
      </c>
      <c r="AY100" s="205" t="s">
        <v>167</v>
      </c>
    </row>
    <row r="101" spans="2:65" s="1" customFormat="1" ht="25.5" customHeight="1">
      <c r="B101" s="181"/>
      <c r="C101" s="182" t="s">
        <v>82</v>
      </c>
      <c r="D101" s="182" t="s">
        <v>169</v>
      </c>
      <c r="E101" s="183" t="s">
        <v>2175</v>
      </c>
      <c r="F101" s="184" t="s">
        <v>2176</v>
      </c>
      <c r="G101" s="185" t="s">
        <v>200</v>
      </c>
      <c r="H101" s="186">
        <v>5.518</v>
      </c>
      <c r="I101" s="187"/>
      <c r="J101" s="188">
        <f>ROUND(I101*H101,2)</f>
        <v>0</v>
      </c>
      <c r="K101" s="184" t="s">
        <v>173</v>
      </c>
      <c r="L101" s="41"/>
      <c r="M101" s="189" t="s">
        <v>5</v>
      </c>
      <c r="N101" s="190" t="s">
        <v>44</v>
      </c>
      <c r="O101" s="42"/>
      <c r="P101" s="191">
        <f>O101*H101</f>
        <v>0</v>
      </c>
      <c r="Q101" s="191">
        <v>0</v>
      </c>
      <c r="R101" s="191">
        <f>Q101*H101</f>
        <v>0</v>
      </c>
      <c r="S101" s="191">
        <v>0</v>
      </c>
      <c r="T101" s="192">
        <f>S101*H101</f>
        <v>0</v>
      </c>
      <c r="AR101" s="24" t="s">
        <v>174</v>
      </c>
      <c r="AT101" s="24" t="s">
        <v>169</v>
      </c>
      <c r="AU101" s="24" t="s">
        <v>82</v>
      </c>
      <c r="AY101" s="24" t="s">
        <v>167</v>
      </c>
      <c r="BE101" s="193">
        <f>IF(N101="základní",J101,0)</f>
        <v>0</v>
      </c>
      <c r="BF101" s="193">
        <f>IF(N101="snížená",J101,0)</f>
        <v>0</v>
      </c>
      <c r="BG101" s="193">
        <f>IF(N101="zákl. přenesená",J101,0)</f>
        <v>0</v>
      </c>
      <c r="BH101" s="193">
        <f>IF(N101="sníž. přenesená",J101,0)</f>
        <v>0</v>
      </c>
      <c r="BI101" s="193">
        <f>IF(N101="nulová",J101,0)</f>
        <v>0</v>
      </c>
      <c r="BJ101" s="24" t="s">
        <v>80</v>
      </c>
      <c r="BK101" s="193">
        <f>ROUND(I101*H101,2)</f>
        <v>0</v>
      </c>
      <c r="BL101" s="24" t="s">
        <v>174</v>
      </c>
      <c r="BM101" s="24" t="s">
        <v>2177</v>
      </c>
    </row>
    <row r="102" spans="2:47" s="1" customFormat="1" ht="95">
      <c r="B102" s="41"/>
      <c r="D102" s="194" t="s">
        <v>176</v>
      </c>
      <c r="F102" s="195" t="s">
        <v>2172</v>
      </c>
      <c r="I102" s="156"/>
      <c r="L102" s="41"/>
      <c r="M102" s="196"/>
      <c r="N102" s="42"/>
      <c r="O102" s="42"/>
      <c r="P102" s="42"/>
      <c r="Q102" s="42"/>
      <c r="R102" s="42"/>
      <c r="S102" s="42"/>
      <c r="T102" s="70"/>
      <c r="AT102" s="24" t="s">
        <v>176</v>
      </c>
      <c r="AU102" s="24" t="s">
        <v>82</v>
      </c>
    </row>
    <row r="103" spans="2:51" s="13" customFormat="1" ht="13.5">
      <c r="B103" s="204"/>
      <c r="D103" s="194" t="s">
        <v>178</v>
      </c>
      <c r="E103" s="205" t="s">
        <v>5</v>
      </c>
      <c r="F103" s="206" t="s">
        <v>2346</v>
      </c>
      <c r="H103" s="207">
        <v>5.518</v>
      </c>
      <c r="I103" s="208"/>
      <c r="L103" s="204"/>
      <c r="M103" s="209"/>
      <c r="N103" s="210"/>
      <c r="O103" s="210"/>
      <c r="P103" s="210"/>
      <c r="Q103" s="210"/>
      <c r="R103" s="210"/>
      <c r="S103" s="210"/>
      <c r="T103" s="211"/>
      <c r="AT103" s="205" t="s">
        <v>178</v>
      </c>
      <c r="AU103" s="205" t="s">
        <v>82</v>
      </c>
      <c r="AV103" s="13" t="s">
        <v>82</v>
      </c>
      <c r="AW103" s="13" t="s">
        <v>36</v>
      </c>
      <c r="AX103" s="13" t="s">
        <v>80</v>
      </c>
      <c r="AY103" s="205" t="s">
        <v>167</v>
      </c>
    </row>
    <row r="104" spans="2:65" s="1" customFormat="1" ht="25.5" customHeight="1">
      <c r="B104" s="181"/>
      <c r="C104" s="182" t="s">
        <v>188</v>
      </c>
      <c r="D104" s="182" t="s">
        <v>169</v>
      </c>
      <c r="E104" s="183" t="s">
        <v>536</v>
      </c>
      <c r="F104" s="184" t="s">
        <v>537</v>
      </c>
      <c r="G104" s="185" t="s">
        <v>200</v>
      </c>
      <c r="H104" s="186">
        <v>35.16</v>
      </c>
      <c r="I104" s="187"/>
      <c r="J104" s="188">
        <f>ROUND(I104*H104,2)</f>
        <v>0</v>
      </c>
      <c r="K104" s="184" t="s">
        <v>173</v>
      </c>
      <c r="L104" s="41"/>
      <c r="M104" s="189" t="s">
        <v>5</v>
      </c>
      <c r="N104" s="190" t="s">
        <v>44</v>
      </c>
      <c r="O104" s="42"/>
      <c r="P104" s="191">
        <f>O104*H104</f>
        <v>0</v>
      </c>
      <c r="Q104" s="191">
        <v>0</v>
      </c>
      <c r="R104" s="191">
        <f>Q104*H104</f>
        <v>0</v>
      </c>
      <c r="S104" s="191">
        <v>0</v>
      </c>
      <c r="T104" s="192">
        <f>S104*H104</f>
        <v>0</v>
      </c>
      <c r="AR104" s="24" t="s">
        <v>174</v>
      </c>
      <c r="AT104" s="24" t="s">
        <v>169</v>
      </c>
      <c r="AU104" s="24" t="s">
        <v>82</v>
      </c>
      <c r="AY104" s="24" t="s">
        <v>167</v>
      </c>
      <c r="BE104" s="193">
        <f>IF(N104="základní",J104,0)</f>
        <v>0</v>
      </c>
      <c r="BF104" s="193">
        <f>IF(N104="snížená",J104,0)</f>
        <v>0</v>
      </c>
      <c r="BG104" s="193">
        <f>IF(N104="zákl. přenesená",J104,0)</f>
        <v>0</v>
      </c>
      <c r="BH104" s="193">
        <f>IF(N104="sníž. přenesená",J104,0)</f>
        <v>0</v>
      </c>
      <c r="BI104" s="193">
        <f>IF(N104="nulová",J104,0)</f>
        <v>0</v>
      </c>
      <c r="BJ104" s="24" t="s">
        <v>80</v>
      </c>
      <c r="BK104" s="193">
        <f>ROUND(I104*H104,2)</f>
        <v>0</v>
      </c>
      <c r="BL104" s="24" t="s">
        <v>174</v>
      </c>
      <c r="BM104" s="24" t="s">
        <v>2179</v>
      </c>
    </row>
    <row r="105" spans="2:47" s="1" customFormat="1" ht="218.5">
      <c r="B105" s="41"/>
      <c r="D105" s="194" t="s">
        <v>176</v>
      </c>
      <c r="F105" s="195" t="s">
        <v>539</v>
      </c>
      <c r="I105" s="156"/>
      <c r="L105" s="41"/>
      <c r="M105" s="196"/>
      <c r="N105" s="42"/>
      <c r="O105" s="42"/>
      <c r="P105" s="42"/>
      <c r="Q105" s="42"/>
      <c r="R105" s="42"/>
      <c r="S105" s="42"/>
      <c r="T105" s="70"/>
      <c r="AT105" s="24" t="s">
        <v>176</v>
      </c>
      <c r="AU105" s="24" t="s">
        <v>82</v>
      </c>
    </row>
    <row r="106" spans="2:51" s="12" customFormat="1" ht="13.5">
      <c r="B106" s="197"/>
      <c r="D106" s="194" t="s">
        <v>178</v>
      </c>
      <c r="E106" s="198" t="s">
        <v>5</v>
      </c>
      <c r="F106" s="199" t="s">
        <v>2180</v>
      </c>
      <c r="H106" s="198" t="s">
        <v>5</v>
      </c>
      <c r="I106" s="200"/>
      <c r="L106" s="197"/>
      <c r="M106" s="201"/>
      <c r="N106" s="202"/>
      <c r="O106" s="202"/>
      <c r="P106" s="202"/>
      <c r="Q106" s="202"/>
      <c r="R106" s="202"/>
      <c r="S106" s="202"/>
      <c r="T106" s="203"/>
      <c r="AT106" s="198" t="s">
        <v>178</v>
      </c>
      <c r="AU106" s="198" t="s">
        <v>82</v>
      </c>
      <c r="AV106" s="12" t="s">
        <v>80</v>
      </c>
      <c r="AW106" s="12" t="s">
        <v>36</v>
      </c>
      <c r="AX106" s="12" t="s">
        <v>73</v>
      </c>
      <c r="AY106" s="198" t="s">
        <v>167</v>
      </c>
    </row>
    <row r="107" spans="2:51" s="13" customFormat="1" ht="13.5">
      <c r="B107" s="204"/>
      <c r="D107" s="194" t="s">
        <v>178</v>
      </c>
      <c r="E107" s="205" t="s">
        <v>5</v>
      </c>
      <c r="F107" s="206" t="s">
        <v>2347</v>
      </c>
      <c r="H107" s="207">
        <v>35.16</v>
      </c>
      <c r="I107" s="208"/>
      <c r="L107" s="204"/>
      <c r="M107" s="209"/>
      <c r="N107" s="210"/>
      <c r="O107" s="210"/>
      <c r="P107" s="210"/>
      <c r="Q107" s="210"/>
      <c r="R107" s="210"/>
      <c r="S107" s="210"/>
      <c r="T107" s="211"/>
      <c r="AT107" s="205" t="s">
        <v>178</v>
      </c>
      <c r="AU107" s="205" t="s">
        <v>82</v>
      </c>
      <c r="AV107" s="13" t="s">
        <v>82</v>
      </c>
      <c r="AW107" s="13" t="s">
        <v>36</v>
      </c>
      <c r="AX107" s="13" t="s">
        <v>80</v>
      </c>
      <c r="AY107" s="205" t="s">
        <v>167</v>
      </c>
    </row>
    <row r="108" spans="2:65" s="1" customFormat="1" ht="38.25" customHeight="1">
      <c r="B108" s="181"/>
      <c r="C108" s="182" t="s">
        <v>174</v>
      </c>
      <c r="D108" s="182" t="s">
        <v>169</v>
      </c>
      <c r="E108" s="183" t="s">
        <v>541</v>
      </c>
      <c r="F108" s="184" t="s">
        <v>542</v>
      </c>
      <c r="G108" s="185" t="s">
        <v>200</v>
      </c>
      <c r="H108" s="186">
        <v>10.548</v>
      </c>
      <c r="I108" s="187"/>
      <c r="J108" s="188">
        <f>ROUND(I108*H108,2)</f>
        <v>0</v>
      </c>
      <c r="K108" s="184" t="s">
        <v>173</v>
      </c>
      <c r="L108" s="41"/>
      <c r="M108" s="189" t="s">
        <v>5</v>
      </c>
      <c r="N108" s="190" t="s">
        <v>44</v>
      </c>
      <c r="O108" s="42"/>
      <c r="P108" s="191">
        <f>O108*H108</f>
        <v>0</v>
      </c>
      <c r="Q108" s="191">
        <v>0</v>
      </c>
      <c r="R108" s="191">
        <f>Q108*H108</f>
        <v>0</v>
      </c>
      <c r="S108" s="191">
        <v>0</v>
      </c>
      <c r="T108" s="192">
        <f>S108*H108</f>
        <v>0</v>
      </c>
      <c r="AR108" s="24" t="s">
        <v>174</v>
      </c>
      <c r="AT108" s="24" t="s">
        <v>169</v>
      </c>
      <c r="AU108" s="24" t="s">
        <v>82</v>
      </c>
      <c r="AY108" s="24" t="s">
        <v>167</v>
      </c>
      <c r="BE108" s="193">
        <f>IF(N108="základní",J108,0)</f>
        <v>0</v>
      </c>
      <c r="BF108" s="193">
        <f>IF(N108="snížená",J108,0)</f>
        <v>0</v>
      </c>
      <c r="BG108" s="193">
        <f>IF(N108="zákl. přenesená",J108,0)</f>
        <v>0</v>
      </c>
      <c r="BH108" s="193">
        <f>IF(N108="sníž. přenesená",J108,0)</f>
        <v>0</v>
      </c>
      <c r="BI108" s="193">
        <f>IF(N108="nulová",J108,0)</f>
        <v>0</v>
      </c>
      <c r="BJ108" s="24" t="s">
        <v>80</v>
      </c>
      <c r="BK108" s="193">
        <f>ROUND(I108*H108,2)</f>
        <v>0</v>
      </c>
      <c r="BL108" s="24" t="s">
        <v>174</v>
      </c>
      <c r="BM108" s="24" t="s">
        <v>2184</v>
      </c>
    </row>
    <row r="109" spans="2:47" s="1" customFormat="1" ht="218.5">
      <c r="B109" s="41"/>
      <c r="D109" s="194" t="s">
        <v>176</v>
      </c>
      <c r="F109" s="195" t="s">
        <v>539</v>
      </c>
      <c r="I109" s="156"/>
      <c r="L109" s="41"/>
      <c r="M109" s="196"/>
      <c r="N109" s="42"/>
      <c r="O109" s="42"/>
      <c r="P109" s="42"/>
      <c r="Q109" s="42"/>
      <c r="R109" s="42"/>
      <c r="S109" s="42"/>
      <c r="T109" s="70"/>
      <c r="AT109" s="24" t="s">
        <v>176</v>
      </c>
      <c r="AU109" s="24" t="s">
        <v>82</v>
      </c>
    </row>
    <row r="110" spans="2:51" s="13" customFormat="1" ht="13.5">
      <c r="B110" s="204"/>
      <c r="D110" s="194" t="s">
        <v>178</v>
      </c>
      <c r="E110" s="205" t="s">
        <v>5</v>
      </c>
      <c r="F110" s="206" t="s">
        <v>2348</v>
      </c>
      <c r="H110" s="207">
        <v>10.548</v>
      </c>
      <c r="I110" s="208"/>
      <c r="L110" s="204"/>
      <c r="M110" s="209"/>
      <c r="N110" s="210"/>
      <c r="O110" s="210"/>
      <c r="P110" s="210"/>
      <c r="Q110" s="210"/>
      <c r="R110" s="210"/>
      <c r="S110" s="210"/>
      <c r="T110" s="211"/>
      <c r="AT110" s="205" t="s">
        <v>178</v>
      </c>
      <c r="AU110" s="205" t="s">
        <v>82</v>
      </c>
      <c r="AV110" s="13" t="s">
        <v>82</v>
      </c>
      <c r="AW110" s="13" t="s">
        <v>36</v>
      </c>
      <c r="AX110" s="13" t="s">
        <v>80</v>
      </c>
      <c r="AY110" s="205" t="s">
        <v>167</v>
      </c>
    </row>
    <row r="111" spans="2:65" s="1" customFormat="1" ht="25.5" customHeight="1">
      <c r="B111" s="181"/>
      <c r="C111" s="182" t="s">
        <v>197</v>
      </c>
      <c r="D111" s="182" t="s">
        <v>169</v>
      </c>
      <c r="E111" s="183" t="s">
        <v>2186</v>
      </c>
      <c r="F111" s="184" t="s">
        <v>2187</v>
      </c>
      <c r="G111" s="185" t="s">
        <v>172</v>
      </c>
      <c r="H111" s="186">
        <v>121.34</v>
      </c>
      <c r="I111" s="187"/>
      <c r="J111" s="188">
        <f>ROUND(I111*H111,2)</f>
        <v>0</v>
      </c>
      <c r="K111" s="184" t="s">
        <v>173</v>
      </c>
      <c r="L111" s="41"/>
      <c r="M111" s="189" t="s">
        <v>5</v>
      </c>
      <c r="N111" s="190" t="s">
        <v>44</v>
      </c>
      <c r="O111" s="42"/>
      <c r="P111" s="191">
        <f>O111*H111</f>
        <v>0</v>
      </c>
      <c r="Q111" s="191">
        <v>0.00084</v>
      </c>
      <c r="R111" s="191">
        <f>Q111*H111</f>
        <v>0.1019256</v>
      </c>
      <c r="S111" s="191">
        <v>0</v>
      </c>
      <c r="T111" s="192">
        <f>S111*H111</f>
        <v>0</v>
      </c>
      <c r="AR111" s="24" t="s">
        <v>174</v>
      </c>
      <c r="AT111" s="24" t="s">
        <v>169</v>
      </c>
      <c r="AU111" s="24" t="s">
        <v>82</v>
      </c>
      <c r="AY111" s="24" t="s">
        <v>167</v>
      </c>
      <c r="BE111" s="193">
        <f>IF(N111="základní",J111,0)</f>
        <v>0</v>
      </c>
      <c r="BF111" s="193">
        <f>IF(N111="snížená",J111,0)</f>
        <v>0</v>
      </c>
      <c r="BG111" s="193">
        <f>IF(N111="zákl. přenesená",J111,0)</f>
        <v>0</v>
      </c>
      <c r="BH111" s="193">
        <f>IF(N111="sníž. přenesená",J111,0)</f>
        <v>0</v>
      </c>
      <c r="BI111" s="193">
        <f>IF(N111="nulová",J111,0)</f>
        <v>0</v>
      </c>
      <c r="BJ111" s="24" t="s">
        <v>80</v>
      </c>
      <c r="BK111" s="193">
        <f>ROUND(I111*H111,2)</f>
        <v>0</v>
      </c>
      <c r="BL111" s="24" t="s">
        <v>174</v>
      </c>
      <c r="BM111" s="24" t="s">
        <v>2188</v>
      </c>
    </row>
    <row r="112" spans="2:47" s="1" customFormat="1" ht="161.5">
      <c r="B112" s="41"/>
      <c r="D112" s="194" t="s">
        <v>176</v>
      </c>
      <c r="F112" s="195" t="s">
        <v>2189</v>
      </c>
      <c r="I112" s="156"/>
      <c r="L112" s="41"/>
      <c r="M112" s="196"/>
      <c r="N112" s="42"/>
      <c r="O112" s="42"/>
      <c r="P112" s="42"/>
      <c r="Q112" s="42"/>
      <c r="R112" s="42"/>
      <c r="S112" s="42"/>
      <c r="T112" s="70"/>
      <c r="AT112" s="24" t="s">
        <v>176</v>
      </c>
      <c r="AU112" s="24" t="s">
        <v>82</v>
      </c>
    </row>
    <row r="113" spans="2:51" s="12" customFormat="1" ht="13.5">
      <c r="B113" s="197"/>
      <c r="D113" s="194" t="s">
        <v>178</v>
      </c>
      <c r="E113" s="198" t="s">
        <v>5</v>
      </c>
      <c r="F113" s="199" t="s">
        <v>2344</v>
      </c>
      <c r="H113" s="198" t="s">
        <v>5</v>
      </c>
      <c r="I113" s="200"/>
      <c r="L113" s="197"/>
      <c r="M113" s="201"/>
      <c r="N113" s="202"/>
      <c r="O113" s="202"/>
      <c r="P113" s="202"/>
      <c r="Q113" s="202"/>
      <c r="R113" s="202"/>
      <c r="S113" s="202"/>
      <c r="T113" s="203"/>
      <c r="AT113" s="198" t="s">
        <v>178</v>
      </c>
      <c r="AU113" s="198" t="s">
        <v>82</v>
      </c>
      <c r="AV113" s="12" t="s">
        <v>80</v>
      </c>
      <c r="AW113" s="12" t="s">
        <v>36</v>
      </c>
      <c r="AX113" s="12" t="s">
        <v>73</v>
      </c>
      <c r="AY113" s="198" t="s">
        <v>167</v>
      </c>
    </row>
    <row r="114" spans="2:51" s="13" customFormat="1" ht="13.5">
      <c r="B114" s="204"/>
      <c r="D114" s="194" t="s">
        <v>178</v>
      </c>
      <c r="E114" s="205" t="s">
        <v>5</v>
      </c>
      <c r="F114" s="206" t="s">
        <v>2349</v>
      </c>
      <c r="H114" s="207">
        <v>33.44</v>
      </c>
      <c r="I114" s="208"/>
      <c r="L114" s="204"/>
      <c r="M114" s="209"/>
      <c r="N114" s="210"/>
      <c r="O114" s="210"/>
      <c r="P114" s="210"/>
      <c r="Q114" s="210"/>
      <c r="R114" s="210"/>
      <c r="S114" s="210"/>
      <c r="T114" s="211"/>
      <c r="AT114" s="205" t="s">
        <v>178</v>
      </c>
      <c r="AU114" s="205" t="s">
        <v>82</v>
      </c>
      <c r="AV114" s="13" t="s">
        <v>82</v>
      </c>
      <c r="AW114" s="13" t="s">
        <v>36</v>
      </c>
      <c r="AX114" s="13" t="s">
        <v>73</v>
      </c>
      <c r="AY114" s="205" t="s">
        <v>167</v>
      </c>
    </row>
    <row r="115" spans="2:51" s="12" customFormat="1" ht="13.5">
      <c r="B115" s="197"/>
      <c r="D115" s="194" t="s">
        <v>178</v>
      </c>
      <c r="E115" s="198" t="s">
        <v>5</v>
      </c>
      <c r="F115" s="199" t="s">
        <v>2180</v>
      </c>
      <c r="H115" s="198" t="s">
        <v>5</v>
      </c>
      <c r="I115" s="200"/>
      <c r="L115" s="197"/>
      <c r="M115" s="201"/>
      <c r="N115" s="202"/>
      <c r="O115" s="202"/>
      <c r="P115" s="202"/>
      <c r="Q115" s="202"/>
      <c r="R115" s="202"/>
      <c r="S115" s="202"/>
      <c r="T115" s="203"/>
      <c r="AT115" s="198" t="s">
        <v>178</v>
      </c>
      <c r="AU115" s="198" t="s">
        <v>82</v>
      </c>
      <c r="AV115" s="12" t="s">
        <v>80</v>
      </c>
      <c r="AW115" s="12" t="s">
        <v>36</v>
      </c>
      <c r="AX115" s="12" t="s">
        <v>73</v>
      </c>
      <c r="AY115" s="198" t="s">
        <v>167</v>
      </c>
    </row>
    <row r="116" spans="2:51" s="13" customFormat="1" ht="13.5">
      <c r="B116" s="204"/>
      <c r="D116" s="194" t="s">
        <v>178</v>
      </c>
      <c r="E116" s="205" t="s">
        <v>5</v>
      </c>
      <c r="F116" s="206" t="s">
        <v>2350</v>
      </c>
      <c r="H116" s="207">
        <v>87.9</v>
      </c>
      <c r="I116" s="208"/>
      <c r="L116" s="204"/>
      <c r="M116" s="209"/>
      <c r="N116" s="210"/>
      <c r="O116" s="210"/>
      <c r="P116" s="210"/>
      <c r="Q116" s="210"/>
      <c r="R116" s="210"/>
      <c r="S116" s="210"/>
      <c r="T116" s="211"/>
      <c r="AT116" s="205" t="s">
        <v>178</v>
      </c>
      <c r="AU116" s="205" t="s">
        <v>82</v>
      </c>
      <c r="AV116" s="13" t="s">
        <v>82</v>
      </c>
      <c r="AW116" s="13" t="s">
        <v>36</v>
      </c>
      <c r="AX116" s="13" t="s">
        <v>73</v>
      </c>
      <c r="AY116" s="205" t="s">
        <v>167</v>
      </c>
    </row>
    <row r="117" spans="2:51" s="14" customFormat="1" ht="13.5">
      <c r="B117" s="223"/>
      <c r="D117" s="194" t="s">
        <v>178</v>
      </c>
      <c r="E117" s="224" t="s">
        <v>5</v>
      </c>
      <c r="F117" s="225" t="s">
        <v>348</v>
      </c>
      <c r="H117" s="226">
        <v>121.34</v>
      </c>
      <c r="I117" s="227"/>
      <c r="L117" s="223"/>
      <c r="M117" s="228"/>
      <c r="N117" s="229"/>
      <c r="O117" s="229"/>
      <c r="P117" s="229"/>
      <c r="Q117" s="229"/>
      <c r="R117" s="229"/>
      <c r="S117" s="229"/>
      <c r="T117" s="230"/>
      <c r="AT117" s="224" t="s">
        <v>178</v>
      </c>
      <c r="AU117" s="224" t="s">
        <v>82</v>
      </c>
      <c r="AV117" s="14" t="s">
        <v>174</v>
      </c>
      <c r="AW117" s="14" t="s">
        <v>36</v>
      </c>
      <c r="AX117" s="14" t="s">
        <v>80</v>
      </c>
      <c r="AY117" s="224" t="s">
        <v>167</v>
      </c>
    </row>
    <row r="118" spans="2:65" s="1" customFormat="1" ht="25.5" customHeight="1">
      <c r="B118" s="181"/>
      <c r="C118" s="182" t="s">
        <v>205</v>
      </c>
      <c r="D118" s="182" t="s">
        <v>169</v>
      </c>
      <c r="E118" s="183" t="s">
        <v>2193</v>
      </c>
      <c r="F118" s="184" t="s">
        <v>2194</v>
      </c>
      <c r="G118" s="185" t="s">
        <v>172</v>
      </c>
      <c r="H118" s="186">
        <v>121.34</v>
      </c>
      <c r="I118" s="187"/>
      <c r="J118" s="188">
        <f>ROUND(I118*H118,2)</f>
        <v>0</v>
      </c>
      <c r="K118" s="184" t="s">
        <v>173</v>
      </c>
      <c r="L118" s="41"/>
      <c r="M118" s="189" t="s">
        <v>5</v>
      </c>
      <c r="N118" s="190" t="s">
        <v>44</v>
      </c>
      <c r="O118" s="42"/>
      <c r="P118" s="191">
        <f>O118*H118</f>
        <v>0</v>
      </c>
      <c r="Q118" s="191">
        <v>0</v>
      </c>
      <c r="R118" s="191">
        <f>Q118*H118</f>
        <v>0</v>
      </c>
      <c r="S118" s="191">
        <v>0</v>
      </c>
      <c r="T118" s="192">
        <f>S118*H118</f>
        <v>0</v>
      </c>
      <c r="AR118" s="24" t="s">
        <v>174</v>
      </c>
      <c r="AT118" s="24" t="s">
        <v>169</v>
      </c>
      <c r="AU118" s="24" t="s">
        <v>82</v>
      </c>
      <c r="AY118" s="24" t="s">
        <v>167</v>
      </c>
      <c r="BE118" s="193">
        <f>IF(N118="základní",J118,0)</f>
        <v>0</v>
      </c>
      <c r="BF118" s="193">
        <f>IF(N118="snížená",J118,0)</f>
        <v>0</v>
      </c>
      <c r="BG118" s="193">
        <f>IF(N118="zákl. přenesená",J118,0)</f>
        <v>0</v>
      </c>
      <c r="BH118" s="193">
        <f>IF(N118="sníž. přenesená",J118,0)</f>
        <v>0</v>
      </c>
      <c r="BI118" s="193">
        <f>IF(N118="nulová",J118,0)</f>
        <v>0</v>
      </c>
      <c r="BJ118" s="24" t="s">
        <v>80</v>
      </c>
      <c r="BK118" s="193">
        <f>ROUND(I118*H118,2)</f>
        <v>0</v>
      </c>
      <c r="BL118" s="24" t="s">
        <v>174</v>
      </c>
      <c r="BM118" s="24" t="s">
        <v>2195</v>
      </c>
    </row>
    <row r="119" spans="2:65" s="1" customFormat="1" ht="38.25" customHeight="1">
      <c r="B119" s="181"/>
      <c r="C119" s="182" t="s">
        <v>212</v>
      </c>
      <c r="D119" s="182" t="s">
        <v>169</v>
      </c>
      <c r="E119" s="183" t="s">
        <v>2196</v>
      </c>
      <c r="F119" s="184" t="s">
        <v>2197</v>
      </c>
      <c r="G119" s="185" t="s">
        <v>200</v>
      </c>
      <c r="H119" s="186">
        <v>53.552</v>
      </c>
      <c r="I119" s="187"/>
      <c r="J119" s="188">
        <f>ROUND(I119*H119,2)</f>
        <v>0</v>
      </c>
      <c r="K119" s="184" t="s">
        <v>173</v>
      </c>
      <c r="L119" s="41"/>
      <c r="M119" s="189" t="s">
        <v>5</v>
      </c>
      <c r="N119" s="190" t="s">
        <v>44</v>
      </c>
      <c r="O119" s="42"/>
      <c r="P119" s="191">
        <f>O119*H119</f>
        <v>0</v>
      </c>
      <c r="Q119" s="191">
        <v>0</v>
      </c>
      <c r="R119" s="191">
        <f>Q119*H119</f>
        <v>0</v>
      </c>
      <c r="S119" s="191">
        <v>0</v>
      </c>
      <c r="T119" s="192">
        <f>S119*H119</f>
        <v>0</v>
      </c>
      <c r="AR119" s="24" t="s">
        <v>174</v>
      </c>
      <c r="AT119" s="24" t="s">
        <v>169</v>
      </c>
      <c r="AU119" s="24" t="s">
        <v>82</v>
      </c>
      <c r="AY119" s="24" t="s">
        <v>167</v>
      </c>
      <c r="BE119" s="193">
        <f>IF(N119="základní",J119,0)</f>
        <v>0</v>
      </c>
      <c r="BF119" s="193">
        <f>IF(N119="snížená",J119,0)</f>
        <v>0</v>
      </c>
      <c r="BG119" s="193">
        <f>IF(N119="zákl. přenesená",J119,0)</f>
        <v>0</v>
      </c>
      <c r="BH119" s="193">
        <f>IF(N119="sníž. přenesená",J119,0)</f>
        <v>0</v>
      </c>
      <c r="BI119" s="193">
        <f>IF(N119="nulová",J119,0)</f>
        <v>0</v>
      </c>
      <c r="BJ119" s="24" t="s">
        <v>80</v>
      </c>
      <c r="BK119" s="193">
        <f>ROUND(I119*H119,2)</f>
        <v>0</v>
      </c>
      <c r="BL119" s="24" t="s">
        <v>174</v>
      </c>
      <c r="BM119" s="24" t="s">
        <v>2198</v>
      </c>
    </row>
    <row r="120" spans="2:47" s="1" customFormat="1" ht="85.5">
      <c r="B120" s="41"/>
      <c r="D120" s="194" t="s">
        <v>176</v>
      </c>
      <c r="F120" s="195" t="s">
        <v>2199</v>
      </c>
      <c r="I120" s="156"/>
      <c r="L120" s="41"/>
      <c r="M120" s="196"/>
      <c r="N120" s="42"/>
      <c r="O120" s="42"/>
      <c r="P120" s="42"/>
      <c r="Q120" s="42"/>
      <c r="R120" s="42"/>
      <c r="S120" s="42"/>
      <c r="T120" s="70"/>
      <c r="AT120" s="24" t="s">
        <v>176</v>
      </c>
      <c r="AU120" s="24" t="s">
        <v>82</v>
      </c>
    </row>
    <row r="121" spans="2:51" s="13" customFormat="1" ht="13.5">
      <c r="B121" s="204"/>
      <c r="D121" s="194" t="s">
        <v>178</v>
      </c>
      <c r="E121" s="205" t="s">
        <v>5</v>
      </c>
      <c r="F121" s="206" t="s">
        <v>2351</v>
      </c>
      <c r="H121" s="207">
        <v>53.552</v>
      </c>
      <c r="I121" s="208"/>
      <c r="L121" s="204"/>
      <c r="M121" s="209"/>
      <c r="N121" s="210"/>
      <c r="O121" s="210"/>
      <c r="P121" s="210"/>
      <c r="Q121" s="210"/>
      <c r="R121" s="210"/>
      <c r="S121" s="210"/>
      <c r="T121" s="211"/>
      <c r="AT121" s="205" t="s">
        <v>178</v>
      </c>
      <c r="AU121" s="205" t="s">
        <v>82</v>
      </c>
      <c r="AV121" s="13" t="s">
        <v>82</v>
      </c>
      <c r="AW121" s="13" t="s">
        <v>36</v>
      </c>
      <c r="AX121" s="13" t="s">
        <v>80</v>
      </c>
      <c r="AY121" s="205" t="s">
        <v>167</v>
      </c>
    </row>
    <row r="122" spans="2:65" s="1" customFormat="1" ht="38.25" customHeight="1">
      <c r="B122" s="181"/>
      <c r="C122" s="182" t="s">
        <v>217</v>
      </c>
      <c r="D122" s="182" t="s">
        <v>169</v>
      </c>
      <c r="E122" s="183" t="s">
        <v>218</v>
      </c>
      <c r="F122" s="184" t="s">
        <v>219</v>
      </c>
      <c r="G122" s="185" t="s">
        <v>200</v>
      </c>
      <c r="H122" s="186">
        <v>14.609</v>
      </c>
      <c r="I122" s="187"/>
      <c r="J122" s="188">
        <f>ROUND(I122*H122,2)</f>
        <v>0</v>
      </c>
      <c r="K122" s="184" t="s">
        <v>173</v>
      </c>
      <c r="L122" s="41"/>
      <c r="M122" s="189" t="s">
        <v>5</v>
      </c>
      <c r="N122" s="190" t="s">
        <v>44</v>
      </c>
      <c r="O122" s="42"/>
      <c r="P122" s="191">
        <f>O122*H122</f>
        <v>0</v>
      </c>
      <c r="Q122" s="191">
        <v>0</v>
      </c>
      <c r="R122" s="191">
        <f>Q122*H122</f>
        <v>0</v>
      </c>
      <c r="S122" s="191">
        <v>0</v>
      </c>
      <c r="T122" s="192">
        <f>S122*H122</f>
        <v>0</v>
      </c>
      <c r="AR122" s="24" t="s">
        <v>174</v>
      </c>
      <c r="AT122" s="24" t="s">
        <v>169</v>
      </c>
      <c r="AU122" s="24" t="s">
        <v>82</v>
      </c>
      <c r="AY122" s="24" t="s">
        <v>167</v>
      </c>
      <c r="BE122" s="193">
        <f>IF(N122="základní",J122,0)</f>
        <v>0</v>
      </c>
      <c r="BF122" s="193">
        <f>IF(N122="snížená",J122,0)</f>
        <v>0</v>
      </c>
      <c r="BG122" s="193">
        <f>IF(N122="zákl. přenesená",J122,0)</f>
        <v>0</v>
      </c>
      <c r="BH122" s="193">
        <f>IF(N122="sníž. přenesená",J122,0)</f>
        <v>0</v>
      </c>
      <c r="BI122" s="193">
        <f>IF(N122="nulová",J122,0)</f>
        <v>0</v>
      </c>
      <c r="BJ122" s="24" t="s">
        <v>80</v>
      </c>
      <c r="BK122" s="193">
        <f>ROUND(I122*H122,2)</f>
        <v>0</v>
      </c>
      <c r="BL122" s="24" t="s">
        <v>174</v>
      </c>
      <c r="BM122" s="24" t="s">
        <v>2201</v>
      </c>
    </row>
    <row r="123" spans="2:47" s="1" customFormat="1" ht="190">
      <c r="B123" s="41"/>
      <c r="D123" s="194" t="s">
        <v>176</v>
      </c>
      <c r="F123" s="195" t="s">
        <v>221</v>
      </c>
      <c r="I123" s="156"/>
      <c r="L123" s="41"/>
      <c r="M123" s="196"/>
      <c r="N123" s="42"/>
      <c r="O123" s="42"/>
      <c r="P123" s="42"/>
      <c r="Q123" s="42"/>
      <c r="R123" s="42"/>
      <c r="S123" s="42"/>
      <c r="T123" s="70"/>
      <c r="AT123" s="24" t="s">
        <v>176</v>
      </c>
      <c r="AU123" s="24" t="s">
        <v>82</v>
      </c>
    </row>
    <row r="124" spans="2:51" s="13" customFormat="1" ht="13.5">
      <c r="B124" s="204"/>
      <c r="D124" s="194" t="s">
        <v>178</v>
      </c>
      <c r="E124" s="205" t="s">
        <v>5</v>
      </c>
      <c r="F124" s="206" t="s">
        <v>2352</v>
      </c>
      <c r="H124" s="207">
        <v>53.552</v>
      </c>
      <c r="I124" s="208"/>
      <c r="L124" s="204"/>
      <c r="M124" s="209"/>
      <c r="N124" s="210"/>
      <c r="O124" s="210"/>
      <c r="P124" s="210"/>
      <c r="Q124" s="210"/>
      <c r="R124" s="210"/>
      <c r="S124" s="210"/>
      <c r="T124" s="211"/>
      <c r="AT124" s="205" t="s">
        <v>178</v>
      </c>
      <c r="AU124" s="205" t="s">
        <v>82</v>
      </c>
      <c r="AV124" s="13" t="s">
        <v>82</v>
      </c>
      <c r="AW124" s="13" t="s">
        <v>36</v>
      </c>
      <c r="AX124" s="13" t="s">
        <v>73</v>
      </c>
      <c r="AY124" s="205" t="s">
        <v>167</v>
      </c>
    </row>
    <row r="125" spans="2:51" s="13" customFormat="1" ht="13.5">
      <c r="B125" s="204"/>
      <c r="D125" s="194" t="s">
        <v>178</v>
      </c>
      <c r="E125" s="205" t="s">
        <v>5</v>
      </c>
      <c r="F125" s="206" t="s">
        <v>2353</v>
      </c>
      <c r="H125" s="207">
        <v>-38.943</v>
      </c>
      <c r="I125" s="208"/>
      <c r="L125" s="204"/>
      <c r="M125" s="209"/>
      <c r="N125" s="210"/>
      <c r="O125" s="210"/>
      <c r="P125" s="210"/>
      <c r="Q125" s="210"/>
      <c r="R125" s="210"/>
      <c r="S125" s="210"/>
      <c r="T125" s="211"/>
      <c r="AT125" s="205" t="s">
        <v>178</v>
      </c>
      <c r="AU125" s="205" t="s">
        <v>82</v>
      </c>
      <c r="AV125" s="13" t="s">
        <v>82</v>
      </c>
      <c r="AW125" s="13" t="s">
        <v>36</v>
      </c>
      <c r="AX125" s="13" t="s">
        <v>73</v>
      </c>
      <c r="AY125" s="205" t="s">
        <v>167</v>
      </c>
    </row>
    <row r="126" spans="2:51" s="14" customFormat="1" ht="13.5">
      <c r="B126" s="223"/>
      <c r="D126" s="194" t="s">
        <v>178</v>
      </c>
      <c r="E126" s="224" t="s">
        <v>5</v>
      </c>
      <c r="F126" s="225" t="s">
        <v>348</v>
      </c>
      <c r="H126" s="226">
        <v>14.609</v>
      </c>
      <c r="I126" s="227"/>
      <c r="L126" s="223"/>
      <c r="M126" s="228"/>
      <c r="N126" s="229"/>
      <c r="O126" s="229"/>
      <c r="P126" s="229"/>
      <c r="Q126" s="229"/>
      <c r="R126" s="229"/>
      <c r="S126" s="229"/>
      <c r="T126" s="230"/>
      <c r="AT126" s="224" t="s">
        <v>178</v>
      </c>
      <c r="AU126" s="224" t="s">
        <v>82</v>
      </c>
      <c r="AV126" s="14" t="s">
        <v>174</v>
      </c>
      <c r="AW126" s="14" t="s">
        <v>36</v>
      </c>
      <c r="AX126" s="14" t="s">
        <v>80</v>
      </c>
      <c r="AY126" s="224" t="s">
        <v>167</v>
      </c>
    </row>
    <row r="127" spans="2:65" s="1" customFormat="1" ht="16.5" customHeight="1">
      <c r="B127" s="181"/>
      <c r="C127" s="182" t="s">
        <v>224</v>
      </c>
      <c r="D127" s="182" t="s">
        <v>169</v>
      </c>
      <c r="E127" s="183" t="s">
        <v>241</v>
      </c>
      <c r="F127" s="184" t="s">
        <v>242</v>
      </c>
      <c r="G127" s="185" t="s">
        <v>200</v>
      </c>
      <c r="H127" s="186">
        <v>14.609</v>
      </c>
      <c r="I127" s="187"/>
      <c r="J127" s="188">
        <f>ROUND(I127*H127,2)</f>
        <v>0</v>
      </c>
      <c r="K127" s="184" t="s">
        <v>173</v>
      </c>
      <c r="L127" s="41"/>
      <c r="M127" s="189" t="s">
        <v>5</v>
      </c>
      <c r="N127" s="190" t="s">
        <v>44</v>
      </c>
      <c r="O127" s="42"/>
      <c r="P127" s="191">
        <f>O127*H127</f>
        <v>0</v>
      </c>
      <c r="Q127" s="191">
        <v>0</v>
      </c>
      <c r="R127" s="191">
        <f>Q127*H127</f>
        <v>0</v>
      </c>
      <c r="S127" s="191">
        <v>0</v>
      </c>
      <c r="T127" s="192">
        <f>S127*H127</f>
        <v>0</v>
      </c>
      <c r="AR127" s="24" t="s">
        <v>174</v>
      </c>
      <c r="AT127" s="24" t="s">
        <v>169</v>
      </c>
      <c r="AU127" s="24" t="s">
        <v>82</v>
      </c>
      <c r="AY127" s="24" t="s">
        <v>167</v>
      </c>
      <c r="BE127" s="193">
        <f>IF(N127="základní",J127,0)</f>
        <v>0</v>
      </c>
      <c r="BF127" s="193">
        <f>IF(N127="snížená",J127,0)</f>
        <v>0</v>
      </c>
      <c r="BG127" s="193">
        <f>IF(N127="zákl. přenesená",J127,0)</f>
        <v>0</v>
      </c>
      <c r="BH127" s="193">
        <f>IF(N127="sníž. přenesená",J127,0)</f>
        <v>0</v>
      </c>
      <c r="BI127" s="193">
        <f>IF(N127="nulová",J127,0)</f>
        <v>0</v>
      </c>
      <c r="BJ127" s="24" t="s">
        <v>80</v>
      </c>
      <c r="BK127" s="193">
        <f>ROUND(I127*H127,2)</f>
        <v>0</v>
      </c>
      <c r="BL127" s="24" t="s">
        <v>174</v>
      </c>
      <c r="BM127" s="24" t="s">
        <v>2204</v>
      </c>
    </row>
    <row r="128" spans="2:47" s="1" customFormat="1" ht="266">
      <c r="B128" s="41"/>
      <c r="D128" s="194" t="s">
        <v>176</v>
      </c>
      <c r="F128" s="195" t="s">
        <v>244</v>
      </c>
      <c r="I128" s="156"/>
      <c r="L128" s="41"/>
      <c r="M128" s="196"/>
      <c r="N128" s="42"/>
      <c r="O128" s="42"/>
      <c r="P128" s="42"/>
      <c r="Q128" s="42"/>
      <c r="R128" s="42"/>
      <c r="S128" s="42"/>
      <c r="T128" s="70"/>
      <c r="AT128" s="24" t="s">
        <v>176</v>
      </c>
      <c r="AU128" s="24" t="s">
        <v>82</v>
      </c>
    </row>
    <row r="129" spans="2:65" s="1" customFormat="1" ht="25.5" customHeight="1">
      <c r="B129" s="181"/>
      <c r="C129" s="182" t="s">
        <v>229</v>
      </c>
      <c r="D129" s="182" t="s">
        <v>169</v>
      </c>
      <c r="E129" s="183" t="s">
        <v>246</v>
      </c>
      <c r="F129" s="184" t="s">
        <v>247</v>
      </c>
      <c r="G129" s="185" t="s">
        <v>248</v>
      </c>
      <c r="H129" s="186">
        <v>26.296</v>
      </c>
      <c r="I129" s="187"/>
      <c r="J129" s="188">
        <f>ROUND(I129*H129,2)</f>
        <v>0</v>
      </c>
      <c r="K129" s="184" t="s">
        <v>173</v>
      </c>
      <c r="L129" s="41"/>
      <c r="M129" s="189" t="s">
        <v>5</v>
      </c>
      <c r="N129" s="190" t="s">
        <v>44</v>
      </c>
      <c r="O129" s="42"/>
      <c r="P129" s="191">
        <f>O129*H129</f>
        <v>0</v>
      </c>
      <c r="Q129" s="191">
        <v>0</v>
      </c>
      <c r="R129" s="191">
        <f>Q129*H129</f>
        <v>0</v>
      </c>
      <c r="S129" s="191">
        <v>0</v>
      </c>
      <c r="T129" s="192">
        <f>S129*H129</f>
        <v>0</v>
      </c>
      <c r="AR129" s="24" t="s">
        <v>174</v>
      </c>
      <c r="AT129" s="24" t="s">
        <v>169</v>
      </c>
      <c r="AU129" s="24" t="s">
        <v>82</v>
      </c>
      <c r="AY129" s="24" t="s">
        <v>167</v>
      </c>
      <c r="BE129" s="193">
        <f>IF(N129="základní",J129,0)</f>
        <v>0</v>
      </c>
      <c r="BF129" s="193">
        <f>IF(N129="snížená",J129,0)</f>
        <v>0</v>
      </c>
      <c r="BG129" s="193">
        <f>IF(N129="zákl. přenesená",J129,0)</f>
        <v>0</v>
      </c>
      <c r="BH129" s="193">
        <f>IF(N129="sníž. přenesená",J129,0)</f>
        <v>0</v>
      </c>
      <c r="BI129" s="193">
        <f>IF(N129="nulová",J129,0)</f>
        <v>0</v>
      </c>
      <c r="BJ129" s="24" t="s">
        <v>80</v>
      </c>
      <c r="BK129" s="193">
        <f>ROUND(I129*H129,2)</f>
        <v>0</v>
      </c>
      <c r="BL129" s="24" t="s">
        <v>174</v>
      </c>
      <c r="BM129" s="24" t="s">
        <v>2205</v>
      </c>
    </row>
    <row r="130" spans="2:47" s="1" customFormat="1" ht="28.5">
      <c r="B130" s="41"/>
      <c r="D130" s="194" t="s">
        <v>176</v>
      </c>
      <c r="F130" s="195" t="s">
        <v>250</v>
      </c>
      <c r="I130" s="156"/>
      <c r="L130" s="41"/>
      <c r="M130" s="196"/>
      <c r="N130" s="42"/>
      <c r="O130" s="42"/>
      <c r="P130" s="42"/>
      <c r="Q130" s="42"/>
      <c r="R130" s="42"/>
      <c r="S130" s="42"/>
      <c r="T130" s="70"/>
      <c r="AT130" s="24" t="s">
        <v>176</v>
      </c>
      <c r="AU130" s="24" t="s">
        <v>82</v>
      </c>
    </row>
    <row r="131" spans="2:51" s="13" customFormat="1" ht="13.5">
      <c r="B131" s="204"/>
      <c r="D131" s="194" t="s">
        <v>178</v>
      </c>
      <c r="E131" s="205" t="s">
        <v>5</v>
      </c>
      <c r="F131" s="206" t="s">
        <v>2354</v>
      </c>
      <c r="H131" s="207">
        <v>26.296</v>
      </c>
      <c r="I131" s="208"/>
      <c r="L131" s="204"/>
      <c r="M131" s="209"/>
      <c r="N131" s="210"/>
      <c r="O131" s="210"/>
      <c r="P131" s="210"/>
      <c r="Q131" s="210"/>
      <c r="R131" s="210"/>
      <c r="S131" s="210"/>
      <c r="T131" s="211"/>
      <c r="AT131" s="205" t="s">
        <v>178</v>
      </c>
      <c r="AU131" s="205" t="s">
        <v>82</v>
      </c>
      <c r="AV131" s="13" t="s">
        <v>82</v>
      </c>
      <c r="AW131" s="13" t="s">
        <v>36</v>
      </c>
      <c r="AX131" s="13" t="s">
        <v>80</v>
      </c>
      <c r="AY131" s="205" t="s">
        <v>167</v>
      </c>
    </row>
    <row r="132" spans="2:65" s="1" customFormat="1" ht="25.5" customHeight="1">
      <c r="B132" s="181"/>
      <c r="C132" s="182" t="s">
        <v>234</v>
      </c>
      <c r="D132" s="182" t="s">
        <v>169</v>
      </c>
      <c r="E132" s="183" t="s">
        <v>551</v>
      </c>
      <c r="F132" s="184" t="s">
        <v>552</v>
      </c>
      <c r="G132" s="185" t="s">
        <v>200</v>
      </c>
      <c r="H132" s="186">
        <v>38.943</v>
      </c>
      <c r="I132" s="187"/>
      <c r="J132" s="188">
        <f>ROUND(I132*H132,2)</f>
        <v>0</v>
      </c>
      <c r="K132" s="184" t="s">
        <v>173</v>
      </c>
      <c r="L132" s="41"/>
      <c r="M132" s="189" t="s">
        <v>5</v>
      </c>
      <c r="N132" s="190" t="s">
        <v>44</v>
      </c>
      <c r="O132" s="42"/>
      <c r="P132" s="191">
        <f>O132*H132</f>
        <v>0</v>
      </c>
      <c r="Q132" s="191">
        <v>0</v>
      </c>
      <c r="R132" s="191">
        <f>Q132*H132</f>
        <v>0</v>
      </c>
      <c r="S132" s="191">
        <v>0</v>
      </c>
      <c r="T132" s="192">
        <f>S132*H132</f>
        <v>0</v>
      </c>
      <c r="AR132" s="24" t="s">
        <v>174</v>
      </c>
      <c r="AT132" s="24" t="s">
        <v>169</v>
      </c>
      <c r="AU132" s="24" t="s">
        <v>82</v>
      </c>
      <c r="AY132" s="24" t="s">
        <v>167</v>
      </c>
      <c r="BE132" s="193">
        <f>IF(N132="základní",J132,0)</f>
        <v>0</v>
      </c>
      <c r="BF132" s="193">
        <f>IF(N132="snížená",J132,0)</f>
        <v>0</v>
      </c>
      <c r="BG132" s="193">
        <f>IF(N132="zákl. přenesená",J132,0)</f>
        <v>0</v>
      </c>
      <c r="BH132" s="193">
        <f>IF(N132="sníž. přenesená",J132,0)</f>
        <v>0</v>
      </c>
      <c r="BI132" s="193">
        <f>IF(N132="nulová",J132,0)</f>
        <v>0</v>
      </c>
      <c r="BJ132" s="24" t="s">
        <v>80</v>
      </c>
      <c r="BK132" s="193">
        <f>ROUND(I132*H132,2)</f>
        <v>0</v>
      </c>
      <c r="BL132" s="24" t="s">
        <v>174</v>
      </c>
      <c r="BM132" s="24" t="s">
        <v>2207</v>
      </c>
    </row>
    <row r="133" spans="2:47" s="1" customFormat="1" ht="409.5">
      <c r="B133" s="41"/>
      <c r="D133" s="194" t="s">
        <v>176</v>
      </c>
      <c r="F133" s="212" t="s">
        <v>554</v>
      </c>
      <c r="I133" s="156"/>
      <c r="L133" s="41"/>
      <c r="M133" s="196"/>
      <c r="N133" s="42"/>
      <c r="O133" s="42"/>
      <c r="P133" s="42"/>
      <c r="Q133" s="42"/>
      <c r="R133" s="42"/>
      <c r="S133" s="42"/>
      <c r="T133" s="70"/>
      <c r="AT133" s="24" t="s">
        <v>176</v>
      </c>
      <c r="AU133" s="24" t="s">
        <v>82</v>
      </c>
    </row>
    <row r="134" spans="2:51" s="12" customFormat="1" ht="13.5">
      <c r="B134" s="197"/>
      <c r="D134" s="194" t="s">
        <v>178</v>
      </c>
      <c r="E134" s="198" t="s">
        <v>5</v>
      </c>
      <c r="F134" s="199" t="s">
        <v>2344</v>
      </c>
      <c r="H134" s="198" t="s">
        <v>5</v>
      </c>
      <c r="I134" s="200"/>
      <c r="L134" s="197"/>
      <c r="M134" s="201"/>
      <c r="N134" s="202"/>
      <c r="O134" s="202"/>
      <c r="P134" s="202"/>
      <c r="Q134" s="202"/>
      <c r="R134" s="202"/>
      <c r="S134" s="202"/>
      <c r="T134" s="203"/>
      <c r="AT134" s="198" t="s">
        <v>178</v>
      </c>
      <c r="AU134" s="198" t="s">
        <v>82</v>
      </c>
      <c r="AV134" s="12" t="s">
        <v>80</v>
      </c>
      <c r="AW134" s="12" t="s">
        <v>36</v>
      </c>
      <c r="AX134" s="12" t="s">
        <v>73</v>
      </c>
      <c r="AY134" s="198" t="s">
        <v>167</v>
      </c>
    </row>
    <row r="135" spans="2:51" s="13" customFormat="1" ht="13.5">
      <c r="B135" s="204"/>
      <c r="D135" s="194" t="s">
        <v>178</v>
      </c>
      <c r="E135" s="205" t="s">
        <v>5</v>
      </c>
      <c r="F135" s="206" t="s">
        <v>2355</v>
      </c>
      <c r="H135" s="207">
        <v>14.097</v>
      </c>
      <c r="I135" s="208"/>
      <c r="L135" s="204"/>
      <c r="M135" s="209"/>
      <c r="N135" s="210"/>
      <c r="O135" s="210"/>
      <c r="P135" s="210"/>
      <c r="Q135" s="210"/>
      <c r="R135" s="210"/>
      <c r="S135" s="210"/>
      <c r="T135" s="211"/>
      <c r="AT135" s="205" t="s">
        <v>178</v>
      </c>
      <c r="AU135" s="205" t="s">
        <v>82</v>
      </c>
      <c r="AV135" s="13" t="s">
        <v>82</v>
      </c>
      <c r="AW135" s="13" t="s">
        <v>36</v>
      </c>
      <c r="AX135" s="13" t="s">
        <v>73</v>
      </c>
      <c r="AY135" s="205" t="s">
        <v>167</v>
      </c>
    </row>
    <row r="136" spans="2:51" s="12" customFormat="1" ht="13.5">
      <c r="B136" s="197"/>
      <c r="D136" s="194" t="s">
        <v>178</v>
      </c>
      <c r="E136" s="198" t="s">
        <v>5</v>
      </c>
      <c r="F136" s="199" t="s">
        <v>2180</v>
      </c>
      <c r="H136" s="198" t="s">
        <v>5</v>
      </c>
      <c r="I136" s="200"/>
      <c r="L136" s="197"/>
      <c r="M136" s="201"/>
      <c r="N136" s="202"/>
      <c r="O136" s="202"/>
      <c r="P136" s="202"/>
      <c r="Q136" s="202"/>
      <c r="R136" s="202"/>
      <c r="S136" s="202"/>
      <c r="T136" s="203"/>
      <c r="AT136" s="198" t="s">
        <v>178</v>
      </c>
      <c r="AU136" s="198" t="s">
        <v>82</v>
      </c>
      <c r="AV136" s="12" t="s">
        <v>80</v>
      </c>
      <c r="AW136" s="12" t="s">
        <v>36</v>
      </c>
      <c r="AX136" s="12" t="s">
        <v>73</v>
      </c>
      <c r="AY136" s="198" t="s">
        <v>167</v>
      </c>
    </row>
    <row r="137" spans="2:51" s="13" customFormat="1" ht="13.5">
      <c r="B137" s="204"/>
      <c r="D137" s="194" t="s">
        <v>178</v>
      </c>
      <c r="E137" s="205" t="s">
        <v>5</v>
      </c>
      <c r="F137" s="206" t="s">
        <v>2356</v>
      </c>
      <c r="H137" s="207">
        <v>24.846</v>
      </c>
      <c r="I137" s="208"/>
      <c r="L137" s="204"/>
      <c r="M137" s="209"/>
      <c r="N137" s="210"/>
      <c r="O137" s="210"/>
      <c r="P137" s="210"/>
      <c r="Q137" s="210"/>
      <c r="R137" s="210"/>
      <c r="S137" s="210"/>
      <c r="T137" s="211"/>
      <c r="AT137" s="205" t="s">
        <v>178</v>
      </c>
      <c r="AU137" s="205" t="s">
        <v>82</v>
      </c>
      <c r="AV137" s="13" t="s">
        <v>82</v>
      </c>
      <c r="AW137" s="13" t="s">
        <v>36</v>
      </c>
      <c r="AX137" s="13" t="s">
        <v>73</v>
      </c>
      <c r="AY137" s="205" t="s">
        <v>167</v>
      </c>
    </row>
    <row r="138" spans="2:51" s="14" customFormat="1" ht="13.5">
      <c r="B138" s="223"/>
      <c r="D138" s="194" t="s">
        <v>178</v>
      </c>
      <c r="E138" s="224" t="s">
        <v>5</v>
      </c>
      <c r="F138" s="225" t="s">
        <v>348</v>
      </c>
      <c r="H138" s="226">
        <v>38.943</v>
      </c>
      <c r="I138" s="227"/>
      <c r="L138" s="223"/>
      <c r="M138" s="228"/>
      <c r="N138" s="229"/>
      <c r="O138" s="229"/>
      <c r="P138" s="229"/>
      <c r="Q138" s="229"/>
      <c r="R138" s="229"/>
      <c r="S138" s="229"/>
      <c r="T138" s="230"/>
      <c r="AT138" s="224" t="s">
        <v>178</v>
      </c>
      <c r="AU138" s="224" t="s">
        <v>82</v>
      </c>
      <c r="AV138" s="14" t="s">
        <v>174</v>
      </c>
      <c r="AW138" s="14" t="s">
        <v>36</v>
      </c>
      <c r="AX138" s="14" t="s">
        <v>80</v>
      </c>
      <c r="AY138" s="224" t="s">
        <v>167</v>
      </c>
    </row>
    <row r="139" spans="2:65" s="1" customFormat="1" ht="38.25" customHeight="1">
      <c r="B139" s="181"/>
      <c r="C139" s="182" t="s">
        <v>240</v>
      </c>
      <c r="D139" s="182" t="s">
        <v>169</v>
      </c>
      <c r="E139" s="183" t="s">
        <v>2211</v>
      </c>
      <c r="F139" s="184" t="s">
        <v>2212</v>
      </c>
      <c r="G139" s="185" t="s">
        <v>200</v>
      </c>
      <c r="H139" s="186">
        <v>7.97</v>
      </c>
      <c r="I139" s="187"/>
      <c r="J139" s="188">
        <f>ROUND(I139*H139,2)</f>
        <v>0</v>
      </c>
      <c r="K139" s="184" t="s">
        <v>173</v>
      </c>
      <c r="L139" s="41"/>
      <c r="M139" s="189" t="s">
        <v>5</v>
      </c>
      <c r="N139" s="190" t="s">
        <v>44</v>
      </c>
      <c r="O139" s="42"/>
      <c r="P139" s="191">
        <f>O139*H139</f>
        <v>0</v>
      </c>
      <c r="Q139" s="191">
        <v>0</v>
      </c>
      <c r="R139" s="191">
        <f>Q139*H139</f>
        <v>0</v>
      </c>
      <c r="S139" s="191">
        <v>0</v>
      </c>
      <c r="T139" s="192">
        <f>S139*H139</f>
        <v>0</v>
      </c>
      <c r="AR139" s="24" t="s">
        <v>174</v>
      </c>
      <c r="AT139" s="24" t="s">
        <v>169</v>
      </c>
      <c r="AU139" s="24" t="s">
        <v>82</v>
      </c>
      <c r="AY139" s="24" t="s">
        <v>167</v>
      </c>
      <c r="BE139" s="193">
        <f>IF(N139="základní",J139,0)</f>
        <v>0</v>
      </c>
      <c r="BF139" s="193">
        <f>IF(N139="snížená",J139,0)</f>
        <v>0</v>
      </c>
      <c r="BG139" s="193">
        <f>IF(N139="zákl. přenesená",J139,0)</f>
        <v>0</v>
      </c>
      <c r="BH139" s="193">
        <f>IF(N139="sníž. přenesená",J139,0)</f>
        <v>0</v>
      </c>
      <c r="BI139" s="193">
        <f>IF(N139="nulová",J139,0)</f>
        <v>0</v>
      </c>
      <c r="BJ139" s="24" t="s">
        <v>80</v>
      </c>
      <c r="BK139" s="193">
        <f>ROUND(I139*H139,2)</f>
        <v>0</v>
      </c>
      <c r="BL139" s="24" t="s">
        <v>174</v>
      </c>
      <c r="BM139" s="24" t="s">
        <v>2213</v>
      </c>
    </row>
    <row r="140" spans="2:47" s="1" customFormat="1" ht="114">
      <c r="B140" s="41"/>
      <c r="D140" s="194" t="s">
        <v>176</v>
      </c>
      <c r="F140" s="195" t="s">
        <v>2214</v>
      </c>
      <c r="I140" s="156"/>
      <c r="L140" s="41"/>
      <c r="M140" s="196"/>
      <c r="N140" s="42"/>
      <c r="O140" s="42"/>
      <c r="P140" s="42"/>
      <c r="Q140" s="42"/>
      <c r="R140" s="42"/>
      <c r="S140" s="42"/>
      <c r="T140" s="70"/>
      <c r="AT140" s="24" t="s">
        <v>176</v>
      </c>
      <c r="AU140" s="24" t="s">
        <v>82</v>
      </c>
    </row>
    <row r="141" spans="2:51" s="12" customFormat="1" ht="13.5">
      <c r="B141" s="197"/>
      <c r="D141" s="194" t="s">
        <v>178</v>
      </c>
      <c r="E141" s="198" t="s">
        <v>5</v>
      </c>
      <c r="F141" s="199" t="s">
        <v>2357</v>
      </c>
      <c r="H141" s="198" t="s">
        <v>5</v>
      </c>
      <c r="I141" s="200"/>
      <c r="L141" s="197"/>
      <c r="M141" s="201"/>
      <c r="N141" s="202"/>
      <c r="O141" s="202"/>
      <c r="P141" s="202"/>
      <c r="Q141" s="202"/>
      <c r="R141" s="202"/>
      <c r="S141" s="202"/>
      <c r="T141" s="203"/>
      <c r="AT141" s="198" t="s">
        <v>178</v>
      </c>
      <c r="AU141" s="198" t="s">
        <v>82</v>
      </c>
      <c r="AV141" s="12" t="s">
        <v>80</v>
      </c>
      <c r="AW141" s="12" t="s">
        <v>36</v>
      </c>
      <c r="AX141" s="12" t="s">
        <v>73</v>
      </c>
      <c r="AY141" s="198" t="s">
        <v>167</v>
      </c>
    </row>
    <row r="142" spans="2:51" s="13" customFormat="1" ht="13.5">
      <c r="B142" s="204"/>
      <c r="D142" s="194" t="s">
        <v>178</v>
      </c>
      <c r="E142" s="205" t="s">
        <v>5</v>
      </c>
      <c r="F142" s="206" t="s">
        <v>2358</v>
      </c>
      <c r="H142" s="207">
        <v>7.97</v>
      </c>
      <c r="I142" s="208"/>
      <c r="L142" s="204"/>
      <c r="M142" s="209"/>
      <c r="N142" s="210"/>
      <c r="O142" s="210"/>
      <c r="P142" s="210"/>
      <c r="Q142" s="210"/>
      <c r="R142" s="210"/>
      <c r="S142" s="210"/>
      <c r="T142" s="211"/>
      <c r="AT142" s="205" t="s">
        <v>178</v>
      </c>
      <c r="AU142" s="205" t="s">
        <v>82</v>
      </c>
      <c r="AV142" s="13" t="s">
        <v>82</v>
      </c>
      <c r="AW142" s="13" t="s">
        <v>36</v>
      </c>
      <c r="AX142" s="13" t="s">
        <v>80</v>
      </c>
      <c r="AY142" s="205" t="s">
        <v>167</v>
      </c>
    </row>
    <row r="143" spans="2:65" s="1" customFormat="1" ht="16.5" customHeight="1">
      <c r="B143" s="181"/>
      <c r="C143" s="213" t="s">
        <v>245</v>
      </c>
      <c r="D143" s="213" t="s">
        <v>274</v>
      </c>
      <c r="E143" s="214" t="s">
        <v>2217</v>
      </c>
      <c r="F143" s="215" t="s">
        <v>2218</v>
      </c>
      <c r="G143" s="216" t="s">
        <v>248</v>
      </c>
      <c r="H143" s="217">
        <v>14.346</v>
      </c>
      <c r="I143" s="218"/>
      <c r="J143" s="219">
        <f>ROUND(I143*H143,2)</f>
        <v>0</v>
      </c>
      <c r="K143" s="215" t="s">
        <v>173</v>
      </c>
      <c r="L143" s="220"/>
      <c r="M143" s="221" t="s">
        <v>5</v>
      </c>
      <c r="N143" s="222" t="s">
        <v>44</v>
      </c>
      <c r="O143" s="42"/>
      <c r="P143" s="191">
        <f>O143*H143</f>
        <v>0</v>
      </c>
      <c r="Q143" s="191">
        <v>0</v>
      </c>
      <c r="R143" s="191">
        <f>Q143*H143</f>
        <v>0</v>
      </c>
      <c r="S143" s="191">
        <v>0</v>
      </c>
      <c r="T143" s="192">
        <f>S143*H143</f>
        <v>0</v>
      </c>
      <c r="AR143" s="24" t="s">
        <v>217</v>
      </c>
      <c r="AT143" s="24" t="s">
        <v>274</v>
      </c>
      <c r="AU143" s="24" t="s">
        <v>82</v>
      </c>
      <c r="AY143" s="24" t="s">
        <v>167</v>
      </c>
      <c r="BE143" s="193">
        <f>IF(N143="základní",J143,0)</f>
        <v>0</v>
      </c>
      <c r="BF143" s="193">
        <f>IF(N143="snížená",J143,0)</f>
        <v>0</v>
      </c>
      <c r="BG143" s="193">
        <f>IF(N143="zákl. přenesená",J143,0)</f>
        <v>0</v>
      </c>
      <c r="BH143" s="193">
        <f>IF(N143="sníž. přenesená",J143,0)</f>
        <v>0</v>
      </c>
      <c r="BI143" s="193">
        <f>IF(N143="nulová",J143,0)</f>
        <v>0</v>
      </c>
      <c r="BJ143" s="24" t="s">
        <v>80</v>
      </c>
      <c r="BK143" s="193">
        <f>ROUND(I143*H143,2)</f>
        <v>0</v>
      </c>
      <c r="BL143" s="24" t="s">
        <v>174</v>
      </c>
      <c r="BM143" s="24" t="s">
        <v>2219</v>
      </c>
    </row>
    <row r="144" spans="2:51" s="13" customFormat="1" ht="13.5">
      <c r="B144" s="204"/>
      <c r="D144" s="194" t="s">
        <v>178</v>
      </c>
      <c r="E144" s="205" t="s">
        <v>5</v>
      </c>
      <c r="F144" s="206" t="s">
        <v>2359</v>
      </c>
      <c r="H144" s="207">
        <v>14.346</v>
      </c>
      <c r="I144" s="208"/>
      <c r="L144" s="204"/>
      <c r="M144" s="209"/>
      <c r="N144" s="210"/>
      <c r="O144" s="210"/>
      <c r="P144" s="210"/>
      <c r="Q144" s="210"/>
      <c r="R144" s="210"/>
      <c r="S144" s="210"/>
      <c r="T144" s="211"/>
      <c r="AT144" s="205" t="s">
        <v>178</v>
      </c>
      <c r="AU144" s="205" t="s">
        <v>82</v>
      </c>
      <c r="AV144" s="13" t="s">
        <v>82</v>
      </c>
      <c r="AW144" s="13" t="s">
        <v>36</v>
      </c>
      <c r="AX144" s="13" t="s">
        <v>80</v>
      </c>
      <c r="AY144" s="205" t="s">
        <v>167</v>
      </c>
    </row>
    <row r="145" spans="2:63" s="11" customFormat="1" ht="29.9" customHeight="1">
      <c r="B145" s="168"/>
      <c r="D145" s="169" t="s">
        <v>72</v>
      </c>
      <c r="E145" s="179" t="s">
        <v>188</v>
      </c>
      <c r="F145" s="179" t="s">
        <v>583</v>
      </c>
      <c r="I145" s="171"/>
      <c r="J145" s="180">
        <f>BK145</f>
        <v>0</v>
      </c>
      <c r="L145" s="168"/>
      <c r="M145" s="173"/>
      <c r="N145" s="174"/>
      <c r="O145" s="174"/>
      <c r="P145" s="175">
        <f>SUM(P146:P151)</f>
        <v>0</v>
      </c>
      <c r="Q145" s="174"/>
      <c r="R145" s="175">
        <f>SUM(R146:R151)</f>
        <v>0.112</v>
      </c>
      <c r="S145" s="174"/>
      <c r="T145" s="176">
        <f>SUM(T146:T151)</f>
        <v>0</v>
      </c>
      <c r="AR145" s="169" t="s">
        <v>80</v>
      </c>
      <c r="AT145" s="177" t="s">
        <v>72</v>
      </c>
      <c r="AU145" s="177" t="s">
        <v>80</v>
      </c>
      <c r="AY145" s="169" t="s">
        <v>167</v>
      </c>
      <c r="BK145" s="178">
        <f>SUM(BK146:BK151)</f>
        <v>0</v>
      </c>
    </row>
    <row r="146" spans="2:65" s="1" customFormat="1" ht="16.5" customHeight="1">
      <c r="B146" s="181"/>
      <c r="C146" s="182" t="s">
        <v>252</v>
      </c>
      <c r="D146" s="182" t="s">
        <v>169</v>
      </c>
      <c r="E146" s="183" t="s">
        <v>2360</v>
      </c>
      <c r="F146" s="184" t="s">
        <v>2361</v>
      </c>
      <c r="G146" s="185" t="s">
        <v>266</v>
      </c>
      <c r="H146" s="186">
        <v>2</v>
      </c>
      <c r="I146" s="187"/>
      <c r="J146" s="188">
        <f>ROUND(I146*H146,2)</f>
        <v>0</v>
      </c>
      <c r="K146" s="184" t="s">
        <v>5</v>
      </c>
      <c r="L146" s="41"/>
      <c r="M146" s="189" t="s">
        <v>5</v>
      </c>
      <c r="N146" s="190" t="s">
        <v>44</v>
      </c>
      <c r="O146" s="42"/>
      <c r="P146" s="191">
        <f>O146*H146</f>
        <v>0</v>
      </c>
      <c r="Q146" s="191">
        <v>0</v>
      </c>
      <c r="R146" s="191">
        <f>Q146*H146</f>
        <v>0</v>
      </c>
      <c r="S146" s="191">
        <v>0</v>
      </c>
      <c r="T146" s="192">
        <f>S146*H146</f>
        <v>0</v>
      </c>
      <c r="AR146" s="24" t="s">
        <v>174</v>
      </c>
      <c r="AT146" s="24" t="s">
        <v>169</v>
      </c>
      <c r="AU146" s="24" t="s">
        <v>82</v>
      </c>
      <c r="AY146" s="24" t="s">
        <v>167</v>
      </c>
      <c r="BE146" s="193">
        <f>IF(N146="základní",J146,0)</f>
        <v>0</v>
      </c>
      <c r="BF146" s="193">
        <f>IF(N146="snížená",J146,0)</f>
        <v>0</v>
      </c>
      <c r="BG146" s="193">
        <f>IF(N146="zákl. přenesená",J146,0)</f>
        <v>0</v>
      </c>
      <c r="BH146" s="193">
        <f>IF(N146="sníž. přenesená",J146,0)</f>
        <v>0</v>
      </c>
      <c r="BI146" s="193">
        <f>IF(N146="nulová",J146,0)</f>
        <v>0</v>
      </c>
      <c r="BJ146" s="24" t="s">
        <v>80</v>
      </c>
      <c r="BK146" s="193">
        <f>ROUND(I146*H146,2)</f>
        <v>0</v>
      </c>
      <c r="BL146" s="24" t="s">
        <v>174</v>
      </c>
      <c r="BM146" s="24" t="s">
        <v>2362</v>
      </c>
    </row>
    <row r="147" spans="2:47" s="1" customFormat="1" ht="133">
      <c r="B147" s="41"/>
      <c r="D147" s="194" t="s">
        <v>176</v>
      </c>
      <c r="F147" s="195" t="s">
        <v>2363</v>
      </c>
      <c r="I147" s="156"/>
      <c r="L147" s="41"/>
      <c r="M147" s="196"/>
      <c r="N147" s="42"/>
      <c r="O147" s="42"/>
      <c r="P147" s="42"/>
      <c r="Q147" s="42"/>
      <c r="R147" s="42"/>
      <c r="S147" s="42"/>
      <c r="T147" s="70"/>
      <c r="AT147" s="24" t="s">
        <v>176</v>
      </c>
      <c r="AU147" s="24" t="s">
        <v>82</v>
      </c>
    </row>
    <row r="148" spans="2:65" s="1" customFormat="1" ht="25.5" customHeight="1">
      <c r="B148" s="181"/>
      <c r="C148" s="213" t="s">
        <v>11</v>
      </c>
      <c r="D148" s="213" t="s">
        <v>274</v>
      </c>
      <c r="E148" s="214" t="s">
        <v>2364</v>
      </c>
      <c r="F148" s="215" t="s">
        <v>2365</v>
      </c>
      <c r="G148" s="216" t="s">
        <v>266</v>
      </c>
      <c r="H148" s="217">
        <v>2</v>
      </c>
      <c r="I148" s="218"/>
      <c r="J148" s="219">
        <f>ROUND(I148*H148,2)</f>
        <v>0</v>
      </c>
      <c r="K148" s="215" t="s">
        <v>5</v>
      </c>
      <c r="L148" s="220"/>
      <c r="M148" s="221" t="s">
        <v>5</v>
      </c>
      <c r="N148" s="222" t="s">
        <v>44</v>
      </c>
      <c r="O148" s="42"/>
      <c r="P148" s="191">
        <f>O148*H148</f>
        <v>0</v>
      </c>
      <c r="Q148" s="191">
        <v>0.056</v>
      </c>
      <c r="R148" s="191">
        <f>Q148*H148</f>
        <v>0.112</v>
      </c>
      <c r="S148" s="191">
        <v>0</v>
      </c>
      <c r="T148" s="192">
        <f>S148*H148</f>
        <v>0</v>
      </c>
      <c r="AR148" s="24" t="s">
        <v>217</v>
      </c>
      <c r="AT148" s="24" t="s">
        <v>274</v>
      </c>
      <c r="AU148" s="24" t="s">
        <v>82</v>
      </c>
      <c r="AY148" s="24" t="s">
        <v>167</v>
      </c>
      <c r="BE148" s="193">
        <f>IF(N148="základní",J148,0)</f>
        <v>0</v>
      </c>
      <c r="BF148" s="193">
        <f>IF(N148="snížená",J148,0)</f>
        <v>0</v>
      </c>
      <c r="BG148" s="193">
        <f>IF(N148="zákl. přenesená",J148,0)</f>
        <v>0</v>
      </c>
      <c r="BH148" s="193">
        <f>IF(N148="sníž. přenesená",J148,0)</f>
        <v>0</v>
      </c>
      <c r="BI148" s="193">
        <f>IF(N148="nulová",J148,0)</f>
        <v>0</v>
      </c>
      <c r="BJ148" s="24" t="s">
        <v>80</v>
      </c>
      <c r="BK148" s="193">
        <f>ROUND(I148*H148,2)</f>
        <v>0</v>
      </c>
      <c r="BL148" s="24" t="s">
        <v>174</v>
      </c>
      <c r="BM148" s="24" t="s">
        <v>2366</v>
      </c>
    </row>
    <row r="149" spans="2:51" s="13" customFormat="1" ht="13.5">
      <c r="B149" s="204"/>
      <c r="D149" s="194" t="s">
        <v>178</v>
      </c>
      <c r="E149" s="205" t="s">
        <v>5</v>
      </c>
      <c r="F149" s="206" t="s">
        <v>2834</v>
      </c>
      <c r="H149" s="207">
        <v>1</v>
      </c>
      <c r="I149" s="208"/>
      <c r="L149" s="204"/>
      <c r="M149" s="209"/>
      <c r="N149" s="210"/>
      <c r="O149" s="210"/>
      <c r="P149" s="210"/>
      <c r="Q149" s="210"/>
      <c r="R149" s="210"/>
      <c r="S149" s="210"/>
      <c r="T149" s="211"/>
      <c r="AT149" s="205" t="s">
        <v>178</v>
      </c>
      <c r="AU149" s="205" t="s">
        <v>82</v>
      </c>
      <c r="AV149" s="13" t="s">
        <v>82</v>
      </c>
      <c r="AW149" s="13" t="s">
        <v>36</v>
      </c>
      <c r="AX149" s="13" t="s">
        <v>73</v>
      </c>
      <c r="AY149" s="205" t="s">
        <v>167</v>
      </c>
    </row>
    <row r="150" spans="2:51" s="13" customFormat="1" ht="13.5">
      <c r="B150" s="204"/>
      <c r="D150" s="194" t="s">
        <v>178</v>
      </c>
      <c r="E150" s="205" t="s">
        <v>5</v>
      </c>
      <c r="F150" s="206" t="s">
        <v>2367</v>
      </c>
      <c r="H150" s="207">
        <v>1</v>
      </c>
      <c r="I150" s="208"/>
      <c r="L150" s="204"/>
      <c r="M150" s="209"/>
      <c r="N150" s="210"/>
      <c r="O150" s="210"/>
      <c r="P150" s="210"/>
      <c r="Q150" s="210"/>
      <c r="R150" s="210"/>
      <c r="S150" s="210"/>
      <c r="T150" s="211"/>
      <c r="AT150" s="205" t="s">
        <v>178</v>
      </c>
      <c r="AU150" s="205" t="s">
        <v>82</v>
      </c>
      <c r="AV150" s="13" t="s">
        <v>82</v>
      </c>
      <c r="AW150" s="13" t="s">
        <v>36</v>
      </c>
      <c r="AX150" s="13" t="s">
        <v>73</v>
      </c>
      <c r="AY150" s="205" t="s">
        <v>167</v>
      </c>
    </row>
    <row r="151" spans="2:51" s="14" customFormat="1" ht="13.5">
      <c r="B151" s="223"/>
      <c r="D151" s="194" t="s">
        <v>178</v>
      </c>
      <c r="E151" s="224" t="s">
        <v>5</v>
      </c>
      <c r="F151" s="225" t="s">
        <v>348</v>
      </c>
      <c r="H151" s="226">
        <v>2</v>
      </c>
      <c r="I151" s="227"/>
      <c r="L151" s="223"/>
      <c r="M151" s="228"/>
      <c r="N151" s="229"/>
      <c r="O151" s="229"/>
      <c r="P151" s="229"/>
      <c r="Q151" s="229"/>
      <c r="R151" s="229"/>
      <c r="S151" s="229"/>
      <c r="T151" s="230"/>
      <c r="AT151" s="224" t="s">
        <v>178</v>
      </c>
      <c r="AU151" s="224" t="s">
        <v>82</v>
      </c>
      <c r="AV151" s="14" t="s">
        <v>174</v>
      </c>
      <c r="AW151" s="14" t="s">
        <v>36</v>
      </c>
      <c r="AX151" s="14" t="s">
        <v>80</v>
      </c>
      <c r="AY151" s="224" t="s">
        <v>167</v>
      </c>
    </row>
    <row r="152" spans="2:63" s="11" customFormat="1" ht="29.9" customHeight="1">
      <c r="B152" s="168"/>
      <c r="D152" s="169" t="s">
        <v>72</v>
      </c>
      <c r="E152" s="179" t="s">
        <v>174</v>
      </c>
      <c r="F152" s="179" t="s">
        <v>433</v>
      </c>
      <c r="I152" s="171"/>
      <c r="J152" s="180">
        <f>BK152</f>
        <v>0</v>
      </c>
      <c r="L152" s="168"/>
      <c r="M152" s="173"/>
      <c r="N152" s="174"/>
      <c r="O152" s="174"/>
      <c r="P152" s="175">
        <f>SUM(P153:P159)</f>
        <v>0</v>
      </c>
      <c r="Q152" s="174"/>
      <c r="R152" s="175">
        <f>SUM(R153:R159)</f>
        <v>0</v>
      </c>
      <c r="S152" s="174"/>
      <c r="T152" s="176">
        <f>SUM(T153:T159)</f>
        <v>0</v>
      </c>
      <c r="AR152" s="169" t="s">
        <v>80</v>
      </c>
      <c r="AT152" s="177" t="s">
        <v>72</v>
      </c>
      <c r="AU152" s="177" t="s">
        <v>80</v>
      </c>
      <c r="AY152" s="169" t="s">
        <v>167</v>
      </c>
      <c r="BK152" s="178">
        <f>SUM(BK153:BK159)</f>
        <v>0</v>
      </c>
    </row>
    <row r="153" spans="2:65" s="1" customFormat="1" ht="25.5" customHeight="1">
      <c r="B153" s="181"/>
      <c r="C153" s="182" t="s">
        <v>263</v>
      </c>
      <c r="D153" s="182" t="s">
        <v>169</v>
      </c>
      <c r="E153" s="183" t="s">
        <v>2221</v>
      </c>
      <c r="F153" s="184" t="s">
        <v>2222</v>
      </c>
      <c r="G153" s="185" t="s">
        <v>200</v>
      </c>
      <c r="H153" s="186">
        <v>3.796</v>
      </c>
      <c r="I153" s="187"/>
      <c r="J153" s="188">
        <f>ROUND(I153*H153,2)</f>
        <v>0</v>
      </c>
      <c r="K153" s="184" t="s">
        <v>173</v>
      </c>
      <c r="L153" s="41"/>
      <c r="M153" s="189" t="s">
        <v>5</v>
      </c>
      <c r="N153" s="190" t="s">
        <v>44</v>
      </c>
      <c r="O153" s="42"/>
      <c r="P153" s="191">
        <f>O153*H153</f>
        <v>0</v>
      </c>
      <c r="Q153" s="191">
        <v>0</v>
      </c>
      <c r="R153" s="191">
        <f>Q153*H153</f>
        <v>0</v>
      </c>
      <c r="S153" s="191">
        <v>0</v>
      </c>
      <c r="T153" s="192">
        <f>S153*H153</f>
        <v>0</v>
      </c>
      <c r="AR153" s="24" t="s">
        <v>174</v>
      </c>
      <c r="AT153" s="24" t="s">
        <v>169</v>
      </c>
      <c r="AU153" s="24" t="s">
        <v>82</v>
      </c>
      <c r="AY153" s="24" t="s">
        <v>167</v>
      </c>
      <c r="BE153" s="193">
        <f>IF(N153="základní",J153,0)</f>
        <v>0</v>
      </c>
      <c r="BF153" s="193">
        <f>IF(N153="snížená",J153,0)</f>
        <v>0</v>
      </c>
      <c r="BG153" s="193">
        <f>IF(N153="zákl. přenesená",J153,0)</f>
        <v>0</v>
      </c>
      <c r="BH153" s="193">
        <f>IF(N153="sníž. přenesená",J153,0)</f>
        <v>0</v>
      </c>
      <c r="BI153" s="193">
        <f>IF(N153="nulová",J153,0)</f>
        <v>0</v>
      </c>
      <c r="BJ153" s="24" t="s">
        <v>80</v>
      </c>
      <c r="BK153" s="193">
        <f>ROUND(I153*H153,2)</f>
        <v>0</v>
      </c>
      <c r="BL153" s="24" t="s">
        <v>174</v>
      </c>
      <c r="BM153" s="24" t="s">
        <v>2223</v>
      </c>
    </row>
    <row r="154" spans="2:47" s="1" customFormat="1" ht="47.5">
      <c r="B154" s="41"/>
      <c r="D154" s="194" t="s">
        <v>176</v>
      </c>
      <c r="F154" s="195" t="s">
        <v>2224</v>
      </c>
      <c r="I154" s="156"/>
      <c r="L154" s="41"/>
      <c r="M154" s="196"/>
      <c r="N154" s="42"/>
      <c r="O154" s="42"/>
      <c r="P154" s="42"/>
      <c r="Q154" s="42"/>
      <c r="R154" s="42"/>
      <c r="S154" s="42"/>
      <c r="T154" s="70"/>
      <c r="AT154" s="24" t="s">
        <v>176</v>
      </c>
      <c r="AU154" s="24" t="s">
        <v>82</v>
      </c>
    </row>
    <row r="155" spans="2:51" s="12" customFormat="1" ht="13.5">
      <c r="B155" s="197"/>
      <c r="D155" s="194" t="s">
        <v>178</v>
      </c>
      <c r="E155" s="198" t="s">
        <v>5</v>
      </c>
      <c r="F155" s="199" t="s">
        <v>2357</v>
      </c>
      <c r="H155" s="198" t="s">
        <v>5</v>
      </c>
      <c r="I155" s="200"/>
      <c r="L155" s="197"/>
      <c r="M155" s="201"/>
      <c r="N155" s="202"/>
      <c r="O155" s="202"/>
      <c r="P155" s="202"/>
      <c r="Q155" s="202"/>
      <c r="R155" s="202"/>
      <c r="S155" s="202"/>
      <c r="T155" s="203"/>
      <c r="AT155" s="198" t="s">
        <v>178</v>
      </c>
      <c r="AU155" s="198" t="s">
        <v>82</v>
      </c>
      <c r="AV155" s="12" t="s">
        <v>80</v>
      </c>
      <c r="AW155" s="12" t="s">
        <v>36</v>
      </c>
      <c r="AX155" s="12" t="s">
        <v>73</v>
      </c>
      <c r="AY155" s="198" t="s">
        <v>167</v>
      </c>
    </row>
    <row r="156" spans="2:51" s="13" customFormat="1" ht="13.5">
      <c r="B156" s="204"/>
      <c r="D156" s="194" t="s">
        <v>178</v>
      </c>
      <c r="E156" s="205" t="s">
        <v>5</v>
      </c>
      <c r="F156" s="206" t="s">
        <v>2368</v>
      </c>
      <c r="H156" s="207">
        <v>2.344</v>
      </c>
      <c r="I156" s="208"/>
      <c r="L156" s="204"/>
      <c r="M156" s="209"/>
      <c r="N156" s="210"/>
      <c r="O156" s="210"/>
      <c r="P156" s="210"/>
      <c r="Q156" s="210"/>
      <c r="R156" s="210"/>
      <c r="S156" s="210"/>
      <c r="T156" s="211"/>
      <c r="AT156" s="205" t="s">
        <v>178</v>
      </c>
      <c r="AU156" s="205" t="s">
        <v>82</v>
      </c>
      <c r="AV156" s="13" t="s">
        <v>82</v>
      </c>
      <c r="AW156" s="13" t="s">
        <v>36</v>
      </c>
      <c r="AX156" s="13" t="s">
        <v>73</v>
      </c>
      <c r="AY156" s="205" t="s">
        <v>167</v>
      </c>
    </row>
    <row r="157" spans="2:51" s="12" customFormat="1" ht="13.5">
      <c r="B157" s="197"/>
      <c r="D157" s="194" t="s">
        <v>178</v>
      </c>
      <c r="E157" s="198" t="s">
        <v>5</v>
      </c>
      <c r="F157" s="199" t="s">
        <v>2227</v>
      </c>
      <c r="H157" s="198" t="s">
        <v>5</v>
      </c>
      <c r="I157" s="200"/>
      <c r="L157" s="197"/>
      <c r="M157" s="201"/>
      <c r="N157" s="202"/>
      <c r="O157" s="202"/>
      <c r="P157" s="202"/>
      <c r="Q157" s="202"/>
      <c r="R157" s="202"/>
      <c r="S157" s="202"/>
      <c r="T157" s="203"/>
      <c r="AT157" s="198" t="s">
        <v>178</v>
      </c>
      <c r="AU157" s="198" t="s">
        <v>82</v>
      </c>
      <c r="AV157" s="12" t="s">
        <v>80</v>
      </c>
      <c r="AW157" s="12" t="s">
        <v>36</v>
      </c>
      <c r="AX157" s="12" t="s">
        <v>73</v>
      </c>
      <c r="AY157" s="198" t="s">
        <v>167</v>
      </c>
    </row>
    <row r="158" spans="2:51" s="13" customFormat="1" ht="13.5">
      <c r="B158" s="204"/>
      <c r="D158" s="194" t="s">
        <v>178</v>
      </c>
      <c r="E158" s="205" t="s">
        <v>5</v>
      </c>
      <c r="F158" s="206" t="s">
        <v>2369</v>
      </c>
      <c r="H158" s="207">
        <v>1.452</v>
      </c>
      <c r="I158" s="208"/>
      <c r="L158" s="204"/>
      <c r="M158" s="209"/>
      <c r="N158" s="210"/>
      <c r="O158" s="210"/>
      <c r="P158" s="210"/>
      <c r="Q158" s="210"/>
      <c r="R158" s="210"/>
      <c r="S158" s="210"/>
      <c r="T158" s="211"/>
      <c r="AT158" s="205" t="s">
        <v>178</v>
      </c>
      <c r="AU158" s="205" t="s">
        <v>82</v>
      </c>
      <c r="AV158" s="13" t="s">
        <v>82</v>
      </c>
      <c r="AW158" s="13" t="s">
        <v>36</v>
      </c>
      <c r="AX158" s="13" t="s">
        <v>73</v>
      </c>
      <c r="AY158" s="205" t="s">
        <v>167</v>
      </c>
    </row>
    <row r="159" spans="2:51" s="14" customFormat="1" ht="13.5">
      <c r="B159" s="223"/>
      <c r="D159" s="194" t="s">
        <v>178</v>
      </c>
      <c r="E159" s="224" t="s">
        <v>5</v>
      </c>
      <c r="F159" s="225" t="s">
        <v>348</v>
      </c>
      <c r="H159" s="226">
        <v>3.796</v>
      </c>
      <c r="I159" s="227"/>
      <c r="L159" s="223"/>
      <c r="M159" s="228"/>
      <c r="N159" s="229"/>
      <c r="O159" s="229"/>
      <c r="P159" s="229"/>
      <c r="Q159" s="229"/>
      <c r="R159" s="229"/>
      <c r="S159" s="229"/>
      <c r="T159" s="230"/>
      <c r="AT159" s="224" t="s">
        <v>178</v>
      </c>
      <c r="AU159" s="224" t="s">
        <v>82</v>
      </c>
      <c r="AV159" s="14" t="s">
        <v>174</v>
      </c>
      <c r="AW159" s="14" t="s">
        <v>36</v>
      </c>
      <c r="AX159" s="14" t="s">
        <v>80</v>
      </c>
      <c r="AY159" s="224" t="s">
        <v>167</v>
      </c>
    </row>
    <row r="160" spans="2:63" s="11" customFormat="1" ht="29.9" customHeight="1">
      <c r="B160" s="168"/>
      <c r="D160" s="169" t="s">
        <v>72</v>
      </c>
      <c r="E160" s="179" t="s">
        <v>217</v>
      </c>
      <c r="F160" s="179" t="s">
        <v>262</v>
      </c>
      <c r="I160" s="171"/>
      <c r="J160" s="180">
        <f>BK160</f>
        <v>0</v>
      </c>
      <c r="L160" s="168"/>
      <c r="M160" s="173"/>
      <c r="N160" s="174"/>
      <c r="O160" s="174"/>
      <c r="P160" s="175">
        <f>SUM(P161:P181)</f>
        <v>0</v>
      </c>
      <c r="Q160" s="174"/>
      <c r="R160" s="175">
        <f>SUM(R161:R181)</f>
        <v>0.9173962000000001</v>
      </c>
      <c r="S160" s="174"/>
      <c r="T160" s="176">
        <f>SUM(T161:T181)</f>
        <v>0</v>
      </c>
      <c r="AR160" s="169" t="s">
        <v>80</v>
      </c>
      <c r="AT160" s="177" t="s">
        <v>72</v>
      </c>
      <c r="AU160" s="177" t="s">
        <v>80</v>
      </c>
      <c r="AY160" s="169" t="s">
        <v>167</v>
      </c>
      <c r="BK160" s="178">
        <f>SUM(BK161:BK181)</f>
        <v>0</v>
      </c>
    </row>
    <row r="161" spans="2:65" s="1" customFormat="1" ht="25.5" customHeight="1">
      <c r="B161" s="181"/>
      <c r="C161" s="182" t="s">
        <v>268</v>
      </c>
      <c r="D161" s="182" t="s">
        <v>169</v>
      </c>
      <c r="E161" s="183" t="s">
        <v>2242</v>
      </c>
      <c r="F161" s="184" t="s">
        <v>2243</v>
      </c>
      <c r="G161" s="185" t="s">
        <v>194</v>
      </c>
      <c r="H161" s="186">
        <v>29.3</v>
      </c>
      <c r="I161" s="187"/>
      <c r="J161" s="188">
        <f>ROUND(I161*H161,2)</f>
        <v>0</v>
      </c>
      <c r="K161" s="184" t="s">
        <v>173</v>
      </c>
      <c r="L161" s="41"/>
      <c r="M161" s="189" t="s">
        <v>5</v>
      </c>
      <c r="N161" s="190" t="s">
        <v>44</v>
      </c>
      <c r="O161" s="42"/>
      <c r="P161" s="191">
        <f>O161*H161</f>
        <v>0</v>
      </c>
      <c r="Q161" s="191">
        <v>0</v>
      </c>
      <c r="R161" s="191">
        <f>Q161*H161</f>
        <v>0</v>
      </c>
      <c r="S161" s="191">
        <v>0</v>
      </c>
      <c r="T161" s="192">
        <f>S161*H161</f>
        <v>0</v>
      </c>
      <c r="AR161" s="24" t="s">
        <v>174</v>
      </c>
      <c r="AT161" s="24" t="s">
        <v>169</v>
      </c>
      <c r="AU161" s="24" t="s">
        <v>82</v>
      </c>
      <c r="AY161" s="24" t="s">
        <v>167</v>
      </c>
      <c r="BE161" s="193">
        <f>IF(N161="základní",J161,0)</f>
        <v>0</v>
      </c>
      <c r="BF161" s="193">
        <f>IF(N161="snížená",J161,0)</f>
        <v>0</v>
      </c>
      <c r="BG161" s="193">
        <f>IF(N161="zákl. přenesená",J161,0)</f>
        <v>0</v>
      </c>
      <c r="BH161" s="193">
        <f>IF(N161="sníž. přenesená",J161,0)</f>
        <v>0</v>
      </c>
      <c r="BI161" s="193">
        <f>IF(N161="nulová",J161,0)</f>
        <v>0</v>
      </c>
      <c r="BJ161" s="24" t="s">
        <v>80</v>
      </c>
      <c r="BK161" s="193">
        <f>ROUND(I161*H161,2)</f>
        <v>0</v>
      </c>
      <c r="BL161" s="24" t="s">
        <v>174</v>
      </c>
      <c r="BM161" s="24" t="s">
        <v>2370</v>
      </c>
    </row>
    <row r="162" spans="2:47" s="1" customFormat="1" ht="66.5">
      <c r="B162" s="41"/>
      <c r="D162" s="194" t="s">
        <v>176</v>
      </c>
      <c r="F162" s="195" t="s">
        <v>2245</v>
      </c>
      <c r="I162" s="156"/>
      <c r="L162" s="41"/>
      <c r="M162" s="196"/>
      <c r="N162" s="42"/>
      <c r="O162" s="42"/>
      <c r="P162" s="42"/>
      <c r="Q162" s="42"/>
      <c r="R162" s="42"/>
      <c r="S162" s="42"/>
      <c r="T162" s="70"/>
      <c r="AT162" s="24" t="s">
        <v>176</v>
      </c>
      <c r="AU162" s="24" t="s">
        <v>82</v>
      </c>
    </row>
    <row r="163" spans="2:65" s="1" customFormat="1" ht="16.5" customHeight="1">
      <c r="B163" s="181"/>
      <c r="C163" s="213" t="s">
        <v>273</v>
      </c>
      <c r="D163" s="213" t="s">
        <v>274</v>
      </c>
      <c r="E163" s="214" t="s">
        <v>2247</v>
      </c>
      <c r="F163" s="215" t="s">
        <v>2248</v>
      </c>
      <c r="G163" s="216" t="s">
        <v>194</v>
      </c>
      <c r="H163" s="217">
        <v>29.74</v>
      </c>
      <c r="I163" s="218"/>
      <c r="J163" s="219">
        <f>ROUND(I163*H163,2)</f>
        <v>0</v>
      </c>
      <c r="K163" s="215" t="s">
        <v>173</v>
      </c>
      <c r="L163" s="220"/>
      <c r="M163" s="221" t="s">
        <v>5</v>
      </c>
      <c r="N163" s="222" t="s">
        <v>44</v>
      </c>
      <c r="O163" s="42"/>
      <c r="P163" s="191">
        <f>O163*H163</f>
        <v>0</v>
      </c>
      <c r="Q163" s="191">
        <v>0.00043</v>
      </c>
      <c r="R163" s="191">
        <f>Q163*H163</f>
        <v>0.0127882</v>
      </c>
      <c r="S163" s="191">
        <v>0</v>
      </c>
      <c r="T163" s="192">
        <f>S163*H163</f>
        <v>0</v>
      </c>
      <c r="AR163" s="24" t="s">
        <v>217</v>
      </c>
      <c r="AT163" s="24" t="s">
        <v>274</v>
      </c>
      <c r="AU163" s="24" t="s">
        <v>82</v>
      </c>
      <c r="AY163" s="24" t="s">
        <v>167</v>
      </c>
      <c r="BE163" s="193">
        <f>IF(N163="základní",J163,0)</f>
        <v>0</v>
      </c>
      <c r="BF163" s="193">
        <f>IF(N163="snížená",J163,0)</f>
        <v>0</v>
      </c>
      <c r="BG163" s="193">
        <f>IF(N163="zákl. přenesená",J163,0)</f>
        <v>0</v>
      </c>
      <c r="BH163" s="193">
        <f>IF(N163="sníž. přenesená",J163,0)</f>
        <v>0</v>
      </c>
      <c r="BI163" s="193">
        <f>IF(N163="nulová",J163,0)</f>
        <v>0</v>
      </c>
      <c r="BJ163" s="24" t="s">
        <v>80</v>
      </c>
      <c r="BK163" s="193">
        <f>ROUND(I163*H163,2)</f>
        <v>0</v>
      </c>
      <c r="BL163" s="24" t="s">
        <v>174</v>
      </c>
      <c r="BM163" s="24" t="s">
        <v>2371</v>
      </c>
    </row>
    <row r="164" spans="2:51" s="13" customFormat="1" ht="13.5">
      <c r="B164" s="204"/>
      <c r="D164" s="194" t="s">
        <v>178</v>
      </c>
      <c r="E164" s="205" t="s">
        <v>5</v>
      </c>
      <c r="F164" s="206" t="s">
        <v>2372</v>
      </c>
      <c r="H164" s="207">
        <v>29.74</v>
      </c>
      <c r="I164" s="208"/>
      <c r="L164" s="204"/>
      <c r="M164" s="209"/>
      <c r="N164" s="210"/>
      <c r="O164" s="210"/>
      <c r="P164" s="210"/>
      <c r="Q164" s="210"/>
      <c r="R164" s="210"/>
      <c r="S164" s="210"/>
      <c r="T164" s="211"/>
      <c r="AT164" s="205" t="s">
        <v>178</v>
      </c>
      <c r="AU164" s="205" t="s">
        <v>82</v>
      </c>
      <c r="AV164" s="13" t="s">
        <v>82</v>
      </c>
      <c r="AW164" s="13" t="s">
        <v>36</v>
      </c>
      <c r="AX164" s="13" t="s">
        <v>80</v>
      </c>
      <c r="AY164" s="205" t="s">
        <v>167</v>
      </c>
    </row>
    <row r="165" spans="2:65" s="1" customFormat="1" ht="16.5" customHeight="1">
      <c r="B165" s="181"/>
      <c r="C165" s="182" t="s">
        <v>278</v>
      </c>
      <c r="D165" s="182" t="s">
        <v>169</v>
      </c>
      <c r="E165" s="183" t="s">
        <v>2373</v>
      </c>
      <c r="F165" s="184" t="s">
        <v>2374</v>
      </c>
      <c r="G165" s="185" t="s">
        <v>266</v>
      </c>
      <c r="H165" s="186">
        <v>1</v>
      </c>
      <c r="I165" s="187"/>
      <c r="J165" s="188">
        <f>ROUND(I165*H165,2)</f>
        <v>0</v>
      </c>
      <c r="K165" s="184" t="s">
        <v>173</v>
      </c>
      <c r="L165" s="41"/>
      <c r="M165" s="189" t="s">
        <v>5</v>
      </c>
      <c r="N165" s="190" t="s">
        <v>44</v>
      </c>
      <c r="O165" s="42"/>
      <c r="P165" s="191">
        <f>O165*H165</f>
        <v>0</v>
      </c>
      <c r="Q165" s="191">
        <v>0.00068</v>
      </c>
      <c r="R165" s="191">
        <f>Q165*H165</f>
        <v>0.00068</v>
      </c>
      <c r="S165" s="191">
        <v>0</v>
      </c>
      <c r="T165" s="192">
        <f>S165*H165</f>
        <v>0</v>
      </c>
      <c r="AR165" s="24" t="s">
        <v>174</v>
      </c>
      <c r="AT165" s="24" t="s">
        <v>169</v>
      </c>
      <c r="AU165" s="24" t="s">
        <v>82</v>
      </c>
      <c r="AY165" s="24" t="s">
        <v>167</v>
      </c>
      <c r="BE165" s="193">
        <f>IF(N165="základní",J165,0)</f>
        <v>0</v>
      </c>
      <c r="BF165" s="193">
        <f>IF(N165="snížená",J165,0)</f>
        <v>0</v>
      </c>
      <c r="BG165" s="193">
        <f>IF(N165="zákl. přenesená",J165,0)</f>
        <v>0</v>
      </c>
      <c r="BH165" s="193">
        <f>IF(N165="sníž. přenesená",J165,0)</f>
        <v>0</v>
      </c>
      <c r="BI165" s="193">
        <f>IF(N165="nulová",J165,0)</f>
        <v>0</v>
      </c>
      <c r="BJ165" s="24" t="s">
        <v>80</v>
      </c>
      <c r="BK165" s="193">
        <f>ROUND(I165*H165,2)</f>
        <v>0</v>
      </c>
      <c r="BL165" s="24" t="s">
        <v>174</v>
      </c>
      <c r="BM165" s="24" t="s">
        <v>2375</v>
      </c>
    </row>
    <row r="166" spans="2:47" s="1" customFormat="1" ht="256.5">
      <c r="B166" s="41"/>
      <c r="D166" s="194" t="s">
        <v>176</v>
      </c>
      <c r="F166" s="195" t="s">
        <v>2258</v>
      </c>
      <c r="I166" s="156"/>
      <c r="L166" s="41"/>
      <c r="M166" s="196"/>
      <c r="N166" s="42"/>
      <c r="O166" s="42"/>
      <c r="P166" s="42"/>
      <c r="Q166" s="42"/>
      <c r="R166" s="42"/>
      <c r="S166" s="42"/>
      <c r="T166" s="70"/>
      <c r="AT166" s="24" t="s">
        <v>176</v>
      </c>
      <c r="AU166" s="24" t="s">
        <v>82</v>
      </c>
    </row>
    <row r="167" spans="2:65" s="1" customFormat="1" ht="27" customHeight="1">
      <c r="B167" s="181"/>
      <c r="C167" s="213" t="s">
        <v>283</v>
      </c>
      <c r="D167" s="213" t="s">
        <v>274</v>
      </c>
      <c r="E167" s="214" t="s">
        <v>2376</v>
      </c>
      <c r="F167" s="215" t="s">
        <v>2377</v>
      </c>
      <c r="G167" s="216" t="s">
        <v>1451</v>
      </c>
      <c r="H167" s="217">
        <v>1</v>
      </c>
      <c r="I167" s="218"/>
      <c r="J167" s="219">
        <f>ROUND(I167*H167,2)</f>
        <v>0</v>
      </c>
      <c r="K167" s="215" t="s">
        <v>5</v>
      </c>
      <c r="L167" s="220"/>
      <c r="M167" s="221" t="s">
        <v>5</v>
      </c>
      <c r="N167" s="222" t="s">
        <v>44</v>
      </c>
      <c r="O167" s="42"/>
      <c r="P167" s="191">
        <f>O167*H167</f>
        <v>0</v>
      </c>
      <c r="Q167" s="191">
        <v>0</v>
      </c>
      <c r="R167" s="191">
        <f>Q167*H167</f>
        <v>0</v>
      </c>
      <c r="S167" s="191">
        <v>0</v>
      </c>
      <c r="T167" s="192">
        <f>S167*H167</f>
        <v>0</v>
      </c>
      <c r="AR167" s="24" t="s">
        <v>217</v>
      </c>
      <c r="AT167" s="24" t="s">
        <v>274</v>
      </c>
      <c r="AU167" s="24" t="s">
        <v>82</v>
      </c>
      <c r="AY167" s="24" t="s">
        <v>167</v>
      </c>
      <c r="BE167" s="193">
        <f>IF(N167="základní",J167,0)</f>
        <v>0</v>
      </c>
      <c r="BF167" s="193">
        <f>IF(N167="snížená",J167,0)</f>
        <v>0</v>
      </c>
      <c r="BG167" s="193">
        <f>IF(N167="zákl. přenesená",J167,0)</f>
        <v>0</v>
      </c>
      <c r="BH167" s="193">
        <f>IF(N167="sníž. přenesená",J167,0)</f>
        <v>0</v>
      </c>
      <c r="BI167" s="193">
        <f>IF(N167="nulová",J167,0)</f>
        <v>0</v>
      </c>
      <c r="BJ167" s="24" t="s">
        <v>80</v>
      </c>
      <c r="BK167" s="193">
        <f>ROUND(I167*H167,2)</f>
        <v>0</v>
      </c>
      <c r="BL167" s="24" t="s">
        <v>174</v>
      </c>
      <c r="BM167" s="24" t="s">
        <v>2378</v>
      </c>
    </row>
    <row r="168" spans="2:65" s="1" customFormat="1" ht="25.5" customHeight="1">
      <c r="B168" s="181"/>
      <c r="C168" s="182" t="s">
        <v>10</v>
      </c>
      <c r="D168" s="182" t="s">
        <v>169</v>
      </c>
      <c r="E168" s="183" t="s">
        <v>2379</v>
      </c>
      <c r="F168" s="184" t="s">
        <v>2380</v>
      </c>
      <c r="G168" s="185" t="s">
        <v>266</v>
      </c>
      <c r="H168" s="186">
        <v>1</v>
      </c>
      <c r="I168" s="187"/>
      <c r="J168" s="188">
        <f>ROUND(I168*H168,2)</f>
        <v>0</v>
      </c>
      <c r="K168" s="184" t="s">
        <v>173</v>
      </c>
      <c r="L168" s="41"/>
      <c r="M168" s="189" t="s">
        <v>5</v>
      </c>
      <c r="N168" s="190" t="s">
        <v>44</v>
      </c>
      <c r="O168" s="42"/>
      <c r="P168" s="191">
        <f>O168*H168</f>
        <v>0</v>
      </c>
      <c r="Q168" s="191">
        <v>0.00034</v>
      </c>
      <c r="R168" s="191">
        <f>Q168*H168</f>
        <v>0.00034</v>
      </c>
      <c r="S168" s="191">
        <v>0</v>
      </c>
      <c r="T168" s="192">
        <f>S168*H168</f>
        <v>0</v>
      </c>
      <c r="AR168" s="24" t="s">
        <v>174</v>
      </c>
      <c r="AT168" s="24" t="s">
        <v>169</v>
      </c>
      <c r="AU168" s="24" t="s">
        <v>82</v>
      </c>
      <c r="AY168" s="24" t="s">
        <v>167</v>
      </c>
      <c r="BE168" s="193">
        <f>IF(N168="základní",J168,0)</f>
        <v>0</v>
      </c>
      <c r="BF168" s="193">
        <f>IF(N168="snížená",J168,0)</f>
        <v>0</v>
      </c>
      <c r="BG168" s="193">
        <f>IF(N168="zákl. přenesená",J168,0)</f>
        <v>0</v>
      </c>
      <c r="BH168" s="193">
        <f>IF(N168="sníž. přenesená",J168,0)</f>
        <v>0</v>
      </c>
      <c r="BI168" s="193">
        <f>IF(N168="nulová",J168,0)</f>
        <v>0</v>
      </c>
      <c r="BJ168" s="24" t="s">
        <v>80</v>
      </c>
      <c r="BK168" s="193">
        <f>ROUND(I168*H168,2)</f>
        <v>0</v>
      </c>
      <c r="BL168" s="24" t="s">
        <v>174</v>
      </c>
      <c r="BM168" s="24" t="s">
        <v>2381</v>
      </c>
    </row>
    <row r="169" spans="2:47" s="1" customFormat="1" ht="256.5">
      <c r="B169" s="41"/>
      <c r="D169" s="194" t="s">
        <v>176</v>
      </c>
      <c r="F169" s="195" t="s">
        <v>2258</v>
      </c>
      <c r="I169" s="156"/>
      <c r="L169" s="41"/>
      <c r="M169" s="196"/>
      <c r="N169" s="42"/>
      <c r="O169" s="42"/>
      <c r="P169" s="42"/>
      <c r="Q169" s="42"/>
      <c r="R169" s="42"/>
      <c r="S169" s="42"/>
      <c r="T169" s="70"/>
      <c r="AT169" s="24" t="s">
        <v>176</v>
      </c>
      <c r="AU169" s="24" t="s">
        <v>82</v>
      </c>
    </row>
    <row r="170" spans="2:65" s="1" customFormat="1" ht="16.5" customHeight="1">
      <c r="B170" s="181"/>
      <c r="C170" s="213" t="s">
        <v>294</v>
      </c>
      <c r="D170" s="213" t="s">
        <v>274</v>
      </c>
      <c r="E170" s="214" t="s">
        <v>2382</v>
      </c>
      <c r="F170" s="215" t="s">
        <v>2383</v>
      </c>
      <c r="G170" s="216" t="s">
        <v>266</v>
      </c>
      <c r="H170" s="217">
        <v>1</v>
      </c>
      <c r="I170" s="218"/>
      <c r="J170" s="219">
        <f>ROUND(I170*H170,2)</f>
        <v>0</v>
      </c>
      <c r="K170" s="215" t="s">
        <v>173</v>
      </c>
      <c r="L170" s="220"/>
      <c r="M170" s="221" t="s">
        <v>5</v>
      </c>
      <c r="N170" s="222" t="s">
        <v>44</v>
      </c>
      <c r="O170" s="42"/>
      <c r="P170" s="191">
        <f>O170*H170</f>
        <v>0</v>
      </c>
      <c r="Q170" s="191">
        <v>0.0012</v>
      </c>
      <c r="R170" s="191">
        <f>Q170*H170</f>
        <v>0.0012</v>
      </c>
      <c r="S170" s="191">
        <v>0</v>
      </c>
      <c r="T170" s="192">
        <f>S170*H170</f>
        <v>0</v>
      </c>
      <c r="AR170" s="24" t="s">
        <v>217</v>
      </c>
      <c r="AT170" s="24" t="s">
        <v>274</v>
      </c>
      <c r="AU170" s="24" t="s">
        <v>82</v>
      </c>
      <c r="AY170" s="24" t="s">
        <v>167</v>
      </c>
      <c r="BE170" s="193">
        <f>IF(N170="základní",J170,0)</f>
        <v>0</v>
      </c>
      <c r="BF170" s="193">
        <f>IF(N170="snížená",J170,0)</f>
        <v>0</v>
      </c>
      <c r="BG170" s="193">
        <f>IF(N170="zákl. přenesená",J170,0)</f>
        <v>0</v>
      </c>
      <c r="BH170" s="193">
        <f>IF(N170="sníž. přenesená",J170,0)</f>
        <v>0</v>
      </c>
      <c r="BI170" s="193">
        <f>IF(N170="nulová",J170,0)</f>
        <v>0</v>
      </c>
      <c r="BJ170" s="24" t="s">
        <v>80</v>
      </c>
      <c r="BK170" s="193">
        <f>ROUND(I170*H170,2)</f>
        <v>0</v>
      </c>
      <c r="BL170" s="24" t="s">
        <v>174</v>
      </c>
      <c r="BM170" s="24" t="s">
        <v>2384</v>
      </c>
    </row>
    <row r="171" spans="2:65" s="1" customFormat="1" ht="16.5" customHeight="1">
      <c r="B171" s="181"/>
      <c r="C171" s="182" t="s">
        <v>299</v>
      </c>
      <c r="D171" s="182" t="s">
        <v>169</v>
      </c>
      <c r="E171" s="183" t="s">
        <v>2277</v>
      </c>
      <c r="F171" s="184" t="s">
        <v>2278</v>
      </c>
      <c r="G171" s="185" t="s">
        <v>194</v>
      </c>
      <c r="H171" s="186">
        <v>29.3</v>
      </c>
      <c r="I171" s="187"/>
      <c r="J171" s="188">
        <f>ROUND(I171*H171,2)</f>
        <v>0</v>
      </c>
      <c r="K171" s="184" t="s">
        <v>173</v>
      </c>
      <c r="L171" s="41"/>
      <c r="M171" s="189" t="s">
        <v>5</v>
      </c>
      <c r="N171" s="190" t="s">
        <v>44</v>
      </c>
      <c r="O171" s="42"/>
      <c r="P171" s="191">
        <f>O171*H171</f>
        <v>0</v>
      </c>
      <c r="Q171" s="191">
        <v>0</v>
      </c>
      <c r="R171" s="191">
        <f>Q171*H171</f>
        <v>0</v>
      </c>
      <c r="S171" s="191">
        <v>0</v>
      </c>
      <c r="T171" s="192">
        <f>S171*H171</f>
        <v>0</v>
      </c>
      <c r="AR171" s="24" t="s">
        <v>174</v>
      </c>
      <c r="AT171" s="24" t="s">
        <v>169</v>
      </c>
      <c r="AU171" s="24" t="s">
        <v>82</v>
      </c>
      <c r="AY171" s="24" t="s">
        <v>167</v>
      </c>
      <c r="BE171" s="193">
        <f>IF(N171="základní",J171,0)</f>
        <v>0</v>
      </c>
      <c r="BF171" s="193">
        <f>IF(N171="snížená",J171,0)</f>
        <v>0</v>
      </c>
      <c r="BG171" s="193">
        <f>IF(N171="zákl. přenesená",J171,0)</f>
        <v>0</v>
      </c>
      <c r="BH171" s="193">
        <f>IF(N171="sníž. přenesená",J171,0)</f>
        <v>0</v>
      </c>
      <c r="BI171" s="193">
        <f>IF(N171="nulová",J171,0)</f>
        <v>0</v>
      </c>
      <c r="BJ171" s="24" t="s">
        <v>80</v>
      </c>
      <c r="BK171" s="193">
        <f>ROUND(I171*H171,2)</f>
        <v>0</v>
      </c>
      <c r="BL171" s="24" t="s">
        <v>174</v>
      </c>
      <c r="BM171" s="24" t="s">
        <v>2385</v>
      </c>
    </row>
    <row r="172" spans="2:47" s="1" customFormat="1" ht="38">
      <c r="B172" s="41"/>
      <c r="D172" s="194" t="s">
        <v>176</v>
      </c>
      <c r="F172" s="195" t="s">
        <v>2280</v>
      </c>
      <c r="I172" s="156"/>
      <c r="L172" s="41"/>
      <c r="M172" s="196"/>
      <c r="N172" s="42"/>
      <c r="O172" s="42"/>
      <c r="P172" s="42"/>
      <c r="Q172" s="42"/>
      <c r="R172" s="42"/>
      <c r="S172" s="42"/>
      <c r="T172" s="70"/>
      <c r="AT172" s="24" t="s">
        <v>176</v>
      </c>
      <c r="AU172" s="24" t="s">
        <v>82</v>
      </c>
    </row>
    <row r="173" spans="2:65" s="1" customFormat="1" ht="16.5" customHeight="1">
      <c r="B173" s="181"/>
      <c r="C173" s="182" t="s">
        <v>305</v>
      </c>
      <c r="D173" s="182" t="s">
        <v>169</v>
      </c>
      <c r="E173" s="183" t="s">
        <v>2281</v>
      </c>
      <c r="F173" s="184" t="s">
        <v>2282</v>
      </c>
      <c r="G173" s="185" t="s">
        <v>194</v>
      </c>
      <c r="H173" s="186">
        <v>29.3</v>
      </c>
      <c r="I173" s="187"/>
      <c r="J173" s="188">
        <f>ROUND(I173*H173,2)</f>
        <v>0</v>
      </c>
      <c r="K173" s="184" t="s">
        <v>173</v>
      </c>
      <c r="L173" s="41"/>
      <c r="M173" s="189" t="s">
        <v>5</v>
      </c>
      <c r="N173" s="190" t="s">
        <v>44</v>
      </c>
      <c r="O173" s="42"/>
      <c r="P173" s="191">
        <f>O173*H173</f>
        <v>0</v>
      </c>
      <c r="Q173" s="191">
        <v>0</v>
      </c>
      <c r="R173" s="191">
        <f>Q173*H173</f>
        <v>0</v>
      </c>
      <c r="S173" s="191">
        <v>0</v>
      </c>
      <c r="T173" s="192">
        <f>S173*H173</f>
        <v>0</v>
      </c>
      <c r="AR173" s="24" t="s">
        <v>174</v>
      </c>
      <c r="AT173" s="24" t="s">
        <v>169</v>
      </c>
      <c r="AU173" s="24" t="s">
        <v>82</v>
      </c>
      <c r="AY173" s="24" t="s">
        <v>167</v>
      </c>
      <c r="BE173" s="193">
        <f>IF(N173="základní",J173,0)</f>
        <v>0</v>
      </c>
      <c r="BF173" s="193">
        <f>IF(N173="snížená",J173,0)</f>
        <v>0</v>
      </c>
      <c r="BG173" s="193">
        <f>IF(N173="zákl. přenesená",J173,0)</f>
        <v>0</v>
      </c>
      <c r="BH173" s="193">
        <f>IF(N173="sníž. přenesená",J173,0)</f>
        <v>0</v>
      </c>
      <c r="BI173" s="193">
        <f>IF(N173="nulová",J173,0)</f>
        <v>0</v>
      </c>
      <c r="BJ173" s="24" t="s">
        <v>80</v>
      </c>
      <c r="BK173" s="193">
        <f>ROUND(I173*H173,2)</f>
        <v>0</v>
      </c>
      <c r="BL173" s="24" t="s">
        <v>174</v>
      </c>
      <c r="BM173" s="24" t="s">
        <v>2283</v>
      </c>
    </row>
    <row r="174" spans="2:47" s="1" customFormat="1" ht="104.5">
      <c r="B174" s="41"/>
      <c r="D174" s="194" t="s">
        <v>176</v>
      </c>
      <c r="F174" s="195" t="s">
        <v>2284</v>
      </c>
      <c r="I174" s="156"/>
      <c r="L174" s="41"/>
      <c r="M174" s="196"/>
      <c r="N174" s="42"/>
      <c r="O174" s="42"/>
      <c r="P174" s="42"/>
      <c r="Q174" s="42"/>
      <c r="R174" s="42"/>
      <c r="S174" s="42"/>
      <c r="T174" s="70"/>
      <c r="AT174" s="24" t="s">
        <v>176</v>
      </c>
      <c r="AU174" s="24" t="s">
        <v>82</v>
      </c>
    </row>
    <row r="175" spans="2:65" s="1" customFormat="1" ht="25.5" customHeight="1">
      <c r="B175" s="181"/>
      <c r="C175" s="182" t="s">
        <v>310</v>
      </c>
      <c r="D175" s="182" t="s">
        <v>169</v>
      </c>
      <c r="E175" s="183" t="s">
        <v>2285</v>
      </c>
      <c r="F175" s="184" t="s">
        <v>2286</v>
      </c>
      <c r="G175" s="185" t="s">
        <v>266</v>
      </c>
      <c r="H175" s="186">
        <v>1</v>
      </c>
      <c r="I175" s="187"/>
      <c r="J175" s="188">
        <f>ROUND(I175*H175,2)</f>
        <v>0</v>
      </c>
      <c r="K175" s="184" t="s">
        <v>173</v>
      </c>
      <c r="L175" s="41"/>
      <c r="M175" s="189" t="s">
        <v>5</v>
      </c>
      <c r="N175" s="190" t="s">
        <v>44</v>
      </c>
      <c r="O175" s="42"/>
      <c r="P175" s="191">
        <f>O175*H175</f>
        <v>0</v>
      </c>
      <c r="Q175" s="191">
        <v>0.46009</v>
      </c>
      <c r="R175" s="191">
        <f>Q175*H175</f>
        <v>0.46009</v>
      </c>
      <c r="S175" s="191">
        <v>0</v>
      </c>
      <c r="T175" s="192">
        <f>S175*H175</f>
        <v>0</v>
      </c>
      <c r="AR175" s="24" t="s">
        <v>174</v>
      </c>
      <c r="AT175" s="24" t="s">
        <v>169</v>
      </c>
      <c r="AU175" s="24" t="s">
        <v>82</v>
      </c>
      <c r="AY175" s="24" t="s">
        <v>167</v>
      </c>
      <c r="BE175" s="193">
        <f>IF(N175="základní",J175,0)</f>
        <v>0</v>
      </c>
      <c r="BF175" s="193">
        <f>IF(N175="snížená",J175,0)</f>
        <v>0</v>
      </c>
      <c r="BG175" s="193">
        <f>IF(N175="zákl. přenesená",J175,0)</f>
        <v>0</v>
      </c>
      <c r="BH175" s="193">
        <f>IF(N175="sníž. přenesená",J175,0)</f>
        <v>0</v>
      </c>
      <c r="BI175" s="193">
        <f>IF(N175="nulová",J175,0)</f>
        <v>0</v>
      </c>
      <c r="BJ175" s="24" t="s">
        <v>80</v>
      </c>
      <c r="BK175" s="193">
        <f>ROUND(I175*H175,2)</f>
        <v>0</v>
      </c>
      <c r="BL175" s="24" t="s">
        <v>174</v>
      </c>
      <c r="BM175" s="24" t="s">
        <v>2287</v>
      </c>
    </row>
    <row r="176" spans="2:47" s="1" customFormat="1" ht="104.5">
      <c r="B176" s="41"/>
      <c r="D176" s="194" t="s">
        <v>176</v>
      </c>
      <c r="F176" s="195" t="s">
        <v>2284</v>
      </c>
      <c r="I176" s="156"/>
      <c r="L176" s="41"/>
      <c r="M176" s="196"/>
      <c r="N176" s="42"/>
      <c r="O176" s="42"/>
      <c r="P176" s="42"/>
      <c r="Q176" s="42"/>
      <c r="R176" s="42"/>
      <c r="S176" s="42"/>
      <c r="T176" s="70"/>
      <c r="AT176" s="24" t="s">
        <v>176</v>
      </c>
      <c r="AU176" s="24" t="s">
        <v>82</v>
      </c>
    </row>
    <row r="177" spans="2:65" s="1" customFormat="1" ht="25.5" customHeight="1">
      <c r="B177" s="181"/>
      <c r="C177" s="182" t="s">
        <v>315</v>
      </c>
      <c r="D177" s="182" t="s">
        <v>169</v>
      </c>
      <c r="E177" s="183" t="s">
        <v>2295</v>
      </c>
      <c r="F177" s="184" t="s">
        <v>2296</v>
      </c>
      <c r="G177" s="185" t="s">
        <v>266</v>
      </c>
      <c r="H177" s="186">
        <v>2</v>
      </c>
      <c r="I177" s="187"/>
      <c r="J177" s="188">
        <f>ROUND(I177*H177,2)</f>
        <v>0</v>
      </c>
      <c r="K177" s="184" t="s">
        <v>173</v>
      </c>
      <c r="L177" s="41"/>
      <c r="M177" s="189" t="s">
        <v>5</v>
      </c>
      <c r="N177" s="190" t="s">
        <v>44</v>
      </c>
      <c r="O177" s="42"/>
      <c r="P177" s="191">
        <f>O177*H177</f>
        <v>0</v>
      </c>
      <c r="Q177" s="191">
        <v>0.21734</v>
      </c>
      <c r="R177" s="191">
        <f>Q177*H177</f>
        <v>0.43468</v>
      </c>
      <c r="S177" s="191">
        <v>0</v>
      </c>
      <c r="T177" s="192">
        <f>S177*H177</f>
        <v>0</v>
      </c>
      <c r="AR177" s="24" t="s">
        <v>174</v>
      </c>
      <c r="AT177" s="24" t="s">
        <v>169</v>
      </c>
      <c r="AU177" s="24" t="s">
        <v>82</v>
      </c>
      <c r="AY177" s="24" t="s">
        <v>167</v>
      </c>
      <c r="BE177" s="193">
        <f>IF(N177="základní",J177,0)</f>
        <v>0</v>
      </c>
      <c r="BF177" s="193">
        <f>IF(N177="snížená",J177,0)</f>
        <v>0</v>
      </c>
      <c r="BG177" s="193">
        <f>IF(N177="zákl. přenesená",J177,0)</f>
        <v>0</v>
      </c>
      <c r="BH177" s="193">
        <f>IF(N177="sníž. přenesená",J177,0)</f>
        <v>0</v>
      </c>
      <c r="BI177" s="193">
        <f>IF(N177="nulová",J177,0)</f>
        <v>0</v>
      </c>
      <c r="BJ177" s="24" t="s">
        <v>80</v>
      </c>
      <c r="BK177" s="193">
        <f>ROUND(I177*H177,2)</f>
        <v>0</v>
      </c>
      <c r="BL177" s="24" t="s">
        <v>174</v>
      </c>
      <c r="BM177" s="24" t="s">
        <v>2297</v>
      </c>
    </row>
    <row r="178" spans="2:47" s="1" customFormat="1" ht="171">
      <c r="B178" s="41"/>
      <c r="D178" s="194" t="s">
        <v>176</v>
      </c>
      <c r="F178" s="195" t="s">
        <v>272</v>
      </c>
      <c r="I178" s="156"/>
      <c r="L178" s="41"/>
      <c r="M178" s="196"/>
      <c r="N178" s="42"/>
      <c r="O178" s="42"/>
      <c r="P178" s="42"/>
      <c r="Q178" s="42"/>
      <c r="R178" s="42"/>
      <c r="S178" s="42"/>
      <c r="T178" s="70"/>
      <c r="AT178" s="24" t="s">
        <v>176</v>
      </c>
      <c r="AU178" s="24" t="s">
        <v>82</v>
      </c>
    </row>
    <row r="179" spans="2:65" s="1" customFormat="1" ht="25.5" customHeight="1">
      <c r="B179" s="181"/>
      <c r="C179" s="213" t="s">
        <v>320</v>
      </c>
      <c r="D179" s="213" t="s">
        <v>274</v>
      </c>
      <c r="E179" s="214" t="s">
        <v>2298</v>
      </c>
      <c r="F179" s="215" t="s">
        <v>2299</v>
      </c>
      <c r="G179" s="216" t="s">
        <v>1451</v>
      </c>
      <c r="H179" s="217">
        <v>2</v>
      </c>
      <c r="I179" s="218"/>
      <c r="J179" s="219">
        <f>ROUND(I179*H179,2)</f>
        <v>0</v>
      </c>
      <c r="K179" s="215" t="s">
        <v>5</v>
      </c>
      <c r="L179" s="220"/>
      <c r="M179" s="221" t="s">
        <v>5</v>
      </c>
      <c r="N179" s="222" t="s">
        <v>44</v>
      </c>
      <c r="O179" s="42"/>
      <c r="P179" s="191">
        <f>O179*H179</f>
        <v>0</v>
      </c>
      <c r="Q179" s="191">
        <v>0</v>
      </c>
      <c r="R179" s="191">
        <f>Q179*H179</f>
        <v>0</v>
      </c>
      <c r="S179" s="191">
        <v>0</v>
      </c>
      <c r="T179" s="192">
        <f>S179*H179</f>
        <v>0</v>
      </c>
      <c r="AR179" s="24" t="s">
        <v>217</v>
      </c>
      <c r="AT179" s="24" t="s">
        <v>274</v>
      </c>
      <c r="AU179" s="24" t="s">
        <v>82</v>
      </c>
      <c r="AY179" s="24" t="s">
        <v>167</v>
      </c>
      <c r="BE179" s="193">
        <f>IF(N179="základní",J179,0)</f>
        <v>0</v>
      </c>
      <c r="BF179" s="193">
        <f>IF(N179="snížená",J179,0)</f>
        <v>0</v>
      </c>
      <c r="BG179" s="193">
        <f>IF(N179="zákl. přenesená",J179,0)</f>
        <v>0</v>
      </c>
      <c r="BH179" s="193">
        <f>IF(N179="sníž. přenesená",J179,0)</f>
        <v>0</v>
      </c>
      <c r="BI179" s="193">
        <f>IF(N179="nulová",J179,0)</f>
        <v>0</v>
      </c>
      <c r="BJ179" s="24" t="s">
        <v>80</v>
      </c>
      <c r="BK179" s="193">
        <f>ROUND(I179*H179,2)</f>
        <v>0</v>
      </c>
      <c r="BL179" s="24" t="s">
        <v>174</v>
      </c>
      <c r="BM179" s="24" t="s">
        <v>2300</v>
      </c>
    </row>
    <row r="180" spans="2:65" s="1" customFormat="1" ht="16.5" customHeight="1">
      <c r="B180" s="181"/>
      <c r="C180" s="182" t="s">
        <v>327</v>
      </c>
      <c r="D180" s="182" t="s">
        <v>169</v>
      </c>
      <c r="E180" s="183" t="s">
        <v>2308</v>
      </c>
      <c r="F180" s="184" t="s">
        <v>2309</v>
      </c>
      <c r="G180" s="185" t="s">
        <v>194</v>
      </c>
      <c r="H180" s="186">
        <v>29.3</v>
      </c>
      <c r="I180" s="187"/>
      <c r="J180" s="188">
        <f>ROUND(I180*H180,2)</f>
        <v>0</v>
      </c>
      <c r="K180" s="184" t="s">
        <v>173</v>
      </c>
      <c r="L180" s="41"/>
      <c r="M180" s="189" t="s">
        <v>5</v>
      </c>
      <c r="N180" s="190" t="s">
        <v>44</v>
      </c>
      <c r="O180" s="42"/>
      <c r="P180" s="191">
        <f>O180*H180</f>
        <v>0</v>
      </c>
      <c r="Q180" s="191">
        <v>0.00019</v>
      </c>
      <c r="R180" s="191">
        <f>Q180*H180</f>
        <v>0.005567000000000001</v>
      </c>
      <c r="S180" s="191">
        <v>0</v>
      </c>
      <c r="T180" s="192">
        <f>S180*H180</f>
        <v>0</v>
      </c>
      <c r="AR180" s="24" t="s">
        <v>174</v>
      </c>
      <c r="AT180" s="24" t="s">
        <v>169</v>
      </c>
      <c r="AU180" s="24" t="s">
        <v>82</v>
      </c>
      <c r="AY180" s="24" t="s">
        <v>167</v>
      </c>
      <c r="BE180" s="193">
        <f>IF(N180="základní",J180,0)</f>
        <v>0</v>
      </c>
      <c r="BF180" s="193">
        <f>IF(N180="snížená",J180,0)</f>
        <v>0</v>
      </c>
      <c r="BG180" s="193">
        <f>IF(N180="zákl. přenesená",J180,0)</f>
        <v>0</v>
      </c>
      <c r="BH180" s="193">
        <f>IF(N180="sníž. přenesená",J180,0)</f>
        <v>0</v>
      </c>
      <c r="BI180" s="193">
        <f>IF(N180="nulová",J180,0)</f>
        <v>0</v>
      </c>
      <c r="BJ180" s="24" t="s">
        <v>80</v>
      </c>
      <c r="BK180" s="193">
        <f>ROUND(I180*H180,2)</f>
        <v>0</v>
      </c>
      <c r="BL180" s="24" t="s">
        <v>174</v>
      </c>
      <c r="BM180" s="24" t="s">
        <v>2310</v>
      </c>
    </row>
    <row r="181" spans="2:65" s="1" customFormat="1" ht="16.5" customHeight="1">
      <c r="B181" s="181"/>
      <c r="C181" s="182" t="s">
        <v>334</v>
      </c>
      <c r="D181" s="182" t="s">
        <v>169</v>
      </c>
      <c r="E181" s="183" t="s">
        <v>2311</v>
      </c>
      <c r="F181" s="184" t="s">
        <v>2312</v>
      </c>
      <c r="G181" s="185" t="s">
        <v>194</v>
      </c>
      <c r="H181" s="186">
        <v>29.3</v>
      </c>
      <c r="I181" s="187"/>
      <c r="J181" s="188">
        <f>ROUND(I181*H181,2)</f>
        <v>0</v>
      </c>
      <c r="K181" s="184" t="s">
        <v>173</v>
      </c>
      <c r="L181" s="41"/>
      <c r="M181" s="189" t="s">
        <v>5</v>
      </c>
      <c r="N181" s="190" t="s">
        <v>44</v>
      </c>
      <c r="O181" s="42"/>
      <c r="P181" s="191">
        <f>O181*H181</f>
        <v>0</v>
      </c>
      <c r="Q181" s="191">
        <v>7E-05</v>
      </c>
      <c r="R181" s="191">
        <f>Q181*H181</f>
        <v>0.002051</v>
      </c>
      <c r="S181" s="191">
        <v>0</v>
      </c>
      <c r="T181" s="192">
        <f>S181*H181</f>
        <v>0</v>
      </c>
      <c r="AR181" s="24" t="s">
        <v>174</v>
      </c>
      <c r="AT181" s="24" t="s">
        <v>169</v>
      </c>
      <c r="AU181" s="24" t="s">
        <v>82</v>
      </c>
      <c r="AY181" s="24" t="s">
        <v>167</v>
      </c>
      <c r="BE181" s="193">
        <f>IF(N181="základní",J181,0)</f>
        <v>0</v>
      </c>
      <c r="BF181" s="193">
        <f>IF(N181="snížená",J181,0)</f>
        <v>0</v>
      </c>
      <c r="BG181" s="193">
        <f>IF(N181="zákl. přenesená",J181,0)</f>
        <v>0</v>
      </c>
      <c r="BH181" s="193">
        <f>IF(N181="sníž. přenesená",J181,0)</f>
        <v>0</v>
      </c>
      <c r="BI181" s="193">
        <f>IF(N181="nulová",J181,0)</f>
        <v>0</v>
      </c>
      <c r="BJ181" s="24" t="s">
        <v>80</v>
      </c>
      <c r="BK181" s="193">
        <f>ROUND(I181*H181,2)</f>
        <v>0</v>
      </c>
      <c r="BL181" s="24" t="s">
        <v>174</v>
      </c>
      <c r="BM181" s="24" t="s">
        <v>2313</v>
      </c>
    </row>
    <row r="182" spans="2:63" s="11" customFormat="1" ht="29.9" customHeight="1">
      <c r="B182" s="168"/>
      <c r="D182" s="169" t="s">
        <v>72</v>
      </c>
      <c r="E182" s="179" t="s">
        <v>522</v>
      </c>
      <c r="F182" s="179" t="s">
        <v>523</v>
      </c>
      <c r="I182" s="171"/>
      <c r="J182" s="180">
        <f>BK182</f>
        <v>0</v>
      </c>
      <c r="L182" s="168"/>
      <c r="M182" s="173"/>
      <c r="N182" s="174"/>
      <c r="O182" s="174"/>
      <c r="P182" s="175">
        <f>SUM(P183:P184)</f>
        <v>0</v>
      </c>
      <c r="Q182" s="174"/>
      <c r="R182" s="175">
        <f>SUM(R183:R184)</f>
        <v>0</v>
      </c>
      <c r="S182" s="174"/>
      <c r="T182" s="176">
        <f>SUM(T183:T184)</f>
        <v>0</v>
      </c>
      <c r="AR182" s="169" t="s">
        <v>80</v>
      </c>
      <c r="AT182" s="177" t="s">
        <v>72</v>
      </c>
      <c r="AU182" s="177" t="s">
        <v>80</v>
      </c>
      <c r="AY182" s="169" t="s">
        <v>167</v>
      </c>
      <c r="BK182" s="178">
        <f>SUM(BK183:BK184)</f>
        <v>0</v>
      </c>
    </row>
    <row r="183" spans="2:65" s="1" customFormat="1" ht="28.5" customHeight="1">
      <c r="B183" s="181"/>
      <c r="C183" s="182" t="s">
        <v>339</v>
      </c>
      <c r="D183" s="182" t="s">
        <v>169</v>
      </c>
      <c r="E183" s="183" t="s">
        <v>2328</v>
      </c>
      <c r="F183" s="184" t="s">
        <v>2329</v>
      </c>
      <c r="G183" s="185" t="s">
        <v>248</v>
      </c>
      <c r="H183" s="186">
        <v>1.134</v>
      </c>
      <c r="I183" s="187"/>
      <c r="J183" s="188">
        <f>ROUND(I183*H183,2)</f>
        <v>0</v>
      </c>
      <c r="K183" s="184" t="s">
        <v>173</v>
      </c>
      <c r="L183" s="41"/>
      <c r="M183" s="189" t="s">
        <v>5</v>
      </c>
      <c r="N183" s="190" t="s">
        <v>44</v>
      </c>
      <c r="O183" s="42"/>
      <c r="P183" s="191">
        <f>O183*H183</f>
        <v>0</v>
      </c>
      <c r="Q183" s="191">
        <v>0</v>
      </c>
      <c r="R183" s="191">
        <f>Q183*H183</f>
        <v>0</v>
      </c>
      <c r="S183" s="191">
        <v>0</v>
      </c>
      <c r="T183" s="192">
        <f>S183*H183</f>
        <v>0</v>
      </c>
      <c r="AR183" s="24" t="s">
        <v>174</v>
      </c>
      <c r="AT183" s="24" t="s">
        <v>169</v>
      </c>
      <c r="AU183" s="24" t="s">
        <v>82</v>
      </c>
      <c r="AY183" s="24" t="s">
        <v>167</v>
      </c>
      <c r="BE183" s="193">
        <f>IF(N183="základní",J183,0)</f>
        <v>0</v>
      </c>
      <c r="BF183" s="193">
        <f>IF(N183="snížená",J183,0)</f>
        <v>0</v>
      </c>
      <c r="BG183" s="193">
        <f>IF(N183="zákl. přenesená",J183,0)</f>
        <v>0</v>
      </c>
      <c r="BH183" s="193">
        <f>IF(N183="sníž. přenesená",J183,0)</f>
        <v>0</v>
      </c>
      <c r="BI183" s="193">
        <f>IF(N183="nulová",J183,0)</f>
        <v>0</v>
      </c>
      <c r="BJ183" s="24" t="s">
        <v>80</v>
      </c>
      <c r="BK183" s="193">
        <f>ROUND(I183*H183,2)</f>
        <v>0</v>
      </c>
      <c r="BL183" s="24" t="s">
        <v>174</v>
      </c>
      <c r="BM183" s="24" t="s">
        <v>2330</v>
      </c>
    </row>
    <row r="184" spans="2:47" s="1" customFormat="1" ht="47.5">
      <c r="B184" s="41"/>
      <c r="D184" s="194" t="s">
        <v>176</v>
      </c>
      <c r="F184" s="195" t="s">
        <v>2331</v>
      </c>
      <c r="I184" s="156"/>
      <c r="L184" s="41"/>
      <c r="M184" s="196"/>
      <c r="N184" s="42"/>
      <c r="O184" s="42"/>
      <c r="P184" s="42"/>
      <c r="Q184" s="42"/>
      <c r="R184" s="42"/>
      <c r="S184" s="42"/>
      <c r="T184" s="70"/>
      <c r="AT184" s="24" t="s">
        <v>176</v>
      </c>
      <c r="AU184" s="24" t="s">
        <v>82</v>
      </c>
    </row>
    <row r="185" spans="2:63" s="11" customFormat="1" ht="37.4" customHeight="1">
      <c r="B185" s="168"/>
      <c r="D185" s="169" t="s">
        <v>72</v>
      </c>
      <c r="E185" s="170" t="s">
        <v>632</v>
      </c>
      <c r="F185" s="170" t="s">
        <v>633</v>
      </c>
      <c r="I185" s="171"/>
      <c r="J185" s="172">
        <f>BK185</f>
        <v>0</v>
      </c>
      <c r="L185" s="168"/>
      <c r="M185" s="173"/>
      <c r="N185" s="174"/>
      <c r="O185" s="174"/>
      <c r="P185" s="175">
        <f>P186+P194+P200</f>
        <v>0</v>
      </c>
      <c r="Q185" s="174"/>
      <c r="R185" s="175">
        <f>R186+R194+R200</f>
        <v>0.028414000000000002</v>
      </c>
      <c r="S185" s="174"/>
      <c r="T185" s="176">
        <f>T186+T194+T200</f>
        <v>0</v>
      </c>
      <c r="AR185" s="169" t="s">
        <v>82</v>
      </c>
      <c r="AT185" s="177" t="s">
        <v>72</v>
      </c>
      <c r="AU185" s="177" t="s">
        <v>73</v>
      </c>
      <c r="AY185" s="169" t="s">
        <v>167</v>
      </c>
      <c r="BK185" s="178">
        <f>BK186+BK194+BK200</f>
        <v>0</v>
      </c>
    </row>
    <row r="186" spans="2:63" s="11" customFormat="1" ht="19.9" customHeight="1">
      <c r="B186" s="168"/>
      <c r="D186" s="169" t="s">
        <v>72</v>
      </c>
      <c r="E186" s="179" t="s">
        <v>1708</v>
      </c>
      <c r="F186" s="179" t="s">
        <v>1709</v>
      </c>
      <c r="I186" s="171"/>
      <c r="J186" s="180">
        <f>BK186</f>
        <v>0</v>
      </c>
      <c r="L186" s="168"/>
      <c r="M186" s="173"/>
      <c r="N186" s="174"/>
      <c r="O186" s="174"/>
      <c r="P186" s="175">
        <f>SUM(P187:P193)</f>
        <v>0</v>
      </c>
      <c r="Q186" s="174"/>
      <c r="R186" s="175">
        <f>SUM(R187:R193)</f>
        <v>0.013284</v>
      </c>
      <c r="S186" s="174"/>
      <c r="T186" s="176">
        <f>SUM(T187:T193)</f>
        <v>0</v>
      </c>
      <c r="AR186" s="169" t="s">
        <v>82</v>
      </c>
      <c r="AT186" s="177" t="s">
        <v>72</v>
      </c>
      <c r="AU186" s="177" t="s">
        <v>80</v>
      </c>
      <c r="AY186" s="169" t="s">
        <v>167</v>
      </c>
      <c r="BK186" s="178">
        <f>SUM(BK187:BK193)</f>
        <v>0</v>
      </c>
    </row>
    <row r="187" spans="2:65" s="1" customFormat="1" ht="38.25" customHeight="1">
      <c r="B187" s="181"/>
      <c r="C187" s="182" t="s">
        <v>349</v>
      </c>
      <c r="D187" s="182" t="s">
        <v>169</v>
      </c>
      <c r="E187" s="183" t="s">
        <v>2386</v>
      </c>
      <c r="F187" s="184" t="s">
        <v>2387</v>
      </c>
      <c r="G187" s="185" t="s">
        <v>194</v>
      </c>
      <c r="H187" s="186">
        <v>2.4</v>
      </c>
      <c r="I187" s="187"/>
      <c r="J187" s="188">
        <f aca="true" t="shared" si="0" ref="J187:J192">ROUND(I187*H187,2)</f>
        <v>0</v>
      </c>
      <c r="K187" s="184" t="s">
        <v>5</v>
      </c>
      <c r="L187" s="41"/>
      <c r="M187" s="189" t="s">
        <v>5</v>
      </c>
      <c r="N187" s="190" t="s">
        <v>44</v>
      </c>
      <c r="O187" s="42"/>
      <c r="P187" s="191">
        <f aca="true" t="shared" si="1" ref="P187:P192">O187*H187</f>
        <v>0</v>
      </c>
      <c r="Q187" s="191">
        <v>0.00451</v>
      </c>
      <c r="R187" s="191">
        <f aca="true" t="shared" si="2" ref="R187:R192">Q187*H187</f>
        <v>0.010824</v>
      </c>
      <c r="S187" s="191">
        <v>0</v>
      </c>
      <c r="T187" s="192">
        <f aca="true" t="shared" si="3" ref="T187:T192">S187*H187</f>
        <v>0</v>
      </c>
      <c r="AR187" s="24" t="s">
        <v>263</v>
      </c>
      <c r="AT187" s="24" t="s">
        <v>169</v>
      </c>
      <c r="AU187" s="24" t="s">
        <v>82</v>
      </c>
      <c r="AY187" s="24" t="s">
        <v>167</v>
      </c>
      <c r="BE187" s="193">
        <f aca="true" t="shared" si="4" ref="BE187:BE192">IF(N187="základní",J187,0)</f>
        <v>0</v>
      </c>
      <c r="BF187" s="193">
        <f aca="true" t="shared" si="5" ref="BF187:BF192">IF(N187="snížená",J187,0)</f>
        <v>0</v>
      </c>
      <c r="BG187" s="193">
        <f aca="true" t="shared" si="6" ref="BG187:BG192">IF(N187="zákl. přenesená",J187,0)</f>
        <v>0</v>
      </c>
      <c r="BH187" s="193">
        <f aca="true" t="shared" si="7" ref="BH187:BH192">IF(N187="sníž. přenesená",J187,0)</f>
        <v>0</v>
      </c>
      <c r="BI187" s="193">
        <f aca="true" t="shared" si="8" ref="BI187:BI192">IF(N187="nulová",J187,0)</f>
        <v>0</v>
      </c>
      <c r="BJ187" s="24" t="s">
        <v>80</v>
      </c>
      <c r="BK187" s="193">
        <f aca="true" t="shared" si="9" ref="BK187:BK192">ROUND(I187*H187,2)</f>
        <v>0</v>
      </c>
      <c r="BL187" s="24" t="s">
        <v>263</v>
      </c>
      <c r="BM187" s="24" t="s">
        <v>2388</v>
      </c>
    </row>
    <row r="188" spans="2:65" s="1" customFormat="1" ht="25.5" customHeight="1">
      <c r="B188" s="181"/>
      <c r="C188" s="182" t="s">
        <v>353</v>
      </c>
      <c r="D188" s="182" t="s">
        <v>169</v>
      </c>
      <c r="E188" s="183" t="s">
        <v>2389</v>
      </c>
      <c r="F188" s="184" t="s">
        <v>2390</v>
      </c>
      <c r="G188" s="185" t="s">
        <v>266</v>
      </c>
      <c r="H188" s="186">
        <v>4</v>
      </c>
      <c r="I188" s="187"/>
      <c r="J188" s="188">
        <f t="shared" si="0"/>
        <v>0</v>
      </c>
      <c r="K188" s="184" t="s">
        <v>173</v>
      </c>
      <c r="L188" s="41"/>
      <c r="M188" s="189" t="s">
        <v>5</v>
      </c>
      <c r="N188" s="190" t="s">
        <v>44</v>
      </c>
      <c r="O188" s="42"/>
      <c r="P188" s="191">
        <f t="shared" si="1"/>
        <v>0</v>
      </c>
      <c r="Q188" s="191">
        <v>2E-05</v>
      </c>
      <c r="R188" s="191">
        <f t="shared" si="2"/>
        <v>8E-05</v>
      </c>
      <c r="S188" s="191">
        <v>0</v>
      </c>
      <c r="T188" s="192">
        <f t="shared" si="3"/>
        <v>0</v>
      </c>
      <c r="AR188" s="24" t="s">
        <v>263</v>
      </c>
      <c r="AT188" s="24" t="s">
        <v>169</v>
      </c>
      <c r="AU188" s="24" t="s">
        <v>82</v>
      </c>
      <c r="AY188" s="24" t="s">
        <v>167</v>
      </c>
      <c r="BE188" s="193">
        <f t="shared" si="4"/>
        <v>0</v>
      </c>
      <c r="BF188" s="193">
        <f t="shared" si="5"/>
        <v>0</v>
      </c>
      <c r="BG188" s="193">
        <f t="shared" si="6"/>
        <v>0</v>
      </c>
      <c r="BH188" s="193">
        <f t="shared" si="7"/>
        <v>0</v>
      </c>
      <c r="BI188" s="193">
        <f t="shared" si="8"/>
        <v>0</v>
      </c>
      <c r="BJ188" s="24" t="s">
        <v>80</v>
      </c>
      <c r="BK188" s="193">
        <f t="shared" si="9"/>
        <v>0</v>
      </c>
      <c r="BL188" s="24" t="s">
        <v>263</v>
      </c>
      <c r="BM188" s="24" t="s">
        <v>2391</v>
      </c>
    </row>
    <row r="189" spans="2:65" s="1" customFormat="1" ht="22.5" customHeight="1">
      <c r="B189" s="181"/>
      <c r="C189" s="213" t="s">
        <v>358</v>
      </c>
      <c r="D189" s="213" t="s">
        <v>274</v>
      </c>
      <c r="E189" s="214" t="s">
        <v>2392</v>
      </c>
      <c r="F189" s="215" t="s">
        <v>2393</v>
      </c>
      <c r="G189" s="216" t="s">
        <v>1451</v>
      </c>
      <c r="H189" s="217">
        <v>1</v>
      </c>
      <c r="I189" s="218"/>
      <c r="J189" s="219">
        <f t="shared" si="0"/>
        <v>0</v>
      </c>
      <c r="K189" s="215" t="s">
        <v>5</v>
      </c>
      <c r="L189" s="220"/>
      <c r="M189" s="221" t="s">
        <v>5</v>
      </c>
      <c r="N189" s="222" t="s">
        <v>44</v>
      </c>
      <c r="O189" s="42"/>
      <c r="P189" s="191">
        <f t="shared" si="1"/>
        <v>0</v>
      </c>
      <c r="Q189" s="191">
        <v>0</v>
      </c>
      <c r="R189" s="191">
        <f t="shared" si="2"/>
        <v>0</v>
      </c>
      <c r="S189" s="191">
        <v>0</v>
      </c>
      <c r="T189" s="192">
        <f t="shared" si="3"/>
        <v>0</v>
      </c>
      <c r="AR189" s="24" t="s">
        <v>217</v>
      </c>
      <c r="AT189" s="24" t="s">
        <v>274</v>
      </c>
      <c r="AU189" s="24" t="s">
        <v>82</v>
      </c>
      <c r="AY189" s="24" t="s">
        <v>167</v>
      </c>
      <c r="BE189" s="193">
        <f t="shared" si="4"/>
        <v>0</v>
      </c>
      <c r="BF189" s="193">
        <f t="shared" si="5"/>
        <v>0</v>
      </c>
      <c r="BG189" s="193">
        <f t="shared" si="6"/>
        <v>0</v>
      </c>
      <c r="BH189" s="193">
        <f t="shared" si="7"/>
        <v>0</v>
      </c>
      <c r="BI189" s="193">
        <f t="shared" si="8"/>
        <v>0</v>
      </c>
      <c r="BJ189" s="24" t="s">
        <v>80</v>
      </c>
      <c r="BK189" s="193">
        <f t="shared" si="9"/>
        <v>0</v>
      </c>
      <c r="BL189" s="24" t="s">
        <v>174</v>
      </c>
      <c r="BM189" s="24" t="s">
        <v>2394</v>
      </c>
    </row>
    <row r="190" spans="2:65" s="1" customFormat="1" ht="16.5" customHeight="1">
      <c r="B190" s="181"/>
      <c r="C190" s="213" t="s">
        <v>364</v>
      </c>
      <c r="D190" s="213" t="s">
        <v>274</v>
      </c>
      <c r="E190" s="214" t="s">
        <v>2395</v>
      </c>
      <c r="F190" s="215" t="s">
        <v>2396</v>
      </c>
      <c r="G190" s="216" t="s">
        <v>266</v>
      </c>
      <c r="H190" s="217">
        <v>2</v>
      </c>
      <c r="I190" s="218"/>
      <c r="J190" s="219">
        <f t="shared" si="0"/>
        <v>0</v>
      </c>
      <c r="K190" s="215" t="s">
        <v>173</v>
      </c>
      <c r="L190" s="220"/>
      <c r="M190" s="221" t="s">
        <v>5</v>
      </c>
      <c r="N190" s="222" t="s">
        <v>44</v>
      </c>
      <c r="O190" s="42"/>
      <c r="P190" s="191">
        <f t="shared" si="1"/>
        <v>0</v>
      </c>
      <c r="Q190" s="191">
        <v>0.00077</v>
      </c>
      <c r="R190" s="191">
        <f t="shared" si="2"/>
        <v>0.00154</v>
      </c>
      <c r="S190" s="191">
        <v>0</v>
      </c>
      <c r="T190" s="192">
        <f t="shared" si="3"/>
        <v>0</v>
      </c>
      <c r="AR190" s="24" t="s">
        <v>217</v>
      </c>
      <c r="AT190" s="24" t="s">
        <v>274</v>
      </c>
      <c r="AU190" s="24" t="s">
        <v>82</v>
      </c>
      <c r="AY190" s="24" t="s">
        <v>167</v>
      </c>
      <c r="BE190" s="193">
        <f t="shared" si="4"/>
        <v>0</v>
      </c>
      <c r="BF190" s="193">
        <f t="shared" si="5"/>
        <v>0</v>
      </c>
      <c r="BG190" s="193">
        <f t="shared" si="6"/>
        <v>0</v>
      </c>
      <c r="BH190" s="193">
        <f t="shared" si="7"/>
        <v>0</v>
      </c>
      <c r="BI190" s="193">
        <f t="shared" si="8"/>
        <v>0</v>
      </c>
      <c r="BJ190" s="24" t="s">
        <v>80</v>
      </c>
      <c r="BK190" s="193">
        <f t="shared" si="9"/>
        <v>0</v>
      </c>
      <c r="BL190" s="24" t="s">
        <v>174</v>
      </c>
      <c r="BM190" s="24" t="s">
        <v>2397</v>
      </c>
    </row>
    <row r="191" spans="2:65" s="1" customFormat="1" ht="25.5" customHeight="1">
      <c r="B191" s="181"/>
      <c r="C191" s="213" t="s">
        <v>524</v>
      </c>
      <c r="D191" s="213" t="s">
        <v>274</v>
      </c>
      <c r="E191" s="214" t="s">
        <v>2398</v>
      </c>
      <c r="F191" s="215" t="s">
        <v>2399</v>
      </c>
      <c r="G191" s="216" t="s">
        <v>1568</v>
      </c>
      <c r="H191" s="217">
        <v>1</v>
      </c>
      <c r="I191" s="218"/>
      <c r="J191" s="219">
        <f t="shared" si="0"/>
        <v>0</v>
      </c>
      <c r="K191" s="215" t="s">
        <v>5</v>
      </c>
      <c r="L191" s="220"/>
      <c r="M191" s="221" t="s">
        <v>5</v>
      </c>
      <c r="N191" s="222" t="s">
        <v>44</v>
      </c>
      <c r="O191" s="42"/>
      <c r="P191" s="191">
        <f t="shared" si="1"/>
        <v>0</v>
      </c>
      <c r="Q191" s="191">
        <v>0.00084</v>
      </c>
      <c r="R191" s="191">
        <f t="shared" si="2"/>
        <v>0.00084</v>
      </c>
      <c r="S191" s="191">
        <v>0</v>
      </c>
      <c r="T191" s="192">
        <f t="shared" si="3"/>
        <v>0</v>
      </c>
      <c r="AR191" s="24" t="s">
        <v>217</v>
      </c>
      <c r="AT191" s="24" t="s">
        <v>274</v>
      </c>
      <c r="AU191" s="24" t="s">
        <v>82</v>
      </c>
      <c r="AY191" s="24" t="s">
        <v>167</v>
      </c>
      <c r="BE191" s="193">
        <f t="shared" si="4"/>
        <v>0</v>
      </c>
      <c r="BF191" s="193">
        <f t="shared" si="5"/>
        <v>0</v>
      </c>
      <c r="BG191" s="193">
        <f t="shared" si="6"/>
        <v>0</v>
      </c>
      <c r="BH191" s="193">
        <f t="shared" si="7"/>
        <v>0</v>
      </c>
      <c r="BI191" s="193">
        <f t="shared" si="8"/>
        <v>0</v>
      </c>
      <c r="BJ191" s="24" t="s">
        <v>80</v>
      </c>
      <c r="BK191" s="193">
        <f t="shared" si="9"/>
        <v>0</v>
      </c>
      <c r="BL191" s="24" t="s">
        <v>174</v>
      </c>
      <c r="BM191" s="24" t="s">
        <v>2400</v>
      </c>
    </row>
    <row r="192" spans="2:65" s="1" customFormat="1" ht="38.25" customHeight="1">
      <c r="B192" s="181"/>
      <c r="C192" s="182" t="s">
        <v>811</v>
      </c>
      <c r="D192" s="182" t="s">
        <v>169</v>
      </c>
      <c r="E192" s="183" t="s">
        <v>1752</v>
      </c>
      <c r="F192" s="184" t="s">
        <v>1753</v>
      </c>
      <c r="G192" s="185" t="s">
        <v>248</v>
      </c>
      <c r="H192" s="186">
        <v>0.011</v>
      </c>
      <c r="I192" s="187"/>
      <c r="J192" s="188">
        <f t="shared" si="0"/>
        <v>0</v>
      </c>
      <c r="K192" s="184" t="s">
        <v>173</v>
      </c>
      <c r="L192" s="41"/>
      <c r="M192" s="189" t="s">
        <v>5</v>
      </c>
      <c r="N192" s="190" t="s">
        <v>44</v>
      </c>
      <c r="O192" s="42"/>
      <c r="P192" s="191">
        <f t="shared" si="1"/>
        <v>0</v>
      </c>
      <c r="Q192" s="191">
        <v>0</v>
      </c>
      <c r="R192" s="191">
        <f t="shared" si="2"/>
        <v>0</v>
      </c>
      <c r="S192" s="191">
        <v>0</v>
      </c>
      <c r="T192" s="192">
        <f t="shared" si="3"/>
        <v>0</v>
      </c>
      <c r="AR192" s="24" t="s">
        <v>263</v>
      </c>
      <c r="AT192" s="24" t="s">
        <v>169</v>
      </c>
      <c r="AU192" s="24" t="s">
        <v>82</v>
      </c>
      <c r="AY192" s="24" t="s">
        <v>167</v>
      </c>
      <c r="BE192" s="193">
        <f t="shared" si="4"/>
        <v>0</v>
      </c>
      <c r="BF192" s="193">
        <f t="shared" si="5"/>
        <v>0</v>
      </c>
      <c r="BG192" s="193">
        <f t="shared" si="6"/>
        <v>0</v>
      </c>
      <c r="BH192" s="193">
        <f t="shared" si="7"/>
        <v>0</v>
      </c>
      <c r="BI192" s="193">
        <f t="shared" si="8"/>
        <v>0</v>
      </c>
      <c r="BJ192" s="24" t="s">
        <v>80</v>
      </c>
      <c r="BK192" s="193">
        <f t="shared" si="9"/>
        <v>0</v>
      </c>
      <c r="BL192" s="24" t="s">
        <v>263</v>
      </c>
      <c r="BM192" s="24" t="s">
        <v>2340</v>
      </c>
    </row>
    <row r="193" spans="2:47" s="1" customFormat="1" ht="104.5">
      <c r="B193" s="41"/>
      <c r="D193" s="194" t="s">
        <v>176</v>
      </c>
      <c r="F193" s="195" t="s">
        <v>647</v>
      </c>
      <c r="I193" s="156"/>
      <c r="L193" s="41"/>
      <c r="M193" s="196"/>
      <c r="N193" s="42"/>
      <c r="O193" s="42"/>
      <c r="P193" s="42"/>
      <c r="Q193" s="42"/>
      <c r="R193" s="42"/>
      <c r="S193" s="42"/>
      <c r="T193" s="70"/>
      <c r="AT193" s="24" t="s">
        <v>176</v>
      </c>
      <c r="AU193" s="24" t="s">
        <v>82</v>
      </c>
    </row>
    <row r="194" spans="2:63" s="11" customFormat="1" ht="29.9" customHeight="1">
      <c r="B194" s="168"/>
      <c r="D194" s="169" t="s">
        <v>72</v>
      </c>
      <c r="E194" s="179" t="s">
        <v>2401</v>
      </c>
      <c r="F194" s="179" t="s">
        <v>2402</v>
      </c>
      <c r="I194" s="171"/>
      <c r="J194" s="180">
        <f>BK194</f>
        <v>0</v>
      </c>
      <c r="L194" s="168"/>
      <c r="M194" s="173"/>
      <c r="N194" s="174"/>
      <c r="O194" s="174"/>
      <c r="P194" s="175">
        <f>SUM(P195:P199)</f>
        <v>0</v>
      </c>
      <c r="Q194" s="174"/>
      <c r="R194" s="175">
        <f>SUM(R195:R199)</f>
        <v>0.01153</v>
      </c>
      <c r="S194" s="174"/>
      <c r="T194" s="176">
        <f>SUM(T195:T199)</f>
        <v>0</v>
      </c>
      <c r="AR194" s="169" t="s">
        <v>82</v>
      </c>
      <c r="AT194" s="177" t="s">
        <v>72</v>
      </c>
      <c r="AU194" s="177" t="s">
        <v>80</v>
      </c>
      <c r="AY194" s="169" t="s">
        <v>167</v>
      </c>
      <c r="BK194" s="178">
        <f>SUM(BK195:BK199)</f>
        <v>0</v>
      </c>
    </row>
    <row r="195" spans="2:65" s="1" customFormat="1" ht="38.25" customHeight="1">
      <c r="B195" s="181"/>
      <c r="C195" s="182" t="s">
        <v>820</v>
      </c>
      <c r="D195" s="182" t="s">
        <v>169</v>
      </c>
      <c r="E195" s="183" t="s">
        <v>2403</v>
      </c>
      <c r="F195" s="184" t="s">
        <v>2831</v>
      </c>
      <c r="G195" s="185" t="s">
        <v>1730</v>
      </c>
      <c r="H195" s="186">
        <v>1</v>
      </c>
      <c r="I195" s="187"/>
      <c r="J195" s="188">
        <f>ROUND(I195*H195,2)</f>
        <v>0</v>
      </c>
      <c r="K195" s="184" t="s">
        <v>5</v>
      </c>
      <c r="L195" s="41"/>
      <c r="M195" s="189" t="s">
        <v>5</v>
      </c>
      <c r="N195" s="190" t="s">
        <v>44</v>
      </c>
      <c r="O195" s="42"/>
      <c r="P195" s="191">
        <f>O195*H195</f>
        <v>0</v>
      </c>
      <c r="Q195" s="191">
        <v>0.0111</v>
      </c>
      <c r="R195" s="191">
        <f>Q195*H195</f>
        <v>0.0111</v>
      </c>
      <c r="S195" s="191">
        <v>0</v>
      </c>
      <c r="T195" s="192">
        <f>S195*H195</f>
        <v>0</v>
      </c>
      <c r="AR195" s="24" t="s">
        <v>263</v>
      </c>
      <c r="AT195" s="24" t="s">
        <v>169</v>
      </c>
      <c r="AU195" s="24" t="s">
        <v>82</v>
      </c>
      <c r="AY195" s="24" t="s">
        <v>167</v>
      </c>
      <c r="BE195" s="193">
        <f>IF(N195="základní",J195,0)</f>
        <v>0</v>
      </c>
      <c r="BF195" s="193">
        <f>IF(N195="snížená",J195,0)</f>
        <v>0</v>
      </c>
      <c r="BG195" s="193">
        <f>IF(N195="zákl. přenesená",J195,0)</f>
        <v>0</v>
      </c>
      <c r="BH195" s="193">
        <f>IF(N195="sníž. přenesená",J195,0)</f>
        <v>0</v>
      </c>
      <c r="BI195" s="193">
        <f>IF(N195="nulová",J195,0)</f>
        <v>0</v>
      </c>
      <c r="BJ195" s="24" t="s">
        <v>80</v>
      </c>
      <c r="BK195" s="193">
        <f>ROUND(I195*H195,2)</f>
        <v>0</v>
      </c>
      <c r="BL195" s="24" t="s">
        <v>263</v>
      </c>
      <c r="BM195" s="24" t="s">
        <v>2404</v>
      </c>
    </row>
    <row r="196" spans="2:65" s="1" customFormat="1" ht="25.5" customHeight="1">
      <c r="B196" s="181"/>
      <c r="C196" s="182" t="s">
        <v>824</v>
      </c>
      <c r="D196" s="182" t="s">
        <v>169</v>
      </c>
      <c r="E196" s="183" t="s">
        <v>2405</v>
      </c>
      <c r="F196" s="184" t="s">
        <v>2406</v>
      </c>
      <c r="G196" s="185" t="s">
        <v>266</v>
      </c>
      <c r="H196" s="186">
        <v>1</v>
      </c>
      <c r="I196" s="187">
        <v>0</v>
      </c>
      <c r="J196" s="188">
        <f>ROUND(I196*H196,2)</f>
        <v>0</v>
      </c>
      <c r="K196" s="184" t="s">
        <v>173</v>
      </c>
      <c r="L196" s="41"/>
      <c r="M196" s="189" t="s">
        <v>5</v>
      </c>
      <c r="N196" s="190" t="s">
        <v>44</v>
      </c>
      <c r="O196" s="42"/>
      <c r="P196" s="191">
        <f>O196*H196</f>
        <v>0</v>
      </c>
      <c r="Q196" s="191">
        <v>0.00043</v>
      </c>
      <c r="R196" s="191">
        <f>Q196*H196</f>
        <v>0.00043</v>
      </c>
      <c r="S196" s="191">
        <v>0</v>
      </c>
      <c r="T196" s="192">
        <f>S196*H196</f>
        <v>0</v>
      </c>
      <c r="AR196" s="24" t="s">
        <v>263</v>
      </c>
      <c r="AT196" s="24" t="s">
        <v>169</v>
      </c>
      <c r="AU196" s="24" t="s">
        <v>82</v>
      </c>
      <c r="AY196" s="24" t="s">
        <v>167</v>
      </c>
      <c r="BE196" s="193">
        <f>IF(N196="základní",J196,0)</f>
        <v>0</v>
      </c>
      <c r="BF196" s="193">
        <f>IF(N196="snížená",J196,0)</f>
        <v>0</v>
      </c>
      <c r="BG196" s="193">
        <f>IF(N196="zákl. přenesená",J196,0)</f>
        <v>0</v>
      </c>
      <c r="BH196" s="193">
        <f>IF(N196="sníž. přenesená",J196,0)</f>
        <v>0</v>
      </c>
      <c r="BI196" s="193">
        <f>IF(N196="nulová",J196,0)</f>
        <v>0</v>
      </c>
      <c r="BJ196" s="24" t="s">
        <v>80</v>
      </c>
      <c r="BK196" s="193">
        <f>ROUND(I196*H196,2)</f>
        <v>0</v>
      </c>
      <c r="BL196" s="24" t="s">
        <v>263</v>
      </c>
      <c r="BM196" s="24" t="s">
        <v>2407</v>
      </c>
    </row>
    <row r="197" spans="2:65" s="320" customFormat="1" ht="25.5" customHeight="1">
      <c r="B197" s="181"/>
      <c r="C197" s="182">
        <v>39</v>
      </c>
      <c r="D197" s="182" t="s">
        <v>169</v>
      </c>
      <c r="E197" s="183" t="s">
        <v>2833</v>
      </c>
      <c r="F197" s="184" t="s">
        <v>2832</v>
      </c>
      <c r="G197" s="185" t="s">
        <v>1730</v>
      </c>
      <c r="H197" s="186">
        <v>1</v>
      </c>
      <c r="I197" s="187">
        <v>0</v>
      </c>
      <c r="J197" s="188">
        <f>ROUND(I197*H197,2)</f>
        <v>0</v>
      </c>
      <c r="K197" s="184"/>
      <c r="L197" s="41"/>
      <c r="M197" s="189"/>
      <c r="N197" s="323"/>
      <c r="O197" s="324"/>
      <c r="P197" s="325"/>
      <c r="Q197" s="325"/>
      <c r="R197" s="325"/>
      <c r="S197" s="325"/>
      <c r="T197" s="192"/>
      <c r="AR197" s="24"/>
      <c r="AT197" s="24"/>
      <c r="AU197" s="24"/>
      <c r="AY197" s="24"/>
      <c r="BE197" s="193">
        <f>IF(N197="základní",J197,0)</f>
        <v>0</v>
      </c>
      <c r="BF197" s="193">
        <f>IF(N197="snížená",J197,0)</f>
        <v>0</v>
      </c>
      <c r="BG197" s="193">
        <f>IF(N197="zákl. přenesená",J197,0)</f>
        <v>0</v>
      </c>
      <c r="BH197" s="193">
        <f>IF(N197="sníž. přenesená",J197,0)</f>
        <v>0</v>
      </c>
      <c r="BI197" s="193">
        <f>IF(N197="nulová",J197,0)</f>
        <v>0</v>
      </c>
      <c r="BJ197" s="24" t="s">
        <v>82</v>
      </c>
      <c r="BK197" s="193">
        <f>ROUND(I197*H197,2)</f>
        <v>0</v>
      </c>
      <c r="BL197" s="24" t="s">
        <v>263</v>
      </c>
      <c r="BM197" s="24" t="s">
        <v>2407</v>
      </c>
    </row>
    <row r="198" spans="2:65" s="1" customFormat="1" ht="25.5" customHeight="1">
      <c r="B198" s="181"/>
      <c r="C198" s="182">
        <v>40</v>
      </c>
      <c r="D198" s="182" t="s">
        <v>169</v>
      </c>
      <c r="E198" s="183" t="s">
        <v>2408</v>
      </c>
      <c r="F198" s="184" t="s">
        <v>2409</v>
      </c>
      <c r="G198" s="185" t="s">
        <v>248</v>
      </c>
      <c r="H198" s="186">
        <v>0.012</v>
      </c>
      <c r="I198" s="187"/>
      <c r="J198" s="188">
        <f>ROUND(I198*H198,2)</f>
        <v>0</v>
      </c>
      <c r="K198" s="184" t="s">
        <v>173</v>
      </c>
      <c r="L198" s="41"/>
      <c r="M198" s="189" t="s">
        <v>5</v>
      </c>
      <c r="N198" s="190" t="s">
        <v>44</v>
      </c>
      <c r="O198" s="42"/>
      <c r="P198" s="191">
        <f>O198*H198</f>
        <v>0</v>
      </c>
      <c r="Q198" s="191">
        <v>0</v>
      </c>
      <c r="R198" s="191">
        <f>Q198*H198</f>
        <v>0</v>
      </c>
      <c r="S198" s="191">
        <v>0</v>
      </c>
      <c r="T198" s="192">
        <f>S198*H198</f>
        <v>0</v>
      </c>
      <c r="AR198" s="24" t="s">
        <v>263</v>
      </c>
      <c r="AT198" s="24" t="s">
        <v>169</v>
      </c>
      <c r="AU198" s="24" t="s">
        <v>82</v>
      </c>
      <c r="AY198" s="24" t="s">
        <v>167</v>
      </c>
      <c r="BE198" s="193">
        <f>IF(N198="základní",J198,0)</f>
        <v>0</v>
      </c>
      <c r="BF198" s="193">
        <f>IF(N198="snížená",J198,0)</f>
        <v>0</v>
      </c>
      <c r="BG198" s="193">
        <f>IF(N198="zákl. přenesená",J198,0)</f>
        <v>0</v>
      </c>
      <c r="BH198" s="193">
        <f>IF(N198="sníž. přenesená",J198,0)</f>
        <v>0</v>
      </c>
      <c r="BI198" s="193">
        <f>IF(N198="nulová",J198,0)</f>
        <v>0</v>
      </c>
      <c r="BJ198" s="24" t="s">
        <v>80</v>
      </c>
      <c r="BK198" s="193">
        <f>ROUND(I198*H198,2)</f>
        <v>0</v>
      </c>
      <c r="BL198" s="24" t="s">
        <v>263</v>
      </c>
      <c r="BM198" s="24" t="s">
        <v>2410</v>
      </c>
    </row>
    <row r="199" spans="2:47" s="1" customFormat="1" ht="104.5">
      <c r="B199" s="41"/>
      <c r="D199" s="194" t="s">
        <v>176</v>
      </c>
      <c r="F199" s="195" t="s">
        <v>1148</v>
      </c>
      <c r="I199" s="156"/>
      <c r="L199" s="41"/>
      <c r="M199" s="196"/>
      <c r="N199" s="42"/>
      <c r="O199" s="42"/>
      <c r="P199" s="42"/>
      <c r="Q199" s="42"/>
      <c r="R199" s="42"/>
      <c r="S199" s="42"/>
      <c r="T199" s="70"/>
      <c r="AT199" s="24" t="s">
        <v>176</v>
      </c>
      <c r="AU199" s="24" t="s">
        <v>82</v>
      </c>
    </row>
    <row r="200" spans="2:63" s="11" customFormat="1" ht="29.9" customHeight="1">
      <c r="B200" s="168"/>
      <c r="D200" s="169" t="s">
        <v>72</v>
      </c>
      <c r="E200" s="179" t="s">
        <v>1369</v>
      </c>
      <c r="F200" s="179" t="s">
        <v>1370</v>
      </c>
      <c r="I200" s="171"/>
      <c r="J200" s="180">
        <f>BK200</f>
        <v>0</v>
      </c>
      <c r="L200" s="168"/>
      <c r="M200" s="173"/>
      <c r="N200" s="174"/>
      <c r="O200" s="174"/>
      <c r="P200" s="175">
        <f>SUM(P201:P202)</f>
        <v>0</v>
      </c>
      <c r="Q200" s="174"/>
      <c r="R200" s="175">
        <f>SUM(R201:R202)</f>
        <v>0.0036</v>
      </c>
      <c r="S200" s="174"/>
      <c r="T200" s="176">
        <f>SUM(T201:T202)</f>
        <v>0</v>
      </c>
      <c r="AR200" s="169" t="s">
        <v>82</v>
      </c>
      <c r="AT200" s="177" t="s">
        <v>72</v>
      </c>
      <c r="AU200" s="177" t="s">
        <v>80</v>
      </c>
      <c r="AY200" s="169" t="s">
        <v>167</v>
      </c>
      <c r="BK200" s="178">
        <f>SUM(BK201:BK202)</f>
        <v>0</v>
      </c>
    </row>
    <row r="201" spans="2:65" s="1" customFormat="1" ht="38.25" customHeight="1">
      <c r="B201" s="181"/>
      <c r="C201" s="182">
        <v>41</v>
      </c>
      <c r="D201" s="182" t="s">
        <v>169</v>
      </c>
      <c r="E201" s="183" t="s">
        <v>2411</v>
      </c>
      <c r="F201" s="184" t="s">
        <v>2412</v>
      </c>
      <c r="G201" s="185" t="s">
        <v>194</v>
      </c>
      <c r="H201" s="186">
        <v>30</v>
      </c>
      <c r="I201" s="187"/>
      <c r="J201" s="188">
        <f>ROUND(I201*H201,2)</f>
        <v>0</v>
      </c>
      <c r="K201" s="184" t="s">
        <v>173</v>
      </c>
      <c r="L201" s="41"/>
      <c r="M201" s="189" t="s">
        <v>5</v>
      </c>
      <c r="N201" s="190" t="s">
        <v>44</v>
      </c>
      <c r="O201" s="42"/>
      <c r="P201" s="191">
        <f>O201*H201</f>
        <v>0</v>
      </c>
      <c r="Q201" s="191">
        <v>0</v>
      </c>
      <c r="R201" s="191">
        <f>Q201*H201</f>
        <v>0</v>
      </c>
      <c r="S201" s="191">
        <v>0</v>
      </c>
      <c r="T201" s="192">
        <f>S201*H201</f>
        <v>0</v>
      </c>
      <c r="AR201" s="24" t="s">
        <v>263</v>
      </c>
      <c r="AT201" s="24" t="s">
        <v>169</v>
      </c>
      <c r="AU201" s="24" t="s">
        <v>82</v>
      </c>
      <c r="AY201" s="24" t="s">
        <v>167</v>
      </c>
      <c r="BE201" s="193">
        <f>IF(N201="základní",J201,0)</f>
        <v>0</v>
      </c>
      <c r="BF201" s="193">
        <f>IF(N201="snížená",J201,0)</f>
        <v>0</v>
      </c>
      <c r="BG201" s="193">
        <f>IF(N201="zákl. přenesená",J201,0)</f>
        <v>0</v>
      </c>
      <c r="BH201" s="193">
        <f>IF(N201="sníž. přenesená",J201,0)</f>
        <v>0</v>
      </c>
      <c r="BI201" s="193">
        <f>IF(N201="nulová",J201,0)</f>
        <v>0</v>
      </c>
      <c r="BJ201" s="24" t="s">
        <v>80</v>
      </c>
      <c r="BK201" s="193">
        <f>ROUND(I201*H201,2)</f>
        <v>0</v>
      </c>
      <c r="BL201" s="24" t="s">
        <v>263</v>
      </c>
      <c r="BM201" s="24" t="s">
        <v>2413</v>
      </c>
    </row>
    <row r="202" spans="2:65" s="1" customFormat="1" ht="16.5" customHeight="1">
      <c r="B202" s="181"/>
      <c r="C202" s="213">
        <v>42</v>
      </c>
      <c r="D202" s="213" t="s">
        <v>274</v>
      </c>
      <c r="E202" s="214" t="s">
        <v>1389</v>
      </c>
      <c r="F202" s="215" t="s">
        <v>1390</v>
      </c>
      <c r="G202" s="216" t="s">
        <v>194</v>
      </c>
      <c r="H202" s="217">
        <v>30</v>
      </c>
      <c r="I202" s="218"/>
      <c r="J202" s="219">
        <f>ROUND(I202*H202,2)</f>
        <v>0</v>
      </c>
      <c r="K202" s="215" t="s">
        <v>173</v>
      </c>
      <c r="L202" s="220"/>
      <c r="M202" s="221" t="s">
        <v>5</v>
      </c>
      <c r="N202" s="222" t="s">
        <v>44</v>
      </c>
      <c r="O202" s="42"/>
      <c r="P202" s="191">
        <f>O202*H202</f>
        <v>0</v>
      </c>
      <c r="Q202" s="191">
        <v>0.00012</v>
      </c>
      <c r="R202" s="191">
        <f>Q202*H202</f>
        <v>0.0036</v>
      </c>
      <c r="S202" s="191">
        <v>0</v>
      </c>
      <c r="T202" s="192">
        <f>S202*H202</f>
        <v>0</v>
      </c>
      <c r="AR202" s="24" t="s">
        <v>353</v>
      </c>
      <c r="AT202" s="24" t="s">
        <v>274</v>
      </c>
      <c r="AU202" s="24" t="s">
        <v>82</v>
      </c>
      <c r="AY202" s="24" t="s">
        <v>167</v>
      </c>
      <c r="BE202" s="193">
        <f>IF(N202="základní",J202,0)</f>
        <v>0</v>
      </c>
      <c r="BF202" s="193">
        <f>IF(N202="snížená",J202,0)</f>
        <v>0</v>
      </c>
      <c r="BG202" s="193">
        <f>IF(N202="zákl. přenesená",J202,0)</f>
        <v>0</v>
      </c>
      <c r="BH202" s="193">
        <f>IF(N202="sníž. přenesená",J202,0)</f>
        <v>0</v>
      </c>
      <c r="BI202" s="193">
        <f>IF(N202="nulová",J202,0)</f>
        <v>0</v>
      </c>
      <c r="BJ202" s="24" t="s">
        <v>80</v>
      </c>
      <c r="BK202" s="193">
        <f>ROUND(I202*H202,2)</f>
        <v>0</v>
      </c>
      <c r="BL202" s="24" t="s">
        <v>263</v>
      </c>
      <c r="BM202" s="24" t="s">
        <v>2414</v>
      </c>
    </row>
    <row r="203" spans="2:63" s="11" customFormat="1" ht="37.4" customHeight="1">
      <c r="B203" s="168"/>
      <c r="D203" s="169" t="s">
        <v>72</v>
      </c>
      <c r="E203" s="170" t="s">
        <v>274</v>
      </c>
      <c r="F203" s="170" t="s">
        <v>1640</v>
      </c>
      <c r="I203" s="171"/>
      <c r="J203" s="172">
        <f>BK203</f>
        <v>0</v>
      </c>
      <c r="L203" s="168"/>
      <c r="M203" s="173"/>
      <c r="N203" s="174"/>
      <c r="O203" s="174"/>
      <c r="P203" s="175">
        <f>P204</f>
        <v>0</v>
      </c>
      <c r="Q203" s="174"/>
      <c r="R203" s="175">
        <f>R204</f>
        <v>0.0057</v>
      </c>
      <c r="S203" s="174"/>
      <c r="T203" s="176">
        <f>T204</f>
        <v>0</v>
      </c>
      <c r="AR203" s="169" t="s">
        <v>188</v>
      </c>
      <c r="AT203" s="177" t="s">
        <v>72</v>
      </c>
      <c r="AU203" s="177" t="s">
        <v>73</v>
      </c>
      <c r="AY203" s="169" t="s">
        <v>167</v>
      </c>
      <c r="BK203" s="178">
        <f>BK204</f>
        <v>0</v>
      </c>
    </row>
    <row r="204" spans="2:63" s="11" customFormat="1" ht="19.9" customHeight="1">
      <c r="B204" s="168"/>
      <c r="D204" s="169" t="s">
        <v>72</v>
      </c>
      <c r="E204" s="179" t="s">
        <v>2415</v>
      </c>
      <c r="F204" s="179" t="s">
        <v>2416</v>
      </c>
      <c r="I204" s="171"/>
      <c r="J204" s="180">
        <f>BK204</f>
        <v>0</v>
      </c>
      <c r="L204" s="168"/>
      <c r="M204" s="173"/>
      <c r="N204" s="174"/>
      <c r="O204" s="174"/>
      <c r="P204" s="175">
        <f>SUM(P205:P206)</f>
        <v>0</v>
      </c>
      <c r="Q204" s="174"/>
      <c r="R204" s="175">
        <f>SUM(R205:R206)</f>
        <v>0.0057</v>
      </c>
      <c r="S204" s="174"/>
      <c r="T204" s="176">
        <f>SUM(T205:T206)</f>
        <v>0</v>
      </c>
      <c r="AR204" s="169" t="s">
        <v>188</v>
      </c>
      <c r="AT204" s="177" t="s">
        <v>72</v>
      </c>
      <c r="AU204" s="177" t="s">
        <v>80</v>
      </c>
      <c r="AY204" s="169" t="s">
        <v>167</v>
      </c>
      <c r="BK204" s="178">
        <f>SUM(BK205:BK206)</f>
        <v>0</v>
      </c>
    </row>
    <row r="205" spans="2:65" s="1" customFormat="1" ht="25.5" customHeight="1">
      <c r="B205" s="181"/>
      <c r="C205" s="182">
        <v>43</v>
      </c>
      <c r="D205" s="182" t="s">
        <v>169</v>
      </c>
      <c r="E205" s="183" t="s">
        <v>2417</v>
      </c>
      <c r="F205" s="184" t="s">
        <v>2418</v>
      </c>
      <c r="G205" s="185" t="s">
        <v>194</v>
      </c>
      <c r="H205" s="186">
        <v>30</v>
      </c>
      <c r="I205" s="187"/>
      <c r="J205" s="188">
        <f>ROUND(I205*H205,2)</f>
        <v>0</v>
      </c>
      <c r="K205" s="184" t="s">
        <v>173</v>
      </c>
      <c r="L205" s="41"/>
      <c r="M205" s="189" t="s">
        <v>5</v>
      </c>
      <c r="N205" s="190" t="s">
        <v>44</v>
      </c>
      <c r="O205" s="42"/>
      <c r="P205" s="191">
        <f>O205*H205</f>
        <v>0</v>
      </c>
      <c r="Q205" s="191">
        <v>0</v>
      </c>
      <c r="R205" s="191">
        <f>Q205*H205</f>
        <v>0</v>
      </c>
      <c r="S205" s="191">
        <v>0</v>
      </c>
      <c r="T205" s="192">
        <f>S205*H205</f>
        <v>0</v>
      </c>
      <c r="AR205" s="24" t="s">
        <v>963</v>
      </c>
      <c r="AT205" s="24" t="s">
        <v>169</v>
      </c>
      <c r="AU205" s="24" t="s">
        <v>82</v>
      </c>
      <c r="AY205" s="24" t="s">
        <v>167</v>
      </c>
      <c r="BE205" s="193">
        <f>IF(N205="základní",J205,0)</f>
        <v>0</v>
      </c>
      <c r="BF205" s="193">
        <f>IF(N205="snížená",J205,0)</f>
        <v>0</v>
      </c>
      <c r="BG205" s="193">
        <f>IF(N205="zákl. přenesená",J205,0)</f>
        <v>0</v>
      </c>
      <c r="BH205" s="193">
        <f>IF(N205="sníž. přenesená",J205,0)</f>
        <v>0</v>
      </c>
      <c r="BI205" s="193">
        <f>IF(N205="nulová",J205,0)</f>
        <v>0</v>
      </c>
      <c r="BJ205" s="24" t="s">
        <v>80</v>
      </c>
      <c r="BK205" s="193">
        <f>ROUND(I205*H205,2)</f>
        <v>0</v>
      </c>
      <c r="BL205" s="24" t="s">
        <v>963</v>
      </c>
      <c r="BM205" s="24" t="s">
        <v>2419</v>
      </c>
    </row>
    <row r="206" spans="2:65" s="1" customFormat="1" ht="25.5" customHeight="1">
      <c r="B206" s="181"/>
      <c r="C206" s="213">
        <v>44</v>
      </c>
      <c r="D206" s="213" t="s">
        <v>274</v>
      </c>
      <c r="E206" s="214" t="s">
        <v>2420</v>
      </c>
      <c r="F206" s="215" t="s">
        <v>2421</v>
      </c>
      <c r="G206" s="216" t="s">
        <v>194</v>
      </c>
      <c r="H206" s="217">
        <v>30</v>
      </c>
      <c r="I206" s="218"/>
      <c r="J206" s="219">
        <f>ROUND(I206*H206,2)</f>
        <v>0</v>
      </c>
      <c r="K206" s="215" t="s">
        <v>173</v>
      </c>
      <c r="L206" s="220"/>
      <c r="M206" s="221" t="s">
        <v>5</v>
      </c>
      <c r="N206" s="240" t="s">
        <v>44</v>
      </c>
      <c r="O206" s="235"/>
      <c r="P206" s="238">
        <f>O206*H206</f>
        <v>0</v>
      </c>
      <c r="Q206" s="238">
        <v>0.00019</v>
      </c>
      <c r="R206" s="238">
        <f>Q206*H206</f>
        <v>0.0057</v>
      </c>
      <c r="S206" s="238">
        <v>0</v>
      </c>
      <c r="T206" s="239">
        <f>S206*H206</f>
        <v>0</v>
      </c>
      <c r="AR206" s="24" t="s">
        <v>1294</v>
      </c>
      <c r="AT206" s="24" t="s">
        <v>274</v>
      </c>
      <c r="AU206" s="24" t="s">
        <v>82</v>
      </c>
      <c r="AY206" s="24" t="s">
        <v>167</v>
      </c>
      <c r="BE206" s="193">
        <f>IF(N206="základní",J206,0)</f>
        <v>0</v>
      </c>
      <c r="BF206" s="193">
        <f>IF(N206="snížená",J206,0)</f>
        <v>0</v>
      </c>
      <c r="BG206" s="193">
        <f>IF(N206="zákl. přenesená",J206,0)</f>
        <v>0</v>
      </c>
      <c r="BH206" s="193">
        <f>IF(N206="sníž. přenesená",J206,0)</f>
        <v>0</v>
      </c>
      <c r="BI206" s="193">
        <f>IF(N206="nulová",J206,0)</f>
        <v>0</v>
      </c>
      <c r="BJ206" s="24" t="s">
        <v>80</v>
      </c>
      <c r="BK206" s="193">
        <f>ROUND(I206*H206,2)</f>
        <v>0</v>
      </c>
      <c r="BL206" s="24" t="s">
        <v>1294</v>
      </c>
      <c r="BM206" s="24" t="s">
        <v>2422</v>
      </c>
    </row>
    <row r="207" spans="2:12" s="1" customFormat="1" ht="7" customHeight="1">
      <c r="B207" s="56"/>
      <c r="C207" s="57"/>
      <c r="D207" s="57"/>
      <c r="E207" s="57"/>
      <c r="F207" s="57"/>
      <c r="G207" s="57"/>
      <c r="H207" s="57"/>
      <c r="I207" s="134"/>
      <c r="J207" s="57"/>
      <c r="K207" s="57"/>
      <c r="L207" s="41"/>
    </row>
  </sheetData>
  <autoFilter ref="C93:K206"/>
  <mergeCells count="13">
    <mergeCell ref="E86:H86"/>
    <mergeCell ref="G1:H1"/>
    <mergeCell ref="L2:V2"/>
    <mergeCell ref="E49:H49"/>
    <mergeCell ref="E51:H51"/>
    <mergeCell ref="J55:J56"/>
    <mergeCell ref="E82:H82"/>
    <mergeCell ref="E84:H84"/>
    <mergeCell ref="E7:H7"/>
    <mergeCell ref="E9:H9"/>
    <mergeCell ref="E11:H11"/>
    <mergeCell ref="E26:H26"/>
    <mergeCell ref="E47:H47"/>
  </mergeCells>
  <hyperlinks>
    <hyperlink ref="F1:G1" location="C2" display="1) Krycí list soupisu"/>
    <hyperlink ref="G1:H1" location="C58"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R168"/>
  <sheetViews>
    <sheetView showGridLines="0" workbookViewId="0" topLeftCell="A1">
      <pane ySplit="1" topLeftCell="A115"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7"/>
      <c r="C1" s="107"/>
      <c r="D1" s="108" t="s">
        <v>1</v>
      </c>
      <c r="E1" s="107"/>
      <c r="F1" s="109" t="s">
        <v>131</v>
      </c>
      <c r="G1" s="373" t="s">
        <v>132</v>
      </c>
      <c r="H1" s="373"/>
      <c r="I1" s="110"/>
      <c r="J1" s="109" t="s">
        <v>133</v>
      </c>
      <c r="K1" s="108" t="s">
        <v>134</v>
      </c>
      <c r="L1" s="109" t="s">
        <v>135</v>
      </c>
      <c r="M1" s="109"/>
      <c r="N1" s="109"/>
      <c r="O1" s="109"/>
      <c r="P1" s="109"/>
      <c r="Q1" s="109"/>
      <c r="R1" s="109"/>
      <c r="S1" s="109"/>
      <c r="T1" s="10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7" customHeight="1">
      <c r="L2" s="339" t="s">
        <v>8</v>
      </c>
      <c r="M2" s="340"/>
      <c r="N2" s="340"/>
      <c r="O2" s="340"/>
      <c r="P2" s="340"/>
      <c r="Q2" s="340"/>
      <c r="R2" s="340"/>
      <c r="S2" s="340"/>
      <c r="T2" s="340"/>
      <c r="U2" s="340"/>
      <c r="V2" s="340"/>
      <c r="AT2" s="24" t="s">
        <v>123</v>
      </c>
    </row>
    <row r="3" spans="2:46" ht="7" customHeight="1">
      <c r="B3" s="25"/>
      <c r="C3" s="26"/>
      <c r="D3" s="26"/>
      <c r="E3" s="26"/>
      <c r="F3" s="26"/>
      <c r="G3" s="26"/>
      <c r="H3" s="26"/>
      <c r="I3" s="111"/>
      <c r="J3" s="26"/>
      <c r="K3" s="27"/>
      <c r="AT3" s="24" t="s">
        <v>82</v>
      </c>
    </row>
    <row r="4" spans="2:46" ht="37" customHeight="1">
      <c r="B4" s="28"/>
      <c r="C4" s="29"/>
      <c r="D4" s="30" t="s">
        <v>136</v>
      </c>
      <c r="E4" s="29"/>
      <c r="F4" s="29"/>
      <c r="G4" s="29"/>
      <c r="H4" s="29"/>
      <c r="I4" s="112"/>
      <c r="J4" s="29"/>
      <c r="K4" s="31"/>
      <c r="M4" s="32" t="s">
        <v>13</v>
      </c>
      <c r="AT4" s="24" t="s">
        <v>6</v>
      </c>
    </row>
    <row r="5" spans="2:11" ht="7" customHeight="1">
      <c r="B5" s="28"/>
      <c r="C5" s="29"/>
      <c r="D5" s="29"/>
      <c r="E5" s="29"/>
      <c r="F5" s="29"/>
      <c r="G5" s="29"/>
      <c r="H5" s="29"/>
      <c r="I5" s="112"/>
      <c r="J5" s="29"/>
      <c r="K5" s="31"/>
    </row>
    <row r="6" spans="2:11" ht="13.5">
      <c r="B6" s="28"/>
      <c r="C6" s="29"/>
      <c r="D6" s="37" t="s">
        <v>19</v>
      </c>
      <c r="E6" s="29"/>
      <c r="F6" s="29"/>
      <c r="G6" s="29"/>
      <c r="H6" s="29"/>
      <c r="I6" s="112"/>
      <c r="J6" s="29"/>
      <c r="K6" s="31"/>
    </row>
    <row r="7" spans="2:11" ht="16.5" customHeight="1">
      <c r="B7" s="28"/>
      <c r="C7" s="29"/>
      <c r="D7" s="29"/>
      <c r="E7" s="374" t="str">
        <f>'Rekapitulace stavby'!K6</f>
        <v>Plácek v Hlubočepích</v>
      </c>
      <c r="F7" s="380"/>
      <c r="G7" s="380"/>
      <c r="H7" s="380"/>
      <c r="I7" s="112"/>
      <c r="J7" s="29"/>
      <c r="K7" s="31"/>
    </row>
    <row r="8" spans="2:11" ht="13.5">
      <c r="B8" s="28"/>
      <c r="C8" s="29"/>
      <c r="D8" s="37" t="s">
        <v>137</v>
      </c>
      <c r="E8" s="29"/>
      <c r="F8" s="29"/>
      <c r="G8" s="29"/>
      <c r="H8" s="29"/>
      <c r="I8" s="112"/>
      <c r="J8" s="29"/>
      <c r="K8" s="31"/>
    </row>
    <row r="9" spans="2:11" s="1" customFormat="1" ht="16.5" customHeight="1">
      <c r="B9" s="41"/>
      <c r="C9" s="42"/>
      <c r="D9" s="42"/>
      <c r="E9" s="374" t="s">
        <v>2145</v>
      </c>
      <c r="F9" s="375"/>
      <c r="G9" s="375"/>
      <c r="H9" s="375"/>
      <c r="I9" s="113"/>
      <c r="J9" s="42"/>
      <c r="K9" s="45"/>
    </row>
    <row r="10" spans="2:11" s="1" customFormat="1" ht="13.5">
      <c r="B10" s="41"/>
      <c r="C10" s="42"/>
      <c r="D10" s="37" t="s">
        <v>139</v>
      </c>
      <c r="E10" s="42"/>
      <c r="F10" s="42"/>
      <c r="G10" s="42"/>
      <c r="H10" s="42"/>
      <c r="I10" s="113"/>
      <c r="J10" s="42"/>
      <c r="K10" s="45"/>
    </row>
    <row r="11" spans="2:11" s="1" customFormat="1" ht="37" customHeight="1">
      <c r="B11" s="41"/>
      <c r="C11" s="42"/>
      <c r="D11" s="42"/>
      <c r="E11" s="376" t="s">
        <v>2423</v>
      </c>
      <c r="F11" s="375"/>
      <c r="G11" s="375"/>
      <c r="H11" s="375"/>
      <c r="I11" s="113"/>
      <c r="J11" s="42"/>
      <c r="K11" s="45"/>
    </row>
    <row r="12" spans="2:11" s="1" customFormat="1" ht="13.5">
      <c r="B12" s="41"/>
      <c r="C12" s="42"/>
      <c r="D12" s="42"/>
      <c r="E12" s="42"/>
      <c r="F12" s="42"/>
      <c r="G12" s="42"/>
      <c r="H12" s="42"/>
      <c r="I12" s="113"/>
      <c r="J12" s="42"/>
      <c r="K12" s="45"/>
    </row>
    <row r="13" spans="2:11" s="1" customFormat="1" ht="14.5" customHeight="1">
      <c r="B13" s="41"/>
      <c r="C13" s="42"/>
      <c r="D13" s="37" t="s">
        <v>21</v>
      </c>
      <c r="E13" s="42"/>
      <c r="F13" s="35" t="s">
        <v>5</v>
      </c>
      <c r="G13" s="42"/>
      <c r="H13" s="42"/>
      <c r="I13" s="114" t="s">
        <v>22</v>
      </c>
      <c r="J13" s="35" t="s">
        <v>5</v>
      </c>
      <c r="K13" s="45"/>
    </row>
    <row r="14" spans="2:11" s="1" customFormat="1" ht="14.5" customHeight="1">
      <c r="B14" s="41"/>
      <c r="C14" s="42"/>
      <c r="D14" s="37" t="s">
        <v>23</v>
      </c>
      <c r="E14" s="42"/>
      <c r="F14" s="35" t="s">
        <v>24</v>
      </c>
      <c r="G14" s="42"/>
      <c r="H14" s="42"/>
      <c r="I14" s="114" t="s">
        <v>25</v>
      </c>
      <c r="J14" s="115" t="str">
        <f>'Rekapitulace stavby'!AN8</f>
        <v>30. 10. 2018</v>
      </c>
      <c r="K14" s="45"/>
    </row>
    <row r="15" spans="2:11" s="1" customFormat="1" ht="10.75" customHeight="1">
      <c r="B15" s="41"/>
      <c r="C15" s="42"/>
      <c r="D15" s="42"/>
      <c r="E15" s="42"/>
      <c r="F15" s="42"/>
      <c r="G15" s="42"/>
      <c r="H15" s="42"/>
      <c r="I15" s="113"/>
      <c r="J15" s="42"/>
      <c r="K15" s="45"/>
    </row>
    <row r="16" spans="2:11" s="1" customFormat="1" ht="14.5" customHeight="1">
      <c r="B16" s="41"/>
      <c r="C16" s="42"/>
      <c r="D16" s="37" t="s">
        <v>27</v>
      </c>
      <c r="E16" s="42"/>
      <c r="F16" s="42"/>
      <c r="G16" s="42"/>
      <c r="H16" s="42"/>
      <c r="I16" s="114" t="s">
        <v>28</v>
      </c>
      <c r="J16" s="35" t="s">
        <v>29</v>
      </c>
      <c r="K16" s="45"/>
    </row>
    <row r="17" spans="2:11" s="1" customFormat="1" ht="18" customHeight="1">
      <c r="B17" s="41"/>
      <c r="C17" s="42"/>
      <c r="D17" s="42"/>
      <c r="E17" s="35" t="s">
        <v>30</v>
      </c>
      <c r="F17" s="42"/>
      <c r="G17" s="42"/>
      <c r="H17" s="42"/>
      <c r="I17" s="114" t="s">
        <v>31</v>
      </c>
      <c r="J17" s="35" t="s">
        <v>5</v>
      </c>
      <c r="K17" s="45"/>
    </row>
    <row r="18" spans="2:11" s="1" customFormat="1" ht="7" customHeight="1">
      <c r="B18" s="41"/>
      <c r="C18" s="42"/>
      <c r="D18" s="42"/>
      <c r="E18" s="42"/>
      <c r="F18" s="42"/>
      <c r="G18" s="42"/>
      <c r="H18" s="42"/>
      <c r="I18" s="113"/>
      <c r="J18" s="42"/>
      <c r="K18" s="45"/>
    </row>
    <row r="19" spans="2:11" s="1" customFormat="1" ht="14.5" customHeight="1">
      <c r="B19" s="41"/>
      <c r="C19" s="42"/>
      <c r="D19" s="37" t="s">
        <v>32</v>
      </c>
      <c r="E19" s="42"/>
      <c r="F19" s="42"/>
      <c r="G19" s="42"/>
      <c r="H19" s="42"/>
      <c r="I19" s="114"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14" t="s">
        <v>31</v>
      </c>
      <c r="J20" s="35" t="str">
        <f>IF('Rekapitulace stavby'!AN14="Vyplň údaj","",IF('Rekapitulace stavby'!AN14="","",'Rekapitulace stavby'!AN14))</f>
        <v/>
      </c>
      <c r="K20" s="45"/>
    </row>
    <row r="21" spans="2:11" s="1" customFormat="1" ht="7" customHeight="1">
      <c r="B21" s="41"/>
      <c r="C21" s="42"/>
      <c r="D21" s="42"/>
      <c r="E21" s="42"/>
      <c r="F21" s="42"/>
      <c r="G21" s="42"/>
      <c r="H21" s="42"/>
      <c r="I21" s="113"/>
      <c r="J21" s="42"/>
      <c r="K21" s="45"/>
    </row>
    <row r="22" spans="2:11" s="1" customFormat="1" ht="14.5" customHeight="1">
      <c r="B22" s="41"/>
      <c r="C22" s="42"/>
      <c r="D22" s="37" t="s">
        <v>34</v>
      </c>
      <c r="E22" s="42"/>
      <c r="F22" s="42"/>
      <c r="G22" s="42"/>
      <c r="H22" s="42"/>
      <c r="I22" s="114" t="s">
        <v>28</v>
      </c>
      <c r="J22" s="35" t="s">
        <v>5</v>
      </c>
      <c r="K22" s="45"/>
    </row>
    <row r="23" spans="2:11" s="1" customFormat="1" ht="18" customHeight="1">
      <c r="B23" s="41"/>
      <c r="C23" s="42"/>
      <c r="D23" s="42"/>
      <c r="E23" s="35" t="s">
        <v>35</v>
      </c>
      <c r="F23" s="42"/>
      <c r="G23" s="42"/>
      <c r="H23" s="42"/>
      <c r="I23" s="114" t="s">
        <v>31</v>
      </c>
      <c r="J23" s="35" t="s">
        <v>5</v>
      </c>
      <c r="K23" s="45"/>
    </row>
    <row r="24" spans="2:11" s="1" customFormat="1" ht="7" customHeight="1">
      <c r="B24" s="41"/>
      <c r="C24" s="42"/>
      <c r="D24" s="42"/>
      <c r="E24" s="42"/>
      <c r="F24" s="42"/>
      <c r="G24" s="42"/>
      <c r="H24" s="42"/>
      <c r="I24" s="113"/>
      <c r="J24" s="42"/>
      <c r="K24" s="45"/>
    </row>
    <row r="25" spans="2:11" s="1" customFormat="1" ht="14.5" customHeight="1">
      <c r="B25" s="41"/>
      <c r="C25" s="42"/>
      <c r="D25" s="37" t="s">
        <v>37</v>
      </c>
      <c r="E25" s="42"/>
      <c r="F25" s="42"/>
      <c r="G25" s="42"/>
      <c r="H25" s="42"/>
      <c r="I25" s="113"/>
      <c r="J25" s="42"/>
      <c r="K25" s="45"/>
    </row>
    <row r="26" spans="2:11" s="7" customFormat="1" ht="16.5" customHeight="1">
      <c r="B26" s="116"/>
      <c r="C26" s="117"/>
      <c r="D26" s="117"/>
      <c r="E26" s="350" t="s">
        <v>5</v>
      </c>
      <c r="F26" s="350"/>
      <c r="G26" s="350"/>
      <c r="H26" s="350"/>
      <c r="I26" s="118"/>
      <c r="J26" s="117"/>
      <c r="K26" s="119"/>
    </row>
    <row r="27" spans="2:11" s="1" customFormat="1" ht="7" customHeight="1">
      <c r="B27" s="41"/>
      <c r="C27" s="42"/>
      <c r="D27" s="42"/>
      <c r="E27" s="42"/>
      <c r="F27" s="42"/>
      <c r="G27" s="42"/>
      <c r="H27" s="42"/>
      <c r="I27" s="113"/>
      <c r="J27" s="42"/>
      <c r="K27" s="45"/>
    </row>
    <row r="28" spans="2:11" s="1" customFormat="1" ht="7" customHeight="1">
      <c r="B28" s="41"/>
      <c r="C28" s="42"/>
      <c r="D28" s="68"/>
      <c r="E28" s="68"/>
      <c r="F28" s="68"/>
      <c r="G28" s="68"/>
      <c r="H28" s="68"/>
      <c r="I28" s="120"/>
      <c r="J28" s="68"/>
      <c r="K28" s="121"/>
    </row>
    <row r="29" spans="2:11" s="1" customFormat="1" ht="25.4" customHeight="1">
      <c r="B29" s="41"/>
      <c r="C29" s="42"/>
      <c r="D29" s="122" t="s">
        <v>39</v>
      </c>
      <c r="E29" s="42"/>
      <c r="F29" s="42"/>
      <c r="G29" s="42"/>
      <c r="H29" s="42"/>
      <c r="I29" s="113"/>
      <c r="J29" s="123">
        <f>ROUND(J87,2)</f>
        <v>0</v>
      </c>
      <c r="K29" s="45"/>
    </row>
    <row r="30" spans="2:11" s="1" customFormat="1" ht="7" customHeight="1">
      <c r="B30" s="41"/>
      <c r="C30" s="42"/>
      <c r="D30" s="68"/>
      <c r="E30" s="68"/>
      <c r="F30" s="68"/>
      <c r="G30" s="68"/>
      <c r="H30" s="68"/>
      <c r="I30" s="120"/>
      <c r="J30" s="68"/>
      <c r="K30" s="121"/>
    </row>
    <row r="31" spans="2:11" s="1" customFormat="1" ht="14.5" customHeight="1">
      <c r="B31" s="41"/>
      <c r="C31" s="42"/>
      <c r="D31" s="42"/>
      <c r="E31" s="42"/>
      <c r="F31" s="46" t="s">
        <v>41</v>
      </c>
      <c r="G31" s="42"/>
      <c r="H31" s="42"/>
      <c r="I31" s="124" t="s">
        <v>40</v>
      </c>
      <c r="J31" s="46" t="s">
        <v>42</v>
      </c>
      <c r="K31" s="45"/>
    </row>
    <row r="32" spans="2:11" s="1" customFormat="1" ht="14.5" customHeight="1">
      <c r="B32" s="41"/>
      <c r="C32" s="42"/>
      <c r="D32" s="49" t="s">
        <v>43</v>
      </c>
      <c r="E32" s="49" t="s">
        <v>44</v>
      </c>
      <c r="F32" s="125">
        <f>ROUND(SUM(BE87:BE167),2)</f>
        <v>0</v>
      </c>
      <c r="G32" s="42"/>
      <c r="H32" s="42"/>
      <c r="I32" s="126">
        <v>0.21</v>
      </c>
      <c r="J32" s="125">
        <f>ROUND(ROUND((SUM(BE87:BE167)),2)*I32,2)</f>
        <v>0</v>
      </c>
      <c r="K32" s="45"/>
    </row>
    <row r="33" spans="2:11" s="1" customFormat="1" ht="14.5" customHeight="1">
      <c r="B33" s="41"/>
      <c r="C33" s="42"/>
      <c r="D33" s="42"/>
      <c r="E33" s="49" t="s">
        <v>45</v>
      </c>
      <c r="F33" s="125">
        <f>ROUND(SUM(BF87:BF167),2)</f>
        <v>0</v>
      </c>
      <c r="G33" s="42"/>
      <c r="H33" s="42"/>
      <c r="I33" s="126">
        <v>0.15</v>
      </c>
      <c r="J33" s="125">
        <f>ROUND(ROUND((SUM(BF87:BF167)),2)*I33,2)</f>
        <v>0</v>
      </c>
      <c r="K33" s="45"/>
    </row>
    <row r="34" spans="2:11" s="1" customFormat="1" ht="14.5" customHeight="1" hidden="1">
      <c r="B34" s="41"/>
      <c r="C34" s="42"/>
      <c r="D34" s="42"/>
      <c r="E34" s="49" t="s">
        <v>46</v>
      </c>
      <c r="F34" s="125">
        <f>ROUND(SUM(BG87:BG167),2)</f>
        <v>0</v>
      </c>
      <c r="G34" s="42"/>
      <c r="H34" s="42"/>
      <c r="I34" s="126">
        <v>0.21</v>
      </c>
      <c r="J34" s="125">
        <v>0</v>
      </c>
      <c r="K34" s="45"/>
    </row>
    <row r="35" spans="2:11" s="1" customFormat="1" ht="14.5" customHeight="1" hidden="1">
      <c r="B35" s="41"/>
      <c r="C35" s="42"/>
      <c r="D35" s="42"/>
      <c r="E35" s="49" t="s">
        <v>47</v>
      </c>
      <c r="F35" s="125">
        <f>ROUND(SUM(BH87:BH167),2)</f>
        <v>0</v>
      </c>
      <c r="G35" s="42"/>
      <c r="H35" s="42"/>
      <c r="I35" s="126">
        <v>0.15</v>
      </c>
      <c r="J35" s="125">
        <v>0</v>
      </c>
      <c r="K35" s="45"/>
    </row>
    <row r="36" spans="2:11" s="1" customFormat="1" ht="14.5" customHeight="1" hidden="1">
      <c r="B36" s="41"/>
      <c r="C36" s="42"/>
      <c r="D36" s="42"/>
      <c r="E36" s="49" t="s">
        <v>48</v>
      </c>
      <c r="F36" s="125">
        <f>ROUND(SUM(BI87:BI167),2)</f>
        <v>0</v>
      </c>
      <c r="G36" s="42"/>
      <c r="H36" s="42"/>
      <c r="I36" s="126">
        <v>0</v>
      </c>
      <c r="J36" s="125">
        <v>0</v>
      </c>
      <c r="K36" s="45"/>
    </row>
    <row r="37" spans="2:11" s="1" customFormat="1" ht="7" customHeight="1">
      <c r="B37" s="41"/>
      <c r="C37" s="42"/>
      <c r="D37" s="42"/>
      <c r="E37" s="42"/>
      <c r="F37" s="42"/>
      <c r="G37" s="42"/>
      <c r="H37" s="42"/>
      <c r="I37" s="113"/>
      <c r="J37" s="42"/>
      <c r="K37" s="45"/>
    </row>
    <row r="38" spans="2:11" s="1" customFormat="1" ht="25.4" customHeight="1">
      <c r="B38" s="41"/>
      <c r="C38" s="127"/>
      <c r="D38" s="128" t="s">
        <v>49</v>
      </c>
      <c r="E38" s="71"/>
      <c r="F38" s="71"/>
      <c r="G38" s="129" t="s">
        <v>50</v>
      </c>
      <c r="H38" s="130" t="s">
        <v>51</v>
      </c>
      <c r="I38" s="131"/>
      <c r="J38" s="132">
        <f>SUM(J29:J36)</f>
        <v>0</v>
      </c>
      <c r="K38" s="133"/>
    </row>
    <row r="39" spans="2:11" s="1" customFormat="1" ht="14.5" customHeight="1">
      <c r="B39" s="56"/>
      <c r="C39" s="57"/>
      <c r="D39" s="57"/>
      <c r="E39" s="57"/>
      <c r="F39" s="57"/>
      <c r="G39" s="57"/>
      <c r="H39" s="57"/>
      <c r="I39" s="134"/>
      <c r="J39" s="57"/>
      <c r="K39" s="58"/>
    </row>
    <row r="43" spans="2:11" s="1" customFormat="1" ht="7" customHeight="1">
      <c r="B43" s="59"/>
      <c r="C43" s="60"/>
      <c r="D43" s="60"/>
      <c r="E43" s="60"/>
      <c r="F43" s="60"/>
      <c r="G43" s="60"/>
      <c r="H43" s="60"/>
      <c r="I43" s="135"/>
      <c r="J43" s="60"/>
      <c r="K43" s="136"/>
    </row>
    <row r="44" spans="2:11" s="1" customFormat="1" ht="37" customHeight="1">
      <c r="B44" s="41"/>
      <c r="C44" s="30" t="s">
        <v>141</v>
      </c>
      <c r="D44" s="42"/>
      <c r="E44" s="42"/>
      <c r="F44" s="42"/>
      <c r="G44" s="42"/>
      <c r="H44" s="42"/>
      <c r="I44" s="113"/>
      <c r="J44" s="42"/>
      <c r="K44" s="45"/>
    </row>
    <row r="45" spans="2:11" s="1" customFormat="1" ht="7" customHeight="1">
      <c r="B45" s="41"/>
      <c r="C45" s="42"/>
      <c r="D45" s="42"/>
      <c r="E45" s="42"/>
      <c r="F45" s="42"/>
      <c r="G45" s="42"/>
      <c r="H45" s="42"/>
      <c r="I45" s="113"/>
      <c r="J45" s="42"/>
      <c r="K45" s="45"/>
    </row>
    <row r="46" spans="2:11" s="1" customFormat="1" ht="14.5" customHeight="1">
      <c r="B46" s="41"/>
      <c r="C46" s="37" t="s">
        <v>19</v>
      </c>
      <c r="D46" s="42"/>
      <c r="E46" s="42"/>
      <c r="F46" s="42"/>
      <c r="G46" s="42"/>
      <c r="H46" s="42"/>
      <c r="I46" s="113"/>
      <c r="J46" s="42"/>
      <c r="K46" s="45"/>
    </row>
    <row r="47" spans="2:11" s="1" customFormat="1" ht="16.5" customHeight="1">
      <c r="B47" s="41"/>
      <c r="C47" s="42"/>
      <c r="D47" s="42"/>
      <c r="E47" s="374" t="str">
        <f>E7</f>
        <v>Plácek v Hlubočepích</v>
      </c>
      <c r="F47" s="380"/>
      <c r="G47" s="380"/>
      <c r="H47" s="380"/>
      <c r="I47" s="113"/>
      <c r="J47" s="42"/>
      <c r="K47" s="45"/>
    </row>
    <row r="48" spans="2:11" ht="13.5">
      <c r="B48" s="28"/>
      <c r="C48" s="37" t="s">
        <v>137</v>
      </c>
      <c r="D48" s="29"/>
      <c r="E48" s="29"/>
      <c r="F48" s="29"/>
      <c r="G48" s="29"/>
      <c r="H48" s="29"/>
      <c r="I48" s="112"/>
      <c r="J48" s="29"/>
      <c r="K48" s="31"/>
    </row>
    <row r="49" spans="2:11" s="1" customFormat="1" ht="16.5" customHeight="1">
      <c r="B49" s="41"/>
      <c r="C49" s="42"/>
      <c r="D49" s="42"/>
      <c r="E49" s="374" t="s">
        <v>2145</v>
      </c>
      <c r="F49" s="375"/>
      <c r="G49" s="375"/>
      <c r="H49" s="375"/>
      <c r="I49" s="113"/>
      <c r="J49" s="42"/>
      <c r="K49" s="45"/>
    </row>
    <row r="50" spans="2:11" s="1" customFormat="1" ht="14.5" customHeight="1">
      <c r="B50" s="41"/>
      <c r="C50" s="37" t="s">
        <v>139</v>
      </c>
      <c r="D50" s="42"/>
      <c r="E50" s="42"/>
      <c r="F50" s="42"/>
      <c r="G50" s="42"/>
      <c r="H50" s="42"/>
      <c r="I50" s="113"/>
      <c r="J50" s="42"/>
      <c r="K50" s="45"/>
    </row>
    <row r="51" spans="2:11" s="1" customFormat="1" ht="17.25" customHeight="1">
      <c r="B51" s="41"/>
      <c r="C51" s="42"/>
      <c r="D51" s="42"/>
      <c r="E51" s="376" t="str">
        <f>E11</f>
        <v>06.3 - SO 06.3 Kanalizační přípojka</v>
      </c>
      <c r="F51" s="375"/>
      <c r="G51" s="375"/>
      <c r="H51" s="375"/>
      <c r="I51" s="113"/>
      <c r="J51" s="42"/>
      <c r="K51" s="45"/>
    </row>
    <row r="52" spans="2:11" s="1" customFormat="1" ht="7" customHeight="1">
      <c r="B52" s="41"/>
      <c r="C52" s="42"/>
      <c r="D52" s="42"/>
      <c r="E52" s="42"/>
      <c r="F52" s="42"/>
      <c r="G52" s="42"/>
      <c r="H52" s="42"/>
      <c r="I52" s="113"/>
      <c r="J52" s="42"/>
      <c r="K52" s="45"/>
    </row>
    <row r="53" spans="2:11" s="1" customFormat="1" ht="18" customHeight="1">
      <c r="B53" s="41"/>
      <c r="C53" s="37" t="s">
        <v>23</v>
      </c>
      <c r="D53" s="42"/>
      <c r="E53" s="42"/>
      <c r="F53" s="35" t="str">
        <f>F14</f>
        <v>p.č.1282/1, k.ú. Hlubočepy [728837]</v>
      </c>
      <c r="G53" s="42"/>
      <c r="H53" s="42"/>
      <c r="I53" s="114" t="s">
        <v>25</v>
      </c>
      <c r="J53" s="115" t="str">
        <f>IF(J14="","",J14)</f>
        <v>30. 10. 2018</v>
      </c>
      <c r="K53" s="45"/>
    </row>
    <row r="54" spans="2:11" s="1" customFormat="1" ht="7" customHeight="1">
      <c r="B54" s="41"/>
      <c r="C54" s="42"/>
      <c r="D54" s="42"/>
      <c r="E54" s="42"/>
      <c r="F54" s="42"/>
      <c r="G54" s="42"/>
      <c r="H54" s="42"/>
      <c r="I54" s="113"/>
      <c r="J54" s="42"/>
      <c r="K54" s="45"/>
    </row>
    <row r="55" spans="2:11" s="1" customFormat="1" ht="13.5">
      <c r="B55" s="41"/>
      <c r="C55" s="37" t="s">
        <v>27</v>
      </c>
      <c r="D55" s="42"/>
      <c r="E55" s="42"/>
      <c r="F55" s="35" t="str">
        <f>E17</f>
        <v>M.Č. PRAHA 5</v>
      </c>
      <c r="G55" s="42"/>
      <c r="H55" s="42"/>
      <c r="I55" s="114" t="s">
        <v>34</v>
      </c>
      <c r="J55" s="350" t="str">
        <f>E23</f>
        <v>VISION FOR LIFE s.r.o.</v>
      </c>
      <c r="K55" s="45"/>
    </row>
    <row r="56" spans="2:11" s="1" customFormat="1" ht="14.5" customHeight="1">
      <c r="B56" s="41"/>
      <c r="C56" s="37" t="s">
        <v>32</v>
      </c>
      <c r="D56" s="42"/>
      <c r="E56" s="42"/>
      <c r="F56" s="35" t="str">
        <f>IF(E20="","",E20)</f>
        <v/>
      </c>
      <c r="G56" s="42"/>
      <c r="H56" s="42"/>
      <c r="I56" s="113"/>
      <c r="J56" s="377"/>
      <c r="K56" s="45"/>
    </row>
    <row r="57" spans="2:11" s="1" customFormat="1" ht="10.4" customHeight="1">
      <c r="B57" s="41"/>
      <c r="C57" s="42"/>
      <c r="D57" s="42"/>
      <c r="E57" s="42"/>
      <c r="F57" s="42"/>
      <c r="G57" s="42"/>
      <c r="H57" s="42"/>
      <c r="I57" s="113"/>
      <c r="J57" s="42"/>
      <c r="K57" s="45"/>
    </row>
    <row r="58" spans="2:11" s="1" customFormat="1" ht="29.25" customHeight="1">
      <c r="B58" s="41"/>
      <c r="C58" s="137" t="s">
        <v>142</v>
      </c>
      <c r="D58" s="127"/>
      <c r="E58" s="127"/>
      <c r="F58" s="127"/>
      <c r="G58" s="127"/>
      <c r="H58" s="127"/>
      <c r="I58" s="138"/>
      <c r="J58" s="139" t="s">
        <v>143</v>
      </c>
      <c r="K58" s="140"/>
    </row>
    <row r="59" spans="2:11" s="1" customFormat="1" ht="10.4" customHeight="1">
      <c r="B59" s="41"/>
      <c r="C59" s="42"/>
      <c r="D59" s="42"/>
      <c r="E59" s="42"/>
      <c r="F59" s="42"/>
      <c r="G59" s="42"/>
      <c r="H59" s="42"/>
      <c r="I59" s="113"/>
      <c r="J59" s="42"/>
      <c r="K59" s="45"/>
    </row>
    <row r="60" spans="2:47" s="1" customFormat="1" ht="29.25" customHeight="1">
      <c r="B60" s="41"/>
      <c r="C60" s="141" t="s">
        <v>144</v>
      </c>
      <c r="D60" s="42"/>
      <c r="E60" s="42"/>
      <c r="F60" s="42"/>
      <c r="G60" s="42"/>
      <c r="H60" s="42"/>
      <c r="I60" s="113"/>
      <c r="J60" s="123">
        <f>J87</f>
        <v>0</v>
      </c>
      <c r="K60" s="45"/>
      <c r="AU60" s="24" t="s">
        <v>145</v>
      </c>
    </row>
    <row r="61" spans="2:11" s="8" customFormat="1" ht="25" customHeight="1">
      <c r="B61" s="142"/>
      <c r="C61" s="143"/>
      <c r="D61" s="144" t="s">
        <v>146</v>
      </c>
      <c r="E61" s="145"/>
      <c r="F61" s="145"/>
      <c r="G61" s="145"/>
      <c r="H61" s="145"/>
      <c r="I61" s="146"/>
      <c r="J61" s="147">
        <f>J88</f>
        <v>0</v>
      </c>
      <c r="K61" s="148"/>
    </row>
    <row r="62" spans="2:11" s="9" customFormat="1" ht="19.9" customHeight="1">
      <c r="B62" s="149"/>
      <c r="C62" s="150"/>
      <c r="D62" s="151" t="s">
        <v>147</v>
      </c>
      <c r="E62" s="152"/>
      <c r="F62" s="152"/>
      <c r="G62" s="152"/>
      <c r="H62" s="152"/>
      <c r="I62" s="153"/>
      <c r="J62" s="154">
        <f>J89</f>
        <v>0</v>
      </c>
      <c r="K62" s="155"/>
    </row>
    <row r="63" spans="2:11" s="9" customFormat="1" ht="19.9" customHeight="1">
      <c r="B63" s="149"/>
      <c r="C63" s="150"/>
      <c r="D63" s="151" t="s">
        <v>369</v>
      </c>
      <c r="E63" s="152"/>
      <c r="F63" s="152"/>
      <c r="G63" s="152"/>
      <c r="H63" s="152"/>
      <c r="I63" s="153"/>
      <c r="J63" s="154">
        <f>J144</f>
        <v>0</v>
      </c>
      <c r="K63" s="155"/>
    </row>
    <row r="64" spans="2:11" s="9" customFormat="1" ht="19.9" customHeight="1">
      <c r="B64" s="149"/>
      <c r="C64" s="150"/>
      <c r="D64" s="151" t="s">
        <v>148</v>
      </c>
      <c r="E64" s="152"/>
      <c r="F64" s="152"/>
      <c r="G64" s="152"/>
      <c r="H64" s="152"/>
      <c r="I64" s="153"/>
      <c r="J64" s="154">
        <f>J148</f>
        <v>0</v>
      </c>
      <c r="K64" s="155"/>
    </row>
    <row r="65" spans="2:11" s="9" customFormat="1" ht="19.9" customHeight="1">
      <c r="B65" s="149"/>
      <c r="C65" s="150"/>
      <c r="D65" s="151" t="s">
        <v>372</v>
      </c>
      <c r="E65" s="152"/>
      <c r="F65" s="152"/>
      <c r="G65" s="152"/>
      <c r="H65" s="152"/>
      <c r="I65" s="153"/>
      <c r="J65" s="154">
        <f>J165</f>
        <v>0</v>
      </c>
      <c r="K65" s="155"/>
    </row>
    <row r="66" spans="2:11" s="1" customFormat="1" ht="21.75" customHeight="1">
      <c r="B66" s="41"/>
      <c r="C66" s="42"/>
      <c r="D66" s="42"/>
      <c r="E66" s="42"/>
      <c r="F66" s="42"/>
      <c r="G66" s="42"/>
      <c r="H66" s="42"/>
      <c r="I66" s="113"/>
      <c r="J66" s="42"/>
      <c r="K66" s="45"/>
    </row>
    <row r="67" spans="2:11" s="1" customFormat="1" ht="7" customHeight="1">
      <c r="B67" s="56"/>
      <c r="C67" s="57"/>
      <c r="D67" s="57"/>
      <c r="E67" s="57"/>
      <c r="F67" s="57"/>
      <c r="G67" s="57"/>
      <c r="H67" s="57"/>
      <c r="I67" s="134"/>
      <c r="J67" s="57"/>
      <c r="K67" s="58"/>
    </row>
    <row r="71" spans="2:12" s="1" customFormat="1" ht="7" customHeight="1">
      <c r="B71" s="59"/>
      <c r="C71" s="60"/>
      <c r="D71" s="60"/>
      <c r="E71" s="60"/>
      <c r="F71" s="60"/>
      <c r="G71" s="60"/>
      <c r="H71" s="60"/>
      <c r="I71" s="135"/>
      <c r="J71" s="60"/>
      <c r="K71" s="60"/>
      <c r="L71" s="41"/>
    </row>
    <row r="72" spans="2:12" s="1" customFormat="1" ht="37" customHeight="1">
      <c r="B72" s="41"/>
      <c r="C72" s="61" t="s">
        <v>151</v>
      </c>
      <c r="I72" s="156"/>
      <c r="L72" s="41"/>
    </row>
    <row r="73" spans="2:12" s="1" customFormat="1" ht="7" customHeight="1">
      <c r="B73" s="41"/>
      <c r="I73" s="156"/>
      <c r="L73" s="41"/>
    </row>
    <row r="74" spans="2:12" s="1" customFormat="1" ht="14.5" customHeight="1">
      <c r="B74" s="41"/>
      <c r="C74" s="63" t="s">
        <v>19</v>
      </c>
      <c r="I74" s="156"/>
      <c r="L74" s="41"/>
    </row>
    <row r="75" spans="2:12" s="1" customFormat="1" ht="16.5" customHeight="1">
      <c r="B75" s="41"/>
      <c r="E75" s="378" t="str">
        <f>E7</f>
        <v>Plácek v Hlubočepích</v>
      </c>
      <c r="F75" s="379"/>
      <c r="G75" s="379"/>
      <c r="H75" s="379"/>
      <c r="I75" s="156"/>
      <c r="L75" s="41"/>
    </row>
    <row r="76" spans="2:12" ht="13.5">
      <c r="B76" s="28"/>
      <c r="C76" s="63" t="s">
        <v>137</v>
      </c>
      <c r="L76" s="28"/>
    </row>
    <row r="77" spans="2:12" s="1" customFormat="1" ht="16.5" customHeight="1">
      <c r="B77" s="41"/>
      <c r="E77" s="378" t="s">
        <v>2145</v>
      </c>
      <c r="F77" s="372"/>
      <c r="G77" s="372"/>
      <c r="H77" s="372"/>
      <c r="I77" s="156"/>
      <c r="L77" s="41"/>
    </row>
    <row r="78" spans="2:12" s="1" customFormat="1" ht="14.5" customHeight="1">
      <c r="B78" s="41"/>
      <c r="C78" s="63" t="s">
        <v>139</v>
      </c>
      <c r="I78" s="156"/>
      <c r="L78" s="41"/>
    </row>
    <row r="79" spans="2:12" s="1" customFormat="1" ht="17.25" customHeight="1">
      <c r="B79" s="41"/>
      <c r="E79" s="358" t="str">
        <f>E11</f>
        <v>06.3 - SO 06.3 Kanalizační přípojka</v>
      </c>
      <c r="F79" s="372"/>
      <c r="G79" s="372"/>
      <c r="H79" s="372"/>
      <c r="I79" s="156"/>
      <c r="L79" s="41"/>
    </row>
    <row r="80" spans="2:12" s="1" customFormat="1" ht="7" customHeight="1">
      <c r="B80" s="41"/>
      <c r="I80" s="156"/>
      <c r="L80" s="41"/>
    </row>
    <row r="81" spans="2:12" s="1" customFormat="1" ht="18" customHeight="1">
      <c r="B81" s="41"/>
      <c r="C81" s="63" t="s">
        <v>23</v>
      </c>
      <c r="F81" s="157" t="str">
        <f>F14</f>
        <v>p.č.1282/1, k.ú. Hlubočepy [728837]</v>
      </c>
      <c r="I81" s="158" t="s">
        <v>25</v>
      </c>
      <c r="J81" s="67" t="str">
        <f>IF(J14="","",J14)</f>
        <v>30. 10. 2018</v>
      </c>
      <c r="L81" s="41"/>
    </row>
    <row r="82" spans="2:12" s="1" customFormat="1" ht="7" customHeight="1">
      <c r="B82" s="41"/>
      <c r="I82" s="156"/>
      <c r="L82" s="41"/>
    </row>
    <row r="83" spans="2:12" s="1" customFormat="1" ht="13.5">
      <c r="B83" s="41"/>
      <c r="C83" s="63" t="s">
        <v>27</v>
      </c>
      <c r="F83" s="157" t="str">
        <f>E17</f>
        <v>M.Č. PRAHA 5</v>
      </c>
      <c r="I83" s="158" t="s">
        <v>34</v>
      </c>
      <c r="J83" s="157" t="str">
        <f>E23</f>
        <v>VISION FOR LIFE s.r.o.</v>
      </c>
      <c r="L83" s="41"/>
    </row>
    <row r="84" spans="2:12" s="1" customFormat="1" ht="14.5" customHeight="1">
      <c r="B84" s="41"/>
      <c r="C84" s="63" t="s">
        <v>32</v>
      </c>
      <c r="F84" s="157" t="str">
        <f>IF(E20="","",E20)</f>
        <v/>
      </c>
      <c r="I84" s="156"/>
      <c r="L84" s="41"/>
    </row>
    <row r="85" spans="2:12" s="1" customFormat="1" ht="10.4" customHeight="1">
      <c r="B85" s="41"/>
      <c r="I85" s="156"/>
      <c r="L85" s="41"/>
    </row>
    <row r="86" spans="2:20" s="10" customFormat="1" ht="29.25" customHeight="1">
      <c r="B86" s="159"/>
      <c r="C86" s="160" t="s">
        <v>152</v>
      </c>
      <c r="D86" s="161" t="s">
        <v>58</v>
      </c>
      <c r="E86" s="161" t="s">
        <v>54</v>
      </c>
      <c r="F86" s="161" t="s">
        <v>153</v>
      </c>
      <c r="G86" s="161" t="s">
        <v>154</v>
      </c>
      <c r="H86" s="161" t="s">
        <v>155</v>
      </c>
      <c r="I86" s="162" t="s">
        <v>156</v>
      </c>
      <c r="J86" s="161" t="s">
        <v>143</v>
      </c>
      <c r="K86" s="163" t="s">
        <v>157</v>
      </c>
      <c r="L86" s="159"/>
      <c r="M86" s="73" t="s">
        <v>158</v>
      </c>
      <c r="N86" s="74" t="s">
        <v>43</v>
      </c>
      <c r="O86" s="74" t="s">
        <v>159</v>
      </c>
      <c r="P86" s="74" t="s">
        <v>160</v>
      </c>
      <c r="Q86" s="74" t="s">
        <v>161</v>
      </c>
      <c r="R86" s="74" t="s">
        <v>162</v>
      </c>
      <c r="S86" s="74" t="s">
        <v>163</v>
      </c>
      <c r="T86" s="75" t="s">
        <v>164</v>
      </c>
    </row>
    <row r="87" spans="2:63" s="1" customFormat="1" ht="29.25" customHeight="1">
      <c r="B87" s="41"/>
      <c r="C87" s="77" t="s">
        <v>144</v>
      </c>
      <c r="I87" s="156"/>
      <c r="J87" s="164">
        <f>BK87</f>
        <v>0</v>
      </c>
      <c r="L87" s="41"/>
      <c r="M87" s="76"/>
      <c r="N87" s="68"/>
      <c r="O87" s="68"/>
      <c r="P87" s="165">
        <f>P88</f>
        <v>0</v>
      </c>
      <c r="Q87" s="68"/>
      <c r="R87" s="165">
        <f>R88</f>
        <v>35.417522479999995</v>
      </c>
      <c r="S87" s="68"/>
      <c r="T87" s="166">
        <f>T88</f>
        <v>0</v>
      </c>
      <c r="AT87" s="24" t="s">
        <v>72</v>
      </c>
      <c r="AU87" s="24" t="s">
        <v>145</v>
      </c>
      <c r="BK87" s="167">
        <f>BK88</f>
        <v>0</v>
      </c>
    </row>
    <row r="88" spans="2:63" s="11" customFormat="1" ht="37.4" customHeight="1">
      <c r="B88" s="168"/>
      <c r="D88" s="169" t="s">
        <v>72</v>
      </c>
      <c r="E88" s="170" t="s">
        <v>165</v>
      </c>
      <c r="F88" s="170" t="s">
        <v>166</v>
      </c>
      <c r="I88" s="171"/>
      <c r="J88" s="172">
        <f>BK88</f>
        <v>0</v>
      </c>
      <c r="L88" s="168"/>
      <c r="M88" s="173"/>
      <c r="N88" s="174"/>
      <c r="O88" s="174"/>
      <c r="P88" s="175">
        <f>P89+P144+P148+P165</f>
        <v>0</v>
      </c>
      <c r="Q88" s="174"/>
      <c r="R88" s="175">
        <f>R89+R144+R148+R165</f>
        <v>35.417522479999995</v>
      </c>
      <c r="S88" s="174"/>
      <c r="T88" s="176">
        <f>T89+T144+T148+T165</f>
        <v>0</v>
      </c>
      <c r="AR88" s="169" t="s">
        <v>80</v>
      </c>
      <c r="AT88" s="177" t="s">
        <v>72</v>
      </c>
      <c r="AU88" s="177" t="s">
        <v>73</v>
      </c>
      <c r="AY88" s="169" t="s">
        <v>167</v>
      </c>
      <c r="BK88" s="178">
        <f>BK89+BK144+BK148+BK165</f>
        <v>0</v>
      </c>
    </row>
    <row r="89" spans="2:63" s="11" customFormat="1" ht="19.9" customHeight="1">
      <c r="B89" s="168"/>
      <c r="D89" s="169" t="s">
        <v>72</v>
      </c>
      <c r="E89" s="179" t="s">
        <v>80</v>
      </c>
      <c r="F89" s="179" t="s">
        <v>168</v>
      </c>
      <c r="I89" s="171"/>
      <c r="J89" s="180">
        <f>BK89</f>
        <v>0</v>
      </c>
      <c r="L89" s="168"/>
      <c r="M89" s="173"/>
      <c r="N89" s="174"/>
      <c r="O89" s="174"/>
      <c r="P89" s="175">
        <f>SUM(P90:P143)</f>
        <v>0</v>
      </c>
      <c r="Q89" s="174"/>
      <c r="R89" s="175">
        <f>SUM(R90:R143)</f>
        <v>32.4317272</v>
      </c>
      <c r="S89" s="174"/>
      <c r="T89" s="176">
        <f>SUM(T90:T143)</f>
        <v>0</v>
      </c>
      <c r="AR89" s="169" t="s">
        <v>80</v>
      </c>
      <c r="AT89" s="177" t="s">
        <v>72</v>
      </c>
      <c r="AU89" s="177" t="s">
        <v>80</v>
      </c>
      <c r="AY89" s="169" t="s">
        <v>167</v>
      </c>
      <c r="BK89" s="178">
        <f>SUM(BK90:BK143)</f>
        <v>0</v>
      </c>
    </row>
    <row r="90" spans="2:65" s="1" customFormat="1" ht="25.5" customHeight="1">
      <c r="B90" s="181"/>
      <c r="C90" s="182" t="s">
        <v>80</v>
      </c>
      <c r="D90" s="182" t="s">
        <v>169</v>
      </c>
      <c r="E90" s="183" t="s">
        <v>536</v>
      </c>
      <c r="F90" s="184" t="s">
        <v>537</v>
      </c>
      <c r="G90" s="185" t="s">
        <v>200</v>
      </c>
      <c r="H90" s="186">
        <v>22.995</v>
      </c>
      <c r="I90" s="187"/>
      <c r="J90" s="188">
        <f>ROUND(I90*H90,2)</f>
        <v>0</v>
      </c>
      <c r="K90" s="184" t="s">
        <v>173</v>
      </c>
      <c r="L90" s="41"/>
      <c r="M90" s="189" t="s">
        <v>5</v>
      </c>
      <c r="N90" s="190" t="s">
        <v>44</v>
      </c>
      <c r="O90" s="42"/>
      <c r="P90" s="191">
        <f>O90*H90</f>
        <v>0</v>
      </c>
      <c r="Q90" s="191">
        <v>0</v>
      </c>
      <c r="R90" s="191">
        <f>Q90*H90</f>
        <v>0</v>
      </c>
      <c r="S90" s="191">
        <v>0</v>
      </c>
      <c r="T90" s="192">
        <f>S90*H90</f>
        <v>0</v>
      </c>
      <c r="AR90" s="24" t="s">
        <v>174</v>
      </c>
      <c r="AT90" s="24" t="s">
        <v>169</v>
      </c>
      <c r="AU90" s="24" t="s">
        <v>82</v>
      </c>
      <c r="AY90" s="24" t="s">
        <v>167</v>
      </c>
      <c r="BE90" s="193">
        <f>IF(N90="základní",J90,0)</f>
        <v>0</v>
      </c>
      <c r="BF90" s="193">
        <f>IF(N90="snížená",J90,0)</f>
        <v>0</v>
      </c>
      <c r="BG90" s="193">
        <f>IF(N90="zákl. přenesená",J90,0)</f>
        <v>0</v>
      </c>
      <c r="BH90" s="193">
        <f>IF(N90="sníž. přenesená",J90,0)</f>
        <v>0</v>
      </c>
      <c r="BI90" s="193">
        <f>IF(N90="nulová",J90,0)</f>
        <v>0</v>
      </c>
      <c r="BJ90" s="24" t="s">
        <v>80</v>
      </c>
      <c r="BK90" s="193">
        <f>ROUND(I90*H90,2)</f>
        <v>0</v>
      </c>
      <c r="BL90" s="24" t="s">
        <v>174</v>
      </c>
      <c r="BM90" s="24" t="s">
        <v>2179</v>
      </c>
    </row>
    <row r="91" spans="2:47" s="1" customFormat="1" ht="218.5">
      <c r="B91" s="41"/>
      <c r="D91" s="194" t="s">
        <v>176</v>
      </c>
      <c r="F91" s="195" t="s">
        <v>539</v>
      </c>
      <c r="I91" s="156"/>
      <c r="L91" s="41"/>
      <c r="M91" s="196"/>
      <c r="N91" s="42"/>
      <c r="O91" s="42"/>
      <c r="P91" s="42"/>
      <c r="Q91" s="42"/>
      <c r="R91" s="42"/>
      <c r="S91" s="42"/>
      <c r="T91" s="70"/>
      <c r="AT91" s="24" t="s">
        <v>176</v>
      </c>
      <c r="AU91" s="24" t="s">
        <v>82</v>
      </c>
    </row>
    <row r="92" spans="2:51" s="12" customFormat="1" ht="13.5">
      <c r="B92" s="197"/>
      <c r="D92" s="194" t="s">
        <v>178</v>
      </c>
      <c r="E92" s="198" t="s">
        <v>5</v>
      </c>
      <c r="F92" s="199" t="s">
        <v>2424</v>
      </c>
      <c r="H92" s="198" t="s">
        <v>5</v>
      </c>
      <c r="I92" s="200"/>
      <c r="L92" s="197"/>
      <c r="M92" s="201"/>
      <c r="N92" s="202"/>
      <c r="O92" s="202"/>
      <c r="P92" s="202"/>
      <c r="Q92" s="202"/>
      <c r="R92" s="202"/>
      <c r="S92" s="202"/>
      <c r="T92" s="203"/>
      <c r="AT92" s="198" t="s">
        <v>178</v>
      </c>
      <c r="AU92" s="198" t="s">
        <v>82</v>
      </c>
      <c r="AV92" s="12" t="s">
        <v>80</v>
      </c>
      <c r="AW92" s="12" t="s">
        <v>36</v>
      </c>
      <c r="AX92" s="12" t="s">
        <v>73</v>
      </c>
      <c r="AY92" s="198" t="s">
        <v>167</v>
      </c>
    </row>
    <row r="93" spans="2:51" s="13" customFormat="1" ht="13.5">
      <c r="B93" s="204"/>
      <c r="D93" s="194" t="s">
        <v>178</v>
      </c>
      <c r="E93" s="205" t="s">
        <v>5</v>
      </c>
      <c r="F93" s="206" t="s">
        <v>2425</v>
      </c>
      <c r="H93" s="207">
        <v>45.99</v>
      </c>
      <c r="I93" s="208"/>
      <c r="L93" s="204"/>
      <c r="M93" s="209"/>
      <c r="N93" s="210"/>
      <c r="O93" s="210"/>
      <c r="P93" s="210"/>
      <c r="Q93" s="210"/>
      <c r="R93" s="210"/>
      <c r="S93" s="210"/>
      <c r="T93" s="211"/>
      <c r="AT93" s="205" t="s">
        <v>178</v>
      </c>
      <c r="AU93" s="205" t="s">
        <v>82</v>
      </c>
      <c r="AV93" s="13" t="s">
        <v>82</v>
      </c>
      <c r="AW93" s="13" t="s">
        <v>36</v>
      </c>
      <c r="AX93" s="13" t="s">
        <v>73</v>
      </c>
      <c r="AY93" s="205" t="s">
        <v>167</v>
      </c>
    </row>
    <row r="94" spans="2:51" s="13" customFormat="1" ht="13.5">
      <c r="B94" s="204"/>
      <c r="D94" s="194" t="s">
        <v>178</v>
      </c>
      <c r="E94" s="205" t="s">
        <v>5</v>
      </c>
      <c r="F94" s="206" t="s">
        <v>2426</v>
      </c>
      <c r="H94" s="207">
        <v>22.995</v>
      </c>
      <c r="I94" s="208"/>
      <c r="L94" s="204"/>
      <c r="M94" s="209"/>
      <c r="N94" s="210"/>
      <c r="O94" s="210"/>
      <c r="P94" s="210"/>
      <c r="Q94" s="210"/>
      <c r="R94" s="210"/>
      <c r="S94" s="210"/>
      <c r="T94" s="211"/>
      <c r="AT94" s="205" t="s">
        <v>178</v>
      </c>
      <c r="AU94" s="205" t="s">
        <v>82</v>
      </c>
      <c r="AV94" s="13" t="s">
        <v>82</v>
      </c>
      <c r="AW94" s="13" t="s">
        <v>36</v>
      </c>
      <c r="AX94" s="13" t="s">
        <v>80</v>
      </c>
      <c r="AY94" s="205" t="s">
        <v>167</v>
      </c>
    </row>
    <row r="95" spans="2:65" s="1" customFormat="1" ht="38.25" customHeight="1">
      <c r="B95" s="181"/>
      <c r="C95" s="182" t="s">
        <v>82</v>
      </c>
      <c r="D95" s="182" t="s">
        <v>169</v>
      </c>
      <c r="E95" s="183" t="s">
        <v>541</v>
      </c>
      <c r="F95" s="184" t="s">
        <v>542</v>
      </c>
      <c r="G95" s="185" t="s">
        <v>200</v>
      </c>
      <c r="H95" s="186">
        <v>6.899</v>
      </c>
      <c r="I95" s="187"/>
      <c r="J95" s="188">
        <f>ROUND(I95*H95,2)</f>
        <v>0</v>
      </c>
      <c r="K95" s="184" t="s">
        <v>173</v>
      </c>
      <c r="L95" s="41"/>
      <c r="M95" s="189" t="s">
        <v>5</v>
      </c>
      <c r="N95" s="190" t="s">
        <v>44</v>
      </c>
      <c r="O95" s="42"/>
      <c r="P95" s="191">
        <f>O95*H95</f>
        <v>0</v>
      </c>
      <c r="Q95" s="191">
        <v>0</v>
      </c>
      <c r="R95" s="191">
        <f>Q95*H95</f>
        <v>0</v>
      </c>
      <c r="S95" s="191">
        <v>0</v>
      </c>
      <c r="T95" s="192">
        <f>S95*H95</f>
        <v>0</v>
      </c>
      <c r="AR95" s="24" t="s">
        <v>174</v>
      </c>
      <c r="AT95" s="24" t="s">
        <v>169</v>
      </c>
      <c r="AU95" s="24" t="s">
        <v>82</v>
      </c>
      <c r="AY95" s="24" t="s">
        <v>167</v>
      </c>
      <c r="BE95" s="193">
        <f>IF(N95="základní",J95,0)</f>
        <v>0</v>
      </c>
      <c r="BF95" s="193">
        <f>IF(N95="snížená",J95,0)</f>
        <v>0</v>
      </c>
      <c r="BG95" s="193">
        <f>IF(N95="zákl. přenesená",J95,0)</f>
        <v>0</v>
      </c>
      <c r="BH95" s="193">
        <f>IF(N95="sníž. přenesená",J95,0)</f>
        <v>0</v>
      </c>
      <c r="BI95" s="193">
        <f>IF(N95="nulová",J95,0)</f>
        <v>0</v>
      </c>
      <c r="BJ95" s="24" t="s">
        <v>80</v>
      </c>
      <c r="BK95" s="193">
        <f>ROUND(I95*H95,2)</f>
        <v>0</v>
      </c>
      <c r="BL95" s="24" t="s">
        <v>174</v>
      </c>
      <c r="BM95" s="24" t="s">
        <v>2184</v>
      </c>
    </row>
    <row r="96" spans="2:47" s="1" customFormat="1" ht="218.5">
      <c r="B96" s="41"/>
      <c r="D96" s="194" t="s">
        <v>176</v>
      </c>
      <c r="F96" s="195" t="s">
        <v>539</v>
      </c>
      <c r="I96" s="156"/>
      <c r="L96" s="41"/>
      <c r="M96" s="196"/>
      <c r="N96" s="42"/>
      <c r="O96" s="42"/>
      <c r="P96" s="42"/>
      <c r="Q96" s="42"/>
      <c r="R96" s="42"/>
      <c r="S96" s="42"/>
      <c r="T96" s="70"/>
      <c r="AT96" s="24" t="s">
        <v>176</v>
      </c>
      <c r="AU96" s="24" t="s">
        <v>82</v>
      </c>
    </row>
    <row r="97" spans="2:51" s="13" customFormat="1" ht="13.5">
      <c r="B97" s="204"/>
      <c r="D97" s="194" t="s">
        <v>178</v>
      </c>
      <c r="E97" s="205" t="s">
        <v>5</v>
      </c>
      <c r="F97" s="206" t="s">
        <v>2427</v>
      </c>
      <c r="H97" s="207">
        <v>6.899</v>
      </c>
      <c r="I97" s="208"/>
      <c r="L97" s="204"/>
      <c r="M97" s="209"/>
      <c r="N97" s="210"/>
      <c r="O97" s="210"/>
      <c r="P97" s="210"/>
      <c r="Q97" s="210"/>
      <c r="R97" s="210"/>
      <c r="S97" s="210"/>
      <c r="T97" s="211"/>
      <c r="AT97" s="205" t="s">
        <v>178</v>
      </c>
      <c r="AU97" s="205" t="s">
        <v>82</v>
      </c>
      <c r="AV97" s="13" t="s">
        <v>82</v>
      </c>
      <c r="AW97" s="13" t="s">
        <v>36</v>
      </c>
      <c r="AX97" s="13" t="s">
        <v>80</v>
      </c>
      <c r="AY97" s="205" t="s">
        <v>167</v>
      </c>
    </row>
    <row r="98" spans="2:65" s="1" customFormat="1" ht="25.5" customHeight="1">
      <c r="B98" s="181"/>
      <c r="C98" s="182" t="s">
        <v>188</v>
      </c>
      <c r="D98" s="182" t="s">
        <v>169</v>
      </c>
      <c r="E98" s="183" t="s">
        <v>2428</v>
      </c>
      <c r="F98" s="184" t="s">
        <v>2429</v>
      </c>
      <c r="G98" s="185" t="s">
        <v>200</v>
      </c>
      <c r="H98" s="186">
        <v>22.995</v>
      </c>
      <c r="I98" s="187"/>
      <c r="J98" s="188">
        <f>ROUND(I98*H98,2)</f>
        <v>0</v>
      </c>
      <c r="K98" s="184" t="s">
        <v>173</v>
      </c>
      <c r="L98" s="41"/>
      <c r="M98" s="189" t="s">
        <v>5</v>
      </c>
      <c r="N98" s="190" t="s">
        <v>44</v>
      </c>
      <c r="O98" s="42"/>
      <c r="P98" s="191">
        <f>O98*H98</f>
        <v>0</v>
      </c>
      <c r="Q98" s="191">
        <v>0</v>
      </c>
      <c r="R98" s="191">
        <f>Q98*H98</f>
        <v>0</v>
      </c>
      <c r="S98" s="191">
        <v>0</v>
      </c>
      <c r="T98" s="192">
        <f>S98*H98</f>
        <v>0</v>
      </c>
      <c r="AR98" s="24" t="s">
        <v>174</v>
      </c>
      <c r="AT98" s="24" t="s">
        <v>169</v>
      </c>
      <c r="AU98" s="24" t="s">
        <v>82</v>
      </c>
      <c r="AY98" s="24" t="s">
        <v>167</v>
      </c>
      <c r="BE98" s="193">
        <f>IF(N98="základní",J98,0)</f>
        <v>0</v>
      </c>
      <c r="BF98" s="193">
        <f>IF(N98="snížená",J98,0)</f>
        <v>0</v>
      </c>
      <c r="BG98" s="193">
        <f>IF(N98="zákl. přenesená",J98,0)</f>
        <v>0</v>
      </c>
      <c r="BH98" s="193">
        <f>IF(N98="sníž. přenesená",J98,0)</f>
        <v>0</v>
      </c>
      <c r="BI98" s="193">
        <f>IF(N98="nulová",J98,0)</f>
        <v>0</v>
      </c>
      <c r="BJ98" s="24" t="s">
        <v>80</v>
      </c>
      <c r="BK98" s="193">
        <f>ROUND(I98*H98,2)</f>
        <v>0</v>
      </c>
      <c r="BL98" s="24" t="s">
        <v>174</v>
      </c>
      <c r="BM98" s="24" t="s">
        <v>2430</v>
      </c>
    </row>
    <row r="99" spans="2:47" s="1" customFormat="1" ht="218.5">
      <c r="B99" s="41"/>
      <c r="D99" s="194" t="s">
        <v>176</v>
      </c>
      <c r="F99" s="195" t="s">
        <v>539</v>
      </c>
      <c r="I99" s="156"/>
      <c r="L99" s="41"/>
      <c r="M99" s="196"/>
      <c r="N99" s="42"/>
      <c r="O99" s="42"/>
      <c r="P99" s="42"/>
      <c r="Q99" s="42"/>
      <c r="R99" s="42"/>
      <c r="S99" s="42"/>
      <c r="T99" s="70"/>
      <c r="AT99" s="24" t="s">
        <v>176</v>
      </c>
      <c r="AU99" s="24" t="s">
        <v>82</v>
      </c>
    </row>
    <row r="100" spans="2:51" s="12" customFormat="1" ht="13.5">
      <c r="B100" s="197"/>
      <c r="D100" s="194" t="s">
        <v>178</v>
      </c>
      <c r="E100" s="198" t="s">
        <v>5</v>
      </c>
      <c r="F100" s="199" t="s">
        <v>2431</v>
      </c>
      <c r="H100" s="198" t="s">
        <v>5</v>
      </c>
      <c r="I100" s="200"/>
      <c r="L100" s="197"/>
      <c r="M100" s="201"/>
      <c r="N100" s="202"/>
      <c r="O100" s="202"/>
      <c r="P100" s="202"/>
      <c r="Q100" s="202"/>
      <c r="R100" s="202"/>
      <c r="S100" s="202"/>
      <c r="T100" s="203"/>
      <c r="AT100" s="198" t="s">
        <v>178</v>
      </c>
      <c r="AU100" s="198" t="s">
        <v>82</v>
      </c>
      <c r="AV100" s="12" t="s">
        <v>80</v>
      </c>
      <c r="AW100" s="12" t="s">
        <v>36</v>
      </c>
      <c r="AX100" s="12" t="s">
        <v>73</v>
      </c>
      <c r="AY100" s="198" t="s">
        <v>167</v>
      </c>
    </row>
    <row r="101" spans="2:51" s="13" customFormat="1" ht="13.5">
      <c r="B101" s="204"/>
      <c r="D101" s="194" t="s">
        <v>178</v>
      </c>
      <c r="E101" s="205" t="s">
        <v>5</v>
      </c>
      <c r="F101" s="206" t="s">
        <v>2425</v>
      </c>
      <c r="H101" s="207">
        <v>45.99</v>
      </c>
      <c r="I101" s="208"/>
      <c r="L101" s="204"/>
      <c r="M101" s="209"/>
      <c r="N101" s="210"/>
      <c r="O101" s="210"/>
      <c r="P101" s="210"/>
      <c r="Q101" s="210"/>
      <c r="R101" s="210"/>
      <c r="S101" s="210"/>
      <c r="T101" s="211"/>
      <c r="AT101" s="205" t="s">
        <v>178</v>
      </c>
      <c r="AU101" s="205" t="s">
        <v>82</v>
      </c>
      <c r="AV101" s="13" t="s">
        <v>82</v>
      </c>
      <c r="AW101" s="13" t="s">
        <v>36</v>
      </c>
      <c r="AX101" s="13" t="s">
        <v>73</v>
      </c>
      <c r="AY101" s="205" t="s">
        <v>167</v>
      </c>
    </row>
    <row r="102" spans="2:51" s="13" customFormat="1" ht="13.5">
      <c r="B102" s="204"/>
      <c r="D102" s="194" t="s">
        <v>178</v>
      </c>
      <c r="E102" s="205" t="s">
        <v>5</v>
      </c>
      <c r="F102" s="206" t="s">
        <v>2426</v>
      </c>
      <c r="H102" s="207">
        <v>22.995</v>
      </c>
      <c r="I102" s="208"/>
      <c r="L102" s="204"/>
      <c r="M102" s="209"/>
      <c r="N102" s="210"/>
      <c r="O102" s="210"/>
      <c r="P102" s="210"/>
      <c r="Q102" s="210"/>
      <c r="R102" s="210"/>
      <c r="S102" s="210"/>
      <c r="T102" s="211"/>
      <c r="AT102" s="205" t="s">
        <v>178</v>
      </c>
      <c r="AU102" s="205" t="s">
        <v>82</v>
      </c>
      <c r="AV102" s="13" t="s">
        <v>82</v>
      </c>
      <c r="AW102" s="13" t="s">
        <v>36</v>
      </c>
      <c r="AX102" s="13" t="s">
        <v>80</v>
      </c>
      <c r="AY102" s="205" t="s">
        <v>167</v>
      </c>
    </row>
    <row r="103" spans="2:65" s="1" customFormat="1" ht="38.25" customHeight="1">
      <c r="B103" s="181"/>
      <c r="C103" s="182" t="s">
        <v>174</v>
      </c>
      <c r="D103" s="182" t="s">
        <v>169</v>
      </c>
      <c r="E103" s="183" t="s">
        <v>2432</v>
      </c>
      <c r="F103" s="184" t="s">
        <v>2433</v>
      </c>
      <c r="G103" s="185" t="s">
        <v>200</v>
      </c>
      <c r="H103" s="186">
        <v>6.899</v>
      </c>
      <c r="I103" s="187"/>
      <c r="J103" s="188">
        <f>ROUND(I103*H103,2)</f>
        <v>0</v>
      </c>
      <c r="K103" s="184" t="s">
        <v>173</v>
      </c>
      <c r="L103" s="41"/>
      <c r="M103" s="189" t="s">
        <v>5</v>
      </c>
      <c r="N103" s="190" t="s">
        <v>44</v>
      </c>
      <c r="O103" s="42"/>
      <c r="P103" s="191">
        <f>O103*H103</f>
        <v>0</v>
      </c>
      <c r="Q103" s="191">
        <v>0</v>
      </c>
      <c r="R103" s="191">
        <f>Q103*H103</f>
        <v>0</v>
      </c>
      <c r="S103" s="191">
        <v>0</v>
      </c>
      <c r="T103" s="192">
        <f>S103*H103</f>
        <v>0</v>
      </c>
      <c r="AR103" s="24" t="s">
        <v>174</v>
      </c>
      <c r="AT103" s="24" t="s">
        <v>169</v>
      </c>
      <c r="AU103" s="24" t="s">
        <v>82</v>
      </c>
      <c r="AY103" s="24" t="s">
        <v>167</v>
      </c>
      <c r="BE103" s="193">
        <f>IF(N103="základní",J103,0)</f>
        <v>0</v>
      </c>
      <c r="BF103" s="193">
        <f>IF(N103="snížená",J103,0)</f>
        <v>0</v>
      </c>
      <c r="BG103" s="193">
        <f>IF(N103="zákl. přenesená",J103,0)</f>
        <v>0</v>
      </c>
      <c r="BH103" s="193">
        <f>IF(N103="sníž. přenesená",J103,0)</f>
        <v>0</v>
      </c>
      <c r="BI103" s="193">
        <f>IF(N103="nulová",J103,0)</f>
        <v>0</v>
      </c>
      <c r="BJ103" s="24" t="s">
        <v>80</v>
      </c>
      <c r="BK103" s="193">
        <f>ROUND(I103*H103,2)</f>
        <v>0</v>
      </c>
      <c r="BL103" s="24" t="s">
        <v>174</v>
      </c>
      <c r="BM103" s="24" t="s">
        <v>2434</v>
      </c>
    </row>
    <row r="104" spans="2:47" s="1" customFormat="1" ht="218.5">
      <c r="B104" s="41"/>
      <c r="D104" s="194" t="s">
        <v>176</v>
      </c>
      <c r="F104" s="195" t="s">
        <v>539</v>
      </c>
      <c r="I104" s="156"/>
      <c r="L104" s="41"/>
      <c r="M104" s="196"/>
      <c r="N104" s="42"/>
      <c r="O104" s="42"/>
      <c r="P104" s="42"/>
      <c r="Q104" s="42"/>
      <c r="R104" s="42"/>
      <c r="S104" s="42"/>
      <c r="T104" s="70"/>
      <c r="AT104" s="24" t="s">
        <v>176</v>
      </c>
      <c r="AU104" s="24" t="s">
        <v>82</v>
      </c>
    </row>
    <row r="105" spans="2:51" s="13" customFormat="1" ht="13.5">
      <c r="B105" s="204"/>
      <c r="D105" s="194" t="s">
        <v>178</v>
      </c>
      <c r="E105" s="205" t="s">
        <v>5</v>
      </c>
      <c r="F105" s="206" t="s">
        <v>2427</v>
      </c>
      <c r="H105" s="207">
        <v>6.899</v>
      </c>
      <c r="I105" s="208"/>
      <c r="L105" s="204"/>
      <c r="M105" s="209"/>
      <c r="N105" s="210"/>
      <c r="O105" s="210"/>
      <c r="P105" s="210"/>
      <c r="Q105" s="210"/>
      <c r="R105" s="210"/>
      <c r="S105" s="210"/>
      <c r="T105" s="211"/>
      <c r="AT105" s="205" t="s">
        <v>178</v>
      </c>
      <c r="AU105" s="205" t="s">
        <v>82</v>
      </c>
      <c r="AV105" s="13" t="s">
        <v>82</v>
      </c>
      <c r="AW105" s="13" t="s">
        <v>36</v>
      </c>
      <c r="AX105" s="13" t="s">
        <v>80</v>
      </c>
      <c r="AY105" s="205" t="s">
        <v>167</v>
      </c>
    </row>
    <row r="106" spans="2:65" s="1" customFormat="1" ht="25.5" customHeight="1">
      <c r="B106" s="181"/>
      <c r="C106" s="182" t="s">
        <v>197</v>
      </c>
      <c r="D106" s="182" t="s">
        <v>169</v>
      </c>
      <c r="E106" s="183" t="s">
        <v>2186</v>
      </c>
      <c r="F106" s="184" t="s">
        <v>2187</v>
      </c>
      <c r="G106" s="185" t="s">
        <v>172</v>
      </c>
      <c r="H106" s="186">
        <v>4.94</v>
      </c>
      <c r="I106" s="187"/>
      <c r="J106" s="188">
        <f>ROUND(I106*H106,2)</f>
        <v>0</v>
      </c>
      <c r="K106" s="184" t="s">
        <v>173</v>
      </c>
      <c r="L106" s="41"/>
      <c r="M106" s="189" t="s">
        <v>5</v>
      </c>
      <c r="N106" s="190" t="s">
        <v>44</v>
      </c>
      <c r="O106" s="42"/>
      <c r="P106" s="191">
        <f>O106*H106</f>
        <v>0</v>
      </c>
      <c r="Q106" s="191">
        <v>0.00084</v>
      </c>
      <c r="R106" s="191">
        <f>Q106*H106</f>
        <v>0.004149600000000001</v>
      </c>
      <c r="S106" s="191">
        <v>0</v>
      </c>
      <c r="T106" s="192">
        <f>S106*H106</f>
        <v>0</v>
      </c>
      <c r="AR106" s="24" t="s">
        <v>174</v>
      </c>
      <c r="AT106" s="24" t="s">
        <v>169</v>
      </c>
      <c r="AU106" s="24" t="s">
        <v>82</v>
      </c>
      <c r="AY106" s="24" t="s">
        <v>167</v>
      </c>
      <c r="BE106" s="193">
        <f>IF(N106="základní",J106,0)</f>
        <v>0</v>
      </c>
      <c r="BF106" s="193">
        <f>IF(N106="snížená",J106,0)</f>
        <v>0</v>
      </c>
      <c r="BG106" s="193">
        <f>IF(N106="zákl. přenesená",J106,0)</f>
        <v>0</v>
      </c>
      <c r="BH106" s="193">
        <f>IF(N106="sníž. přenesená",J106,0)</f>
        <v>0</v>
      </c>
      <c r="BI106" s="193">
        <f>IF(N106="nulová",J106,0)</f>
        <v>0</v>
      </c>
      <c r="BJ106" s="24" t="s">
        <v>80</v>
      </c>
      <c r="BK106" s="193">
        <f>ROUND(I106*H106,2)</f>
        <v>0</v>
      </c>
      <c r="BL106" s="24" t="s">
        <v>174</v>
      </c>
      <c r="BM106" s="24" t="s">
        <v>2188</v>
      </c>
    </row>
    <row r="107" spans="2:47" s="1" customFormat="1" ht="161.5">
      <c r="B107" s="41"/>
      <c r="D107" s="194" t="s">
        <v>176</v>
      </c>
      <c r="F107" s="195" t="s">
        <v>2189</v>
      </c>
      <c r="I107" s="156"/>
      <c r="L107" s="41"/>
      <c r="M107" s="196"/>
      <c r="N107" s="42"/>
      <c r="O107" s="42"/>
      <c r="P107" s="42"/>
      <c r="Q107" s="42"/>
      <c r="R107" s="42"/>
      <c r="S107" s="42"/>
      <c r="T107" s="70"/>
      <c r="AT107" s="24" t="s">
        <v>176</v>
      </c>
      <c r="AU107" s="24" t="s">
        <v>82</v>
      </c>
    </row>
    <row r="108" spans="2:51" s="13" customFormat="1" ht="13.5">
      <c r="B108" s="204"/>
      <c r="D108" s="194" t="s">
        <v>178</v>
      </c>
      <c r="E108" s="205" t="s">
        <v>5</v>
      </c>
      <c r="F108" s="206" t="s">
        <v>2435</v>
      </c>
      <c r="H108" s="207">
        <v>4.94</v>
      </c>
      <c r="I108" s="208"/>
      <c r="L108" s="204"/>
      <c r="M108" s="209"/>
      <c r="N108" s="210"/>
      <c r="O108" s="210"/>
      <c r="P108" s="210"/>
      <c r="Q108" s="210"/>
      <c r="R108" s="210"/>
      <c r="S108" s="210"/>
      <c r="T108" s="211"/>
      <c r="AT108" s="205" t="s">
        <v>178</v>
      </c>
      <c r="AU108" s="205" t="s">
        <v>82</v>
      </c>
      <c r="AV108" s="13" t="s">
        <v>82</v>
      </c>
      <c r="AW108" s="13" t="s">
        <v>36</v>
      </c>
      <c r="AX108" s="13" t="s">
        <v>80</v>
      </c>
      <c r="AY108" s="205" t="s">
        <v>167</v>
      </c>
    </row>
    <row r="109" spans="2:65" s="1" customFormat="1" ht="25.5" customHeight="1">
      <c r="B109" s="181"/>
      <c r="C109" s="182" t="s">
        <v>205</v>
      </c>
      <c r="D109" s="182" t="s">
        <v>169</v>
      </c>
      <c r="E109" s="183" t="s">
        <v>2436</v>
      </c>
      <c r="F109" s="184" t="s">
        <v>2437</v>
      </c>
      <c r="G109" s="185" t="s">
        <v>172</v>
      </c>
      <c r="H109" s="186">
        <v>87.04</v>
      </c>
      <c r="I109" s="187"/>
      <c r="J109" s="188">
        <f>ROUND(I109*H109,2)</f>
        <v>0</v>
      </c>
      <c r="K109" s="184" t="s">
        <v>173</v>
      </c>
      <c r="L109" s="41"/>
      <c r="M109" s="189" t="s">
        <v>5</v>
      </c>
      <c r="N109" s="190" t="s">
        <v>44</v>
      </c>
      <c r="O109" s="42"/>
      <c r="P109" s="191">
        <f>O109*H109</f>
        <v>0</v>
      </c>
      <c r="Q109" s="191">
        <v>0.00119</v>
      </c>
      <c r="R109" s="191">
        <f>Q109*H109</f>
        <v>0.10357760000000002</v>
      </c>
      <c r="S109" s="191">
        <v>0</v>
      </c>
      <c r="T109" s="192">
        <f>S109*H109</f>
        <v>0</v>
      </c>
      <c r="AR109" s="24" t="s">
        <v>174</v>
      </c>
      <c r="AT109" s="24" t="s">
        <v>169</v>
      </c>
      <c r="AU109" s="24" t="s">
        <v>82</v>
      </c>
      <c r="AY109" s="24" t="s">
        <v>167</v>
      </c>
      <c r="BE109" s="193">
        <f>IF(N109="základní",J109,0)</f>
        <v>0</v>
      </c>
      <c r="BF109" s="193">
        <f>IF(N109="snížená",J109,0)</f>
        <v>0</v>
      </c>
      <c r="BG109" s="193">
        <f>IF(N109="zákl. přenesená",J109,0)</f>
        <v>0</v>
      </c>
      <c r="BH109" s="193">
        <f>IF(N109="sníž. přenesená",J109,0)</f>
        <v>0</v>
      </c>
      <c r="BI109" s="193">
        <f>IF(N109="nulová",J109,0)</f>
        <v>0</v>
      </c>
      <c r="BJ109" s="24" t="s">
        <v>80</v>
      </c>
      <c r="BK109" s="193">
        <f>ROUND(I109*H109,2)</f>
        <v>0</v>
      </c>
      <c r="BL109" s="24" t="s">
        <v>174</v>
      </c>
      <c r="BM109" s="24" t="s">
        <v>2438</v>
      </c>
    </row>
    <row r="110" spans="2:47" s="1" customFormat="1" ht="161.5">
      <c r="B110" s="41"/>
      <c r="D110" s="194" t="s">
        <v>176</v>
      </c>
      <c r="F110" s="195" t="s">
        <v>2189</v>
      </c>
      <c r="I110" s="156"/>
      <c r="L110" s="41"/>
      <c r="M110" s="196"/>
      <c r="N110" s="42"/>
      <c r="O110" s="42"/>
      <c r="P110" s="42"/>
      <c r="Q110" s="42"/>
      <c r="R110" s="42"/>
      <c r="S110" s="42"/>
      <c r="T110" s="70"/>
      <c r="AT110" s="24" t="s">
        <v>176</v>
      </c>
      <c r="AU110" s="24" t="s">
        <v>82</v>
      </c>
    </row>
    <row r="111" spans="2:51" s="13" customFormat="1" ht="13.5">
      <c r="B111" s="204"/>
      <c r="D111" s="194" t="s">
        <v>178</v>
      </c>
      <c r="E111" s="205" t="s">
        <v>5</v>
      </c>
      <c r="F111" s="206" t="s">
        <v>2439</v>
      </c>
      <c r="H111" s="207">
        <v>87.04</v>
      </c>
      <c r="I111" s="208"/>
      <c r="L111" s="204"/>
      <c r="M111" s="209"/>
      <c r="N111" s="210"/>
      <c r="O111" s="210"/>
      <c r="P111" s="210"/>
      <c r="Q111" s="210"/>
      <c r="R111" s="210"/>
      <c r="S111" s="210"/>
      <c r="T111" s="211"/>
      <c r="AT111" s="205" t="s">
        <v>178</v>
      </c>
      <c r="AU111" s="205" t="s">
        <v>82</v>
      </c>
      <c r="AV111" s="13" t="s">
        <v>82</v>
      </c>
      <c r="AW111" s="13" t="s">
        <v>36</v>
      </c>
      <c r="AX111" s="13" t="s">
        <v>80</v>
      </c>
      <c r="AY111" s="205" t="s">
        <v>167</v>
      </c>
    </row>
    <row r="112" spans="2:65" s="1" customFormat="1" ht="25.5" customHeight="1">
      <c r="B112" s="181"/>
      <c r="C112" s="182" t="s">
        <v>212</v>
      </c>
      <c r="D112" s="182" t="s">
        <v>169</v>
      </c>
      <c r="E112" s="183" t="s">
        <v>2193</v>
      </c>
      <c r="F112" s="184" t="s">
        <v>2194</v>
      </c>
      <c r="G112" s="185" t="s">
        <v>172</v>
      </c>
      <c r="H112" s="186">
        <v>4.94</v>
      </c>
      <c r="I112" s="187"/>
      <c r="J112" s="188">
        <f>ROUND(I112*H112,2)</f>
        <v>0</v>
      </c>
      <c r="K112" s="184" t="s">
        <v>173</v>
      </c>
      <c r="L112" s="41"/>
      <c r="M112" s="189" t="s">
        <v>5</v>
      </c>
      <c r="N112" s="190" t="s">
        <v>44</v>
      </c>
      <c r="O112" s="42"/>
      <c r="P112" s="191">
        <f>O112*H112</f>
        <v>0</v>
      </c>
      <c r="Q112" s="191">
        <v>0</v>
      </c>
      <c r="R112" s="191">
        <f>Q112*H112</f>
        <v>0</v>
      </c>
      <c r="S112" s="191">
        <v>0</v>
      </c>
      <c r="T112" s="192">
        <f>S112*H112</f>
        <v>0</v>
      </c>
      <c r="AR112" s="24" t="s">
        <v>174</v>
      </c>
      <c r="AT112" s="24" t="s">
        <v>169</v>
      </c>
      <c r="AU112" s="24" t="s">
        <v>82</v>
      </c>
      <c r="AY112" s="24" t="s">
        <v>167</v>
      </c>
      <c r="BE112" s="193">
        <f>IF(N112="základní",J112,0)</f>
        <v>0</v>
      </c>
      <c r="BF112" s="193">
        <f>IF(N112="snížená",J112,0)</f>
        <v>0</v>
      </c>
      <c r="BG112" s="193">
        <f>IF(N112="zákl. přenesená",J112,0)</f>
        <v>0</v>
      </c>
      <c r="BH112" s="193">
        <f>IF(N112="sníž. přenesená",J112,0)</f>
        <v>0</v>
      </c>
      <c r="BI112" s="193">
        <f>IF(N112="nulová",J112,0)</f>
        <v>0</v>
      </c>
      <c r="BJ112" s="24" t="s">
        <v>80</v>
      </c>
      <c r="BK112" s="193">
        <f>ROUND(I112*H112,2)</f>
        <v>0</v>
      </c>
      <c r="BL112" s="24" t="s">
        <v>174</v>
      </c>
      <c r="BM112" s="24" t="s">
        <v>2195</v>
      </c>
    </row>
    <row r="113" spans="2:65" s="1" customFormat="1" ht="38.25" customHeight="1">
      <c r="B113" s="181"/>
      <c r="C113" s="182" t="s">
        <v>217</v>
      </c>
      <c r="D113" s="182" t="s">
        <v>169</v>
      </c>
      <c r="E113" s="183" t="s">
        <v>2440</v>
      </c>
      <c r="F113" s="184" t="s">
        <v>2441</v>
      </c>
      <c r="G113" s="185" t="s">
        <v>172</v>
      </c>
      <c r="H113" s="186">
        <v>87.04</v>
      </c>
      <c r="I113" s="187"/>
      <c r="J113" s="188">
        <f>ROUND(I113*H113,2)</f>
        <v>0</v>
      </c>
      <c r="K113" s="184" t="s">
        <v>173</v>
      </c>
      <c r="L113" s="41"/>
      <c r="M113" s="189" t="s">
        <v>5</v>
      </c>
      <c r="N113" s="190" t="s">
        <v>44</v>
      </c>
      <c r="O113" s="42"/>
      <c r="P113" s="191">
        <f>O113*H113</f>
        <v>0</v>
      </c>
      <c r="Q113" s="191">
        <v>0</v>
      </c>
      <c r="R113" s="191">
        <f>Q113*H113</f>
        <v>0</v>
      </c>
      <c r="S113" s="191">
        <v>0</v>
      </c>
      <c r="T113" s="192">
        <f>S113*H113</f>
        <v>0</v>
      </c>
      <c r="AR113" s="24" t="s">
        <v>174</v>
      </c>
      <c r="AT113" s="24" t="s">
        <v>169</v>
      </c>
      <c r="AU113" s="24" t="s">
        <v>82</v>
      </c>
      <c r="AY113" s="24" t="s">
        <v>167</v>
      </c>
      <c r="BE113" s="193">
        <f>IF(N113="základní",J113,0)</f>
        <v>0</v>
      </c>
      <c r="BF113" s="193">
        <f>IF(N113="snížená",J113,0)</f>
        <v>0</v>
      </c>
      <c r="BG113" s="193">
        <f>IF(N113="zákl. přenesená",J113,0)</f>
        <v>0</v>
      </c>
      <c r="BH113" s="193">
        <f>IF(N113="sníž. přenesená",J113,0)</f>
        <v>0</v>
      </c>
      <c r="BI113" s="193">
        <f>IF(N113="nulová",J113,0)</f>
        <v>0</v>
      </c>
      <c r="BJ113" s="24" t="s">
        <v>80</v>
      </c>
      <c r="BK113" s="193">
        <f>ROUND(I113*H113,2)</f>
        <v>0</v>
      </c>
      <c r="BL113" s="24" t="s">
        <v>174</v>
      </c>
      <c r="BM113" s="24" t="s">
        <v>2442</v>
      </c>
    </row>
    <row r="114" spans="2:65" s="1" customFormat="1" ht="38.25" customHeight="1">
      <c r="B114" s="181"/>
      <c r="C114" s="182" t="s">
        <v>224</v>
      </c>
      <c r="D114" s="182" t="s">
        <v>169</v>
      </c>
      <c r="E114" s="183" t="s">
        <v>2196</v>
      </c>
      <c r="F114" s="184" t="s">
        <v>2197</v>
      </c>
      <c r="G114" s="185" t="s">
        <v>200</v>
      </c>
      <c r="H114" s="186">
        <v>2.47</v>
      </c>
      <c r="I114" s="187"/>
      <c r="J114" s="188">
        <f>ROUND(I114*H114,2)</f>
        <v>0</v>
      </c>
      <c r="K114" s="184" t="s">
        <v>173</v>
      </c>
      <c r="L114" s="41"/>
      <c r="M114" s="189" t="s">
        <v>5</v>
      </c>
      <c r="N114" s="190" t="s">
        <v>44</v>
      </c>
      <c r="O114" s="42"/>
      <c r="P114" s="191">
        <f>O114*H114</f>
        <v>0</v>
      </c>
      <c r="Q114" s="191">
        <v>0</v>
      </c>
      <c r="R114" s="191">
        <f>Q114*H114</f>
        <v>0</v>
      </c>
      <c r="S114" s="191">
        <v>0</v>
      </c>
      <c r="T114" s="192">
        <f>S114*H114</f>
        <v>0</v>
      </c>
      <c r="AR114" s="24" t="s">
        <v>174</v>
      </c>
      <c r="AT114" s="24" t="s">
        <v>169</v>
      </c>
      <c r="AU114" s="24" t="s">
        <v>82</v>
      </c>
      <c r="AY114" s="24" t="s">
        <v>167</v>
      </c>
      <c r="BE114" s="193">
        <f>IF(N114="základní",J114,0)</f>
        <v>0</v>
      </c>
      <c r="BF114" s="193">
        <f>IF(N114="snížená",J114,0)</f>
        <v>0</v>
      </c>
      <c r="BG114" s="193">
        <f>IF(N114="zákl. přenesená",J114,0)</f>
        <v>0</v>
      </c>
      <c r="BH114" s="193">
        <f>IF(N114="sníž. přenesená",J114,0)</f>
        <v>0</v>
      </c>
      <c r="BI114" s="193">
        <f>IF(N114="nulová",J114,0)</f>
        <v>0</v>
      </c>
      <c r="BJ114" s="24" t="s">
        <v>80</v>
      </c>
      <c r="BK114" s="193">
        <f>ROUND(I114*H114,2)</f>
        <v>0</v>
      </c>
      <c r="BL114" s="24" t="s">
        <v>174</v>
      </c>
      <c r="BM114" s="24" t="s">
        <v>2198</v>
      </c>
    </row>
    <row r="115" spans="2:47" s="1" customFormat="1" ht="85.5">
      <c r="B115" s="41"/>
      <c r="D115" s="194" t="s">
        <v>176</v>
      </c>
      <c r="F115" s="195" t="s">
        <v>2199</v>
      </c>
      <c r="I115" s="156"/>
      <c r="L115" s="41"/>
      <c r="M115" s="196"/>
      <c r="N115" s="42"/>
      <c r="O115" s="42"/>
      <c r="P115" s="42"/>
      <c r="Q115" s="42"/>
      <c r="R115" s="42"/>
      <c r="S115" s="42"/>
      <c r="T115" s="70"/>
      <c r="AT115" s="24" t="s">
        <v>176</v>
      </c>
      <c r="AU115" s="24" t="s">
        <v>82</v>
      </c>
    </row>
    <row r="116" spans="2:51" s="13" customFormat="1" ht="13.5">
      <c r="B116" s="204"/>
      <c r="D116" s="194" t="s">
        <v>178</v>
      </c>
      <c r="E116" s="205" t="s">
        <v>5</v>
      </c>
      <c r="F116" s="206" t="s">
        <v>2443</v>
      </c>
      <c r="H116" s="207">
        <v>2.47</v>
      </c>
      <c r="I116" s="208"/>
      <c r="L116" s="204"/>
      <c r="M116" s="209"/>
      <c r="N116" s="210"/>
      <c r="O116" s="210"/>
      <c r="P116" s="210"/>
      <c r="Q116" s="210"/>
      <c r="R116" s="210"/>
      <c r="S116" s="210"/>
      <c r="T116" s="211"/>
      <c r="AT116" s="205" t="s">
        <v>178</v>
      </c>
      <c r="AU116" s="205" t="s">
        <v>82</v>
      </c>
      <c r="AV116" s="13" t="s">
        <v>82</v>
      </c>
      <c r="AW116" s="13" t="s">
        <v>36</v>
      </c>
      <c r="AX116" s="13" t="s">
        <v>80</v>
      </c>
      <c r="AY116" s="205" t="s">
        <v>167</v>
      </c>
    </row>
    <row r="117" spans="2:65" s="1" customFormat="1" ht="38.25" customHeight="1">
      <c r="B117" s="181"/>
      <c r="C117" s="182" t="s">
        <v>229</v>
      </c>
      <c r="D117" s="182" t="s">
        <v>169</v>
      </c>
      <c r="E117" s="183" t="s">
        <v>2444</v>
      </c>
      <c r="F117" s="184" t="s">
        <v>2445</v>
      </c>
      <c r="G117" s="185" t="s">
        <v>200</v>
      </c>
      <c r="H117" s="186">
        <v>43.52</v>
      </c>
      <c r="I117" s="187"/>
      <c r="J117" s="188">
        <f>ROUND(I117*H117,2)</f>
        <v>0</v>
      </c>
      <c r="K117" s="184" t="s">
        <v>173</v>
      </c>
      <c r="L117" s="41"/>
      <c r="M117" s="189" t="s">
        <v>5</v>
      </c>
      <c r="N117" s="190" t="s">
        <v>44</v>
      </c>
      <c r="O117" s="42"/>
      <c r="P117" s="191">
        <f>O117*H117</f>
        <v>0</v>
      </c>
      <c r="Q117" s="191">
        <v>0</v>
      </c>
      <c r="R117" s="191">
        <f>Q117*H117</f>
        <v>0</v>
      </c>
      <c r="S117" s="191">
        <v>0</v>
      </c>
      <c r="T117" s="192">
        <f>S117*H117</f>
        <v>0</v>
      </c>
      <c r="AR117" s="24" t="s">
        <v>174</v>
      </c>
      <c r="AT117" s="24" t="s">
        <v>169</v>
      </c>
      <c r="AU117" s="24" t="s">
        <v>82</v>
      </c>
      <c r="AY117" s="24" t="s">
        <v>167</v>
      </c>
      <c r="BE117" s="193">
        <f>IF(N117="základní",J117,0)</f>
        <v>0</v>
      </c>
      <c r="BF117" s="193">
        <f>IF(N117="snížená",J117,0)</f>
        <v>0</v>
      </c>
      <c r="BG117" s="193">
        <f>IF(N117="zákl. přenesená",J117,0)</f>
        <v>0</v>
      </c>
      <c r="BH117" s="193">
        <f>IF(N117="sníž. přenesená",J117,0)</f>
        <v>0</v>
      </c>
      <c r="BI117" s="193">
        <f>IF(N117="nulová",J117,0)</f>
        <v>0</v>
      </c>
      <c r="BJ117" s="24" t="s">
        <v>80</v>
      </c>
      <c r="BK117" s="193">
        <f>ROUND(I117*H117,2)</f>
        <v>0</v>
      </c>
      <c r="BL117" s="24" t="s">
        <v>174</v>
      </c>
      <c r="BM117" s="24" t="s">
        <v>2446</v>
      </c>
    </row>
    <row r="118" spans="2:47" s="1" customFormat="1" ht="85.5">
      <c r="B118" s="41"/>
      <c r="D118" s="194" t="s">
        <v>176</v>
      </c>
      <c r="F118" s="195" t="s">
        <v>2199</v>
      </c>
      <c r="I118" s="156"/>
      <c r="L118" s="41"/>
      <c r="M118" s="196"/>
      <c r="N118" s="42"/>
      <c r="O118" s="42"/>
      <c r="P118" s="42"/>
      <c r="Q118" s="42"/>
      <c r="R118" s="42"/>
      <c r="S118" s="42"/>
      <c r="T118" s="70"/>
      <c r="AT118" s="24" t="s">
        <v>176</v>
      </c>
      <c r="AU118" s="24" t="s">
        <v>82</v>
      </c>
    </row>
    <row r="119" spans="2:51" s="13" customFormat="1" ht="13.5">
      <c r="B119" s="204"/>
      <c r="D119" s="194" t="s">
        <v>178</v>
      </c>
      <c r="E119" s="205" t="s">
        <v>5</v>
      </c>
      <c r="F119" s="206" t="s">
        <v>2447</v>
      </c>
      <c r="H119" s="207">
        <v>43.52</v>
      </c>
      <c r="I119" s="208"/>
      <c r="L119" s="204"/>
      <c r="M119" s="209"/>
      <c r="N119" s="210"/>
      <c r="O119" s="210"/>
      <c r="P119" s="210"/>
      <c r="Q119" s="210"/>
      <c r="R119" s="210"/>
      <c r="S119" s="210"/>
      <c r="T119" s="211"/>
      <c r="AT119" s="205" t="s">
        <v>178</v>
      </c>
      <c r="AU119" s="205" t="s">
        <v>82</v>
      </c>
      <c r="AV119" s="13" t="s">
        <v>82</v>
      </c>
      <c r="AW119" s="13" t="s">
        <v>36</v>
      </c>
      <c r="AX119" s="13" t="s">
        <v>80</v>
      </c>
      <c r="AY119" s="205" t="s">
        <v>167</v>
      </c>
    </row>
    <row r="120" spans="2:65" s="1" customFormat="1" ht="38.25" customHeight="1">
      <c r="B120" s="181"/>
      <c r="C120" s="182" t="s">
        <v>234</v>
      </c>
      <c r="D120" s="182" t="s">
        <v>169</v>
      </c>
      <c r="E120" s="183" t="s">
        <v>218</v>
      </c>
      <c r="F120" s="184" t="s">
        <v>219</v>
      </c>
      <c r="G120" s="185" t="s">
        <v>200</v>
      </c>
      <c r="H120" s="186">
        <v>28.033</v>
      </c>
      <c r="I120" s="187"/>
      <c r="J120" s="188">
        <f>ROUND(I120*H120,2)</f>
        <v>0</v>
      </c>
      <c r="K120" s="184" t="s">
        <v>173</v>
      </c>
      <c r="L120" s="41"/>
      <c r="M120" s="189" t="s">
        <v>5</v>
      </c>
      <c r="N120" s="190" t="s">
        <v>44</v>
      </c>
      <c r="O120" s="42"/>
      <c r="P120" s="191">
        <f>O120*H120</f>
        <v>0</v>
      </c>
      <c r="Q120" s="191">
        <v>0</v>
      </c>
      <c r="R120" s="191">
        <f>Q120*H120</f>
        <v>0</v>
      </c>
      <c r="S120" s="191">
        <v>0</v>
      </c>
      <c r="T120" s="192">
        <f>S120*H120</f>
        <v>0</v>
      </c>
      <c r="AR120" s="24" t="s">
        <v>174</v>
      </c>
      <c r="AT120" s="24" t="s">
        <v>169</v>
      </c>
      <c r="AU120" s="24" t="s">
        <v>82</v>
      </c>
      <c r="AY120" s="24" t="s">
        <v>167</v>
      </c>
      <c r="BE120" s="193">
        <f>IF(N120="základní",J120,0)</f>
        <v>0</v>
      </c>
      <c r="BF120" s="193">
        <f>IF(N120="snížená",J120,0)</f>
        <v>0</v>
      </c>
      <c r="BG120" s="193">
        <f>IF(N120="zákl. přenesená",J120,0)</f>
        <v>0</v>
      </c>
      <c r="BH120" s="193">
        <f>IF(N120="sníž. přenesená",J120,0)</f>
        <v>0</v>
      </c>
      <c r="BI120" s="193">
        <f>IF(N120="nulová",J120,0)</f>
        <v>0</v>
      </c>
      <c r="BJ120" s="24" t="s">
        <v>80</v>
      </c>
      <c r="BK120" s="193">
        <f>ROUND(I120*H120,2)</f>
        <v>0</v>
      </c>
      <c r="BL120" s="24" t="s">
        <v>174</v>
      </c>
      <c r="BM120" s="24" t="s">
        <v>2201</v>
      </c>
    </row>
    <row r="121" spans="2:47" s="1" customFormat="1" ht="190">
      <c r="B121" s="41"/>
      <c r="D121" s="194" t="s">
        <v>176</v>
      </c>
      <c r="F121" s="195" t="s">
        <v>221</v>
      </c>
      <c r="I121" s="156"/>
      <c r="L121" s="41"/>
      <c r="M121" s="196"/>
      <c r="N121" s="42"/>
      <c r="O121" s="42"/>
      <c r="P121" s="42"/>
      <c r="Q121" s="42"/>
      <c r="R121" s="42"/>
      <c r="S121" s="42"/>
      <c r="T121" s="70"/>
      <c r="AT121" s="24" t="s">
        <v>176</v>
      </c>
      <c r="AU121" s="24" t="s">
        <v>82</v>
      </c>
    </row>
    <row r="122" spans="2:51" s="13" customFormat="1" ht="13.5">
      <c r="B122" s="204"/>
      <c r="D122" s="194" t="s">
        <v>178</v>
      </c>
      <c r="E122" s="205" t="s">
        <v>5</v>
      </c>
      <c r="F122" s="206" t="s">
        <v>2448</v>
      </c>
      <c r="H122" s="207">
        <v>45.99</v>
      </c>
      <c r="I122" s="208"/>
      <c r="L122" s="204"/>
      <c r="M122" s="209"/>
      <c r="N122" s="210"/>
      <c r="O122" s="210"/>
      <c r="P122" s="210"/>
      <c r="Q122" s="210"/>
      <c r="R122" s="210"/>
      <c r="S122" s="210"/>
      <c r="T122" s="211"/>
      <c r="AT122" s="205" t="s">
        <v>178</v>
      </c>
      <c r="AU122" s="205" t="s">
        <v>82</v>
      </c>
      <c r="AV122" s="13" t="s">
        <v>82</v>
      </c>
      <c r="AW122" s="13" t="s">
        <v>36</v>
      </c>
      <c r="AX122" s="13" t="s">
        <v>73</v>
      </c>
      <c r="AY122" s="205" t="s">
        <v>167</v>
      </c>
    </row>
    <row r="123" spans="2:51" s="13" customFormat="1" ht="13.5">
      <c r="B123" s="204"/>
      <c r="D123" s="194" t="s">
        <v>178</v>
      </c>
      <c r="E123" s="205" t="s">
        <v>5</v>
      </c>
      <c r="F123" s="206" t="s">
        <v>2449</v>
      </c>
      <c r="H123" s="207">
        <v>-17.957</v>
      </c>
      <c r="I123" s="208"/>
      <c r="L123" s="204"/>
      <c r="M123" s="209"/>
      <c r="N123" s="210"/>
      <c r="O123" s="210"/>
      <c r="P123" s="210"/>
      <c r="Q123" s="210"/>
      <c r="R123" s="210"/>
      <c r="S123" s="210"/>
      <c r="T123" s="211"/>
      <c r="AT123" s="205" t="s">
        <v>178</v>
      </c>
      <c r="AU123" s="205" t="s">
        <v>82</v>
      </c>
      <c r="AV123" s="13" t="s">
        <v>82</v>
      </c>
      <c r="AW123" s="13" t="s">
        <v>36</v>
      </c>
      <c r="AX123" s="13" t="s">
        <v>73</v>
      </c>
      <c r="AY123" s="205" t="s">
        <v>167</v>
      </c>
    </row>
    <row r="124" spans="2:51" s="14" customFormat="1" ht="13.5">
      <c r="B124" s="223"/>
      <c r="D124" s="194" t="s">
        <v>178</v>
      </c>
      <c r="E124" s="224" t="s">
        <v>5</v>
      </c>
      <c r="F124" s="225" t="s">
        <v>348</v>
      </c>
      <c r="H124" s="226">
        <v>28.033</v>
      </c>
      <c r="I124" s="227"/>
      <c r="L124" s="223"/>
      <c r="M124" s="228"/>
      <c r="N124" s="229"/>
      <c r="O124" s="229"/>
      <c r="P124" s="229"/>
      <c r="Q124" s="229"/>
      <c r="R124" s="229"/>
      <c r="S124" s="229"/>
      <c r="T124" s="230"/>
      <c r="AT124" s="224" t="s">
        <v>178</v>
      </c>
      <c r="AU124" s="224" t="s">
        <v>82</v>
      </c>
      <c r="AV124" s="14" t="s">
        <v>174</v>
      </c>
      <c r="AW124" s="14" t="s">
        <v>36</v>
      </c>
      <c r="AX124" s="14" t="s">
        <v>80</v>
      </c>
      <c r="AY124" s="224" t="s">
        <v>167</v>
      </c>
    </row>
    <row r="125" spans="2:65" s="1" customFormat="1" ht="16.5" customHeight="1">
      <c r="B125" s="181"/>
      <c r="C125" s="182" t="s">
        <v>240</v>
      </c>
      <c r="D125" s="182" t="s">
        <v>169</v>
      </c>
      <c r="E125" s="183" t="s">
        <v>241</v>
      </c>
      <c r="F125" s="184" t="s">
        <v>242</v>
      </c>
      <c r="G125" s="185" t="s">
        <v>200</v>
      </c>
      <c r="H125" s="186">
        <v>28.033</v>
      </c>
      <c r="I125" s="187"/>
      <c r="J125" s="188">
        <f>ROUND(I125*H125,2)</f>
        <v>0</v>
      </c>
      <c r="K125" s="184" t="s">
        <v>173</v>
      </c>
      <c r="L125" s="41"/>
      <c r="M125" s="189" t="s">
        <v>5</v>
      </c>
      <c r="N125" s="190" t="s">
        <v>44</v>
      </c>
      <c r="O125" s="42"/>
      <c r="P125" s="191">
        <f>O125*H125</f>
        <v>0</v>
      </c>
      <c r="Q125" s="191">
        <v>0</v>
      </c>
      <c r="R125" s="191">
        <f>Q125*H125</f>
        <v>0</v>
      </c>
      <c r="S125" s="191">
        <v>0</v>
      </c>
      <c r="T125" s="192">
        <f>S125*H125</f>
        <v>0</v>
      </c>
      <c r="AR125" s="24" t="s">
        <v>174</v>
      </c>
      <c r="AT125" s="24" t="s">
        <v>169</v>
      </c>
      <c r="AU125" s="24" t="s">
        <v>82</v>
      </c>
      <c r="AY125" s="24" t="s">
        <v>167</v>
      </c>
      <c r="BE125" s="193">
        <f>IF(N125="základní",J125,0)</f>
        <v>0</v>
      </c>
      <c r="BF125" s="193">
        <f>IF(N125="snížená",J125,0)</f>
        <v>0</v>
      </c>
      <c r="BG125" s="193">
        <f>IF(N125="zákl. přenesená",J125,0)</f>
        <v>0</v>
      </c>
      <c r="BH125" s="193">
        <f>IF(N125="sníž. přenesená",J125,0)</f>
        <v>0</v>
      </c>
      <c r="BI125" s="193">
        <f>IF(N125="nulová",J125,0)</f>
        <v>0</v>
      </c>
      <c r="BJ125" s="24" t="s">
        <v>80</v>
      </c>
      <c r="BK125" s="193">
        <f>ROUND(I125*H125,2)</f>
        <v>0</v>
      </c>
      <c r="BL125" s="24" t="s">
        <v>174</v>
      </c>
      <c r="BM125" s="24" t="s">
        <v>2204</v>
      </c>
    </row>
    <row r="126" spans="2:47" s="1" customFormat="1" ht="266">
      <c r="B126" s="41"/>
      <c r="D126" s="194" t="s">
        <v>176</v>
      </c>
      <c r="F126" s="195" t="s">
        <v>244</v>
      </c>
      <c r="I126" s="156"/>
      <c r="L126" s="41"/>
      <c r="M126" s="196"/>
      <c r="N126" s="42"/>
      <c r="O126" s="42"/>
      <c r="P126" s="42"/>
      <c r="Q126" s="42"/>
      <c r="R126" s="42"/>
      <c r="S126" s="42"/>
      <c r="T126" s="70"/>
      <c r="AT126" s="24" t="s">
        <v>176</v>
      </c>
      <c r="AU126" s="24" t="s">
        <v>82</v>
      </c>
    </row>
    <row r="127" spans="2:65" s="1" customFormat="1" ht="25.5" customHeight="1">
      <c r="B127" s="181"/>
      <c r="C127" s="182" t="s">
        <v>245</v>
      </c>
      <c r="D127" s="182" t="s">
        <v>169</v>
      </c>
      <c r="E127" s="183" t="s">
        <v>246</v>
      </c>
      <c r="F127" s="184" t="s">
        <v>247</v>
      </c>
      <c r="G127" s="185" t="s">
        <v>248</v>
      </c>
      <c r="H127" s="186">
        <v>50.459</v>
      </c>
      <c r="I127" s="187"/>
      <c r="J127" s="188">
        <f>ROUND(I127*H127,2)</f>
        <v>0</v>
      </c>
      <c r="K127" s="184" t="s">
        <v>173</v>
      </c>
      <c r="L127" s="41"/>
      <c r="M127" s="189" t="s">
        <v>5</v>
      </c>
      <c r="N127" s="190" t="s">
        <v>44</v>
      </c>
      <c r="O127" s="42"/>
      <c r="P127" s="191">
        <f>O127*H127</f>
        <v>0</v>
      </c>
      <c r="Q127" s="191">
        <v>0</v>
      </c>
      <c r="R127" s="191">
        <f>Q127*H127</f>
        <v>0</v>
      </c>
      <c r="S127" s="191">
        <v>0</v>
      </c>
      <c r="T127" s="192">
        <f>S127*H127</f>
        <v>0</v>
      </c>
      <c r="AR127" s="24" t="s">
        <v>174</v>
      </c>
      <c r="AT127" s="24" t="s">
        <v>169</v>
      </c>
      <c r="AU127" s="24" t="s">
        <v>82</v>
      </c>
      <c r="AY127" s="24" t="s">
        <v>167</v>
      </c>
      <c r="BE127" s="193">
        <f>IF(N127="základní",J127,0)</f>
        <v>0</v>
      </c>
      <c r="BF127" s="193">
        <f>IF(N127="snížená",J127,0)</f>
        <v>0</v>
      </c>
      <c r="BG127" s="193">
        <f>IF(N127="zákl. přenesená",J127,0)</f>
        <v>0</v>
      </c>
      <c r="BH127" s="193">
        <f>IF(N127="sníž. přenesená",J127,0)</f>
        <v>0</v>
      </c>
      <c r="BI127" s="193">
        <f>IF(N127="nulová",J127,0)</f>
        <v>0</v>
      </c>
      <c r="BJ127" s="24" t="s">
        <v>80</v>
      </c>
      <c r="BK127" s="193">
        <f>ROUND(I127*H127,2)</f>
        <v>0</v>
      </c>
      <c r="BL127" s="24" t="s">
        <v>174</v>
      </c>
      <c r="BM127" s="24" t="s">
        <v>2205</v>
      </c>
    </row>
    <row r="128" spans="2:47" s="1" customFormat="1" ht="28.5">
      <c r="B128" s="41"/>
      <c r="D128" s="194" t="s">
        <v>176</v>
      </c>
      <c r="F128" s="195" t="s">
        <v>250</v>
      </c>
      <c r="I128" s="156"/>
      <c r="L128" s="41"/>
      <c r="M128" s="196"/>
      <c r="N128" s="42"/>
      <c r="O128" s="42"/>
      <c r="P128" s="42"/>
      <c r="Q128" s="42"/>
      <c r="R128" s="42"/>
      <c r="S128" s="42"/>
      <c r="T128" s="70"/>
      <c r="AT128" s="24" t="s">
        <v>176</v>
      </c>
      <c r="AU128" s="24" t="s">
        <v>82</v>
      </c>
    </row>
    <row r="129" spans="2:51" s="13" customFormat="1" ht="13.5">
      <c r="B129" s="204"/>
      <c r="D129" s="194" t="s">
        <v>178</v>
      </c>
      <c r="E129" s="205" t="s">
        <v>5</v>
      </c>
      <c r="F129" s="206" t="s">
        <v>2450</v>
      </c>
      <c r="H129" s="207">
        <v>50.459</v>
      </c>
      <c r="I129" s="208"/>
      <c r="L129" s="204"/>
      <c r="M129" s="209"/>
      <c r="N129" s="210"/>
      <c r="O129" s="210"/>
      <c r="P129" s="210"/>
      <c r="Q129" s="210"/>
      <c r="R129" s="210"/>
      <c r="S129" s="210"/>
      <c r="T129" s="211"/>
      <c r="AT129" s="205" t="s">
        <v>178</v>
      </c>
      <c r="AU129" s="205" t="s">
        <v>82</v>
      </c>
      <c r="AV129" s="13" t="s">
        <v>82</v>
      </c>
      <c r="AW129" s="13" t="s">
        <v>36</v>
      </c>
      <c r="AX129" s="13" t="s">
        <v>80</v>
      </c>
      <c r="AY129" s="205" t="s">
        <v>167</v>
      </c>
    </row>
    <row r="130" spans="2:65" s="1" customFormat="1" ht="25.5" customHeight="1">
      <c r="B130" s="181"/>
      <c r="C130" s="182" t="s">
        <v>252</v>
      </c>
      <c r="D130" s="182" t="s">
        <v>169</v>
      </c>
      <c r="E130" s="183" t="s">
        <v>551</v>
      </c>
      <c r="F130" s="184" t="s">
        <v>552</v>
      </c>
      <c r="G130" s="185" t="s">
        <v>200</v>
      </c>
      <c r="H130" s="186">
        <v>35.915</v>
      </c>
      <c r="I130" s="187"/>
      <c r="J130" s="188">
        <f>ROUND(I130*H130,2)</f>
        <v>0</v>
      </c>
      <c r="K130" s="184" t="s">
        <v>173</v>
      </c>
      <c r="L130" s="41"/>
      <c r="M130" s="189" t="s">
        <v>5</v>
      </c>
      <c r="N130" s="190" t="s">
        <v>44</v>
      </c>
      <c r="O130" s="42"/>
      <c r="P130" s="191">
        <f>O130*H130</f>
        <v>0</v>
      </c>
      <c r="Q130" s="191">
        <v>0</v>
      </c>
      <c r="R130" s="191">
        <f>Q130*H130</f>
        <v>0</v>
      </c>
      <c r="S130" s="191">
        <v>0</v>
      </c>
      <c r="T130" s="192">
        <f>S130*H130</f>
        <v>0</v>
      </c>
      <c r="AR130" s="24" t="s">
        <v>174</v>
      </c>
      <c r="AT130" s="24" t="s">
        <v>169</v>
      </c>
      <c r="AU130" s="24" t="s">
        <v>82</v>
      </c>
      <c r="AY130" s="24" t="s">
        <v>167</v>
      </c>
      <c r="BE130" s="193">
        <f>IF(N130="základní",J130,0)</f>
        <v>0</v>
      </c>
      <c r="BF130" s="193">
        <f>IF(N130="snížená",J130,0)</f>
        <v>0</v>
      </c>
      <c r="BG130" s="193">
        <f>IF(N130="zákl. přenesená",J130,0)</f>
        <v>0</v>
      </c>
      <c r="BH130" s="193">
        <f>IF(N130="sníž. přenesená",J130,0)</f>
        <v>0</v>
      </c>
      <c r="BI130" s="193">
        <f>IF(N130="nulová",J130,0)</f>
        <v>0</v>
      </c>
      <c r="BJ130" s="24" t="s">
        <v>80</v>
      </c>
      <c r="BK130" s="193">
        <f>ROUND(I130*H130,2)</f>
        <v>0</v>
      </c>
      <c r="BL130" s="24" t="s">
        <v>174</v>
      </c>
      <c r="BM130" s="24" t="s">
        <v>2207</v>
      </c>
    </row>
    <row r="131" spans="2:47" s="1" customFormat="1" ht="409.5">
      <c r="B131" s="41"/>
      <c r="D131" s="194" t="s">
        <v>176</v>
      </c>
      <c r="F131" s="212" t="s">
        <v>554</v>
      </c>
      <c r="I131" s="156"/>
      <c r="L131" s="41"/>
      <c r="M131" s="196"/>
      <c r="N131" s="42"/>
      <c r="O131" s="42"/>
      <c r="P131" s="42"/>
      <c r="Q131" s="42"/>
      <c r="R131" s="42"/>
      <c r="S131" s="42"/>
      <c r="T131" s="70"/>
      <c r="AT131" s="24" t="s">
        <v>176</v>
      </c>
      <c r="AU131" s="24" t="s">
        <v>82</v>
      </c>
    </row>
    <row r="132" spans="2:51" s="13" customFormat="1" ht="13.5">
      <c r="B132" s="204"/>
      <c r="D132" s="194" t="s">
        <v>178</v>
      </c>
      <c r="E132" s="205" t="s">
        <v>5</v>
      </c>
      <c r="F132" s="206" t="s">
        <v>2451</v>
      </c>
      <c r="H132" s="207">
        <v>35.915</v>
      </c>
      <c r="I132" s="208"/>
      <c r="L132" s="204"/>
      <c r="M132" s="209"/>
      <c r="N132" s="210"/>
      <c r="O132" s="210"/>
      <c r="P132" s="210"/>
      <c r="Q132" s="210"/>
      <c r="R132" s="210"/>
      <c r="S132" s="210"/>
      <c r="T132" s="211"/>
      <c r="AT132" s="205" t="s">
        <v>178</v>
      </c>
      <c r="AU132" s="205" t="s">
        <v>82</v>
      </c>
      <c r="AV132" s="13" t="s">
        <v>82</v>
      </c>
      <c r="AW132" s="13" t="s">
        <v>36</v>
      </c>
      <c r="AX132" s="13" t="s">
        <v>80</v>
      </c>
      <c r="AY132" s="205" t="s">
        <v>167</v>
      </c>
    </row>
    <row r="133" spans="2:65" s="1" customFormat="1" ht="16.5" customHeight="1">
      <c r="B133" s="181"/>
      <c r="C133" s="213" t="s">
        <v>11</v>
      </c>
      <c r="D133" s="213" t="s">
        <v>274</v>
      </c>
      <c r="E133" s="214" t="s">
        <v>2452</v>
      </c>
      <c r="F133" s="215" t="s">
        <v>2453</v>
      </c>
      <c r="G133" s="216" t="s">
        <v>248</v>
      </c>
      <c r="H133" s="217">
        <v>32.324</v>
      </c>
      <c r="I133" s="218"/>
      <c r="J133" s="219">
        <f>ROUND(I133*H133,2)</f>
        <v>0</v>
      </c>
      <c r="K133" s="215" t="s">
        <v>173</v>
      </c>
      <c r="L133" s="220"/>
      <c r="M133" s="221" t="s">
        <v>5</v>
      </c>
      <c r="N133" s="222" t="s">
        <v>44</v>
      </c>
      <c r="O133" s="42"/>
      <c r="P133" s="191">
        <f>O133*H133</f>
        <v>0</v>
      </c>
      <c r="Q133" s="191">
        <v>1</v>
      </c>
      <c r="R133" s="191">
        <f>Q133*H133</f>
        <v>32.324</v>
      </c>
      <c r="S133" s="191">
        <v>0</v>
      </c>
      <c r="T133" s="192">
        <f>S133*H133</f>
        <v>0</v>
      </c>
      <c r="AR133" s="24" t="s">
        <v>217</v>
      </c>
      <c r="AT133" s="24" t="s">
        <v>274</v>
      </c>
      <c r="AU133" s="24" t="s">
        <v>82</v>
      </c>
      <c r="AY133" s="24" t="s">
        <v>167</v>
      </c>
      <c r="BE133" s="193">
        <f>IF(N133="základní",J133,0)</f>
        <v>0</v>
      </c>
      <c r="BF133" s="193">
        <f>IF(N133="snížená",J133,0)</f>
        <v>0</v>
      </c>
      <c r="BG133" s="193">
        <f>IF(N133="zákl. přenesená",J133,0)</f>
        <v>0</v>
      </c>
      <c r="BH133" s="193">
        <f>IF(N133="sníž. přenesená",J133,0)</f>
        <v>0</v>
      </c>
      <c r="BI133" s="193">
        <f>IF(N133="nulová",J133,0)</f>
        <v>0</v>
      </c>
      <c r="BJ133" s="24" t="s">
        <v>80</v>
      </c>
      <c r="BK133" s="193">
        <f>ROUND(I133*H133,2)</f>
        <v>0</v>
      </c>
      <c r="BL133" s="24" t="s">
        <v>174</v>
      </c>
      <c r="BM133" s="24" t="s">
        <v>2454</v>
      </c>
    </row>
    <row r="134" spans="2:51" s="12" customFormat="1" ht="13.5">
      <c r="B134" s="197"/>
      <c r="D134" s="194" t="s">
        <v>178</v>
      </c>
      <c r="E134" s="198" t="s">
        <v>5</v>
      </c>
      <c r="F134" s="199" t="s">
        <v>2455</v>
      </c>
      <c r="H134" s="198" t="s">
        <v>5</v>
      </c>
      <c r="I134" s="200"/>
      <c r="L134" s="197"/>
      <c r="M134" s="201"/>
      <c r="N134" s="202"/>
      <c r="O134" s="202"/>
      <c r="P134" s="202"/>
      <c r="Q134" s="202"/>
      <c r="R134" s="202"/>
      <c r="S134" s="202"/>
      <c r="T134" s="203"/>
      <c r="AT134" s="198" t="s">
        <v>178</v>
      </c>
      <c r="AU134" s="198" t="s">
        <v>82</v>
      </c>
      <c r="AV134" s="12" t="s">
        <v>80</v>
      </c>
      <c r="AW134" s="12" t="s">
        <v>36</v>
      </c>
      <c r="AX134" s="12" t="s">
        <v>73</v>
      </c>
      <c r="AY134" s="198" t="s">
        <v>167</v>
      </c>
    </row>
    <row r="135" spans="2:51" s="13" customFormat="1" ht="13.5">
      <c r="B135" s="204"/>
      <c r="D135" s="194" t="s">
        <v>178</v>
      </c>
      <c r="E135" s="205" t="s">
        <v>5</v>
      </c>
      <c r="F135" s="206" t="s">
        <v>2456</v>
      </c>
      <c r="H135" s="207">
        <v>17.958</v>
      </c>
      <c r="I135" s="208"/>
      <c r="L135" s="204"/>
      <c r="M135" s="209"/>
      <c r="N135" s="210"/>
      <c r="O135" s="210"/>
      <c r="P135" s="210"/>
      <c r="Q135" s="210"/>
      <c r="R135" s="210"/>
      <c r="S135" s="210"/>
      <c r="T135" s="211"/>
      <c r="AT135" s="205" t="s">
        <v>178</v>
      </c>
      <c r="AU135" s="205" t="s">
        <v>82</v>
      </c>
      <c r="AV135" s="13" t="s">
        <v>82</v>
      </c>
      <c r="AW135" s="13" t="s">
        <v>36</v>
      </c>
      <c r="AX135" s="13" t="s">
        <v>73</v>
      </c>
      <c r="AY135" s="205" t="s">
        <v>167</v>
      </c>
    </row>
    <row r="136" spans="2:51" s="13" customFormat="1" ht="13.5">
      <c r="B136" s="204"/>
      <c r="D136" s="194" t="s">
        <v>178</v>
      </c>
      <c r="E136" s="205" t="s">
        <v>5</v>
      </c>
      <c r="F136" s="206" t="s">
        <v>2457</v>
      </c>
      <c r="H136" s="207">
        <v>32.324</v>
      </c>
      <c r="I136" s="208"/>
      <c r="L136" s="204"/>
      <c r="M136" s="209"/>
      <c r="N136" s="210"/>
      <c r="O136" s="210"/>
      <c r="P136" s="210"/>
      <c r="Q136" s="210"/>
      <c r="R136" s="210"/>
      <c r="S136" s="210"/>
      <c r="T136" s="211"/>
      <c r="AT136" s="205" t="s">
        <v>178</v>
      </c>
      <c r="AU136" s="205" t="s">
        <v>82</v>
      </c>
      <c r="AV136" s="13" t="s">
        <v>82</v>
      </c>
      <c r="AW136" s="13" t="s">
        <v>36</v>
      </c>
      <c r="AX136" s="13" t="s">
        <v>80</v>
      </c>
      <c r="AY136" s="205" t="s">
        <v>167</v>
      </c>
    </row>
    <row r="137" spans="2:65" s="1" customFormat="1" ht="38.25" customHeight="1">
      <c r="B137" s="181"/>
      <c r="C137" s="182" t="s">
        <v>263</v>
      </c>
      <c r="D137" s="182" t="s">
        <v>169</v>
      </c>
      <c r="E137" s="183" t="s">
        <v>2211</v>
      </c>
      <c r="F137" s="184" t="s">
        <v>2212</v>
      </c>
      <c r="G137" s="185" t="s">
        <v>200</v>
      </c>
      <c r="H137" s="186">
        <v>7.272</v>
      </c>
      <c r="I137" s="187"/>
      <c r="J137" s="188">
        <f>ROUND(I137*H137,2)</f>
        <v>0</v>
      </c>
      <c r="K137" s="184" t="s">
        <v>173</v>
      </c>
      <c r="L137" s="41"/>
      <c r="M137" s="189" t="s">
        <v>5</v>
      </c>
      <c r="N137" s="190" t="s">
        <v>44</v>
      </c>
      <c r="O137" s="42"/>
      <c r="P137" s="191">
        <f>O137*H137</f>
        <v>0</v>
      </c>
      <c r="Q137" s="191">
        <v>0</v>
      </c>
      <c r="R137" s="191">
        <f>Q137*H137</f>
        <v>0</v>
      </c>
      <c r="S137" s="191">
        <v>0</v>
      </c>
      <c r="T137" s="192">
        <f>S137*H137</f>
        <v>0</v>
      </c>
      <c r="AR137" s="24" t="s">
        <v>174</v>
      </c>
      <c r="AT137" s="24" t="s">
        <v>169</v>
      </c>
      <c r="AU137" s="24" t="s">
        <v>82</v>
      </c>
      <c r="AY137" s="24" t="s">
        <v>167</v>
      </c>
      <c r="BE137" s="193">
        <f>IF(N137="základní",J137,0)</f>
        <v>0</v>
      </c>
      <c r="BF137" s="193">
        <f>IF(N137="snížená",J137,0)</f>
        <v>0</v>
      </c>
      <c r="BG137" s="193">
        <f>IF(N137="zákl. přenesená",J137,0)</f>
        <v>0</v>
      </c>
      <c r="BH137" s="193">
        <f>IF(N137="sníž. přenesená",J137,0)</f>
        <v>0</v>
      </c>
      <c r="BI137" s="193">
        <f>IF(N137="nulová",J137,0)</f>
        <v>0</v>
      </c>
      <c r="BJ137" s="24" t="s">
        <v>80</v>
      </c>
      <c r="BK137" s="193">
        <f>ROUND(I137*H137,2)</f>
        <v>0</v>
      </c>
      <c r="BL137" s="24" t="s">
        <v>174</v>
      </c>
      <c r="BM137" s="24" t="s">
        <v>2213</v>
      </c>
    </row>
    <row r="138" spans="2:47" s="1" customFormat="1" ht="114">
      <c r="B138" s="41"/>
      <c r="D138" s="194" t="s">
        <v>176</v>
      </c>
      <c r="F138" s="195" t="s">
        <v>2214</v>
      </c>
      <c r="I138" s="156"/>
      <c r="L138" s="41"/>
      <c r="M138" s="196"/>
      <c r="N138" s="42"/>
      <c r="O138" s="42"/>
      <c r="P138" s="42"/>
      <c r="Q138" s="42"/>
      <c r="R138" s="42"/>
      <c r="S138" s="42"/>
      <c r="T138" s="70"/>
      <c r="AT138" s="24" t="s">
        <v>176</v>
      </c>
      <c r="AU138" s="24" t="s">
        <v>82</v>
      </c>
    </row>
    <row r="139" spans="2:51" s="13" customFormat="1" ht="13.5">
      <c r="B139" s="204"/>
      <c r="D139" s="194" t="s">
        <v>178</v>
      </c>
      <c r="E139" s="205" t="s">
        <v>5</v>
      </c>
      <c r="F139" s="206" t="s">
        <v>2458</v>
      </c>
      <c r="H139" s="207">
        <v>7.75</v>
      </c>
      <c r="I139" s="208"/>
      <c r="L139" s="204"/>
      <c r="M139" s="209"/>
      <c r="N139" s="210"/>
      <c r="O139" s="210"/>
      <c r="P139" s="210"/>
      <c r="Q139" s="210"/>
      <c r="R139" s="210"/>
      <c r="S139" s="210"/>
      <c r="T139" s="211"/>
      <c r="AT139" s="205" t="s">
        <v>178</v>
      </c>
      <c r="AU139" s="205" t="s">
        <v>82</v>
      </c>
      <c r="AV139" s="13" t="s">
        <v>82</v>
      </c>
      <c r="AW139" s="13" t="s">
        <v>36</v>
      </c>
      <c r="AX139" s="13" t="s">
        <v>73</v>
      </c>
      <c r="AY139" s="205" t="s">
        <v>167</v>
      </c>
    </row>
    <row r="140" spans="2:51" s="13" customFormat="1" ht="13.5">
      <c r="B140" s="204"/>
      <c r="D140" s="194" t="s">
        <v>178</v>
      </c>
      <c r="E140" s="205" t="s">
        <v>5</v>
      </c>
      <c r="F140" s="206" t="s">
        <v>2459</v>
      </c>
      <c r="H140" s="207">
        <v>-0.478</v>
      </c>
      <c r="I140" s="208"/>
      <c r="L140" s="204"/>
      <c r="M140" s="209"/>
      <c r="N140" s="210"/>
      <c r="O140" s="210"/>
      <c r="P140" s="210"/>
      <c r="Q140" s="210"/>
      <c r="R140" s="210"/>
      <c r="S140" s="210"/>
      <c r="T140" s="211"/>
      <c r="AT140" s="205" t="s">
        <v>178</v>
      </c>
      <c r="AU140" s="205" t="s">
        <v>82</v>
      </c>
      <c r="AV140" s="13" t="s">
        <v>82</v>
      </c>
      <c r="AW140" s="13" t="s">
        <v>36</v>
      </c>
      <c r="AX140" s="13" t="s">
        <v>73</v>
      </c>
      <c r="AY140" s="205" t="s">
        <v>167</v>
      </c>
    </row>
    <row r="141" spans="2:51" s="14" customFormat="1" ht="13.5">
      <c r="B141" s="223"/>
      <c r="D141" s="194" t="s">
        <v>178</v>
      </c>
      <c r="E141" s="224" t="s">
        <v>5</v>
      </c>
      <c r="F141" s="225" t="s">
        <v>348</v>
      </c>
      <c r="H141" s="226">
        <v>7.272</v>
      </c>
      <c r="I141" s="227"/>
      <c r="L141" s="223"/>
      <c r="M141" s="228"/>
      <c r="N141" s="229"/>
      <c r="O141" s="229"/>
      <c r="P141" s="229"/>
      <c r="Q141" s="229"/>
      <c r="R141" s="229"/>
      <c r="S141" s="229"/>
      <c r="T141" s="230"/>
      <c r="AT141" s="224" t="s">
        <v>178</v>
      </c>
      <c r="AU141" s="224" t="s">
        <v>82</v>
      </c>
      <c r="AV141" s="14" t="s">
        <v>174</v>
      </c>
      <c r="AW141" s="14" t="s">
        <v>36</v>
      </c>
      <c r="AX141" s="14" t="s">
        <v>80</v>
      </c>
      <c r="AY141" s="224" t="s">
        <v>167</v>
      </c>
    </row>
    <row r="142" spans="2:65" s="1" customFormat="1" ht="16.5" customHeight="1">
      <c r="B142" s="181"/>
      <c r="C142" s="213" t="s">
        <v>268</v>
      </c>
      <c r="D142" s="213" t="s">
        <v>274</v>
      </c>
      <c r="E142" s="214" t="s">
        <v>2217</v>
      </c>
      <c r="F142" s="215" t="s">
        <v>2218</v>
      </c>
      <c r="G142" s="216" t="s">
        <v>248</v>
      </c>
      <c r="H142" s="217">
        <v>13.09</v>
      </c>
      <c r="I142" s="218"/>
      <c r="J142" s="219">
        <f>ROUND(I142*H142,2)</f>
        <v>0</v>
      </c>
      <c r="K142" s="215" t="s">
        <v>173</v>
      </c>
      <c r="L142" s="220"/>
      <c r="M142" s="221" t="s">
        <v>5</v>
      </c>
      <c r="N142" s="222" t="s">
        <v>44</v>
      </c>
      <c r="O142" s="42"/>
      <c r="P142" s="191">
        <f>O142*H142</f>
        <v>0</v>
      </c>
      <c r="Q142" s="191">
        <v>0</v>
      </c>
      <c r="R142" s="191">
        <f>Q142*H142</f>
        <v>0</v>
      </c>
      <c r="S142" s="191">
        <v>0</v>
      </c>
      <c r="T142" s="192">
        <f>S142*H142</f>
        <v>0</v>
      </c>
      <c r="AR142" s="24" t="s">
        <v>217</v>
      </c>
      <c r="AT142" s="24" t="s">
        <v>274</v>
      </c>
      <c r="AU142" s="24" t="s">
        <v>82</v>
      </c>
      <c r="AY142" s="24" t="s">
        <v>167</v>
      </c>
      <c r="BE142" s="193">
        <f>IF(N142="základní",J142,0)</f>
        <v>0</v>
      </c>
      <c r="BF142" s="193">
        <f>IF(N142="snížená",J142,0)</f>
        <v>0</v>
      </c>
      <c r="BG142" s="193">
        <f>IF(N142="zákl. přenesená",J142,0)</f>
        <v>0</v>
      </c>
      <c r="BH142" s="193">
        <f>IF(N142="sníž. přenesená",J142,0)</f>
        <v>0</v>
      </c>
      <c r="BI142" s="193">
        <f>IF(N142="nulová",J142,0)</f>
        <v>0</v>
      </c>
      <c r="BJ142" s="24" t="s">
        <v>80</v>
      </c>
      <c r="BK142" s="193">
        <f>ROUND(I142*H142,2)</f>
        <v>0</v>
      </c>
      <c r="BL142" s="24" t="s">
        <v>174</v>
      </c>
      <c r="BM142" s="24" t="s">
        <v>2219</v>
      </c>
    </row>
    <row r="143" spans="2:51" s="13" customFormat="1" ht="13.5">
      <c r="B143" s="204"/>
      <c r="D143" s="194" t="s">
        <v>178</v>
      </c>
      <c r="E143" s="205" t="s">
        <v>5</v>
      </c>
      <c r="F143" s="206" t="s">
        <v>2460</v>
      </c>
      <c r="H143" s="207">
        <v>13.09</v>
      </c>
      <c r="I143" s="208"/>
      <c r="L143" s="204"/>
      <c r="M143" s="209"/>
      <c r="N143" s="210"/>
      <c r="O143" s="210"/>
      <c r="P143" s="210"/>
      <c r="Q143" s="210"/>
      <c r="R143" s="210"/>
      <c r="S143" s="210"/>
      <c r="T143" s="211"/>
      <c r="AT143" s="205" t="s">
        <v>178</v>
      </c>
      <c r="AU143" s="205" t="s">
        <v>82</v>
      </c>
      <c r="AV143" s="13" t="s">
        <v>82</v>
      </c>
      <c r="AW143" s="13" t="s">
        <v>36</v>
      </c>
      <c r="AX143" s="13" t="s">
        <v>80</v>
      </c>
      <c r="AY143" s="205" t="s">
        <v>167</v>
      </c>
    </row>
    <row r="144" spans="2:63" s="11" customFormat="1" ht="29.9" customHeight="1">
      <c r="B144" s="168"/>
      <c r="D144" s="169" t="s">
        <v>72</v>
      </c>
      <c r="E144" s="179" t="s">
        <v>174</v>
      </c>
      <c r="F144" s="179" t="s">
        <v>433</v>
      </c>
      <c r="I144" s="171"/>
      <c r="J144" s="180">
        <f>BK144</f>
        <v>0</v>
      </c>
      <c r="L144" s="168"/>
      <c r="M144" s="173"/>
      <c r="N144" s="174"/>
      <c r="O144" s="174"/>
      <c r="P144" s="175">
        <f>SUM(P145:P147)</f>
        <v>0</v>
      </c>
      <c r="Q144" s="174"/>
      <c r="R144" s="175">
        <f>SUM(R145:R147)</f>
        <v>0</v>
      </c>
      <c r="S144" s="174"/>
      <c r="T144" s="176">
        <f>SUM(T145:T147)</f>
        <v>0</v>
      </c>
      <c r="AR144" s="169" t="s">
        <v>80</v>
      </c>
      <c r="AT144" s="177" t="s">
        <v>72</v>
      </c>
      <c r="AU144" s="177" t="s">
        <v>80</v>
      </c>
      <c r="AY144" s="169" t="s">
        <v>167</v>
      </c>
      <c r="BK144" s="178">
        <f>SUM(BK145:BK147)</f>
        <v>0</v>
      </c>
    </row>
    <row r="145" spans="2:65" s="1" customFormat="1" ht="25.5" customHeight="1">
      <c r="B145" s="181"/>
      <c r="C145" s="182" t="s">
        <v>273</v>
      </c>
      <c r="D145" s="182" t="s">
        <v>169</v>
      </c>
      <c r="E145" s="183" t="s">
        <v>2461</v>
      </c>
      <c r="F145" s="184" t="s">
        <v>2462</v>
      </c>
      <c r="G145" s="185" t="s">
        <v>200</v>
      </c>
      <c r="H145" s="186">
        <v>2.325</v>
      </c>
      <c r="I145" s="187"/>
      <c r="J145" s="188">
        <f>ROUND(I145*H145,2)</f>
        <v>0</v>
      </c>
      <c r="K145" s="184" t="s">
        <v>173</v>
      </c>
      <c r="L145" s="41"/>
      <c r="M145" s="189" t="s">
        <v>5</v>
      </c>
      <c r="N145" s="190" t="s">
        <v>44</v>
      </c>
      <c r="O145" s="42"/>
      <c r="P145" s="191">
        <f>O145*H145</f>
        <v>0</v>
      </c>
      <c r="Q145" s="191">
        <v>0</v>
      </c>
      <c r="R145" s="191">
        <f>Q145*H145</f>
        <v>0</v>
      </c>
      <c r="S145" s="191">
        <v>0</v>
      </c>
      <c r="T145" s="192">
        <f>S145*H145</f>
        <v>0</v>
      </c>
      <c r="AR145" s="24" t="s">
        <v>174</v>
      </c>
      <c r="AT145" s="24" t="s">
        <v>169</v>
      </c>
      <c r="AU145" s="24" t="s">
        <v>82</v>
      </c>
      <c r="AY145" s="24" t="s">
        <v>167</v>
      </c>
      <c r="BE145" s="193">
        <f>IF(N145="základní",J145,0)</f>
        <v>0</v>
      </c>
      <c r="BF145" s="193">
        <f>IF(N145="snížená",J145,0)</f>
        <v>0</v>
      </c>
      <c r="BG145" s="193">
        <f>IF(N145="zákl. přenesená",J145,0)</f>
        <v>0</v>
      </c>
      <c r="BH145" s="193">
        <f>IF(N145="sníž. přenesená",J145,0)</f>
        <v>0</v>
      </c>
      <c r="BI145" s="193">
        <f>IF(N145="nulová",J145,0)</f>
        <v>0</v>
      </c>
      <c r="BJ145" s="24" t="s">
        <v>80</v>
      </c>
      <c r="BK145" s="193">
        <f>ROUND(I145*H145,2)</f>
        <v>0</v>
      </c>
      <c r="BL145" s="24" t="s">
        <v>174</v>
      </c>
      <c r="BM145" s="24" t="s">
        <v>2463</v>
      </c>
    </row>
    <row r="146" spans="2:47" s="1" customFormat="1" ht="47.5">
      <c r="B146" s="41"/>
      <c r="D146" s="194" t="s">
        <v>176</v>
      </c>
      <c r="F146" s="195" t="s">
        <v>2464</v>
      </c>
      <c r="I146" s="156"/>
      <c r="L146" s="41"/>
      <c r="M146" s="196"/>
      <c r="N146" s="42"/>
      <c r="O146" s="42"/>
      <c r="P146" s="42"/>
      <c r="Q146" s="42"/>
      <c r="R146" s="42"/>
      <c r="S146" s="42"/>
      <c r="T146" s="70"/>
      <c r="AT146" s="24" t="s">
        <v>176</v>
      </c>
      <c r="AU146" s="24" t="s">
        <v>82</v>
      </c>
    </row>
    <row r="147" spans="2:51" s="13" customFormat="1" ht="13.5">
      <c r="B147" s="204"/>
      <c r="D147" s="194" t="s">
        <v>178</v>
      </c>
      <c r="E147" s="205" t="s">
        <v>5</v>
      </c>
      <c r="F147" s="206" t="s">
        <v>2465</v>
      </c>
      <c r="H147" s="207">
        <v>2.325</v>
      </c>
      <c r="I147" s="208"/>
      <c r="L147" s="204"/>
      <c r="M147" s="209"/>
      <c r="N147" s="210"/>
      <c r="O147" s="210"/>
      <c r="P147" s="210"/>
      <c r="Q147" s="210"/>
      <c r="R147" s="210"/>
      <c r="S147" s="210"/>
      <c r="T147" s="211"/>
      <c r="AT147" s="205" t="s">
        <v>178</v>
      </c>
      <c r="AU147" s="205" t="s">
        <v>82</v>
      </c>
      <c r="AV147" s="13" t="s">
        <v>82</v>
      </c>
      <c r="AW147" s="13" t="s">
        <v>36</v>
      </c>
      <c r="AX147" s="13" t="s">
        <v>80</v>
      </c>
      <c r="AY147" s="205" t="s">
        <v>167</v>
      </c>
    </row>
    <row r="148" spans="2:63" s="11" customFormat="1" ht="29.9" customHeight="1">
      <c r="B148" s="168"/>
      <c r="D148" s="169" t="s">
        <v>72</v>
      </c>
      <c r="E148" s="179" t="s">
        <v>217</v>
      </c>
      <c r="F148" s="179" t="s">
        <v>262</v>
      </c>
      <c r="I148" s="171"/>
      <c r="J148" s="180">
        <f>BK148</f>
        <v>0</v>
      </c>
      <c r="L148" s="168"/>
      <c r="M148" s="173"/>
      <c r="N148" s="174"/>
      <c r="O148" s="174"/>
      <c r="P148" s="175">
        <f>SUM(P149:P164)</f>
        <v>0</v>
      </c>
      <c r="Q148" s="174"/>
      <c r="R148" s="175">
        <f>SUM(R149:R164)</f>
        <v>2.9857952799999996</v>
      </c>
      <c r="S148" s="174"/>
      <c r="T148" s="176">
        <f>SUM(T149:T164)</f>
        <v>0</v>
      </c>
      <c r="AR148" s="169" t="s">
        <v>80</v>
      </c>
      <c r="AT148" s="177" t="s">
        <v>72</v>
      </c>
      <c r="AU148" s="177" t="s">
        <v>80</v>
      </c>
      <c r="AY148" s="169" t="s">
        <v>167</v>
      </c>
      <c r="BK148" s="178">
        <f>SUM(BK149:BK164)</f>
        <v>0</v>
      </c>
    </row>
    <row r="149" spans="2:65" s="1" customFormat="1" ht="25.5" customHeight="1">
      <c r="B149" s="181"/>
      <c r="C149" s="182" t="s">
        <v>278</v>
      </c>
      <c r="D149" s="182" t="s">
        <v>169</v>
      </c>
      <c r="E149" s="183" t="s">
        <v>2466</v>
      </c>
      <c r="F149" s="184" t="s">
        <v>2467</v>
      </c>
      <c r="G149" s="185" t="s">
        <v>266</v>
      </c>
      <c r="H149" s="186">
        <v>1</v>
      </c>
      <c r="I149" s="187"/>
      <c r="J149" s="188">
        <f>ROUND(I149*H149,2)</f>
        <v>0</v>
      </c>
      <c r="K149" s="184" t="s">
        <v>5</v>
      </c>
      <c r="L149" s="41"/>
      <c r="M149" s="189" t="s">
        <v>5</v>
      </c>
      <c r="N149" s="190" t="s">
        <v>44</v>
      </c>
      <c r="O149" s="42"/>
      <c r="P149" s="191">
        <f>O149*H149</f>
        <v>0</v>
      </c>
      <c r="Q149" s="191">
        <v>2.53218</v>
      </c>
      <c r="R149" s="191">
        <f>Q149*H149</f>
        <v>2.53218</v>
      </c>
      <c r="S149" s="191">
        <v>0</v>
      </c>
      <c r="T149" s="192">
        <f>S149*H149</f>
        <v>0</v>
      </c>
      <c r="AR149" s="24" t="s">
        <v>174</v>
      </c>
      <c r="AT149" s="24" t="s">
        <v>169</v>
      </c>
      <c r="AU149" s="24" t="s">
        <v>82</v>
      </c>
      <c r="AY149" s="24" t="s">
        <v>167</v>
      </c>
      <c r="BE149" s="193">
        <f>IF(N149="základní",J149,0)</f>
        <v>0</v>
      </c>
      <c r="BF149" s="193">
        <f>IF(N149="snížená",J149,0)</f>
        <v>0</v>
      </c>
      <c r="BG149" s="193">
        <f>IF(N149="zákl. přenesená",J149,0)</f>
        <v>0</v>
      </c>
      <c r="BH149" s="193">
        <f>IF(N149="sníž. přenesená",J149,0)</f>
        <v>0</v>
      </c>
      <c r="BI149" s="193">
        <f>IF(N149="nulová",J149,0)</f>
        <v>0</v>
      </c>
      <c r="BJ149" s="24" t="s">
        <v>80</v>
      </c>
      <c r="BK149" s="193">
        <f>ROUND(I149*H149,2)</f>
        <v>0</v>
      </c>
      <c r="BL149" s="24" t="s">
        <v>174</v>
      </c>
      <c r="BM149" s="24" t="s">
        <v>2468</v>
      </c>
    </row>
    <row r="150" spans="2:47" s="1" customFormat="1" ht="76">
      <c r="B150" s="41"/>
      <c r="D150" s="194" t="s">
        <v>176</v>
      </c>
      <c r="F150" s="195" t="s">
        <v>2469</v>
      </c>
      <c r="I150" s="156"/>
      <c r="L150" s="41"/>
      <c r="M150" s="196"/>
      <c r="N150" s="42"/>
      <c r="O150" s="42"/>
      <c r="P150" s="42"/>
      <c r="Q150" s="42"/>
      <c r="R150" s="42"/>
      <c r="S150" s="42"/>
      <c r="T150" s="70"/>
      <c r="AT150" s="24" t="s">
        <v>176</v>
      </c>
      <c r="AU150" s="24" t="s">
        <v>82</v>
      </c>
    </row>
    <row r="151" spans="2:65" s="1" customFormat="1" ht="25.5" customHeight="1">
      <c r="B151" s="181"/>
      <c r="C151" s="182" t="s">
        <v>283</v>
      </c>
      <c r="D151" s="182" t="s">
        <v>169</v>
      </c>
      <c r="E151" s="183" t="s">
        <v>2470</v>
      </c>
      <c r="F151" s="184" t="s">
        <v>2471</v>
      </c>
      <c r="G151" s="185" t="s">
        <v>194</v>
      </c>
      <c r="H151" s="186">
        <v>15.2</v>
      </c>
      <c r="I151" s="187"/>
      <c r="J151" s="188">
        <f>ROUND(I151*H151,2)</f>
        <v>0</v>
      </c>
      <c r="K151" s="184" t="s">
        <v>173</v>
      </c>
      <c r="L151" s="41"/>
      <c r="M151" s="189" t="s">
        <v>5</v>
      </c>
      <c r="N151" s="190" t="s">
        <v>44</v>
      </c>
      <c r="O151" s="42"/>
      <c r="P151" s="191">
        <f>O151*H151</f>
        <v>0</v>
      </c>
      <c r="Q151" s="191">
        <v>1E-05</v>
      </c>
      <c r="R151" s="191">
        <f>Q151*H151</f>
        <v>0.000152</v>
      </c>
      <c r="S151" s="191">
        <v>0</v>
      </c>
      <c r="T151" s="192">
        <f>S151*H151</f>
        <v>0</v>
      </c>
      <c r="AR151" s="24" t="s">
        <v>174</v>
      </c>
      <c r="AT151" s="24" t="s">
        <v>169</v>
      </c>
      <c r="AU151" s="24" t="s">
        <v>82</v>
      </c>
      <c r="AY151" s="24" t="s">
        <v>167</v>
      </c>
      <c r="BE151" s="193">
        <f>IF(N151="základní",J151,0)</f>
        <v>0</v>
      </c>
      <c r="BF151" s="193">
        <f>IF(N151="snížená",J151,0)</f>
        <v>0</v>
      </c>
      <c r="BG151" s="193">
        <f>IF(N151="zákl. přenesená",J151,0)</f>
        <v>0</v>
      </c>
      <c r="BH151" s="193">
        <f>IF(N151="sníž. přenesená",J151,0)</f>
        <v>0</v>
      </c>
      <c r="BI151" s="193">
        <f>IF(N151="nulová",J151,0)</f>
        <v>0</v>
      </c>
      <c r="BJ151" s="24" t="s">
        <v>80</v>
      </c>
      <c r="BK151" s="193">
        <f>ROUND(I151*H151,2)</f>
        <v>0</v>
      </c>
      <c r="BL151" s="24" t="s">
        <v>174</v>
      </c>
      <c r="BM151" s="24" t="s">
        <v>2472</v>
      </c>
    </row>
    <row r="152" spans="2:47" s="1" customFormat="1" ht="104.5">
      <c r="B152" s="41"/>
      <c r="D152" s="194" t="s">
        <v>176</v>
      </c>
      <c r="F152" s="195" t="s">
        <v>2473</v>
      </c>
      <c r="I152" s="156"/>
      <c r="L152" s="41"/>
      <c r="M152" s="196"/>
      <c r="N152" s="42"/>
      <c r="O152" s="42"/>
      <c r="P152" s="42"/>
      <c r="Q152" s="42"/>
      <c r="R152" s="42"/>
      <c r="S152" s="42"/>
      <c r="T152" s="70"/>
      <c r="AT152" s="24" t="s">
        <v>176</v>
      </c>
      <c r="AU152" s="24" t="s">
        <v>82</v>
      </c>
    </row>
    <row r="153" spans="2:65" s="1" customFormat="1" ht="16.5" customHeight="1">
      <c r="B153" s="181"/>
      <c r="C153" s="213" t="s">
        <v>10</v>
      </c>
      <c r="D153" s="213" t="s">
        <v>274</v>
      </c>
      <c r="E153" s="214" t="s">
        <v>2474</v>
      </c>
      <c r="F153" s="215" t="s">
        <v>2475</v>
      </c>
      <c r="G153" s="216" t="s">
        <v>194</v>
      </c>
      <c r="H153" s="217">
        <v>15.428</v>
      </c>
      <c r="I153" s="218"/>
      <c r="J153" s="219">
        <f>ROUND(I153*H153,2)</f>
        <v>0</v>
      </c>
      <c r="K153" s="215" t="s">
        <v>173</v>
      </c>
      <c r="L153" s="220"/>
      <c r="M153" s="221" t="s">
        <v>5</v>
      </c>
      <c r="N153" s="222" t="s">
        <v>44</v>
      </c>
      <c r="O153" s="42"/>
      <c r="P153" s="191">
        <f>O153*H153</f>
        <v>0</v>
      </c>
      <c r="Q153" s="191">
        <v>0.00426</v>
      </c>
      <c r="R153" s="191">
        <f>Q153*H153</f>
        <v>0.06572328</v>
      </c>
      <c r="S153" s="191">
        <v>0</v>
      </c>
      <c r="T153" s="192">
        <f>S153*H153</f>
        <v>0</v>
      </c>
      <c r="AR153" s="24" t="s">
        <v>217</v>
      </c>
      <c r="AT153" s="24" t="s">
        <v>274</v>
      </c>
      <c r="AU153" s="24" t="s">
        <v>82</v>
      </c>
      <c r="AY153" s="24" t="s">
        <v>167</v>
      </c>
      <c r="BE153" s="193">
        <f>IF(N153="základní",J153,0)</f>
        <v>0</v>
      </c>
      <c r="BF153" s="193">
        <f>IF(N153="snížená",J153,0)</f>
        <v>0</v>
      </c>
      <c r="BG153" s="193">
        <f>IF(N153="zákl. přenesená",J153,0)</f>
        <v>0</v>
      </c>
      <c r="BH153" s="193">
        <f>IF(N153="sníž. přenesená",J153,0)</f>
        <v>0</v>
      </c>
      <c r="BI153" s="193">
        <f>IF(N153="nulová",J153,0)</f>
        <v>0</v>
      </c>
      <c r="BJ153" s="24" t="s">
        <v>80</v>
      </c>
      <c r="BK153" s="193">
        <f>ROUND(I153*H153,2)</f>
        <v>0</v>
      </c>
      <c r="BL153" s="24" t="s">
        <v>174</v>
      </c>
      <c r="BM153" s="24" t="s">
        <v>2476</v>
      </c>
    </row>
    <row r="154" spans="2:51" s="13" customFormat="1" ht="13.5">
      <c r="B154" s="204"/>
      <c r="D154" s="194" t="s">
        <v>178</v>
      </c>
      <c r="E154" s="205" t="s">
        <v>5</v>
      </c>
      <c r="F154" s="206" t="s">
        <v>2477</v>
      </c>
      <c r="H154" s="207">
        <v>15.428</v>
      </c>
      <c r="I154" s="208"/>
      <c r="L154" s="204"/>
      <c r="M154" s="209"/>
      <c r="N154" s="210"/>
      <c r="O154" s="210"/>
      <c r="P154" s="210"/>
      <c r="Q154" s="210"/>
      <c r="R154" s="210"/>
      <c r="S154" s="210"/>
      <c r="T154" s="211"/>
      <c r="AT154" s="205" t="s">
        <v>178</v>
      </c>
      <c r="AU154" s="205" t="s">
        <v>82</v>
      </c>
      <c r="AV154" s="13" t="s">
        <v>82</v>
      </c>
      <c r="AW154" s="13" t="s">
        <v>36</v>
      </c>
      <c r="AX154" s="13" t="s">
        <v>80</v>
      </c>
      <c r="AY154" s="205" t="s">
        <v>167</v>
      </c>
    </row>
    <row r="155" spans="2:65" s="1" customFormat="1" ht="16.5" customHeight="1">
      <c r="B155" s="181"/>
      <c r="C155" s="182" t="s">
        <v>294</v>
      </c>
      <c r="D155" s="182" t="s">
        <v>169</v>
      </c>
      <c r="E155" s="183" t="s">
        <v>2478</v>
      </c>
      <c r="F155" s="184" t="s">
        <v>2479</v>
      </c>
      <c r="G155" s="185" t="s">
        <v>2480</v>
      </c>
      <c r="H155" s="186">
        <v>2</v>
      </c>
      <c r="I155" s="187"/>
      <c r="J155" s="188">
        <f>ROUND(I155*H155,2)</f>
        <v>0</v>
      </c>
      <c r="K155" s="184" t="s">
        <v>173</v>
      </c>
      <c r="L155" s="41"/>
      <c r="M155" s="189" t="s">
        <v>5</v>
      </c>
      <c r="N155" s="190" t="s">
        <v>44</v>
      </c>
      <c r="O155" s="42"/>
      <c r="P155" s="191">
        <f>O155*H155</f>
        <v>0</v>
      </c>
      <c r="Q155" s="191">
        <v>0.00018</v>
      </c>
      <c r="R155" s="191">
        <f>Q155*H155</f>
        <v>0.00036</v>
      </c>
      <c r="S155" s="191">
        <v>0</v>
      </c>
      <c r="T155" s="192">
        <f>S155*H155</f>
        <v>0</v>
      </c>
      <c r="AR155" s="24" t="s">
        <v>174</v>
      </c>
      <c r="AT155" s="24" t="s">
        <v>169</v>
      </c>
      <c r="AU155" s="24" t="s">
        <v>82</v>
      </c>
      <c r="AY155" s="24" t="s">
        <v>167</v>
      </c>
      <c r="BE155" s="193">
        <f>IF(N155="základní",J155,0)</f>
        <v>0</v>
      </c>
      <c r="BF155" s="193">
        <f>IF(N155="snížená",J155,0)</f>
        <v>0</v>
      </c>
      <c r="BG155" s="193">
        <f>IF(N155="zákl. přenesená",J155,0)</f>
        <v>0</v>
      </c>
      <c r="BH155" s="193">
        <f>IF(N155="sníž. přenesená",J155,0)</f>
        <v>0</v>
      </c>
      <c r="BI155" s="193">
        <f>IF(N155="nulová",J155,0)</f>
        <v>0</v>
      </c>
      <c r="BJ155" s="24" t="s">
        <v>80</v>
      </c>
      <c r="BK155" s="193">
        <f>ROUND(I155*H155,2)</f>
        <v>0</v>
      </c>
      <c r="BL155" s="24" t="s">
        <v>174</v>
      </c>
      <c r="BM155" s="24" t="s">
        <v>2481</v>
      </c>
    </row>
    <row r="156" spans="2:47" s="1" customFormat="1" ht="104.5">
      <c r="B156" s="41"/>
      <c r="D156" s="194" t="s">
        <v>176</v>
      </c>
      <c r="F156" s="195" t="s">
        <v>2482</v>
      </c>
      <c r="I156" s="156"/>
      <c r="L156" s="41"/>
      <c r="M156" s="196"/>
      <c r="N156" s="42"/>
      <c r="O156" s="42"/>
      <c r="P156" s="42"/>
      <c r="Q156" s="42"/>
      <c r="R156" s="42"/>
      <c r="S156" s="42"/>
      <c r="T156" s="70"/>
      <c r="AT156" s="24" t="s">
        <v>176</v>
      </c>
      <c r="AU156" s="24" t="s">
        <v>82</v>
      </c>
    </row>
    <row r="157" spans="2:65" s="1" customFormat="1" ht="38.25" customHeight="1">
      <c r="B157" s="181"/>
      <c r="C157" s="182" t="s">
        <v>299</v>
      </c>
      <c r="D157" s="182" t="s">
        <v>169</v>
      </c>
      <c r="E157" s="183" t="s">
        <v>2483</v>
      </c>
      <c r="F157" s="184" t="s">
        <v>2484</v>
      </c>
      <c r="G157" s="185" t="s">
        <v>266</v>
      </c>
      <c r="H157" s="186">
        <v>1</v>
      </c>
      <c r="I157" s="187"/>
      <c r="J157" s="188">
        <f>ROUND(I157*H157,2)</f>
        <v>0</v>
      </c>
      <c r="K157" s="184" t="s">
        <v>173</v>
      </c>
      <c r="L157" s="41"/>
      <c r="M157" s="189" t="s">
        <v>5</v>
      </c>
      <c r="N157" s="190" t="s">
        <v>44</v>
      </c>
      <c r="O157" s="42"/>
      <c r="P157" s="191">
        <f>O157*H157</f>
        <v>0</v>
      </c>
      <c r="Q157" s="191">
        <v>0.10661</v>
      </c>
      <c r="R157" s="191">
        <f>Q157*H157</f>
        <v>0.10661</v>
      </c>
      <c r="S157" s="191">
        <v>0</v>
      </c>
      <c r="T157" s="192">
        <f>S157*H157</f>
        <v>0</v>
      </c>
      <c r="AR157" s="24" t="s">
        <v>174</v>
      </c>
      <c r="AT157" s="24" t="s">
        <v>169</v>
      </c>
      <c r="AU157" s="24" t="s">
        <v>82</v>
      </c>
      <c r="AY157" s="24" t="s">
        <v>167</v>
      </c>
      <c r="BE157" s="193">
        <f>IF(N157="základní",J157,0)</f>
        <v>0</v>
      </c>
      <c r="BF157" s="193">
        <f>IF(N157="snížená",J157,0)</f>
        <v>0</v>
      </c>
      <c r="BG157" s="193">
        <f>IF(N157="zákl. přenesená",J157,0)</f>
        <v>0</v>
      </c>
      <c r="BH157" s="193">
        <f>IF(N157="sníž. přenesená",J157,0)</f>
        <v>0</v>
      </c>
      <c r="BI157" s="193">
        <f>IF(N157="nulová",J157,0)</f>
        <v>0</v>
      </c>
      <c r="BJ157" s="24" t="s">
        <v>80</v>
      </c>
      <c r="BK157" s="193">
        <f>ROUND(I157*H157,2)</f>
        <v>0</v>
      </c>
      <c r="BL157" s="24" t="s">
        <v>174</v>
      </c>
      <c r="BM157" s="24" t="s">
        <v>2485</v>
      </c>
    </row>
    <row r="158" spans="2:47" s="1" customFormat="1" ht="95">
      <c r="B158" s="41"/>
      <c r="D158" s="194" t="s">
        <v>176</v>
      </c>
      <c r="F158" s="195" t="s">
        <v>2486</v>
      </c>
      <c r="I158" s="156"/>
      <c r="L158" s="41"/>
      <c r="M158" s="196"/>
      <c r="N158" s="42"/>
      <c r="O158" s="42"/>
      <c r="P158" s="42"/>
      <c r="Q158" s="42"/>
      <c r="R158" s="42"/>
      <c r="S158" s="42"/>
      <c r="T158" s="70"/>
      <c r="AT158" s="24" t="s">
        <v>176</v>
      </c>
      <c r="AU158" s="24" t="s">
        <v>82</v>
      </c>
    </row>
    <row r="159" spans="2:65" s="1" customFormat="1" ht="25.5" customHeight="1">
      <c r="B159" s="181"/>
      <c r="C159" s="182" t="s">
        <v>305</v>
      </c>
      <c r="D159" s="182" t="s">
        <v>169</v>
      </c>
      <c r="E159" s="183" t="s">
        <v>2487</v>
      </c>
      <c r="F159" s="184" t="s">
        <v>2488</v>
      </c>
      <c r="G159" s="185" t="s">
        <v>266</v>
      </c>
      <c r="H159" s="186">
        <v>1</v>
      </c>
      <c r="I159" s="187"/>
      <c r="J159" s="188">
        <f>ROUND(I159*H159,2)</f>
        <v>0</v>
      </c>
      <c r="K159" s="184" t="s">
        <v>173</v>
      </c>
      <c r="L159" s="41"/>
      <c r="M159" s="189" t="s">
        <v>5</v>
      </c>
      <c r="N159" s="190" t="s">
        <v>44</v>
      </c>
      <c r="O159" s="42"/>
      <c r="P159" s="191">
        <f>O159*H159</f>
        <v>0</v>
      </c>
      <c r="Q159" s="191">
        <v>0.02424</v>
      </c>
      <c r="R159" s="191">
        <f>Q159*H159</f>
        <v>0.02424</v>
      </c>
      <c r="S159" s="191">
        <v>0</v>
      </c>
      <c r="T159" s="192">
        <f>S159*H159</f>
        <v>0</v>
      </c>
      <c r="AR159" s="24" t="s">
        <v>174</v>
      </c>
      <c r="AT159" s="24" t="s">
        <v>169</v>
      </c>
      <c r="AU159" s="24" t="s">
        <v>82</v>
      </c>
      <c r="AY159" s="24" t="s">
        <v>167</v>
      </c>
      <c r="BE159" s="193">
        <f>IF(N159="základní",J159,0)</f>
        <v>0</v>
      </c>
      <c r="BF159" s="193">
        <f>IF(N159="snížená",J159,0)</f>
        <v>0</v>
      </c>
      <c r="BG159" s="193">
        <f>IF(N159="zákl. přenesená",J159,0)</f>
        <v>0</v>
      </c>
      <c r="BH159" s="193">
        <f>IF(N159="sníž. přenesená",J159,0)</f>
        <v>0</v>
      </c>
      <c r="BI159" s="193">
        <f>IF(N159="nulová",J159,0)</f>
        <v>0</v>
      </c>
      <c r="BJ159" s="24" t="s">
        <v>80</v>
      </c>
      <c r="BK159" s="193">
        <f>ROUND(I159*H159,2)</f>
        <v>0</v>
      </c>
      <c r="BL159" s="24" t="s">
        <v>174</v>
      </c>
      <c r="BM159" s="24" t="s">
        <v>2489</v>
      </c>
    </row>
    <row r="160" spans="2:47" s="1" customFormat="1" ht="95">
      <c r="B160" s="41"/>
      <c r="D160" s="194" t="s">
        <v>176</v>
      </c>
      <c r="F160" s="195" t="s">
        <v>2486</v>
      </c>
      <c r="I160" s="156"/>
      <c r="L160" s="41"/>
      <c r="M160" s="196"/>
      <c r="N160" s="42"/>
      <c r="O160" s="42"/>
      <c r="P160" s="42"/>
      <c r="Q160" s="42"/>
      <c r="R160" s="42"/>
      <c r="S160" s="42"/>
      <c r="T160" s="70"/>
      <c r="AT160" s="24" t="s">
        <v>176</v>
      </c>
      <c r="AU160" s="24" t="s">
        <v>82</v>
      </c>
    </row>
    <row r="161" spans="2:65" s="1" customFormat="1" ht="25.5" customHeight="1">
      <c r="B161" s="181"/>
      <c r="C161" s="182" t="s">
        <v>310</v>
      </c>
      <c r="D161" s="182" t="s">
        <v>169</v>
      </c>
      <c r="E161" s="183" t="s">
        <v>2490</v>
      </c>
      <c r="F161" s="184" t="s">
        <v>2491</v>
      </c>
      <c r="G161" s="185" t="s">
        <v>266</v>
      </c>
      <c r="H161" s="186">
        <v>1</v>
      </c>
      <c r="I161" s="187"/>
      <c r="J161" s="188">
        <f>ROUND(I161*H161,2)</f>
        <v>0</v>
      </c>
      <c r="K161" s="184" t="s">
        <v>173</v>
      </c>
      <c r="L161" s="41"/>
      <c r="M161" s="189" t="s">
        <v>5</v>
      </c>
      <c r="N161" s="190" t="s">
        <v>44</v>
      </c>
      <c r="O161" s="42"/>
      <c r="P161" s="191">
        <f>O161*H161</f>
        <v>0</v>
      </c>
      <c r="Q161" s="191">
        <v>0</v>
      </c>
      <c r="R161" s="191">
        <f>Q161*H161</f>
        <v>0</v>
      </c>
      <c r="S161" s="191">
        <v>0</v>
      </c>
      <c r="T161" s="192">
        <f>S161*H161</f>
        <v>0</v>
      </c>
      <c r="AR161" s="24" t="s">
        <v>174</v>
      </c>
      <c r="AT161" s="24" t="s">
        <v>169</v>
      </c>
      <c r="AU161" s="24" t="s">
        <v>82</v>
      </c>
      <c r="AY161" s="24" t="s">
        <v>167</v>
      </c>
      <c r="BE161" s="193">
        <f>IF(N161="základní",J161,0)</f>
        <v>0</v>
      </c>
      <c r="BF161" s="193">
        <f>IF(N161="snížená",J161,0)</f>
        <v>0</v>
      </c>
      <c r="BG161" s="193">
        <f>IF(N161="zákl. přenesená",J161,0)</f>
        <v>0</v>
      </c>
      <c r="BH161" s="193">
        <f>IF(N161="sníž. přenesená",J161,0)</f>
        <v>0</v>
      </c>
      <c r="BI161" s="193">
        <f>IF(N161="nulová",J161,0)</f>
        <v>0</v>
      </c>
      <c r="BJ161" s="24" t="s">
        <v>80</v>
      </c>
      <c r="BK161" s="193">
        <f>ROUND(I161*H161,2)</f>
        <v>0</v>
      </c>
      <c r="BL161" s="24" t="s">
        <v>174</v>
      </c>
      <c r="BM161" s="24" t="s">
        <v>2492</v>
      </c>
    </row>
    <row r="162" spans="2:47" s="1" customFormat="1" ht="95">
      <c r="B162" s="41"/>
      <c r="D162" s="194" t="s">
        <v>176</v>
      </c>
      <c r="F162" s="195" t="s">
        <v>2486</v>
      </c>
      <c r="I162" s="156"/>
      <c r="L162" s="41"/>
      <c r="M162" s="196"/>
      <c r="N162" s="42"/>
      <c r="O162" s="42"/>
      <c r="P162" s="42"/>
      <c r="Q162" s="42"/>
      <c r="R162" s="42"/>
      <c r="S162" s="42"/>
      <c r="T162" s="70"/>
      <c r="AT162" s="24" t="s">
        <v>176</v>
      </c>
      <c r="AU162" s="24" t="s">
        <v>82</v>
      </c>
    </row>
    <row r="163" spans="2:65" s="1" customFormat="1" ht="38.25" customHeight="1">
      <c r="B163" s="181"/>
      <c r="C163" s="182" t="s">
        <v>315</v>
      </c>
      <c r="D163" s="182" t="s">
        <v>169</v>
      </c>
      <c r="E163" s="183" t="s">
        <v>2493</v>
      </c>
      <c r="F163" s="184" t="s">
        <v>2494</v>
      </c>
      <c r="G163" s="185" t="s">
        <v>266</v>
      </c>
      <c r="H163" s="186">
        <v>1</v>
      </c>
      <c r="I163" s="187"/>
      <c r="J163" s="188">
        <f>ROUND(I163*H163,2)</f>
        <v>0</v>
      </c>
      <c r="K163" s="184" t="s">
        <v>173</v>
      </c>
      <c r="L163" s="41"/>
      <c r="M163" s="189" t="s">
        <v>5</v>
      </c>
      <c r="N163" s="190" t="s">
        <v>44</v>
      </c>
      <c r="O163" s="42"/>
      <c r="P163" s="191">
        <f>O163*H163</f>
        <v>0</v>
      </c>
      <c r="Q163" s="191">
        <v>0.25653</v>
      </c>
      <c r="R163" s="191">
        <f>Q163*H163</f>
        <v>0.25653</v>
      </c>
      <c r="S163" s="191">
        <v>0</v>
      </c>
      <c r="T163" s="192">
        <f>S163*H163</f>
        <v>0</v>
      </c>
      <c r="AR163" s="24" t="s">
        <v>174</v>
      </c>
      <c r="AT163" s="24" t="s">
        <v>169</v>
      </c>
      <c r="AU163" s="24" t="s">
        <v>82</v>
      </c>
      <c r="AY163" s="24" t="s">
        <v>167</v>
      </c>
      <c r="BE163" s="193">
        <f>IF(N163="základní",J163,0)</f>
        <v>0</v>
      </c>
      <c r="BF163" s="193">
        <f>IF(N163="snížená",J163,0)</f>
        <v>0</v>
      </c>
      <c r="BG163" s="193">
        <f>IF(N163="zákl. přenesená",J163,0)</f>
        <v>0</v>
      </c>
      <c r="BH163" s="193">
        <f>IF(N163="sníž. přenesená",J163,0)</f>
        <v>0</v>
      </c>
      <c r="BI163" s="193">
        <f>IF(N163="nulová",J163,0)</f>
        <v>0</v>
      </c>
      <c r="BJ163" s="24" t="s">
        <v>80</v>
      </c>
      <c r="BK163" s="193">
        <f>ROUND(I163*H163,2)</f>
        <v>0</v>
      </c>
      <c r="BL163" s="24" t="s">
        <v>174</v>
      </c>
      <c r="BM163" s="24" t="s">
        <v>2495</v>
      </c>
    </row>
    <row r="164" spans="2:47" s="1" customFormat="1" ht="95">
      <c r="B164" s="41"/>
      <c r="D164" s="194" t="s">
        <v>176</v>
      </c>
      <c r="F164" s="195" t="s">
        <v>2486</v>
      </c>
      <c r="I164" s="156"/>
      <c r="L164" s="41"/>
      <c r="M164" s="196"/>
      <c r="N164" s="42"/>
      <c r="O164" s="42"/>
      <c r="P164" s="42"/>
      <c r="Q164" s="42"/>
      <c r="R164" s="42"/>
      <c r="S164" s="42"/>
      <c r="T164" s="70"/>
      <c r="AT164" s="24" t="s">
        <v>176</v>
      </c>
      <c r="AU164" s="24" t="s">
        <v>82</v>
      </c>
    </row>
    <row r="165" spans="2:63" s="11" customFormat="1" ht="29.9" customHeight="1">
      <c r="B165" s="168"/>
      <c r="D165" s="169" t="s">
        <v>72</v>
      </c>
      <c r="E165" s="179" t="s">
        <v>522</v>
      </c>
      <c r="F165" s="179" t="s">
        <v>523</v>
      </c>
      <c r="I165" s="171"/>
      <c r="J165" s="180">
        <f>BK165</f>
        <v>0</v>
      </c>
      <c r="L165" s="168"/>
      <c r="M165" s="173"/>
      <c r="N165" s="174"/>
      <c r="O165" s="174"/>
      <c r="P165" s="175">
        <f>SUM(P166:P167)</f>
        <v>0</v>
      </c>
      <c r="Q165" s="174"/>
      <c r="R165" s="175">
        <f>SUM(R166:R167)</f>
        <v>0</v>
      </c>
      <c r="S165" s="174"/>
      <c r="T165" s="176">
        <f>SUM(T166:T167)</f>
        <v>0</v>
      </c>
      <c r="AR165" s="169" t="s">
        <v>80</v>
      </c>
      <c r="AT165" s="177" t="s">
        <v>72</v>
      </c>
      <c r="AU165" s="177" t="s">
        <v>80</v>
      </c>
      <c r="AY165" s="169" t="s">
        <v>167</v>
      </c>
      <c r="BK165" s="178">
        <f>SUM(BK166:BK167)</f>
        <v>0</v>
      </c>
    </row>
    <row r="166" spans="2:65" s="1" customFormat="1" ht="38.25" customHeight="1">
      <c r="B166" s="181"/>
      <c r="C166" s="182" t="s">
        <v>320</v>
      </c>
      <c r="D166" s="182" t="s">
        <v>169</v>
      </c>
      <c r="E166" s="183" t="s">
        <v>2328</v>
      </c>
      <c r="F166" s="184" t="s">
        <v>2329</v>
      </c>
      <c r="G166" s="185" t="s">
        <v>248</v>
      </c>
      <c r="H166" s="186">
        <v>35.418</v>
      </c>
      <c r="I166" s="187"/>
      <c r="J166" s="188">
        <f>ROUND(I166*H166,2)</f>
        <v>0</v>
      </c>
      <c r="K166" s="184" t="s">
        <v>173</v>
      </c>
      <c r="L166" s="41"/>
      <c r="M166" s="189" t="s">
        <v>5</v>
      </c>
      <c r="N166" s="190" t="s">
        <v>44</v>
      </c>
      <c r="O166" s="42"/>
      <c r="P166" s="191">
        <f>O166*H166</f>
        <v>0</v>
      </c>
      <c r="Q166" s="191">
        <v>0</v>
      </c>
      <c r="R166" s="191">
        <f>Q166*H166</f>
        <v>0</v>
      </c>
      <c r="S166" s="191">
        <v>0</v>
      </c>
      <c r="T166" s="192">
        <f>S166*H166</f>
        <v>0</v>
      </c>
      <c r="AR166" s="24" t="s">
        <v>174</v>
      </c>
      <c r="AT166" s="24" t="s">
        <v>169</v>
      </c>
      <c r="AU166" s="24" t="s">
        <v>82</v>
      </c>
      <c r="AY166" s="24" t="s">
        <v>167</v>
      </c>
      <c r="BE166" s="193">
        <f>IF(N166="základní",J166,0)</f>
        <v>0</v>
      </c>
      <c r="BF166" s="193">
        <f>IF(N166="snížená",J166,0)</f>
        <v>0</v>
      </c>
      <c r="BG166" s="193">
        <f>IF(N166="zákl. přenesená",J166,0)</f>
        <v>0</v>
      </c>
      <c r="BH166" s="193">
        <f>IF(N166="sníž. přenesená",J166,0)</f>
        <v>0</v>
      </c>
      <c r="BI166" s="193">
        <f>IF(N166="nulová",J166,0)</f>
        <v>0</v>
      </c>
      <c r="BJ166" s="24" t="s">
        <v>80</v>
      </c>
      <c r="BK166" s="193">
        <f>ROUND(I166*H166,2)</f>
        <v>0</v>
      </c>
      <c r="BL166" s="24" t="s">
        <v>174</v>
      </c>
      <c r="BM166" s="24" t="s">
        <v>2330</v>
      </c>
    </row>
    <row r="167" spans="2:47" s="1" customFormat="1" ht="47.5">
      <c r="B167" s="41"/>
      <c r="D167" s="194" t="s">
        <v>176</v>
      </c>
      <c r="F167" s="195" t="s">
        <v>2331</v>
      </c>
      <c r="I167" s="156"/>
      <c r="L167" s="41"/>
      <c r="M167" s="234"/>
      <c r="N167" s="235"/>
      <c r="O167" s="235"/>
      <c r="P167" s="235"/>
      <c r="Q167" s="235"/>
      <c r="R167" s="235"/>
      <c r="S167" s="235"/>
      <c r="T167" s="236"/>
      <c r="AT167" s="24" t="s">
        <v>176</v>
      </c>
      <c r="AU167" s="24" t="s">
        <v>82</v>
      </c>
    </row>
    <row r="168" spans="2:12" s="1" customFormat="1" ht="7" customHeight="1">
      <c r="B168" s="56"/>
      <c r="C168" s="57"/>
      <c r="D168" s="57"/>
      <c r="E168" s="57"/>
      <c r="F168" s="57"/>
      <c r="G168" s="57"/>
      <c r="H168" s="57"/>
      <c r="I168" s="134"/>
      <c r="J168" s="57"/>
      <c r="K168" s="57"/>
      <c r="L168" s="41"/>
    </row>
  </sheetData>
  <autoFilter ref="C86:K167"/>
  <mergeCells count="13">
    <mergeCell ref="E79:H79"/>
    <mergeCell ref="G1:H1"/>
    <mergeCell ref="L2:V2"/>
    <mergeCell ref="E49:H49"/>
    <mergeCell ref="E51:H51"/>
    <mergeCell ref="J55:J56"/>
    <mergeCell ref="E75:H75"/>
    <mergeCell ref="E77:H77"/>
    <mergeCell ref="E7:H7"/>
    <mergeCell ref="E9:H9"/>
    <mergeCell ref="E11:H11"/>
    <mergeCell ref="E26:H26"/>
    <mergeCell ref="E47:H47"/>
  </mergeCells>
  <hyperlinks>
    <hyperlink ref="F1:G1" location="C2" display="1) Krycí list soupisu"/>
    <hyperlink ref="G1:H1" location="C58"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R162"/>
  <sheetViews>
    <sheetView showGridLines="0" workbookViewId="0" topLeftCell="A1">
      <pane ySplit="1" topLeftCell="A2" activePane="bottomLeft" state="frozen"/>
      <selection pane="bottomLeft" activeCell="F14" sqref="F14"/>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7"/>
      <c r="C1" s="107"/>
      <c r="D1" s="108" t="s">
        <v>1</v>
      </c>
      <c r="E1" s="107"/>
      <c r="F1" s="109" t="s">
        <v>131</v>
      </c>
      <c r="G1" s="373" t="s">
        <v>132</v>
      </c>
      <c r="H1" s="373"/>
      <c r="I1" s="110"/>
      <c r="J1" s="109" t="s">
        <v>133</v>
      </c>
      <c r="K1" s="108" t="s">
        <v>134</v>
      </c>
      <c r="L1" s="109" t="s">
        <v>135</v>
      </c>
      <c r="M1" s="109"/>
      <c r="N1" s="109"/>
      <c r="O1" s="109"/>
      <c r="P1" s="109"/>
      <c r="Q1" s="109"/>
      <c r="R1" s="109"/>
      <c r="S1" s="109"/>
      <c r="T1" s="10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7" customHeight="1">
      <c r="L2" s="339" t="s">
        <v>8</v>
      </c>
      <c r="M2" s="340"/>
      <c r="N2" s="340"/>
      <c r="O2" s="340"/>
      <c r="P2" s="340"/>
      <c r="Q2" s="340"/>
      <c r="R2" s="340"/>
      <c r="S2" s="340"/>
      <c r="T2" s="340"/>
      <c r="U2" s="340"/>
      <c r="V2" s="340"/>
      <c r="AT2" s="24" t="s">
        <v>126</v>
      </c>
    </row>
    <row r="3" spans="2:46" ht="7" customHeight="1">
      <c r="B3" s="25"/>
      <c r="C3" s="26"/>
      <c r="D3" s="26"/>
      <c r="E3" s="26"/>
      <c r="F3" s="26"/>
      <c r="G3" s="26"/>
      <c r="H3" s="26"/>
      <c r="I3" s="111"/>
      <c r="J3" s="26"/>
      <c r="K3" s="27"/>
      <c r="AT3" s="24" t="s">
        <v>82</v>
      </c>
    </row>
    <row r="4" spans="2:46" ht="37" customHeight="1">
      <c r="B4" s="28"/>
      <c r="C4" s="29"/>
      <c r="D4" s="30" t="s">
        <v>136</v>
      </c>
      <c r="E4" s="29"/>
      <c r="F4" s="29"/>
      <c r="G4" s="29"/>
      <c r="H4" s="29"/>
      <c r="I4" s="112"/>
      <c r="J4" s="29"/>
      <c r="K4" s="31"/>
      <c r="M4" s="32" t="s">
        <v>13</v>
      </c>
      <c r="AT4" s="24" t="s">
        <v>6</v>
      </c>
    </row>
    <row r="5" spans="2:11" ht="7" customHeight="1">
      <c r="B5" s="28"/>
      <c r="C5" s="29"/>
      <c r="D5" s="29"/>
      <c r="E5" s="29"/>
      <c r="F5" s="29"/>
      <c r="G5" s="29"/>
      <c r="H5" s="29"/>
      <c r="I5" s="112"/>
      <c r="J5" s="29"/>
      <c r="K5" s="31"/>
    </row>
    <row r="6" spans="2:11" ht="13.5">
      <c r="B6" s="28"/>
      <c r="C6" s="29"/>
      <c r="D6" s="37" t="s">
        <v>19</v>
      </c>
      <c r="E6" s="29"/>
      <c r="F6" s="29"/>
      <c r="G6" s="29"/>
      <c r="H6" s="29"/>
      <c r="I6" s="112"/>
      <c r="J6" s="29"/>
      <c r="K6" s="31"/>
    </row>
    <row r="7" spans="2:11" ht="16.5" customHeight="1">
      <c r="B7" s="28"/>
      <c r="C7" s="29"/>
      <c r="D7" s="29"/>
      <c r="E7" s="374" t="str">
        <f>'Rekapitulace stavby'!K6</f>
        <v>Plácek v Hlubočepích</v>
      </c>
      <c r="F7" s="380"/>
      <c r="G7" s="380"/>
      <c r="H7" s="380"/>
      <c r="I7" s="112"/>
      <c r="J7" s="29"/>
      <c r="K7" s="31"/>
    </row>
    <row r="8" spans="2:11" ht="13.5">
      <c r="B8" s="28"/>
      <c r="C8" s="29"/>
      <c r="D8" s="37" t="s">
        <v>137</v>
      </c>
      <c r="E8" s="29"/>
      <c r="F8" s="29"/>
      <c r="G8" s="29"/>
      <c r="H8" s="29"/>
      <c r="I8" s="112"/>
      <c r="J8" s="29"/>
      <c r="K8" s="31"/>
    </row>
    <row r="9" spans="2:11" s="1" customFormat="1" ht="16.5" customHeight="1">
      <c r="B9" s="41"/>
      <c r="C9" s="42"/>
      <c r="D9" s="42"/>
      <c r="E9" s="374" t="s">
        <v>2145</v>
      </c>
      <c r="F9" s="375"/>
      <c r="G9" s="375"/>
      <c r="H9" s="375"/>
      <c r="I9" s="113"/>
      <c r="J9" s="42"/>
      <c r="K9" s="45"/>
    </row>
    <row r="10" spans="2:11" s="1" customFormat="1" ht="13.5">
      <c r="B10" s="41"/>
      <c r="C10" s="42"/>
      <c r="D10" s="37" t="s">
        <v>139</v>
      </c>
      <c r="E10" s="42"/>
      <c r="F10" s="42"/>
      <c r="G10" s="42"/>
      <c r="H10" s="42"/>
      <c r="I10" s="113"/>
      <c r="J10" s="42"/>
      <c r="K10" s="45"/>
    </row>
    <row r="11" spans="2:11" s="1" customFormat="1" ht="37" customHeight="1">
      <c r="B11" s="41"/>
      <c r="C11" s="42"/>
      <c r="D11" s="42"/>
      <c r="E11" s="376" t="s">
        <v>2496</v>
      </c>
      <c r="F11" s="375"/>
      <c r="G11" s="375"/>
      <c r="H11" s="375"/>
      <c r="I11" s="113"/>
      <c r="J11" s="42"/>
      <c r="K11" s="45"/>
    </row>
    <row r="12" spans="2:11" s="1" customFormat="1" ht="13.5">
      <c r="B12" s="41"/>
      <c r="C12" s="42"/>
      <c r="D12" s="42"/>
      <c r="E12" s="42"/>
      <c r="F12" s="42"/>
      <c r="G12" s="42"/>
      <c r="H12" s="42"/>
      <c r="I12" s="113"/>
      <c r="J12" s="42"/>
      <c r="K12" s="45"/>
    </row>
    <row r="13" spans="2:11" s="1" customFormat="1" ht="14.5" customHeight="1">
      <c r="B13" s="41"/>
      <c r="C13" s="42"/>
      <c r="D13" s="37" t="s">
        <v>21</v>
      </c>
      <c r="E13" s="42"/>
      <c r="F13" s="35" t="s">
        <v>5</v>
      </c>
      <c r="G13" s="42"/>
      <c r="H13" s="42"/>
      <c r="I13" s="114" t="s">
        <v>22</v>
      </c>
      <c r="J13" s="35" t="s">
        <v>5</v>
      </c>
      <c r="K13" s="45"/>
    </row>
    <row r="14" spans="2:11" s="1" customFormat="1" ht="14.5" customHeight="1">
      <c r="B14" s="41"/>
      <c r="C14" s="42"/>
      <c r="D14" s="37" t="s">
        <v>23</v>
      </c>
      <c r="E14" s="42"/>
      <c r="F14" s="35" t="s">
        <v>1358</v>
      </c>
      <c r="G14" s="42"/>
      <c r="H14" s="42"/>
      <c r="I14" s="114" t="s">
        <v>25</v>
      </c>
      <c r="J14" s="115" t="str">
        <f>'Rekapitulace stavby'!AN8</f>
        <v>30. 10. 2018</v>
      </c>
      <c r="K14" s="45"/>
    </row>
    <row r="15" spans="2:11" s="1" customFormat="1" ht="10.75" customHeight="1">
      <c r="B15" s="41"/>
      <c r="C15" s="42"/>
      <c r="D15" s="42"/>
      <c r="E15" s="42"/>
      <c r="F15" s="42"/>
      <c r="G15" s="42"/>
      <c r="H15" s="42"/>
      <c r="I15" s="113"/>
      <c r="J15" s="42"/>
      <c r="K15" s="45"/>
    </row>
    <row r="16" spans="2:11" s="1" customFormat="1" ht="14.5" customHeight="1">
      <c r="B16" s="41"/>
      <c r="C16" s="42"/>
      <c r="D16" s="37" t="s">
        <v>27</v>
      </c>
      <c r="E16" s="42"/>
      <c r="F16" s="42"/>
      <c r="G16" s="42"/>
      <c r="H16" s="42"/>
      <c r="I16" s="114" t="s">
        <v>28</v>
      </c>
      <c r="J16" s="35" t="s">
        <v>5</v>
      </c>
      <c r="K16" s="45"/>
    </row>
    <row r="17" spans="2:11" s="1" customFormat="1" ht="18" customHeight="1">
      <c r="B17" s="41"/>
      <c r="C17" s="42"/>
      <c r="D17" s="42"/>
      <c r="E17" s="35" t="s">
        <v>1359</v>
      </c>
      <c r="F17" s="42"/>
      <c r="G17" s="42"/>
      <c r="H17" s="42"/>
      <c r="I17" s="114" t="s">
        <v>31</v>
      </c>
      <c r="J17" s="35" t="s">
        <v>5</v>
      </c>
      <c r="K17" s="45"/>
    </row>
    <row r="18" spans="2:11" s="1" customFormat="1" ht="7" customHeight="1">
      <c r="B18" s="41"/>
      <c r="C18" s="42"/>
      <c r="D18" s="42"/>
      <c r="E18" s="42"/>
      <c r="F18" s="42"/>
      <c r="G18" s="42"/>
      <c r="H18" s="42"/>
      <c r="I18" s="113"/>
      <c r="J18" s="42"/>
      <c r="K18" s="45"/>
    </row>
    <row r="19" spans="2:11" s="1" customFormat="1" ht="14.5" customHeight="1">
      <c r="B19" s="41"/>
      <c r="C19" s="42"/>
      <c r="D19" s="37" t="s">
        <v>32</v>
      </c>
      <c r="E19" s="42"/>
      <c r="F19" s="42"/>
      <c r="G19" s="42"/>
      <c r="H19" s="42"/>
      <c r="I19" s="114"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14" t="s">
        <v>31</v>
      </c>
      <c r="J20" s="35" t="str">
        <f>IF('Rekapitulace stavby'!AN14="Vyplň údaj","",IF('Rekapitulace stavby'!AN14="","",'Rekapitulace stavby'!AN14))</f>
        <v/>
      </c>
      <c r="K20" s="45"/>
    </row>
    <row r="21" spans="2:11" s="1" customFormat="1" ht="7" customHeight="1">
      <c r="B21" s="41"/>
      <c r="C21" s="42"/>
      <c r="D21" s="42"/>
      <c r="E21" s="42"/>
      <c r="F21" s="42"/>
      <c r="G21" s="42"/>
      <c r="H21" s="42"/>
      <c r="I21" s="113"/>
      <c r="J21" s="42"/>
      <c r="K21" s="45"/>
    </row>
    <row r="22" spans="2:11" s="1" customFormat="1" ht="14.5" customHeight="1">
      <c r="B22" s="41"/>
      <c r="C22" s="42"/>
      <c r="D22" s="37" t="s">
        <v>34</v>
      </c>
      <c r="E22" s="42"/>
      <c r="F22" s="42"/>
      <c r="G22" s="42"/>
      <c r="H22" s="42"/>
      <c r="I22" s="114" t="s">
        <v>28</v>
      </c>
      <c r="J22" s="35" t="s">
        <v>5</v>
      </c>
      <c r="K22" s="45"/>
    </row>
    <row r="23" spans="2:11" s="1" customFormat="1" ht="18" customHeight="1">
      <c r="B23" s="41"/>
      <c r="C23" s="42"/>
      <c r="D23" s="42"/>
      <c r="E23" s="35" t="s">
        <v>1360</v>
      </c>
      <c r="F23" s="42"/>
      <c r="G23" s="42"/>
      <c r="H23" s="42"/>
      <c r="I23" s="114" t="s">
        <v>31</v>
      </c>
      <c r="J23" s="35" t="s">
        <v>5</v>
      </c>
      <c r="K23" s="45"/>
    </row>
    <row r="24" spans="2:11" s="1" customFormat="1" ht="7" customHeight="1">
      <c r="B24" s="41"/>
      <c r="C24" s="42"/>
      <c r="D24" s="42"/>
      <c r="E24" s="42"/>
      <c r="F24" s="42"/>
      <c r="G24" s="42"/>
      <c r="H24" s="42"/>
      <c r="I24" s="113"/>
      <c r="J24" s="42"/>
      <c r="K24" s="45"/>
    </row>
    <row r="25" spans="2:11" s="1" customFormat="1" ht="14.5" customHeight="1">
      <c r="B25" s="41"/>
      <c r="C25" s="42"/>
      <c r="D25" s="37" t="s">
        <v>37</v>
      </c>
      <c r="E25" s="42"/>
      <c r="F25" s="42"/>
      <c r="G25" s="42"/>
      <c r="H25" s="42"/>
      <c r="I25" s="113"/>
      <c r="J25" s="42"/>
      <c r="K25" s="45"/>
    </row>
    <row r="26" spans="2:11" s="7" customFormat="1" ht="16.5" customHeight="1">
      <c r="B26" s="116"/>
      <c r="C26" s="117"/>
      <c r="D26" s="117"/>
      <c r="E26" s="350" t="s">
        <v>5</v>
      </c>
      <c r="F26" s="350"/>
      <c r="G26" s="350"/>
      <c r="H26" s="350"/>
      <c r="I26" s="118"/>
      <c r="J26" s="117"/>
      <c r="K26" s="119"/>
    </row>
    <row r="27" spans="2:11" s="1" customFormat="1" ht="7" customHeight="1">
      <c r="B27" s="41"/>
      <c r="C27" s="42"/>
      <c r="D27" s="42"/>
      <c r="E27" s="42"/>
      <c r="F27" s="42"/>
      <c r="G27" s="42"/>
      <c r="H27" s="42"/>
      <c r="I27" s="113"/>
      <c r="J27" s="42"/>
      <c r="K27" s="45"/>
    </row>
    <row r="28" spans="2:11" s="1" customFormat="1" ht="7" customHeight="1">
      <c r="B28" s="41"/>
      <c r="C28" s="42"/>
      <c r="D28" s="68"/>
      <c r="E28" s="68"/>
      <c r="F28" s="68"/>
      <c r="G28" s="68"/>
      <c r="H28" s="68"/>
      <c r="I28" s="120"/>
      <c r="J28" s="68"/>
      <c r="K28" s="121"/>
    </row>
    <row r="29" spans="2:11" s="1" customFormat="1" ht="25.4" customHeight="1">
      <c r="B29" s="41"/>
      <c r="C29" s="42"/>
      <c r="D29" s="122" t="s">
        <v>39</v>
      </c>
      <c r="E29" s="42"/>
      <c r="F29" s="42"/>
      <c r="G29" s="42"/>
      <c r="H29" s="42"/>
      <c r="I29" s="113"/>
      <c r="J29" s="123">
        <f>ROUND(J92,2)</f>
        <v>0</v>
      </c>
      <c r="K29" s="45"/>
    </row>
    <row r="30" spans="2:11" s="1" customFormat="1" ht="7" customHeight="1">
      <c r="B30" s="41"/>
      <c r="C30" s="42"/>
      <c r="D30" s="68"/>
      <c r="E30" s="68"/>
      <c r="F30" s="68"/>
      <c r="G30" s="68"/>
      <c r="H30" s="68"/>
      <c r="I30" s="120"/>
      <c r="J30" s="68"/>
      <c r="K30" s="121"/>
    </row>
    <row r="31" spans="2:11" s="1" customFormat="1" ht="14.5" customHeight="1">
      <c r="B31" s="41"/>
      <c r="C31" s="42"/>
      <c r="D31" s="42"/>
      <c r="E31" s="42"/>
      <c r="F31" s="46" t="s">
        <v>41</v>
      </c>
      <c r="G31" s="42"/>
      <c r="H31" s="42"/>
      <c r="I31" s="124" t="s">
        <v>40</v>
      </c>
      <c r="J31" s="46" t="s">
        <v>42</v>
      </c>
      <c r="K31" s="45"/>
    </row>
    <row r="32" spans="2:11" s="1" customFormat="1" ht="14.5" customHeight="1">
      <c r="B32" s="41"/>
      <c r="C32" s="42"/>
      <c r="D32" s="49" t="s">
        <v>43</v>
      </c>
      <c r="E32" s="49" t="s">
        <v>44</v>
      </c>
      <c r="F32" s="125">
        <f>ROUND(SUM(BE92:BE161),2)</f>
        <v>0</v>
      </c>
      <c r="G32" s="42"/>
      <c r="H32" s="42"/>
      <c r="I32" s="126">
        <v>0.21</v>
      </c>
      <c r="J32" s="125">
        <f>ROUND(ROUND((SUM(BE92:BE161)),2)*I32,2)</f>
        <v>0</v>
      </c>
      <c r="K32" s="45"/>
    </row>
    <row r="33" spans="2:11" s="1" customFormat="1" ht="14.5" customHeight="1">
      <c r="B33" s="41"/>
      <c r="C33" s="42"/>
      <c r="D33" s="42"/>
      <c r="E33" s="49" t="s">
        <v>45</v>
      </c>
      <c r="F33" s="125">
        <f>ROUND(SUM(BF92:BF161),2)</f>
        <v>0</v>
      </c>
      <c r="G33" s="42"/>
      <c r="H33" s="42"/>
      <c r="I33" s="126">
        <v>0.15</v>
      </c>
      <c r="J33" s="125">
        <f>ROUND(ROUND((SUM(BF92:BF161)),2)*I33,2)</f>
        <v>0</v>
      </c>
      <c r="K33" s="45"/>
    </row>
    <row r="34" spans="2:11" s="1" customFormat="1" ht="14.5" customHeight="1" hidden="1">
      <c r="B34" s="41"/>
      <c r="C34" s="42"/>
      <c r="D34" s="42"/>
      <c r="E34" s="49" t="s">
        <v>46</v>
      </c>
      <c r="F34" s="125">
        <f>ROUND(SUM(BG92:BG161),2)</f>
        <v>0</v>
      </c>
      <c r="G34" s="42"/>
      <c r="H34" s="42"/>
      <c r="I34" s="126">
        <v>0.21</v>
      </c>
      <c r="J34" s="125">
        <v>0</v>
      </c>
      <c r="K34" s="45"/>
    </row>
    <row r="35" spans="2:11" s="1" customFormat="1" ht="14.5" customHeight="1" hidden="1">
      <c r="B35" s="41"/>
      <c r="C35" s="42"/>
      <c r="D35" s="42"/>
      <c r="E35" s="49" t="s">
        <v>47</v>
      </c>
      <c r="F35" s="125">
        <f>ROUND(SUM(BH92:BH161),2)</f>
        <v>0</v>
      </c>
      <c r="G35" s="42"/>
      <c r="H35" s="42"/>
      <c r="I35" s="126">
        <v>0.15</v>
      </c>
      <c r="J35" s="125">
        <v>0</v>
      </c>
      <c r="K35" s="45"/>
    </row>
    <row r="36" spans="2:11" s="1" customFormat="1" ht="14.5" customHeight="1" hidden="1">
      <c r="B36" s="41"/>
      <c r="C36" s="42"/>
      <c r="D36" s="42"/>
      <c r="E36" s="49" t="s">
        <v>48</v>
      </c>
      <c r="F36" s="125">
        <f>ROUND(SUM(BI92:BI161),2)</f>
        <v>0</v>
      </c>
      <c r="G36" s="42"/>
      <c r="H36" s="42"/>
      <c r="I36" s="126">
        <v>0</v>
      </c>
      <c r="J36" s="125">
        <v>0</v>
      </c>
      <c r="K36" s="45"/>
    </row>
    <row r="37" spans="2:11" s="1" customFormat="1" ht="7" customHeight="1">
      <c r="B37" s="41"/>
      <c r="C37" s="42"/>
      <c r="D37" s="42"/>
      <c r="E37" s="42"/>
      <c r="F37" s="42"/>
      <c r="G37" s="42"/>
      <c r="H37" s="42"/>
      <c r="I37" s="113"/>
      <c r="J37" s="42"/>
      <c r="K37" s="45"/>
    </row>
    <row r="38" spans="2:11" s="1" customFormat="1" ht="25.4" customHeight="1">
      <c r="B38" s="41"/>
      <c r="C38" s="127"/>
      <c r="D38" s="128" t="s">
        <v>49</v>
      </c>
      <c r="E38" s="71"/>
      <c r="F38" s="71"/>
      <c r="G38" s="129" t="s">
        <v>50</v>
      </c>
      <c r="H38" s="130" t="s">
        <v>51</v>
      </c>
      <c r="I38" s="131"/>
      <c r="J38" s="132">
        <f>SUM(J29:J36)</f>
        <v>0</v>
      </c>
      <c r="K38" s="133"/>
    </row>
    <row r="39" spans="2:11" s="1" customFormat="1" ht="14.5" customHeight="1">
      <c r="B39" s="56"/>
      <c r="C39" s="57"/>
      <c r="D39" s="57"/>
      <c r="E39" s="57"/>
      <c r="F39" s="57"/>
      <c r="G39" s="57"/>
      <c r="H39" s="57"/>
      <c r="I39" s="134"/>
      <c r="J39" s="57"/>
      <c r="K39" s="58"/>
    </row>
    <row r="43" spans="2:11" s="1" customFormat="1" ht="7" customHeight="1">
      <c r="B43" s="59"/>
      <c r="C43" s="60"/>
      <c r="D43" s="60"/>
      <c r="E43" s="60"/>
      <c r="F43" s="60"/>
      <c r="G43" s="60"/>
      <c r="H43" s="60"/>
      <c r="I43" s="135"/>
      <c r="J43" s="60"/>
      <c r="K43" s="136"/>
    </row>
    <row r="44" spans="2:11" s="1" customFormat="1" ht="37" customHeight="1">
      <c r="B44" s="41"/>
      <c r="C44" s="30" t="s">
        <v>141</v>
      </c>
      <c r="D44" s="42"/>
      <c r="E44" s="42"/>
      <c r="F44" s="42"/>
      <c r="G44" s="42"/>
      <c r="H44" s="42"/>
      <c r="I44" s="113"/>
      <c r="J44" s="42"/>
      <c r="K44" s="45"/>
    </row>
    <row r="45" spans="2:11" s="1" customFormat="1" ht="7" customHeight="1">
      <c r="B45" s="41"/>
      <c r="C45" s="42"/>
      <c r="D45" s="42"/>
      <c r="E45" s="42"/>
      <c r="F45" s="42"/>
      <c r="G45" s="42"/>
      <c r="H45" s="42"/>
      <c r="I45" s="113"/>
      <c r="J45" s="42"/>
      <c r="K45" s="45"/>
    </row>
    <row r="46" spans="2:11" s="1" customFormat="1" ht="14.5" customHeight="1">
      <c r="B46" s="41"/>
      <c r="C46" s="37" t="s">
        <v>19</v>
      </c>
      <c r="D46" s="42"/>
      <c r="E46" s="42"/>
      <c r="F46" s="42"/>
      <c r="G46" s="42"/>
      <c r="H46" s="42"/>
      <c r="I46" s="113"/>
      <c r="J46" s="42"/>
      <c r="K46" s="45"/>
    </row>
    <row r="47" spans="2:11" s="1" customFormat="1" ht="16.5" customHeight="1">
      <c r="B47" s="41"/>
      <c r="C47" s="42"/>
      <c r="D47" s="42"/>
      <c r="E47" s="374" t="str">
        <f>E7</f>
        <v>Plácek v Hlubočepích</v>
      </c>
      <c r="F47" s="380"/>
      <c r="G47" s="380"/>
      <c r="H47" s="380"/>
      <c r="I47" s="113"/>
      <c r="J47" s="42"/>
      <c r="K47" s="45"/>
    </row>
    <row r="48" spans="2:11" ht="13.5">
      <c r="B48" s="28"/>
      <c r="C48" s="37" t="s">
        <v>137</v>
      </c>
      <c r="D48" s="29"/>
      <c r="E48" s="29"/>
      <c r="F48" s="29"/>
      <c r="G48" s="29"/>
      <c r="H48" s="29"/>
      <c r="I48" s="112"/>
      <c r="J48" s="29"/>
      <c r="K48" s="31"/>
    </row>
    <row r="49" spans="2:11" s="1" customFormat="1" ht="16.5" customHeight="1">
      <c r="B49" s="41"/>
      <c r="C49" s="42"/>
      <c r="D49" s="42"/>
      <c r="E49" s="374" t="s">
        <v>2145</v>
      </c>
      <c r="F49" s="375"/>
      <c r="G49" s="375"/>
      <c r="H49" s="375"/>
      <c r="I49" s="113"/>
      <c r="J49" s="42"/>
      <c r="K49" s="45"/>
    </row>
    <row r="50" spans="2:11" s="1" customFormat="1" ht="14.5" customHeight="1">
      <c r="B50" s="41"/>
      <c r="C50" s="37" t="s">
        <v>139</v>
      </c>
      <c r="D50" s="42"/>
      <c r="E50" s="42"/>
      <c r="F50" s="42"/>
      <c r="G50" s="42"/>
      <c r="H50" s="42"/>
      <c r="I50" s="113"/>
      <c r="J50" s="42"/>
      <c r="K50" s="45"/>
    </row>
    <row r="51" spans="2:11" s="1" customFormat="1" ht="17.25" customHeight="1">
      <c r="B51" s="41"/>
      <c r="C51" s="42"/>
      <c r="D51" s="42"/>
      <c r="E51" s="376" t="str">
        <f>E11</f>
        <v>06.4 - SO 06.4 Elektroinstalace areálu</v>
      </c>
      <c r="F51" s="375"/>
      <c r="G51" s="375"/>
      <c r="H51" s="375"/>
      <c r="I51" s="113"/>
      <c r="J51" s="42"/>
      <c r="K51" s="45"/>
    </row>
    <row r="52" spans="2:11" s="1" customFormat="1" ht="7" customHeight="1">
      <c r="B52" s="41"/>
      <c r="C52" s="42"/>
      <c r="D52" s="42"/>
      <c r="E52" s="42"/>
      <c r="F52" s="42"/>
      <c r="G52" s="42"/>
      <c r="H52" s="42"/>
      <c r="I52" s="113"/>
      <c r="J52" s="42"/>
      <c r="K52" s="45"/>
    </row>
    <row r="53" spans="2:11" s="1" customFormat="1" ht="18" customHeight="1">
      <c r="B53" s="41"/>
      <c r="C53" s="37" t="s">
        <v>23</v>
      </c>
      <c r="D53" s="42"/>
      <c r="E53" s="42"/>
      <c r="F53" s="35" t="str">
        <f>F14</f>
        <v>ul. K Dalejím, Praha 5 – Hlubočepy, p.č. 1282/1</v>
      </c>
      <c r="G53" s="42"/>
      <c r="H53" s="42"/>
      <c r="I53" s="114" t="s">
        <v>25</v>
      </c>
      <c r="J53" s="115" t="str">
        <f>IF(J14="","",J14)</f>
        <v>30. 10. 2018</v>
      </c>
      <c r="K53" s="45"/>
    </row>
    <row r="54" spans="2:11" s="1" customFormat="1" ht="7" customHeight="1">
      <c r="B54" s="41"/>
      <c r="C54" s="42"/>
      <c r="D54" s="42"/>
      <c r="E54" s="42"/>
      <c r="F54" s="42"/>
      <c r="G54" s="42"/>
      <c r="H54" s="42"/>
      <c r="I54" s="113"/>
      <c r="J54" s="42"/>
      <c r="K54" s="45"/>
    </row>
    <row r="55" spans="2:11" s="1" customFormat="1" ht="13.5">
      <c r="B55" s="41"/>
      <c r="C55" s="37" t="s">
        <v>27</v>
      </c>
      <c r="D55" s="42"/>
      <c r="E55" s="42"/>
      <c r="F55" s="35" t="str">
        <f>E17</f>
        <v>M.Č. Praha 5, Náměstí 14 Října č.4, Praha 5</v>
      </c>
      <c r="G55" s="42"/>
      <c r="H55" s="42"/>
      <c r="I55" s="114" t="s">
        <v>34</v>
      </c>
      <c r="J55" s="350" t="str">
        <f>E23</f>
        <v>Pavel Horský – Elektroprojekt</v>
      </c>
      <c r="K55" s="45"/>
    </row>
    <row r="56" spans="2:11" s="1" customFormat="1" ht="14.5" customHeight="1">
      <c r="B56" s="41"/>
      <c r="C56" s="37" t="s">
        <v>32</v>
      </c>
      <c r="D56" s="42"/>
      <c r="E56" s="42"/>
      <c r="F56" s="35" t="str">
        <f>IF(E20="","",E20)</f>
        <v/>
      </c>
      <c r="G56" s="42"/>
      <c r="H56" s="42"/>
      <c r="I56" s="113"/>
      <c r="J56" s="377"/>
      <c r="K56" s="45"/>
    </row>
    <row r="57" spans="2:11" s="1" customFormat="1" ht="10.4" customHeight="1">
      <c r="B57" s="41"/>
      <c r="C57" s="42"/>
      <c r="D57" s="42"/>
      <c r="E57" s="42"/>
      <c r="F57" s="42"/>
      <c r="G57" s="42"/>
      <c r="H57" s="42"/>
      <c r="I57" s="113"/>
      <c r="J57" s="42"/>
      <c r="K57" s="45"/>
    </row>
    <row r="58" spans="2:11" s="1" customFormat="1" ht="29.25" customHeight="1">
      <c r="B58" s="41"/>
      <c r="C58" s="137" t="s">
        <v>142</v>
      </c>
      <c r="D58" s="127"/>
      <c r="E58" s="127"/>
      <c r="F58" s="127"/>
      <c r="G58" s="127"/>
      <c r="H58" s="127"/>
      <c r="I58" s="138"/>
      <c r="J58" s="139" t="s">
        <v>143</v>
      </c>
      <c r="K58" s="140"/>
    </row>
    <row r="59" spans="2:11" s="1" customFormat="1" ht="10.4" customHeight="1">
      <c r="B59" s="41"/>
      <c r="C59" s="42"/>
      <c r="D59" s="42"/>
      <c r="E59" s="42"/>
      <c r="F59" s="42"/>
      <c r="G59" s="42"/>
      <c r="H59" s="42"/>
      <c r="I59" s="113"/>
      <c r="J59" s="42"/>
      <c r="K59" s="45"/>
    </row>
    <row r="60" spans="2:47" s="1" customFormat="1" ht="29.25" customHeight="1">
      <c r="B60" s="41"/>
      <c r="C60" s="141" t="s">
        <v>144</v>
      </c>
      <c r="D60" s="42"/>
      <c r="E60" s="42"/>
      <c r="F60" s="42"/>
      <c r="G60" s="42"/>
      <c r="H60" s="42"/>
      <c r="I60" s="113"/>
      <c r="J60" s="123">
        <f>J92</f>
        <v>0</v>
      </c>
      <c r="K60" s="45"/>
      <c r="AU60" s="24" t="s">
        <v>145</v>
      </c>
    </row>
    <row r="61" spans="2:11" s="8" customFormat="1" ht="25" customHeight="1">
      <c r="B61" s="142"/>
      <c r="C61" s="143"/>
      <c r="D61" s="144" t="s">
        <v>146</v>
      </c>
      <c r="E61" s="145"/>
      <c r="F61" s="145"/>
      <c r="G61" s="145"/>
      <c r="H61" s="145"/>
      <c r="I61" s="146"/>
      <c r="J61" s="147">
        <f>J93</f>
        <v>0</v>
      </c>
      <c r="K61" s="148"/>
    </row>
    <row r="62" spans="2:11" s="9" customFormat="1" ht="19.9" customHeight="1">
      <c r="B62" s="149"/>
      <c r="C62" s="150"/>
      <c r="D62" s="151" t="s">
        <v>150</v>
      </c>
      <c r="E62" s="152"/>
      <c r="F62" s="152"/>
      <c r="G62" s="152"/>
      <c r="H62" s="152"/>
      <c r="I62" s="153"/>
      <c r="J62" s="154">
        <f>J94</f>
        <v>0</v>
      </c>
      <c r="K62" s="155"/>
    </row>
    <row r="63" spans="2:11" s="8" customFormat="1" ht="25" customHeight="1">
      <c r="B63" s="142"/>
      <c r="C63" s="143"/>
      <c r="D63" s="144" t="s">
        <v>533</v>
      </c>
      <c r="E63" s="145"/>
      <c r="F63" s="145"/>
      <c r="G63" s="145"/>
      <c r="H63" s="145"/>
      <c r="I63" s="146"/>
      <c r="J63" s="147">
        <f>J97</f>
        <v>0</v>
      </c>
      <c r="K63" s="148"/>
    </row>
    <row r="64" spans="2:11" s="9" customFormat="1" ht="19.9" customHeight="1">
      <c r="B64" s="149"/>
      <c r="C64" s="150"/>
      <c r="D64" s="151" t="s">
        <v>1361</v>
      </c>
      <c r="E64" s="152"/>
      <c r="F64" s="152"/>
      <c r="G64" s="152"/>
      <c r="H64" s="152"/>
      <c r="I64" s="153"/>
      <c r="J64" s="154">
        <f>J98</f>
        <v>0</v>
      </c>
      <c r="K64" s="155"/>
    </row>
    <row r="65" spans="2:11" s="9" customFormat="1" ht="19.9" customHeight="1">
      <c r="B65" s="149"/>
      <c r="C65" s="150"/>
      <c r="D65" s="151" t="s">
        <v>535</v>
      </c>
      <c r="E65" s="152"/>
      <c r="F65" s="152"/>
      <c r="G65" s="152"/>
      <c r="H65" s="152"/>
      <c r="I65" s="153"/>
      <c r="J65" s="154">
        <f>J119</f>
        <v>0</v>
      </c>
      <c r="K65" s="155"/>
    </row>
    <row r="66" spans="2:11" s="9" customFormat="1" ht="19.9" customHeight="1">
      <c r="B66" s="149"/>
      <c r="C66" s="150"/>
      <c r="D66" s="151" t="s">
        <v>1364</v>
      </c>
      <c r="E66" s="152"/>
      <c r="F66" s="152"/>
      <c r="G66" s="152"/>
      <c r="H66" s="152"/>
      <c r="I66" s="153"/>
      <c r="J66" s="154">
        <f>J123</f>
        <v>0</v>
      </c>
      <c r="K66" s="155"/>
    </row>
    <row r="67" spans="2:11" s="8" customFormat="1" ht="25" customHeight="1">
      <c r="B67" s="142"/>
      <c r="C67" s="143"/>
      <c r="D67" s="144" t="s">
        <v>1366</v>
      </c>
      <c r="E67" s="145"/>
      <c r="F67" s="145"/>
      <c r="G67" s="145"/>
      <c r="H67" s="145"/>
      <c r="I67" s="146"/>
      <c r="J67" s="147">
        <f>J126</f>
        <v>0</v>
      </c>
      <c r="K67" s="148"/>
    </row>
    <row r="68" spans="2:11" s="9" customFormat="1" ht="19.9" customHeight="1">
      <c r="B68" s="149"/>
      <c r="C68" s="150"/>
      <c r="D68" s="151" t="s">
        <v>2343</v>
      </c>
      <c r="E68" s="152"/>
      <c r="F68" s="152"/>
      <c r="G68" s="152"/>
      <c r="H68" s="152"/>
      <c r="I68" s="153"/>
      <c r="J68" s="154">
        <f>J127</f>
        <v>0</v>
      </c>
      <c r="K68" s="155"/>
    </row>
    <row r="69" spans="2:11" s="9" customFormat="1" ht="19.9" customHeight="1">
      <c r="B69" s="149"/>
      <c r="C69" s="150"/>
      <c r="D69" s="151" t="s">
        <v>1367</v>
      </c>
      <c r="E69" s="152"/>
      <c r="F69" s="152"/>
      <c r="G69" s="152"/>
      <c r="H69" s="152"/>
      <c r="I69" s="153"/>
      <c r="J69" s="154">
        <f>J136</f>
        <v>0</v>
      </c>
      <c r="K69" s="155"/>
    </row>
    <row r="70" spans="2:11" s="8" customFormat="1" ht="25" customHeight="1">
      <c r="B70" s="142"/>
      <c r="C70" s="143"/>
      <c r="D70" s="144" t="s">
        <v>1368</v>
      </c>
      <c r="E70" s="145"/>
      <c r="F70" s="145"/>
      <c r="G70" s="145"/>
      <c r="H70" s="145"/>
      <c r="I70" s="146"/>
      <c r="J70" s="147">
        <f>J159</f>
        <v>0</v>
      </c>
      <c r="K70" s="148"/>
    </row>
    <row r="71" spans="2:11" s="1" customFormat="1" ht="21.75" customHeight="1">
      <c r="B71" s="41"/>
      <c r="C71" s="42"/>
      <c r="D71" s="42"/>
      <c r="E71" s="42"/>
      <c r="F71" s="42"/>
      <c r="G71" s="42"/>
      <c r="H71" s="42"/>
      <c r="I71" s="113"/>
      <c r="J71" s="42"/>
      <c r="K71" s="45"/>
    </row>
    <row r="72" spans="2:11" s="1" customFormat="1" ht="7" customHeight="1">
      <c r="B72" s="56"/>
      <c r="C72" s="57"/>
      <c r="D72" s="57"/>
      <c r="E72" s="57"/>
      <c r="F72" s="57"/>
      <c r="G72" s="57"/>
      <c r="H72" s="57"/>
      <c r="I72" s="134"/>
      <c r="J72" s="57"/>
      <c r="K72" s="58"/>
    </row>
    <row r="76" spans="2:12" s="1" customFormat="1" ht="7" customHeight="1">
      <c r="B76" s="59"/>
      <c r="C76" s="60"/>
      <c r="D76" s="60"/>
      <c r="E76" s="60"/>
      <c r="F76" s="60"/>
      <c r="G76" s="60"/>
      <c r="H76" s="60"/>
      <c r="I76" s="135"/>
      <c r="J76" s="60"/>
      <c r="K76" s="60"/>
      <c r="L76" s="41"/>
    </row>
    <row r="77" spans="2:12" s="1" customFormat="1" ht="37" customHeight="1">
      <c r="B77" s="41"/>
      <c r="C77" s="61" t="s">
        <v>151</v>
      </c>
      <c r="I77" s="156"/>
      <c r="L77" s="41"/>
    </row>
    <row r="78" spans="2:12" s="1" customFormat="1" ht="7" customHeight="1">
      <c r="B78" s="41"/>
      <c r="I78" s="156"/>
      <c r="L78" s="41"/>
    </row>
    <row r="79" spans="2:12" s="1" customFormat="1" ht="14.5" customHeight="1">
      <c r="B79" s="41"/>
      <c r="C79" s="63" t="s">
        <v>19</v>
      </c>
      <c r="I79" s="156"/>
      <c r="L79" s="41"/>
    </row>
    <row r="80" spans="2:12" s="1" customFormat="1" ht="16.5" customHeight="1">
      <c r="B80" s="41"/>
      <c r="E80" s="378" t="str">
        <f>E7</f>
        <v>Plácek v Hlubočepích</v>
      </c>
      <c r="F80" s="379"/>
      <c r="G80" s="379"/>
      <c r="H80" s="379"/>
      <c r="I80" s="156"/>
      <c r="L80" s="41"/>
    </row>
    <row r="81" spans="2:12" ht="13.5">
      <c r="B81" s="28"/>
      <c r="C81" s="63" t="s">
        <v>137</v>
      </c>
      <c r="L81" s="28"/>
    </row>
    <row r="82" spans="2:12" s="1" customFormat="1" ht="16.5" customHeight="1">
      <c r="B82" s="41"/>
      <c r="E82" s="378" t="s">
        <v>2145</v>
      </c>
      <c r="F82" s="372"/>
      <c r="G82" s="372"/>
      <c r="H82" s="372"/>
      <c r="I82" s="156"/>
      <c r="L82" s="41"/>
    </row>
    <row r="83" spans="2:12" s="1" customFormat="1" ht="14.5" customHeight="1">
      <c r="B83" s="41"/>
      <c r="C83" s="63" t="s">
        <v>139</v>
      </c>
      <c r="I83" s="156"/>
      <c r="L83" s="41"/>
    </row>
    <row r="84" spans="2:12" s="1" customFormat="1" ht="17.25" customHeight="1">
      <c r="B84" s="41"/>
      <c r="E84" s="358" t="str">
        <f>E11</f>
        <v>06.4 - SO 06.4 Elektroinstalace areálu</v>
      </c>
      <c r="F84" s="372"/>
      <c r="G84" s="372"/>
      <c r="H84" s="372"/>
      <c r="I84" s="156"/>
      <c r="L84" s="41"/>
    </row>
    <row r="85" spans="2:12" s="1" customFormat="1" ht="7" customHeight="1">
      <c r="B85" s="41"/>
      <c r="I85" s="156"/>
      <c r="L85" s="41"/>
    </row>
    <row r="86" spans="2:12" s="1" customFormat="1" ht="18" customHeight="1">
      <c r="B86" s="41"/>
      <c r="C86" s="63" t="s">
        <v>23</v>
      </c>
      <c r="F86" s="157" t="str">
        <f>F14</f>
        <v>ul. K Dalejím, Praha 5 – Hlubočepy, p.č. 1282/1</v>
      </c>
      <c r="I86" s="158" t="s">
        <v>25</v>
      </c>
      <c r="J86" s="67" t="str">
        <f>IF(J14="","",J14)</f>
        <v>30. 10. 2018</v>
      </c>
      <c r="L86" s="41"/>
    </row>
    <row r="87" spans="2:12" s="1" customFormat="1" ht="7" customHeight="1">
      <c r="B87" s="41"/>
      <c r="I87" s="156"/>
      <c r="L87" s="41"/>
    </row>
    <row r="88" spans="2:12" s="1" customFormat="1" ht="13.5">
      <c r="B88" s="41"/>
      <c r="C88" s="63" t="s">
        <v>27</v>
      </c>
      <c r="F88" s="157" t="str">
        <f>E17</f>
        <v>M.Č. Praha 5, Náměstí 14 Října č.4, Praha 5</v>
      </c>
      <c r="I88" s="158" t="s">
        <v>34</v>
      </c>
      <c r="J88" s="157" t="str">
        <f>E23</f>
        <v>Pavel Horský – Elektroprojekt</v>
      </c>
      <c r="L88" s="41"/>
    </row>
    <row r="89" spans="2:12" s="1" customFormat="1" ht="14.5" customHeight="1">
      <c r="B89" s="41"/>
      <c r="C89" s="63" t="s">
        <v>32</v>
      </c>
      <c r="F89" s="157" t="str">
        <f>IF(E20="","",E20)</f>
        <v/>
      </c>
      <c r="I89" s="156"/>
      <c r="L89" s="41"/>
    </row>
    <row r="90" spans="2:12" s="1" customFormat="1" ht="10.4" customHeight="1">
      <c r="B90" s="41"/>
      <c r="I90" s="156"/>
      <c r="L90" s="41"/>
    </row>
    <row r="91" spans="2:20" s="10" customFormat="1" ht="29.25" customHeight="1">
      <c r="B91" s="159"/>
      <c r="C91" s="160" t="s">
        <v>152</v>
      </c>
      <c r="D91" s="161" t="s">
        <v>58</v>
      </c>
      <c r="E91" s="161" t="s">
        <v>54</v>
      </c>
      <c r="F91" s="161" t="s">
        <v>153</v>
      </c>
      <c r="G91" s="161" t="s">
        <v>154</v>
      </c>
      <c r="H91" s="161" t="s">
        <v>155</v>
      </c>
      <c r="I91" s="162" t="s">
        <v>156</v>
      </c>
      <c r="J91" s="161" t="s">
        <v>143</v>
      </c>
      <c r="K91" s="163" t="s">
        <v>157</v>
      </c>
      <c r="L91" s="159"/>
      <c r="M91" s="73" t="s">
        <v>158</v>
      </c>
      <c r="N91" s="74" t="s">
        <v>43</v>
      </c>
      <c r="O91" s="74" t="s">
        <v>159</v>
      </c>
      <c r="P91" s="74" t="s">
        <v>160</v>
      </c>
      <c r="Q91" s="74" t="s">
        <v>161</v>
      </c>
      <c r="R91" s="74" t="s">
        <v>162</v>
      </c>
      <c r="S91" s="74" t="s">
        <v>163</v>
      </c>
      <c r="T91" s="75" t="s">
        <v>164</v>
      </c>
    </row>
    <row r="92" spans="2:63" s="1" customFormat="1" ht="29.25" customHeight="1">
      <c r="B92" s="41"/>
      <c r="C92" s="77" t="s">
        <v>144</v>
      </c>
      <c r="I92" s="156"/>
      <c r="J92" s="164">
        <f>BK92</f>
        <v>0</v>
      </c>
      <c r="L92" s="41"/>
      <c r="M92" s="76"/>
      <c r="N92" s="68"/>
      <c r="O92" s="68"/>
      <c r="P92" s="165">
        <f>P93+P97+P126+P159</f>
        <v>0</v>
      </c>
      <c r="Q92" s="68"/>
      <c r="R92" s="165">
        <f>R93+R97+R126+R159</f>
        <v>43.78443</v>
      </c>
      <c r="S92" s="68"/>
      <c r="T92" s="166">
        <f>T93+T97+T126+T159</f>
        <v>0</v>
      </c>
      <c r="AT92" s="24" t="s">
        <v>72</v>
      </c>
      <c r="AU92" s="24" t="s">
        <v>145</v>
      </c>
      <c r="BK92" s="167">
        <f>BK93+BK97+BK126+BK159</f>
        <v>0</v>
      </c>
    </row>
    <row r="93" spans="2:63" s="11" customFormat="1" ht="37.4" customHeight="1">
      <c r="B93" s="168"/>
      <c r="D93" s="169" t="s">
        <v>72</v>
      </c>
      <c r="E93" s="170" t="s">
        <v>165</v>
      </c>
      <c r="F93" s="170" t="s">
        <v>166</v>
      </c>
      <c r="I93" s="171"/>
      <c r="J93" s="172">
        <f>BK93</f>
        <v>0</v>
      </c>
      <c r="L93" s="168"/>
      <c r="M93" s="173"/>
      <c r="N93" s="174"/>
      <c r="O93" s="174"/>
      <c r="P93" s="175">
        <f>P94</f>
        <v>0</v>
      </c>
      <c r="Q93" s="174"/>
      <c r="R93" s="175">
        <f>R94</f>
        <v>0</v>
      </c>
      <c r="S93" s="174"/>
      <c r="T93" s="176">
        <f>T94</f>
        <v>0</v>
      </c>
      <c r="AR93" s="169" t="s">
        <v>80</v>
      </c>
      <c r="AT93" s="177" t="s">
        <v>72</v>
      </c>
      <c r="AU93" s="177" t="s">
        <v>73</v>
      </c>
      <c r="AY93" s="169" t="s">
        <v>167</v>
      </c>
      <c r="BK93" s="178">
        <f>BK94</f>
        <v>0</v>
      </c>
    </row>
    <row r="94" spans="2:63" s="11" customFormat="1" ht="19.9" customHeight="1">
      <c r="B94" s="168"/>
      <c r="D94" s="169" t="s">
        <v>72</v>
      </c>
      <c r="E94" s="179" t="s">
        <v>325</v>
      </c>
      <c r="F94" s="179" t="s">
        <v>326</v>
      </c>
      <c r="I94" s="171"/>
      <c r="J94" s="180">
        <f>BK94</f>
        <v>0</v>
      </c>
      <c r="L94" s="168"/>
      <c r="M94" s="173"/>
      <c r="N94" s="174"/>
      <c r="O94" s="174"/>
      <c r="P94" s="175">
        <f>SUM(P95:P96)</f>
        <v>0</v>
      </c>
      <c r="Q94" s="174"/>
      <c r="R94" s="175">
        <f>SUM(R95:R96)</f>
        <v>0</v>
      </c>
      <c r="S94" s="174"/>
      <c r="T94" s="176">
        <f>SUM(T95:T96)</f>
        <v>0</v>
      </c>
      <c r="AR94" s="169" t="s">
        <v>80</v>
      </c>
      <c r="AT94" s="177" t="s">
        <v>72</v>
      </c>
      <c r="AU94" s="177" t="s">
        <v>80</v>
      </c>
      <c r="AY94" s="169" t="s">
        <v>167</v>
      </c>
      <c r="BK94" s="178">
        <f>SUM(BK95:BK96)</f>
        <v>0</v>
      </c>
    </row>
    <row r="95" spans="2:65" s="1" customFormat="1" ht="25.5" customHeight="1">
      <c r="B95" s="181"/>
      <c r="C95" s="182" t="s">
        <v>80</v>
      </c>
      <c r="D95" s="182" t="s">
        <v>169</v>
      </c>
      <c r="E95" s="183" t="s">
        <v>2497</v>
      </c>
      <c r="F95" s="184" t="s">
        <v>247</v>
      </c>
      <c r="G95" s="185" t="s">
        <v>248</v>
      </c>
      <c r="H95" s="186">
        <v>60</v>
      </c>
      <c r="I95" s="187"/>
      <c r="J95" s="188">
        <f>ROUND(I95*H95,2)</f>
        <v>0</v>
      </c>
      <c r="K95" s="184" t="s">
        <v>173</v>
      </c>
      <c r="L95" s="41"/>
      <c r="M95" s="189" t="s">
        <v>5</v>
      </c>
      <c r="N95" s="190" t="s">
        <v>44</v>
      </c>
      <c r="O95" s="42"/>
      <c r="P95" s="191">
        <f>O95*H95</f>
        <v>0</v>
      </c>
      <c r="Q95" s="191">
        <v>0</v>
      </c>
      <c r="R95" s="191">
        <f>Q95*H95</f>
        <v>0</v>
      </c>
      <c r="S95" s="191">
        <v>0</v>
      </c>
      <c r="T95" s="192">
        <f>S95*H95</f>
        <v>0</v>
      </c>
      <c r="AR95" s="24" t="s">
        <v>174</v>
      </c>
      <c r="AT95" s="24" t="s">
        <v>169</v>
      </c>
      <c r="AU95" s="24" t="s">
        <v>82</v>
      </c>
      <c r="AY95" s="24" t="s">
        <v>167</v>
      </c>
      <c r="BE95" s="193">
        <f>IF(N95="základní",J95,0)</f>
        <v>0</v>
      </c>
      <c r="BF95" s="193">
        <f>IF(N95="snížená",J95,0)</f>
        <v>0</v>
      </c>
      <c r="BG95" s="193">
        <f>IF(N95="zákl. přenesená",J95,0)</f>
        <v>0</v>
      </c>
      <c r="BH95" s="193">
        <f>IF(N95="sníž. přenesená",J95,0)</f>
        <v>0</v>
      </c>
      <c r="BI95" s="193">
        <f>IF(N95="nulová",J95,0)</f>
        <v>0</v>
      </c>
      <c r="BJ95" s="24" t="s">
        <v>80</v>
      </c>
      <c r="BK95" s="193">
        <f>ROUND(I95*H95,2)</f>
        <v>0</v>
      </c>
      <c r="BL95" s="24" t="s">
        <v>174</v>
      </c>
      <c r="BM95" s="24" t="s">
        <v>2498</v>
      </c>
    </row>
    <row r="96" spans="2:47" s="1" customFormat="1" ht="76">
      <c r="B96" s="41"/>
      <c r="D96" s="194" t="s">
        <v>176</v>
      </c>
      <c r="F96" s="195" t="s">
        <v>2499</v>
      </c>
      <c r="I96" s="156"/>
      <c r="L96" s="41"/>
      <c r="M96" s="196"/>
      <c r="N96" s="42"/>
      <c r="O96" s="42"/>
      <c r="P96" s="42"/>
      <c r="Q96" s="42"/>
      <c r="R96" s="42"/>
      <c r="S96" s="42"/>
      <c r="T96" s="70"/>
      <c r="AT96" s="24" t="s">
        <v>176</v>
      </c>
      <c r="AU96" s="24" t="s">
        <v>82</v>
      </c>
    </row>
    <row r="97" spans="2:63" s="11" customFormat="1" ht="37.4" customHeight="1">
      <c r="B97" s="168"/>
      <c r="D97" s="169" t="s">
        <v>72</v>
      </c>
      <c r="E97" s="170" t="s">
        <v>632</v>
      </c>
      <c r="F97" s="170" t="s">
        <v>633</v>
      </c>
      <c r="I97" s="171"/>
      <c r="J97" s="172">
        <f>BK97</f>
        <v>0</v>
      </c>
      <c r="L97" s="168"/>
      <c r="M97" s="173"/>
      <c r="N97" s="174"/>
      <c r="O97" s="174"/>
      <c r="P97" s="175">
        <f>P98+P119+P123</f>
        <v>0</v>
      </c>
      <c r="Q97" s="174"/>
      <c r="R97" s="175">
        <f>R98+R119+R123</f>
        <v>21.238410000000002</v>
      </c>
      <c r="S97" s="174"/>
      <c r="T97" s="176">
        <f>T98+T119+T123</f>
        <v>0</v>
      </c>
      <c r="AR97" s="169" t="s">
        <v>82</v>
      </c>
      <c r="AT97" s="177" t="s">
        <v>72</v>
      </c>
      <c r="AU97" s="177" t="s">
        <v>73</v>
      </c>
      <c r="AY97" s="169" t="s">
        <v>167</v>
      </c>
      <c r="BK97" s="178">
        <f>BK98+BK119+BK123</f>
        <v>0</v>
      </c>
    </row>
    <row r="98" spans="2:63" s="11" customFormat="1" ht="19.9" customHeight="1">
      <c r="B98" s="168"/>
      <c r="D98" s="169" t="s">
        <v>72</v>
      </c>
      <c r="E98" s="179" t="s">
        <v>1369</v>
      </c>
      <c r="F98" s="179" t="s">
        <v>1370</v>
      </c>
      <c r="I98" s="171"/>
      <c r="J98" s="180">
        <f>BK98</f>
        <v>0</v>
      </c>
      <c r="L98" s="168"/>
      <c r="M98" s="173"/>
      <c r="N98" s="174"/>
      <c r="O98" s="174"/>
      <c r="P98" s="175">
        <f>SUM(P99:P118)</f>
        <v>0</v>
      </c>
      <c r="Q98" s="174"/>
      <c r="R98" s="175">
        <f>SUM(R99:R118)</f>
        <v>21.238410000000002</v>
      </c>
      <c r="S98" s="174"/>
      <c r="T98" s="176">
        <f>SUM(T99:T118)</f>
        <v>0</v>
      </c>
      <c r="AR98" s="169" t="s">
        <v>82</v>
      </c>
      <c r="AT98" s="177" t="s">
        <v>72</v>
      </c>
      <c r="AU98" s="177" t="s">
        <v>80</v>
      </c>
      <c r="AY98" s="169" t="s">
        <v>167</v>
      </c>
      <c r="BK98" s="178">
        <f>SUM(BK99:BK118)</f>
        <v>0</v>
      </c>
    </row>
    <row r="99" spans="2:65" s="1" customFormat="1" ht="25.5" customHeight="1">
      <c r="B99" s="181"/>
      <c r="C99" s="182" t="s">
        <v>82</v>
      </c>
      <c r="D99" s="182" t="s">
        <v>169</v>
      </c>
      <c r="E99" s="183" t="s">
        <v>2500</v>
      </c>
      <c r="F99" s="184" t="s">
        <v>2501</v>
      </c>
      <c r="G99" s="185" t="s">
        <v>194</v>
      </c>
      <c r="H99" s="186">
        <v>2</v>
      </c>
      <c r="I99" s="187"/>
      <c r="J99" s="188">
        <f aca="true" t="shared" si="0" ref="J99:J116">ROUND(I99*H99,2)</f>
        <v>0</v>
      </c>
      <c r="K99" s="184" t="s">
        <v>173</v>
      </c>
      <c r="L99" s="41"/>
      <c r="M99" s="189" t="s">
        <v>5</v>
      </c>
      <c r="N99" s="190" t="s">
        <v>44</v>
      </c>
      <c r="O99" s="42"/>
      <c r="P99" s="191">
        <f aca="true" t="shared" si="1" ref="P99:P116">O99*H99</f>
        <v>0</v>
      </c>
      <c r="Q99" s="191">
        <v>0</v>
      </c>
      <c r="R99" s="191">
        <f aca="true" t="shared" si="2" ref="R99:R116">Q99*H99</f>
        <v>0</v>
      </c>
      <c r="S99" s="191">
        <v>0</v>
      </c>
      <c r="T99" s="192">
        <f aca="true" t="shared" si="3" ref="T99:T116">S99*H99</f>
        <v>0</v>
      </c>
      <c r="AR99" s="24" t="s">
        <v>263</v>
      </c>
      <c r="AT99" s="24" t="s">
        <v>169</v>
      </c>
      <c r="AU99" s="24" t="s">
        <v>82</v>
      </c>
      <c r="AY99" s="24" t="s">
        <v>167</v>
      </c>
      <c r="BE99" s="193">
        <f aca="true" t="shared" si="4" ref="BE99:BE116">IF(N99="základní",J99,0)</f>
        <v>0</v>
      </c>
      <c r="BF99" s="193">
        <f aca="true" t="shared" si="5" ref="BF99:BF116">IF(N99="snížená",J99,0)</f>
        <v>0</v>
      </c>
      <c r="BG99" s="193">
        <f aca="true" t="shared" si="6" ref="BG99:BG116">IF(N99="zákl. přenesená",J99,0)</f>
        <v>0</v>
      </c>
      <c r="BH99" s="193">
        <f aca="true" t="shared" si="7" ref="BH99:BH116">IF(N99="sníž. přenesená",J99,0)</f>
        <v>0</v>
      </c>
      <c r="BI99" s="193">
        <f aca="true" t="shared" si="8" ref="BI99:BI116">IF(N99="nulová",J99,0)</f>
        <v>0</v>
      </c>
      <c r="BJ99" s="24" t="s">
        <v>80</v>
      </c>
      <c r="BK99" s="193">
        <f aca="true" t="shared" si="9" ref="BK99:BK116">ROUND(I99*H99,2)</f>
        <v>0</v>
      </c>
      <c r="BL99" s="24" t="s">
        <v>263</v>
      </c>
      <c r="BM99" s="24" t="s">
        <v>2502</v>
      </c>
    </row>
    <row r="100" spans="2:65" s="1" customFormat="1" ht="16.5" customHeight="1">
      <c r="B100" s="181"/>
      <c r="C100" s="213" t="s">
        <v>188</v>
      </c>
      <c r="D100" s="213" t="s">
        <v>274</v>
      </c>
      <c r="E100" s="214" t="s">
        <v>2503</v>
      </c>
      <c r="F100" s="215" t="s">
        <v>2504</v>
      </c>
      <c r="G100" s="216" t="s">
        <v>194</v>
      </c>
      <c r="H100" s="217">
        <v>2</v>
      </c>
      <c r="I100" s="218"/>
      <c r="J100" s="219">
        <f t="shared" si="0"/>
        <v>0</v>
      </c>
      <c r="K100" s="215" t="s">
        <v>173</v>
      </c>
      <c r="L100" s="220"/>
      <c r="M100" s="221" t="s">
        <v>5</v>
      </c>
      <c r="N100" s="222" t="s">
        <v>44</v>
      </c>
      <c r="O100" s="42"/>
      <c r="P100" s="191">
        <f t="shared" si="1"/>
        <v>0</v>
      </c>
      <c r="Q100" s="191">
        <v>7E-05</v>
      </c>
      <c r="R100" s="191">
        <f t="shared" si="2"/>
        <v>0.00014</v>
      </c>
      <c r="S100" s="191">
        <v>0</v>
      </c>
      <c r="T100" s="192">
        <f t="shared" si="3"/>
        <v>0</v>
      </c>
      <c r="AR100" s="24" t="s">
        <v>353</v>
      </c>
      <c r="AT100" s="24" t="s">
        <v>274</v>
      </c>
      <c r="AU100" s="24" t="s">
        <v>82</v>
      </c>
      <c r="AY100" s="24" t="s">
        <v>167</v>
      </c>
      <c r="BE100" s="193">
        <f t="shared" si="4"/>
        <v>0</v>
      </c>
      <c r="BF100" s="193">
        <f t="shared" si="5"/>
        <v>0</v>
      </c>
      <c r="BG100" s="193">
        <f t="shared" si="6"/>
        <v>0</v>
      </c>
      <c r="BH100" s="193">
        <f t="shared" si="7"/>
        <v>0</v>
      </c>
      <c r="BI100" s="193">
        <f t="shared" si="8"/>
        <v>0</v>
      </c>
      <c r="BJ100" s="24" t="s">
        <v>80</v>
      </c>
      <c r="BK100" s="193">
        <f t="shared" si="9"/>
        <v>0</v>
      </c>
      <c r="BL100" s="24" t="s">
        <v>263</v>
      </c>
      <c r="BM100" s="24" t="s">
        <v>2505</v>
      </c>
    </row>
    <row r="101" spans="2:65" s="1" customFormat="1" ht="25.5" customHeight="1">
      <c r="B101" s="181"/>
      <c r="C101" s="182" t="s">
        <v>174</v>
      </c>
      <c r="D101" s="182" t="s">
        <v>169</v>
      </c>
      <c r="E101" s="183" t="s">
        <v>2506</v>
      </c>
      <c r="F101" s="184" t="s">
        <v>2507</v>
      </c>
      <c r="G101" s="185" t="s">
        <v>194</v>
      </c>
      <c r="H101" s="186">
        <v>4</v>
      </c>
      <c r="I101" s="187"/>
      <c r="J101" s="188">
        <f t="shared" si="0"/>
        <v>0</v>
      </c>
      <c r="K101" s="184" t="s">
        <v>173</v>
      </c>
      <c r="L101" s="41"/>
      <c r="M101" s="189" t="s">
        <v>5</v>
      </c>
      <c r="N101" s="190" t="s">
        <v>44</v>
      </c>
      <c r="O101" s="42"/>
      <c r="P101" s="191">
        <f t="shared" si="1"/>
        <v>0</v>
      </c>
      <c r="Q101" s="191">
        <v>0</v>
      </c>
      <c r="R101" s="191">
        <f t="shared" si="2"/>
        <v>0</v>
      </c>
      <c r="S101" s="191">
        <v>0</v>
      </c>
      <c r="T101" s="192">
        <f t="shared" si="3"/>
        <v>0</v>
      </c>
      <c r="AR101" s="24" t="s">
        <v>263</v>
      </c>
      <c r="AT101" s="24" t="s">
        <v>169</v>
      </c>
      <c r="AU101" s="24" t="s">
        <v>82</v>
      </c>
      <c r="AY101" s="24" t="s">
        <v>167</v>
      </c>
      <c r="BE101" s="193">
        <f t="shared" si="4"/>
        <v>0</v>
      </c>
      <c r="BF101" s="193">
        <f t="shared" si="5"/>
        <v>0</v>
      </c>
      <c r="BG101" s="193">
        <f t="shared" si="6"/>
        <v>0</v>
      </c>
      <c r="BH101" s="193">
        <f t="shared" si="7"/>
        <v>0</v>
      </c>
      <c r="BI101" s="193">
        <f t="shared" si="8"/>
        <v>0</v>
      </c>
      <c r="BJ101" s="24" t="s">
        <v>80</v>
      </c>
      <c r="BK101" s="193">
        <f t="shared" si="9"/>
        <v>0</v>
      </c>
      <c r="BL101" s="24" t="s">
        <v>263</v>
      </c>
      <c r="BM101" s="24" t="s">
        <v>2508</v>
      </c>
    </row>
    <row r="102" spans="2:65" s="1" customFormat="1" ht="16.5" customHeight="1">
      <c r="B102" s="181"/>
      <c r="C102" s="213" t="s">
        <v>197</v>
      </c>
      <c r="D102" s="213" t="s">
        <v>274</v>
      </c>
      <c r="E102" s="214" t="s">
        <v>2509</v>
      </c>
      <c r="F102" s="215" t="s">
        <v>2510</v>
      </c>
      <c r="G102" s="216" t="s">
        <v>194</v>
      </c>
      <c r="H102" s="217">
        <v>4</v>
      </c>
      <c r="I102" s="218"/>
      <c r="J102" s="219">
        <f t="shared" si="0"/>
        <v>0</v>
      </c>
      <c r="K102" s="215" t="s">
        <v>173</v>
      </c>
      <c r="L102" s="220"/>
      <c r="M102" s="221" t="s">
        <v>5</v>
      </c>
      <c r="N102" s="222" t="s">
        <v>44</v>
      </c>
      <c r="O102" s="42"/>
      <c r="P102" s="191">
        <f t="shared" si="1"/>
        <v>0</v>
      </c>
      <c r="Q102" s="191">
        <v>0.00063</v>
      </c>
      <c r="R102" s="191">
        <f t="shared" si="2"/>
        <v>0.00252</v>
      </c>
      <c r="S102" s="191">
        <v>0</v>
      </c>
      <c r="T102" s="192">
        <f t="shared" si="3"/>
        <v>0</v>
      </c>
      <c r="AR102" s="24" t="s">
        <v>353</v>
      </c>
      <c r="AT102" s="24" t="s">
        <v>274</v>
      </c>
      <c r="AU102" s="24" t="s">
        <v>82</v>
      </c>
      <c r="AY102" s="24" t="s">
        <v>167</v>
      </c>
      <c r="BE102" s="193">
        <f t="shared" si="4"/>
        <v>0</v>
      </c>
      <c r="BF102" s="193">
        <f t="shared" si="5"/>
        <v>0</v>
      </c>
      <c r="BG102" s="193">
        <f t="shared" si="6"/>
        <v>0</v>
      </c>
      <c r="BH102" s="193">
        <f t="shared" si="7"/>
        <v>0</v>
      </c>
      <c r="BI102" s="193">
        <f t="shared" si="8"/>
        <v>0</v>
      </c>
      <c r="BJ102" s="24" t="s">
        <v>80</v>
      </c>
      <c r="BK102" s="193">
        <f t="shared" si="9"/>
        <v>0</v>
      </c>
      <c r="BL102" s="24" t="s">
        <v>263</v>
      </c>
      <c r="BM102" s="24" t="s">
        <v>2511</v>
      </c>
    </row>
    <row r="103" spans="2:65" s="1" customFormat="1" ht="25.5" customHeight="1">
      <c r="B103" s="181"/>
      <c r="C103" s="182" t="s">
        <v>205</v>
      </c>
      <c r="D103" s="182" t="s">
        <v>169</v>
      </c>
      <c r="E103" s="183" t="s">
        <v>2512</v>
      </c>
      <c r="F103" s="184" t="s">
        <v>2513</v>
      </c>
      <c r="G103" s="185" t="s">
        <v>194</v>
      </c>
      <c r="H103" s="186">
        <v>270</v>
      </c>
      <c r="I103" s="187"/>
      <c r="J103" s="188">
        <f t="shared" si="0"/>
        <v>0</v>
      </c>
      <c r="K103" s="184" t="s">
        <v>173</v>
      </c>
      <c r="L103" s="41"/>
      <c r="M103" s="189" t="s">
        <v>5</v>
      </c>
      <c r="N103" s="190" t="s">
        <v>44</v>
      </c>
      <c r="O103" s="42"/>
      <c r="P103" s="191">
        <f t="shared" si="1"/>
        <v>0</v>
      </c>
      <c r="Q103" s="191">
        <v>0</v>
      </c>
      <c r="R103" s="191">
        <f t="shared" si="2"/>
        <v>0</v>
      </c>
      <c r="S103" s="191">
        <v>0</v>
      </c>
      <c r="T103" s="192">
        <f t="shared" si="3"/>
        <v>0</v>
      </c>
      <c r="AR103" s="24" t="s">
        <v>263</v>
      </c>
      <c r="AT103" s="24" t="s">
        <v>169</v>
      </c>
      <c r="AU103" s="24" t="s">
        <v>82</v>
      </c>
      <c r="AY103" s="24" t="s">
        <v>167</v>
      </c>
      <c r="BE103" s="193">
        <f t="shared" si="4"/>
        <v>0</v>
      </c>
      <c r="BF103" s="193">
        <f t="shared" si="5"/>
        <v>0</v>
      </c>
      <c r="BG103" s="193">
        <f t="shared" si="6"/>
        <v>0</v>
      </c>
      <c r="BH103" s="193">
        <f t="shared" si="7"/>
        <v>0</v>
      </c>
      <c r="BI103" s="193">
        <f t="shared" si="8"/>
        <v>0</v>
      </c>
      <c r="BJ103" s="24" t="s">
        <v>80</v>
      </c>
      <c r="BK103" s="193">
        <f t="shared" si="9"/>
        <v>0</v>
      </c>
      <c r="BL103" s="24" t="s">
        <v>263</v>
      </c>
      <c r="BM103" s="24" t="s">
        <v>2514</v>
      </c>
    </row>
    <row r="104" spans="2:65" s="1" customFormat="1" ht="16.5" customHeight="1">
      <c r="B104" s="181"/>
      <c r="C104" s="213" t="s">
        <v>212</v>
      </c>
      <c r="D104" s="213" t="s">
        <v>274</v>
      </c>
      <c r="E104" s="214" t="s">
        <v>1389</v>
      </c>
      <c r="F104" s="215" t="s">
        <v>1390</v>
      </c>
      <c r="G104" s="216" t="s">
        <v>194</v>
      </c>
      <c r="H104" s="217">
        <v>80</v>
      </c>
      <c r="I104" s="218"/>
      <c r="J104" s="219">
        <f t="shared" si="0"/>
        <v>0</v>
      </c>
      <c r="K104" s="215" t="s">
        <v>173</v>
      </c>
      <c r="L104" s="220"/>
      <c r="M104" s="221" t="s">
        <v>5</v>
      </c>
      <c r="N104" s="222" t="s">
        <v>44</v>
      </c>
      <c r="O104" s="42"/>
      <c r="P104" s="191">
        <f t="shared" si="1"/>
        <v>0</v>
      </c>
      <c r="Q104" s="191">
        <v>0.00012</v>
      </c>
      <c r="R104" s="191">
        <f t="shared" si="2"/>
        <v>0.009600000000000001</v>
      </c>
      <c r="S104" s="191">
        <v>0</v>
      </c>
      <c r="T104" s="192">
        <f t="shared" si="3"/>
        <v>0</v>
      </c>
      <c r="AR104" s="24" t="s">
        <v>353</v>
      </c>
      <c r="AT104" s="24" t="s">
        <v>274</v>
      </c>
      <c r="AU104" s="24" t="s">
        <v>82</v>
      </c>
      <c r="AY104" s="24" t="s">
        <v>167</v>
      </c>
      <c r="BE104" s="193">
        <f t="shared" si="4"/>
        <v>0</v>
      </c>
      <c r="BF104" s="193">
        <f t="shared" si="5"/>
        <v>0</v>
      </c>
      <c r="BG104" s="193">
        <f t="shared" si="6"/>
        <v>0</v>
      </c>
      <c r="BH104" s="193">
        <f t="shared" si="7"/>
        <v>0</v>
      </c>
      <c r="BI104" s="193">
        <f t="shared" si="8"/>
        <v>0</v>
      </c>
      <c r="BJ104" s="24" t="s">
        <v>80</v>
      </c>
      <c r="BK104" s="193">
        <f t="shared" si="9"/>
        <v>0</v>
      </c>
      <c r="BL104" s="24" t="s">
        <v>263</v>
      </c>
      <c r="BM104" s="24" t="s">
        <v>2515</v>
      </c>
    </row>
    <row r="105" spans="2:65" s="1" customFormat="1" ht="16.5" customHeight="1">
      <c r="B105" s="181"/>
      <c r="C105" s="213" t="s">
        <v>217</v>
      </c>
      <c r="D105" s="213" t="s">
        <v>274</v>
      </c>
      <c r="E105" s="214" t="s">
        <v>1398</v>
      </c>
      <c r="F105" s="215" t="s">
        <v>1399</v>
      </c>
      <c r="G105" s="216" t="s">
        <v>194</v>
      </c>
      <c r="H105" s="217">
        <v>190</v>
      </c>
      <c r="I105" s="218"/>
      <c r="J105" s="219">
        <f t="shared" si="0"/>
        <v>0</v>
      </c>
      <c r="K105" s="215" t="s">
        <v>173</v>
      </c>
      <c r="L105" s="220"/>
      <c r="M105" s="221" t="s">
        <v>5</v>
      </c>
      <c r="N105" s="222" t="s">
        <v>44</v>
      </c>
      <c r="O105" s="42"/>
      <c r="P105" s="191">
        <f t="shared" si="1"/>
        <v>0</v>
      </c>
      <c r="Q105" s="191">
        <v>0.00017</v>
      </c>
      <c r="R105" s="191">
        <f t="shared" si="2"/>
        <v>0.0323</v>
      </c>
      <c r="S105" s="191">
        <v>0</v>
      </c>
      <c r="T105" s="192">
        <f t="shared" si="3"/>
        <v>0</v>
      </c>
      <c r="AR105" s="24" t="s">
        <v>353</v>
      </c>
      <c r="AT105" s="24" t="s">
        <v>274</v>
      </c>
      <c r="AU105" s="24" t="s">
        <v>82</v>
      </c>
      <c r="AY105" s="24" t="s">
        <v>167</v>
      </c>
      <c r="BE105" s="193">
        <f t="shared" si="4"/>
        <v>0</v>
      </c>
      <c r="BF105" s="193">
        <f t="shared" si="5"/>
        <v>0</v>
      </c>
      <c r="BG105" s="193">
        <f t="shared" si="6"/>
        <v>0</v>
      </c>
      <c r="BH105" s="193">
        <f t="shared" si="7"/>
        <v>0</v>
      </c>
      <c r="BI105" s="193">
        <f t="shared" si="8"/>
        <v>0</v>
      </c>
      <c r="BJ105" s="24" t="s">
        <v>80</v>
      </c>
      <c r="BK105" s="193">
        <f t="shared" si="9"/>
        <v>0</v>
      </c>
      <c r="BL105" s="24" t="s">
        <v>263</v>
      </c>
      <c r="BM105" s="24" t="s">
        <v>2516</v>
      </c>
    </row>
    <row r="106" spans="2:65" s="1" customFormat="1" ht="25.5" customHeight="1">
      <c r="B106" s="181"/>
      <c r="C106" s="182" t="s">
        <v>224</v>
      </c>
      <c r="D106" s="182" t="s">
        <v>169</v>
      </c>
      <c r="E106" s="183" t="s">
        <v>2517</v>
      </c>
      <c r="F106" s="184" t="s">
        <v>2518</v>
      </c>
      <c r="G106" s="185" t="s">
        <v>194</v>
      </c>
      <c r="H106" s="186">
        <v>20</v>
      </c>
      <c r="I106" s="187"/>
      <c r="J106" s="188">
        <f t="shared" si="0"/>
        <v>0</v>
      </c>
      <c r="K106" s="184" t="s">
        <v>173</v>
      </c>
      <c r="L106" s="41"/>
      <c r="M106" s="189" t="s">
        <v>5</v>
      </c>
      <c r="N106" s="190" t="s">
        <v>44</v>
      </c>
      <c r="O106" s="42"/>
      <c r="P106" s="191">
        <f t="shared" si="1"/>
        <v>0</v>
      </c>
      <c r="Q106" s="191">
        <v>0</v>
      </c>
      <c r="R106" s="191">
        <f t="shared" si="2"/>
        <v>0</v>
      </c>
      <c r="S106" s="191">
        <v>0</v>
      </c>
      <c r="T106" s="192">
        <f t="shared" si="3"/>
        <v>0</v>
      </c>
      <c r="AR106" s="24" t="s">
        <v>263</v>
      </c>
      <c r="AT106" s="24" t="s">
        <v>169</v>
      </c>
      <c r="AU106" s="24" t="s">
        <v>82</v>
      </c>
      <c r="AY106" s="24" t="s">
        <v>167</v>
      </c>
      <c r="BE106" s="193">
        <f t="shared" si="4"/>
        <v>0</v>
      </c>
      <c r="BF106" s="193">
        <f t="shared" si="5"/>
        <v>0</v>
      </c>
      <c r="BG106" s="193">
        <f t="shared" si="6"/>
        <v>0</v>
      </c>
      <c r="BH106" s="193">
        <f t="shared" si="7"/>
        <v>0</v>
      </c>
      <c r="BI106" s="193">
        <f t="shared" si="8"/>
        <v>0</v>
      </c>
      <c r="BJ106" s="24" t="s">
        <v>80</v>
      </c>
      <c r="BK106" s="193">
        <f t="shared" si="9"/>
        <v>0</v>
      </c>
      <c r="BL106" s="24" t="s">
        <v>263</v>
      </c>
      <c r="BM106" s="24" t="s">
        <v>2519</v>
      </c>
    </row>
    <row r="107" spans="2:65" s="1" customFormat="1" ht="16.5" customHeight="1">
      <c r="B107" s="181"/>
      <c r="C107" s="213" t="s">
        <v>229</v>
      </c>
      <c r="D107" s="213" t="s">
        <v>274</v>
      </c>
      <c r="E107" s="214" t="s">
        <v>2520</v>
      </c>
      <c r="F107" s="215" t="s">
        <v>2521</v>
      </c>
      <c r="G107" s="216" t="s">
        <v>194</v>
      </c>
      <c r="H107" s="217">
        <v>20</v>
      </c>
      <c r="I107" s="218"/>
      <c r="J107" s="219">
        <f t="shared" si="0"/>
        <v>0</v>
      </c>
      <c r="K107" s="215" t="s">
        <v>173</v>
      </c>
      <c r="L107" s="220"/>
      <c r="M107" s="221" t="s">
        <v>5</v>
      </c>
      <c r="N107" s="222" t="s">
        <v>44</v>
      </c>
      <c r="O107" s="42"/>
      <c r="P107" s="191">
        <f t="shared" si="1"/>
        <v>0</v>
      </c>
      <c r="Q107" s="191">
        <v>0.0009</v>
      </c>
      <c r="R107" s="191">
        <f t="shared" si="2"/>
        <v>0.018</v>
      </c>
      <c r="S107" s="191">
        <v>0</v>
      </c>
      <c r="T107" s="192">
        <f t="shared" si="3"/>
        <v>0</v>
      </c>
      <c r="AR107" s="24" t="s">
        <v>353</v>
      </c>
      <c r="AT107" s="24" t="s">
        <v>274</v>
      </c>
      <c r="AU107" s="24" t="s">
        <v>82</v>
      </c>
      <c r="AY107" s="24" t="s">
        <v>167</v>
      </c>
      <c r="BE107" s="193">
        <f t="shared" si="4"/>
        <v>0</v>
      </c>
      <c r="BF107" s="193">
        <f t="shared" si="5"/>
        <v>0</v>
      </c>
      <c r="BG107" s="193">
        <f t="shared" si="6"/>
        <v>0</v>
      </c>
      <c r="BH107" s="193">
        <f t="shared" si="7"/>
        <v>0</v>
      </c>
      <c r="BI107" s="193">
        <f t="shared" si="8"/>
        <v>0</v>
      </c>
      <c r="BJ107" s="24" t="s">
        <v>80</v>
      </c>
      <c r="BK107" s="193">
        <f t="shared" si="9"/>
        <v>0</v>
      </c>
      <c r="BL107" s="24" t="s">
        <v>263</v>
      </c>
      <c r="BM107" s="24" t="s">
        <v>2522</v>
      </c>
    </row>
    <row r="108" spans="2:65" s="1" customFormat="1" ht="25.5" customHeight="1">
      <c r="B108" s="181"/>
      <c r="C108" s="182" t="s">
        <v>234</v>
      </c>
      <c r="D108" s="182" t="s">
        <v>169</v>
      </c>
      <c r="E108" s="183" t="s">
        <v>2523</v>
      </c>
      <c r="F108" s="184" t="s">
        <v>2524</v>
      </c>
      <c r="G108" s="185" t="s">
        <v>194</v>
      </c>
      <c r="H108" s="186">
        <v>55</v>
      </c>
      <c r="I108" s="187"/>
      <c r="J108" s="188">
        <f t="shared" si="0"/>
        <v>0</v>
      </c>
      <c r="K108" s="184" t="s">
        <v>173</v>
      </c>
      <c r="L108" s="41"/>
      <c r="M108" s="189" t="s">
        <v>5</v>
      </c>
      <c r="N108" s="190" t="s">
        <v>44</v>
      </c>
      <c r="O108" s="42"/>
      <c r="P108" s="191">
        <f t="shared" si="1"/>
        <v>0</v>
      </c>
      <c r="Q108" s="191">
        <v>0</v>
      </c>
      <c r="R108" s="191">
        <f t="shared" si="2"/>
        <v>0</v>
      </c>
      <c r="S108" s="191">
        <v>0</v>
      </c>
      <c r="T108" s="192">
        <f t="shared" si="3"/>
        <v>0</v>
      </c>
      <c r="AR108" s="24" t="s">
        <v>263</v>
      </c>
      <c r="AT108" s="24" t="s">
        <v>169</v>
      </c>
      <c r="AU108" s="24" t="s">
        <v>82</v>
      </c>
      <c r="AY108" s="24" t="s">
        <v>167</v>
      </c>
      <c r="BE108" s="193">
        <f t="shared" si="4"/>
        <v>0</v>
      </c>
      <c r="BF108" s="193">
        <f t="shared" si="5"/>
        <v>0</v>
      </c>
      <c r="BG108" s="193">
        <f t="shared" si="6"/>
        <v>0</v>
      </c>
      <c r="BH108" s="193">
        <f t="shared" si="7"/>
        <v>0</v>
      </c>
      <c r="BI108" s="193">
        <f t="shared" si="8"/>
        <v>0</v>
      </c>
      <c r="BJ108" s="24" t="s">
        <v>80</v>
      </c>
      <c r="BK108" s="193">
        <f t="shared" si="9"/>
        <v>0</v>
      </c>
      <c r="BL108" s="24" t="s">
        <v>263</v>
      </c>
      <c r="BM108" s="24" t="s">
        <v>2525</v>
      </c>
    </row>
    <row r="109" spans="2:65" s="1" customFormat="1" ht="16.5" customHeight="1">
      <c r="B109" s="181"/>
      <c r="C109" s="213" t="s">
        <v>240</v>
      </c>
      <c r="D109" s="213" t="s">
        <v>274</v>
      </c>
      <c r="E109" s="214" t="s">
        <v>2526</v>
      </c>
      <c r="F109" s="215" t="s">
        <v>2527</v>
      </c>
      <c r="G109" s="216" t="s">
        <v>194</v>
      </c>
      <c r="H109" s="217">
        <v>55</v>
      </c>
      <c r="I109" s="218"/>
      <c r="J109" s="219">
        <f t="shared" si="0"/>
        <v>0</v>
      </c>
      <c r="K109" s="215" t="s">
        <v>173</v>
      </c>
      <c r="L109" s="220"/>
      <c r="M109" s="221" t="s">
        <v>5</v>
      </c>
      <c r="N109" s="222" t="s">
        <v>44</v>
      </c>
      <c r="O109" s="42"/>
      <c r="P109" s="191">
        <f t="shared" si="1"/>
        <v>0</v>
      </c>
      <c r="Q109" s="191">
        <v>0.00025</v>
      </c>
      <c r="R109" s="191">
        <f t="shared" si="2"/>
        <v>0.01375</v>
      </c>
      <c r="S109" s="191">
        <v>0</v>
      </c>
      <c r="T109" s="192">
        <f t="shared" si="3"/>
        <v>0</v>
      </c>
      <c r="AR109" s="24" t="s">
        <v>353</v>
      </c>
      <c r="AT109" s="24" t="s">
        <v>274</v>
      </c>
      <c r="AU109" s="24" t="s">
        <v>82</v>
      </c>
      <c r="AY109" s="24" t="s">
        <v>167</v>
      </c>
      <c r="BE109" s="193">
        <f t="shared" si="4"/>
        <v>0</v>
      </c>
      <c r="BF109" s="193">
        <f t="shared" si="5"/>
        <v>0</v>
      </c>
      <c r="BG109" s="193">
        <f t="shared" si="6"/>
        <v>0</v>
      </c>
      <c r="BH109" s="193">
        <f t="shared" si="7"/>
        <v>0</v>
      </c>
      <c r="BI109" s="193">
        <f t="shared" si="8"/>
        <v>0</v>
      </c>
      <c r="BJ109" s="24" t="s">
        <v>80</v>
      </c>
      <c r="BK109" s="193">
        <f t="shared" si="9"/>
        <v>0</v>
      </c>
      <c r="BL109" s="24" t="s">
        <v>263</v>
      </c>
      <c r="BM109" s="24" t="s">
        <v>2528</v>
      </c>
    </row>
    <row r="110" spans="2:65" s="1" customFormat="1" ht="25.5" customHeight="1">
      <c r="B110" s="181"/>
      <c r="C110" s="182" t="s">
        <v>245</v>
      </c>
      <c r="D110" s="182" t="s">
        <v>169</v>
      </c>
      <c r="E110" s="183" t="s">
        <v>2529</v>
      </c>
      <c r="F110" s="184" t="s">
        <v>2530</v>
      </c>
      <c r="G110" s="185" t="s">
        <v>194</v>
      </c>
      <c r="H110" s="186">
        <v>70</v>
      </c>
      <c r="I110" s="187"/>
      <c r="J110" s="188">
        <f t="shared" si="0"/>
        <v>0</v>
      </c>
      <c r="K110" s="184" t="s">
        <v>173</v>
      </c>
      <c r="L110" s="41"/>
      <c r="M110" s="189" t="s">
        <v>5</v>
      </c>
      <c r="N110" s="190" t="s">
        <v>44</v>
      </c>
      <c r="O110" s="42"/>
      <c r="P110" s="191">
        <f t="shared" si="1"/>
        <v>0</v>
      </c>
      <c r="Q110" s="191">
        <v>0</v>
      </c>
      <c r="R110" s="191">
        <f t="shared" si="2"/>
        <v>0</v>
      </c>
      <c r="S110" s="191">
        <v>0</v>
      </c>
      <c r="T110" s="192">
        <f t="shared" si="3"/>
        <v>0</v>
      </c>
      <c r="AR110" s="24" t="s">
        <v>263</v>
      </c>
      <c r="AT110" s="24" t="s">
        <v>169</v>
      </c>
      <c r="AU110" s="24" t="s">
        <v>82</v>
      </c>
      <c r="AY110" s="24" t="s">
        <v>167</v>
      </c>
      <c r="BE110" s="193">
        <f t="shared" si="4"/>
        <v>0</v>
      </c>
      <c r="BF110" s="193">
        <f t="shared" si="5"/>
        <v>0</v>
      </c>
      <c r="BG110" s="193">
        <f t="shared" si="6"/>
        <v>0</v>
      </c>
      <c r="BH110" s="193">
        <f t="shared" si="7"/>
        <v>0</v>
      </c>
      <c r="BI110" s="193">
        <f t="shared" si="8"/>
        <v>0</v>
      </c>
      <c r="BJ110" s="24" t="s">
        <v>80</v>
      </c>
      <c r="BK110" s="193">
        <f t="shared" si="9"/>
        <v>0</v>
      </c>
      <c r="BL110" s="24" t="s">
        <v>263</v>
      </c>
      <c r="BM110" s="24" t="s">
        <v>2531</v>
      </c>
    </row>
    <row r="111" spans="2:65" s="1" customFormat="1" ht="16.5" customHeight="1">
      <c r="B111" s="181"/>
      <c r="C111" s="213" t="s">
        <v>252</v>
      </c>
      <c r="D111" s="213" t="s">
        <v>274</v>
      </c>
      <c r="E111" s="214" t="s">
        <v>2532</v>
      </c>
      <c r="F111" s="215" t="s">
        <v>2533</v>
      </c>
      <c r="G111" s="216" t="s">
        <v>194</v>
      </c>
      <c r="H111" s="217">
        <v>70</v>
      </c>
      <c r="I111" s="218"/>
      <c r="J111" s="219">
        <f t="shared" si="0"/>
        <v>0</v>
      </c>
      <c r="K111" s="215" t="s">
        <v>173</v>
      </c>
      <c r="L111" s="220"/>
      <c r="M111" s="221" t="s">
        <v>5</v>
      </c>
      <c r="N111" s="222" t="s">
        <v>44</v>
      </c>
      <c r="O111" s="42"/>
      <c r="P111" s="191">
        <f t="shared" si="1"/>
        <v>0</v>
      </c>
      <c r="Q111" s="191">
        <v>0.00053</v>
      </c>
      <c r="R111" s="191">
        <f t="shared" si="2"/>
        <v>0.0371</v>
      </c>
      <c r="S111" s="191">
        <v>0</v>
      </c>
      <c r="T111" s="192">
        <f t="shared" si="3"/>
        <v>0</v>
      </c>
      <c r="AR111" s="24" t="s">
        <v>353</v>
      </c>
      <c r="AT111" s="24" t="s">
        <v>274</v>
      </c>
      <c r="AU111" s="24" t="s">
        <v>82</v>
      </c>
      <c r="AY111" s="24" t="s">
        <v>167</v>
      </c>
      <c r="BE111" s="193">
        <f t="shared" si="4"/>
        <v>0</v>
      </c>
      <c r="BF111" s="193">
        <f t="shared" si="5"/>
        <v>0</v>
      </c>
      <c r="BG111" s="193">
        <f t="shared" si="6"/>
        <v>0</v>
      </c>
      <c r="BH111" s="193">
        <f t="shared" si="7"/>
        <v>0</v>
      </c>
      <c r="BI111" s="193">
        <f t="shared" si="8"/>
        <v>0</v>
      </c>
      <c r="BJ111" s="24" t="s">
        <v>80</v>
      </c>
      <c r="BK111" s="193">
        <f t="shared" si="9"/>
        <v>0</v>
      </c>
      <c r="BL111" s="24" t="s">
        <v>263</v>
      </c>
      <c r="BM111" s="24" t="s">
        <v>2534</v>
      </c>
    </row>
    <row r="112" spans="2:65" s="1" customFormat="1" ht="25.5" customHeight="1">
      <c r="B112" s="181"/>
      <c r="C112" s="182" t="s">
        <v>11</v>
      </c>
      <c r="D112" s="182" t="s">
        <v>169</v>
      </c>
      <c r="E112" s="183" t="s">
        <v>2535</v>
      </c>
      <c r="F112" s="184" t="s">
        <v>2536</v>
      </c>
      <c r="G112" s="185" t="s">
        <v>194</v>
      </c>
      <c r="H112" s="186">
        <v>25</v>
      </c>
      <c r="I112" s="187"/>
      <c r="J112" s="188">
        <f t="shared" si="0"/>
        <v>0</v>
      </c>
      <c r="K112" s="184" t="s">
        <v>173</v>
      </c>
      <c r="L112" s="41"/>
      <c r="M112" s="189" t="s">
        <v>5</v>
      </c>
      <c r="N112" s="190" t="s">
        <v>44</v>
      </c>
      <c r="O112" s="42"/>
      <c r="P112" s="191">
        <f t="shared" si="1"/>
        <v>0</v>
      </c>
      <c r="Q112" s="191">
        <v>0</v>
      </c>
      <c r="R112" s="191">
        <f t="shared" si="2"/>
        <v>0</v>
      </c>
      <c r="S112" s="191">
        <v>0</v>
      </c>
      <c r="T112" s="192">
        <f t="shared" si="3"/>
        <v>0</v>
      </c>
      <c r="AR112" s="24" t="s">
        <v>263</v>
      </c>
      <c r="AT112" s="24" t="s">
        <v>169</v>
      </c>
      <c r="AU112" s="24" t="s">
        <v>82</v>
      </c>
      <c r="AY112" s="24" t="s">
        <v>167</v>
      </c>
      <c r="BE112" s="193">
        <f t="shared" si="4"/>
        <v>0</v>
      </c>
      <c r="BF112" s="193">
        <f t="shared" si="5"/>
        <v>0</v>
      </c>
      <c r="BG112" s="193">
        <f t="shared" si="6"/>
        <v>0</v>
      </c>
      <c r="BH112" s="193">
        <f t="shared" si="7"/>
        <v>0</v>
      </c>
      <c r="BI112" s="193">
        <f t="shared" si="8"/>
        <v>0</v>
      </c>
      <c r="BJ112" s="24" t="s">
        <v>80</v>
      </c>
      <c r="BK112" s="193">
        <f t="shared" si="9"/>
        <v>0</v>
      </c>
      <c r="BL112" s="24" t="s">
        <v>263</v>
      </c>
      <c r="BM112" s="24" t="s">
        <v>2537</v>
      </c>
    </row>
    <row r="113" spans="2:65" s="1" customFormat="1" ht="16.5" customHeight="1">
      <c r="B113" s="181"/>
      <c r="C113" s="213" t="s">
        <v>263</v>
      </c>
      <c r="D113" s="213" t="s">
        <v>274</v>
      </c>
      <c r="E113" s="214" t="s">
        <v>1424</v>
      </c>
      <c r="F113" s="215" t="s">
        <v>1425</v>
      </c>
      <c r="G113" s="216" t="s">
        <v>394</v>
      </c>
      <c r="H113" s="217">
        <v>25</v>
      </c>
      <c r="I113" s="218"/>
      <c r="J113" s="219">
        <f t="shared" si="0"/>
        <v>0</v>
      </c>
      <c r="K113" s="215" t="s">
        <v>173</v>
      </c>
      <c r="L113" s="220"/>
      <c r="M113" s="221" t="s">
        <v>5</v>
      </c>
      <c r="N113" s="222" t="s">
        <v>44</v>
      </c>
      <c r="O113" s="42"/>
      <c r="P113" s="191">
        <f t="shared" si="1"/>
        <v>0</v>
      </c>
      <c r="Q113" s="191">
        <v>0.001</v>
      </c>
      <c r="R113" s="191">
        <f t="shared" si="2"/>
        <v>0.025</v>
      </c>
      <c r="S113" s="191">
        <v>0</v>
      </c>
      <c r="T113" s="192">
        <f t="shared" si="3"/>
        <v>0</v>
      </c>
      <c r="AR113" s="24" t="s">
        <v>353</v>
      </c>
      <c r="AT113" s="24" t="s">
        <v>274</v>
      </c>
      <c r="AU113" s="24" t="s">
        <v>82</v>
      </c>
      <c r="AY113" s="24" t="s">
        <v>167</v>
      </c>
      <c r="BE113" s="193">
        <f t="shared" si="4"/>
        <v>0</v>
      </c>
      <c r="BF113" s="193">
        <f t="shared" si="5"/>
        <v>0</v>
      </c>
      <c r="BG113" s="193">
        <f t="shared" si="6"/>
        <v>0</v>
      </c>
      <c r="BH113" s="193">
        <f t="shared" si="7"/>
        <v>0</v>
      </c>
      <c r="BI113" s="193">
        <f t="shared" si="8"/>
        <v>0</v>
      </c>
      <c r="BJ113" s="24" t="s">
        <v>80</v>
      </c>
      <c r="BK113" s="193">
        <f t="shared" si="9"/>
        <v>0</v>
      </c>
      <c r="BL113" s="24" t="s">
        <v>263</v>
      </c>
      <c r="BM113" s="24" t="s">
        <v>2538</v>
      </c>
    </row>
    <row r="114" spans="2:65" s="1" customFormat="1" ht="38.25" customHeight="1">
      <c r="B114" s="181"/>
      <c r="C114" s="182" t="s">
        <v>268</v>
      </c>
      <c r="D114" s="182" t="s">
        <v>169</v>
      </c>
      <c r="E114" s="183" t="s">
        <v>1421</v>
      </c>
      <c r="F114" s="184" t="s">
        <v>1422</v>
      </c>
      <c r="G114" s="185" t="s">
        <v>194</v>
      </c>
      <c r="H114" s="186">
        <v>100</v>
      </c>
      <c r="I114" s="187"/>
      <c r="J114" s="188">
        <f t="shared" si="0"/>
        <v>0</v>
      </c>
      <c r="K114" s="184" t="s">
        <v>173</v>
      </c>
      <c r="L114" s="41"/>
      <c r="M114" s="189" t="s">
        <v>5</v>
      </c>
      <c r="N114" s="190" t="s">
        <v>44</v>
      </c>
      <c r="O114" s="42"/>
      <c r="P114" s="191">
        <f t="shared" si="1"/>
        <v>0</v>
      </c>
      <c r="Q114" s="191">
        <v>0</v>
      </c>
      <c r="R114" s="191">
        <f t="shared" si="2"/>
        <v>0</v>
      </c>
      <c r="S114" s="191">
        <v>0</v>
      </c>
      <c r="T114" s="192">
        <f t="shared" si="3"/>
        <v>0</v>
      </c>
      <c r="AR114" s="24" t="s">
        <v>263</v>
      </c>
      <c r="AT114" s="24" t="s">
        <v>169</v>
      </c>
      <c r="AU114" s="24" t="s">
        <v>82</v>
      </c>
      <c r="AY114" s="24" t="s">
        <v>167</v>
      </c>
      <c r="BE114" s="193">
        <f t="shared" si="4"/>
        <v>0</v>
      </c>
      <c r="BF114" s="193">
        <f t="shared" si="5"/>
        <v>0</v>
      </c>
      <c r="BG114" s="193">
        <f t="shared" si="6"/>
        <v>0</v>
      </c>
      <c r="BH114" s="193">
        <f t="shared" si="7"/>
        <v>0</v>
      </c>
      <c r="BI114" s="193">
        <f t="shared" si="8"/>
        <v>0</v>
      </c>
      <c r="BJ114" s="24" t="s">
        <v>80</v>
      </c>
      <c r="BK114" s="193">
        <f t="shared" si="9"/>
        <v>0</v>
      </c>
      <c r="BL114" s="24" t="s">
        <v>263</v>
      </c>
      <c r="BM114" s="24" t="s">
        <v>2539</v>
      </c>
    </row>
    <row r="115" spans="2:65" s="1" customFormat="1" ht="25.5" customHeight="1">
      <c r="B115" s="181"/>
      <c r="C115" s="213" t="s">
        <v>273</v>
      </c>
      <c r="D115" s="213" t="s">
        <v>274</v>
      </c>
      <c r="E115" s="214" t="s">
        <v>2540</v>
      </c>
      <c r="F115" s="215" t="s">
        <v>2541</v>
      </c>
      <c r="G115" s="216" t="s">
        <v>394</v>
      </c>
      <c r="H115" s="217">
        <v>100</v>
      </c>
      <c r="I115" s="218"/>
      <c r="J115" s="219">
        <f t="shared" si="0"/>
        <v>0</v>
      </c>
      <c r="K115" s="215" t="s">
        <v>173</v>
      </c>
      <c r="L115" s="220"/>
      <c r="M115" s="221" t="s">
        <v>5</v>
      </c>
      <c r="N115" s="222" t="s">
        <v>44</v>
      </c>
      <c r="O115" s="42"/>
      <c r="P115" s="191">
        <f t="shared" si="1"/>
        <v>0</v>
      </c>
      <c r="Q115" s="191">
        <v>0.001</v>
      </c>
      <c r="R115" s="191">
        <f t="shared" si="2"/>
        <v>0.1</v>
      </c>
      <c r="S115" s="191">
        <v>0</v>
      </c>
      <c r="T115" s="192">
        <f t="shared" si="3"/>
        <v>0</v>
      </c>
      <c r="AR115" s="24" t="s">
        <v>82</v>
      </c>
      <c r="AT115" s="24" t="s">
        <v>274</v>
      </c>
      <c r="AU115" s="24" t="s">
        <v>82</v>
      </c>
      <c r="AY115" s="24" t="s">
        <v>167</v>
      </c>
      <c r="BE115" s="193">
        <f t="shared" si="4"/>
        <v>0</v>
      </c>
      <c r="BF115" s="193">
        <f t="shared" si="5"/>
        <v>0</v>
      </c>
      <c r="BG115" s="193">
        <f t="shared" si="6"/>
        <v>0</v>
      </c>
      <c r="BH115" s="193">
        <f t="shared" si="7"/>
        <v>0</v>
      </c>
      <c r="BI115" s="193">
        <f t="shared" si="8"/>
        <v>0</v>
      </c>
      <c r="BJ115" s="24" t="s">
        <v>80</v>
      </c>
      <c r="BK115" s="193">
        <f t="shared" si="9"/>
        <v>0</v>
      </c>
      <c r="BL115" s="24" t="s">
        <v>80</v>
      </c>
      <c r="BM115" s="24" t="s">
        <v>2542</v>
      </c>
    </row>
    <row r="116" spans="2:65" s="1" customFormat="1" ht="38.25" customHeight="1">
      <c r="B116" s="181"/>
      <c r="C116" s="182" t="s">
        <v>278</v>
      </c>
      <c r="D116" s="182" t="s">
        <v>169</v>
      </c>
      <c r="E116" s="183" t="s">
        <v>2543</v>
      </c>
      <c r="F116" s="184" t="s">
        <v>2544</v>
      </c>
      <c r="G116" s="185" t="s">
        <v>266</v>
      </c>
      <c r="H116" s="186">
        <v>1</v>
      </c>
      <c r="I116" s="187"/>
      <c r="J116" s="188">
        <f t="shared" si="0"/>
        <v>0</v>
      </c>
      <c r="K116" s="184" t="s">
        <v>173</v>
      </c>
      <c r="L116" s="41"/>
      <c r="M116" s="189" t="s">
        <v>5</v>
      </c>
      <c r="N116" s="190" t="s">
        <v>44</v>
      </c>
      <c r="O116" s="42"/>
      <c r="P116" s="191">
        <f t="shared" si="1"/>
        <v>0</v>
      </c>
      <c r="Q116" s="191">
        <v>0</v>
      </c>
      <c r="R116" s="191">
        <f t="shared" si="2"/>
        <v>0</v>
      </c>
      <c r="S116" s="191">
        <v>0</v>
      </c>
      <c r="T116" s="192">
        <f t="shared" si="3"/>
        <v>0</v>
      </c>
      <c r="AR116" s="24" t="s">
        <v>263</v>
      </c>
      <c r="AT116" s="24" t="s">
        <v>169</v>
      </c>
      <c r="AU116" s="24" t="s">
        <v>82</v>
      </c>
      <c r="AY116" s="24" t="s">
        <v>167</v>
      </c>
      <c r="BE116" s="193">
        <f t="shared" si="4"/>
        <v>0</v>
      </c>
      <c r="BF116" s="193">
        <f t="shared" si="5"/>
        <v>0</v>
      </c>
      <c r="BG116" s="193">
        <f t="shared" si="6"/>
        <v>0</v>
      </c>
      <c r="BH116" s="193">
        <f t="shared" si="7"/>
        <v>0</v>
      </c>
      <c r="BI116" s="193">
        <f t="shared" si="8"/>
        <v>0</v>
      </c>
      <c r="BJ116" s="24" t="s">
        <v>80</v>
      </c>
      <c r="BK116" s="193">
        <f t="shared" si="9"/>
        <v>0</v>
      </c>
      <c r="BL116" s="24" t="s">
        <v>263</v>
      </c>
      <c r="BM116" s="24" t="s">
        <v>2545</v>
      </c>
    </row>
    <row r="117" spans="2:47" s="1" customFormat="1" ht="28.5">
      <c r="B117" s="41"/>
      <c r="D117" s="194" t="s">
        <v>176</v>
      </c>
      <c r="F117" s="195" t="s">
        <v>2546</v>
      </c>
      <c r="I117" s="156"/>
      <c r="L117" s="41"/>
      <c r="M117" s="196"/>
      <c r="N117" s="42"/>
      <c r="O117" s="42"/>
      <c r="P117" s="42"/>
      <c r="Q117" s="42"/>
      <c r="R117" s="42"/>
      <c r="S117" s="42"/>
      <c r="T117" s="70"/>
      <c r="AT117" s="24" t="s">
        <v>176</v>
      </c>
      <c r="AU117" s="24" t="s">
        <v>82</v>
      </c>
    </row>
    <row r="118" spans="2:65" s="1" customFormat="1" ht="16.5" customHeight="1">
      <c r="B118" s="181"/>
      <c r="C118" s="213" t="s">
        <v>283</v>
      </c>
      <c r="D118" s="213" t="s">
        <v>274</v>
      </c>
      <c r="E118" s="214" t="s">
        <v>2547</v>
      </c>
      <c r="F118" s="215" t="s">
        <v>2548</v>
      </c>
      <c r="G118" s="216" t="s">
        <v>248</v>
      </c>
      <c r="H118" s="217">
        <v>21</v>
      </c>
      <c r="I118" s="218"/>
      <c r="J118" s="219">
        <f>ROUND(I118*H118,2)</f>
        <v>0</v>
      </c>
      <c r="K118" s="215" t="s">
        <v>173</v>
      </c>
      <c r="L118" s="220"/>
      <c r="M118" s="221" t="s">
        <v>5</v>
      </c>
      <c r="N118" s="222" t="s">
        <v>44</v>
      </c>
      <c r="O118" s="42"/>
      <c r="P118" s="191">
        <f>O118*H118</f>
        <v>0</v>
      </c>
      <c r="Q118" s="191">
        <v>1</v>
      </c>
      <c r="R118" s="191">
        <f>Q118*H118</f>
        <v>21</v>
      </c>
      <c r="S118" s="191">
        <v>0</v>
      </c>
      <c r="T118" s="192">
        <f>S118*H118</f>
        <v>0</v>
      </c>
      <c r="AR118" s="24" t="s">
        <v>353</v>
      </c>
      <c r="AT118" s="24" t="s">
        <v>274</v>
      </c>
      <c r="AU118" s="24" t="s">
        <v>82</v>
      </c>
      <c r="AY118" s="24" t="s">
        <v>167</v>
      </c>
      <c r="BE118" s="193">
        <f>IF(N118="základní",J118,0)</f>
        <v>0</v>
      </c>
      <c r="BF118" s="193">
        <f>IF(N118="snížená",J118,0)</f>
        <v>0</v>
      </c>
      <c r="BG118" s="193">
        <f>IF(N118="zákl. přenesená",J118,0)</f>
        <v>0</v>
      </c>
      <c r="BH118" s="193">
        <f>IF(N118="sníž. přenesená",J118,0)</f>
        <v>0</v>
      </c>
      <c r="BI118" s="193">
        <f>IF(N118="nulová",J118,0)</f>
        <v>0</v>
      </c>
      <c r="BJ118" s="24" t="s">
        <v>80</v>
      </c>
      <c r="BK118" s="193">
        <f>ROUND(I118*H118,2)</f>
        <v>0</v>
      </c>
      <c r="BL118" s="24" t="s">
        <v>263</v>
      </c>
      <c r="BM118" s="24" t="s">
        <v>2549</v>
      </c>
    </row>
    <row r="119" spans="2:63" s="11" customFormat="1" ht="29.9" customHeight="1">
      <c r="B119" s="168"/>
      <c r="D119" s="169" t="s">
        <v>72</v>
      </c>
      <c r="E119" s="179" t="s">
        <v>648</v>
      </c>
      <c r="F119" s="179" t="s">
        <v>649</v>
      </c>
      <c r="I119" s="171"/>
      <c r="J119" s="180">
        <f>BK119</f>
        <v>0</v>
      </c>
      <c r="L119" s="168"/>
      <c r="M119" s="173"/>
      <c r="N119" s="174"/>
      <c r="O119" s="174"/>
      <c r="P119" s="175">
        <f>SUM(P120:P122)</f>
        <v>0</v>
      </c>
      <c r="Q119" s="174"/>
      <c r="R119" s="175">
        <f>SUM(R120:R122)</f>
        <v>0</v>
      </c>
      <c r="S119" s="174"/>
      <c r="T119" s="176">
        <f>SUM(T120:T122)</f>
        <v>0</v>
      </c>
      <c r="AR119" s="169" t="s">
        <v>82</v>
      </c>
      <c r="AT119" s="177" t="s">
        <v>72</v>
      </c>
      <c r="AU119" s="177" t="s">
        <v>80</v>
      </c>
      <c r="AY119" s="169" t="s">
        <v>167</v>
      </c>
      <c r="BK119" s="178">
        <f>SUM(BK120:BK122)</f>
        <v>0</v>
      </c>
    </row>
    <row r="120" spans="2:65" s="1" customFormat="1" ht="25.5" customHeight="1">
      <c r="B120" s="181"/>
      <c r="C120" s="182" t="s">
        <v>10</v>
      </c>
      <c r="D120" s="182" t="s">
        <v>169</v>
      </c>
      <c r="E120" s="183" t="s">
        <v>2550</v>
      </c>
      <c r="F120" s="184" t="s">
        <v>2551</v>
      </c>
      <c r="G120" s="185" t="s">
        <v>266</v>
      </c>
      <c r="H120" s="186">
        <v>9</v>
      </c>
      <c r="I120" s="187"/>
      <c r="J120" s="188">
        <f>ROUND(I120*H120,2)</f>
        <v>0</v>
      </c>
      <c r="K120" s="184" t="s">
        <v>173</v>
      </c>
      <c r="L120" s="41"/>
      <c r="M120" s="189" t="s">
        <v>5</v>
      </c>
      <c r="N120" s="190" t="s">
        <v>44</v>
      </c>
      <c r="O120" s="42"/>
      <c r="P120" s="191">
        <f>O120*H120</f>
        <v>0</v>
      </c>
      <c r="Q120" s="191">
        <v>0</v>
      </c>
      <c r="R120" s="191">
        <f>Q120*H120</f>
        <v>0</v>
      </c>
      <c r="S120" s="191">
        <v>0</v>
      </c>
      <c r="T120" s="192">
        <f>S120*H120</f>
        <v>0</v>
      </c>
      <c r="AR120" s="24" t="s">
        <v>263</v>
      </c>
      <c r="AT120" s="24" t="s">
        <v>169</v>
      </c>
      <c r="AU120" s="24" t="s">
        <v>82</v>
      </c>
      <c r="AY120" s="24" t="s">
        <v>167</v>
      </c>
      <c r="BE120" s="193">
        <f>IF(N120="základní",J120,0)</f>
        <v>0</v>
      </c>
      <c r="BF120" s="193">
        <f>IF(N120="snížená",J120,0)</f>
        <v>0</v>
      </c>
      <c r="BG120" s="193">
        <f>IF(N120="zákl. přenesená",J120,0)</f>
        <v>0</v>
      </c>
      <c r="BH120" s="193">
        <f>IF(N120="sníž. přenesená",J120,0)</f>
        <v>0</v>
      </c>
      <c r="BI120" s="193">
        <f>IF(N120="nulová",J120,0)</f>
        <v>0</v>
      </c>
      <c r="BJ120" s="24" t="s">
        <v>80</v>
      </c>
      <c r="BK120" s="193">
        <f>ROUND(I120*H120,2)</f>
        <v>0</v>
      </c>
      <c r="BL120" s="24" t="s">
        <v>263</v>
      </c>
      <c r="BM120" s="24" t="s">
        <v>2552</v>
      </c>
    </row>
    <row r="121" spans="2:47" s="1" customFormat="1" ht="161.5">
      <c r="B121" s="41"/>
      <c r="D121" s="194" t="s">
        <v>176</v>
      </c>
      <c r="F121" s="195" t="s">
        <v>2553</v>
      </c>
      <c r="I121" s="156"/>
      <c r="L121" s="41"/>
      <c r="M121" s="196"/>
      <c r="N121" s="42"/>
      <c r="O121" s="42"/>
      <c r="P121" s="42"/>
      <c r="Q121" s="42"/>
      <c r="R121" s="42"/>
      <c r="S121" s="42"/>
      <c r="T121" s="70"/>
      <c r="AT121" s="24" t="s">
        <v>176</v>
      </c>
      <c r="AU121" s="24" t="s">
        <v>82</v>
      </c>
    </row>
    <row r="122" spans="2:47" s="1" customFormat="1" ht="19">
      <c r="B122" s="41"/>
      <c r="D122" s="194" t="s">
        <v>429</v>
      </c>
      <c r="F122" s="195" t="s">
        <v>2554</v>
      </c>
      <c r="I122" s="156"/>
      <c r="L122" s="41"/>
      <c r="M122" s="196"/>
      <c r="N122" s="42"/>
      <c r="O122" s="42"/>
      <c r="P122" s="42"/>
      <c r="Q122" s="42"/>
      <c r="R122" s="42"/>
      <c r="S122" s="42"/>
      <c r="T122" s="70"/>
      <c r="AT122" s="24" t="s">
        <v>429</v>
      </c>
      <c r="AU122" s="24" t="s">
        <v>82</v>
      </c>
    </row>
    <row r="123" spans="2:63" s="11" customFormat="1" ht="29.9" customHeight="1">
      <c r="B123" s="168"/>
      <c r="D123" s="169" t="s">
        <v>72</v>
      </c>
      <c r="E123" s="179" t="s">
        <v>1538</v>
      </c>
      <c r="F123" s="179" t="s">
        <v>1539</v>
      </c>
      <c r="I123" s="171"/>
      <c r="J123" s="180">
        <f>BK123</f>
        <v>0</v>
      </c>
      <c r="L123" s="168"/>
      <c r="M123" s="173"/>
      <c r="N123" s="174"/>
      <c r="O123" s="174"/>
      <c r="P123" s="175">
        <f>SUM(P124:P125)</f>
        <v>0</v>
      </c>
      <c r="Q123" s="174"/>
      <c r="R123" s="175">
        <f>SUM(R124:R125)</f>
        <v>0</v>
      </c>
      <c r="S123" s="174"/>
      <c r="T123" s="176">
        <f>SUM(T124:T125)</f>
        <v>0</v>
      </c>
      <c r="AR123" s="169" t="s">
        <v>82</v>
      </c>
      <c r="AT123" s="177" t="s">
        <v>72</v>
      </c>
      <c r="AU123" s="177" t="s">
        <v>80</v>
      </c>
      <c r="AY123" s="169" t="s">
        <v>167</v>
      </c>
      <c r="BK123" s="178">
        <f>SUM(BK124:BK125)</f>
        <v>0</v>
      </c>
    </row>
    <row r="124" spans="2:65" s="1" customFormat="1" ht="38.25" customHeight="1">
      <c r="B124" s="181"/>
      <c r="C124" s="182" t="s">
        <v>828</v>
      </c>
      <c r="D124" s="182" t="s">
        <v>169</v>
      </c>
      <c r="E124" s="183" t="s">
        <v>2555</v>
      </c>
      <c r="F124" s="184" t="s">
        <v>2556</v>
      </c>
      <c r="G124" s="185" t="s">
        <v>266</v>
      </c>
      <c r="H124" s="186">
        <v>1</v>
      </c>
      <c r="I124" s="187"/>
      <c r="J124" s="188">
        <f>ROUND(I124*H124,2)</f>
        <v>0</v>
      </c>
      <c r="K124" s="184" t="s">
        <v>173</v>
      </c>
      <c r="L124" s="41"/>
      <c r="M124" s="189" t="s">
        <v>5</v>
      </c>
      <c r="N124" s="190" t="s">
        <v>44</v>
      </c>
      <c r="O124" s="42"/>
      <c r="P124" s="191">
        <f>O124*H124</f>
        <v>0</v>
      </c>
      <c r="Q124" s="191">
        <v>0</v>
      </c>
      <c r="R124" s="191">
        <f>Q124*H124</f>
        <v>0</v>
      </c>
      <c r="S124" s="191">
        <v>0</v>
      </c>
      <c r="T124" s="192">
        <f>S124*H124</f>
        <v>0</v>
      </c>
      <c r="AR124" s="24" t="s">
        <v>963</v>
      </c>
      <c r="AT124" s="24" t="s">
        <v>169</v>
      </c>
      <c r="AU124" s="24" t="s">
        <v>82</v>
      </c>
      <c r="AY124" s="24" t="s">
        <v>167</v>
      </c>
      <c r="BE124" s="193">
        <f>IF(N124="základní",J124,0)</f>
        <v>0</v>
      </c>
      <c r="BF124" s="193">
        <f>IF(N124="snížená",J124,0)</f>
        <v>0</v>
      </c>
      <c r="BG124" s="193">
        <f>IF(N124="zákl. přenesená",J124,0)</f>
        <v>0</v>
      </c>
      <c r="BH124" s="193">
        <f>IF(N124="sníž. přenesená",J124,0)</f>
        <v>0</v>
      </c>
      <c r="BI124" s="193">
        <f>IF(N124="nulová",J124,0)</f>
        <v>0</v>
      </c>
      <c r="BJ124" s="24" t="s">
        <v>80</v>
      </c>
      <c r="BK124" s="193">
        <f>ROUND(I124*H124,2)</f>
        <v>0</v>
      </c>
      <c r="BL124" s="24" t="s">
        <v>963</v>
      </c>
      <c r="BM124" s="24" t="s">
        <v>2557</v>
      </c>
    </row>
    <row r="125" spans="2:47" s="1" customFormat="1" ht="38">
      <c r="B125" s="41"/>
      <c r="D125" s="194" t="s">
        <v>176</v>
      </c>
      <c r="F125" s="195" t="s">
        <v>1543</v>
      </c>
      <c r="I125" s="156"/>
      <c r="L125" s="41"/>
      <c r="M125" s="196"/>
      <c r="N125" s="42"/>
      <c r="O125" s="42"/>
      <c r="P125" s="42"/>
      <c r="Q125" s="42"/>
      <c r="R125" s="42"/>
      <c r="S125" s="42"/>
      <c r="T125" s="70"/>
      <c r="AT125" s="24" t="s">
        <v>176</v>
      </c>
      <c r="AU125" s="24" t="s">
        <v>82</v>
      </c>
    </row>
    <row r="126" spans="2:63" s="11" customFormat="1" ht="37.4" customHeight="1">
      <c r="B126" s="168"/>
      <c r="D126" s="169" t="s">
        <v>72</v>
      </c>
      <c r="E126" s="170" t="s">
        <v>274</v>
      </c>
      <c r="F126" s="170" t="s">
        <v>1640</v>
      </c>
      <c r="I126" s="171"/>
      <c r="J126" s="172">
        <f>BK126</f>
        <v>0</v>
      </c>
      <c r="L126" s="168"/>
      <c r="M126" s="173"/>
      <c r="N126" s="174"/>
      <c r="O126" s="174"/>
      <c r="P126" s="175">
        <f>P127+P136</f>
        <v>0</v>
      </c>
      <c r="Q126" s="174"/>
      <c r="R126" s="175">
        <f>R127+R136</f>
        <v>22.54602</v>
      </c>
      <c r="S126" s="174"/>
      <c r="T126" s="176">
        <f>T127+T136</f>
        <v>0</v>
      </c>
      <c r="AR126" s="169" t="s">
        <v>188</v>
      </c>
      <c r="AT126" s="177" t="s">
        <v>72</v>
      </c>
      <c r="AU126" s="177" t="s">
        <v>73</v>
      </c>
      <c r="AY126" s="169" t="s">
        <v>167</v>
      </c>
      <c r="BK126" s="178">
        <f>BK127+BK136</f>
        <v>0</v>
      </c>
    </row>
    <row r="127" spans="2:63" s="11" customFormat="1" ht="19.9" customHeight="1">
      <c r="B127" s="168"/>
      <c r="D127" s="169" t="s">
        <v>72</v>
      </c>
      <c r="E127" s="179" t="s">
        <v>2415</v>
      </c>
      <c r="F127" s="179" t="s">
        <v>2416</v>
      </c>
      <c r="I127" s="171"/>
      <c r="J127" s="180">
        <f>BK127</f>
        <v>0</v>
      </c>
      <c r="L127" s="168"/>
      <c r="M127" s="173"/>
      <c r="N127" s="174"/>
      <c r="O127" s="174"/>
      <c r="P127" s="175">
        <f>SUM(P128:P135)</f>
        <v>0</v>
      </c>
      <c r="Q127" s="174"/>
      <c r="R127" s="175">
        <f>SUM(R128:R135)</f>
        <v>0.06186</v>
      </c>
      <c r="S127" s="174"/>
      <c r="T127" s="176">
        <f>SUM(T128:T135)</f>
        <v>0</v>
      </c>
      <c r="AR127" s="169" t="s">
        <v>188</v>
      </c>
      <c r="AT127" s="177" t="s">
        <v>72</v>
      </c>
      <c r="AU127" s="177" t="s">
        <v>80</v>
      </c>
      <c r="AY127" s="169" t="s">
        <v>167</v>
      </c>
      <c r="BK127" s="178">
        <f>SUM(BK128:BK135)</f>
        <v>0</v>
      </c>
    </row>
    <row r="128" spans="2:65" s="1" customFormat="1" ht="16.5" customHeight="1">
      <c r="B128" s="181"/>
      <c r="C128" s="182" t="s">
        <v>294</v>
      </c>
      <c r="D128" s="182" t="s">
        <v>169</v>
      </c>
      <c r="E128" s="183" t="s">
        <v>2558</v>
      </c>
      <c r="F128" s="184" t="s">
        <v>2559</v>
      </c>
      <c r="G128" s="185" t="s">
        <v>266</v>
      </c>
      <c r="H128" s="186">
        <v>9</v>
      </c>
      <c r="I128" s="187"/>
      <c r="J128" s="188">
        <f>ROUND(I128*H128,2)</f>
        <v>0</v>
      </c>
      <c r="K128" s="184" t="s">
        <v>173</v>
      </c>
      <c r="L128" s="41"/>
      <c r="M128" s="189" t="s">
        <v>5</v>
      </c>
      <c r="N128" s="190" t="s">
        <v>44</v>
      </c>
      <c r="O128" s="42"/>
      <c r="P128" s="191">
        <f>O128*H128</f>
        <v>0</v>
      </c>
      <c r="Q128" s="191">
        <v>0</v>
      </c>
      <c r="R128" s="191">
        <f>Q128*H128</f>
        <v>0</v>
      </c>
      <c r="S128" s="191">
        <v>0</v>
      </c>
      <c r="T128" s="192">
        <f>S128*H128</f>
        <v>0</v>
      </c>
      <c r="AR128" s="24" t="s">
        <v>963</v>
      </c>
      <c r="AT128" s="24" t="s">
        <v>169</v>
      </c>
      <c r="AU128" s="24" t="s">
        <v>82</v>
      </c>
      <c r="AY128" s="24" t="s">
        <v>167</v>
      </c>
      <c r="BE128" s="193">
        <f>IF(N128="základní",J128,0)</f>
        <v>0</v>
      </c>
      <c r="BF128" s="193">
        <f>IF(N128="snížená",J128,0)</f>
        <v>0</v>
      </c>
      <c r="BG128" s="193">
        <f>IF(N128="zákl. přenesená",J128,0)</f>
        <v>0</v>
      </c>
      <c r="BH128" s="193">
        <f>IF(N128="sníž. přenesená",J128,0)</f>
        <v>0</v>
      </c>
      <c r="BI128" s="193">
        <f>IF(N128="nulová",J128,0)</f>
        <v>0</v>
      </c>
      <c r="BJ128" s="24" t="s">
        <v>80</v>
      </c>
      <c r="BK128" s="193">
        <f>ROUND(I128*H128,2)</f>
        <v>0</v>
      </c>
      <c r="BL128" s="24" t="s">
        <v>963</v>
      </c>
      <c r="BM128" s="24" t="s">
        <v>2560</v>
      </c>
    </row>
    <row r="129" spans="2:65" s="1" customFormat="1" ht="16.5" customHeight="1">
      <c r="B129" s="181"/>
      <c r="C129" s="213" t="s">
        <v>299</v>
      </c>
      <c r="D129" s="213" t="s">
        <v>274</v>
      </c>
      <c r="E129" s="214" t="s">
        <v>2561</v>
      </c>
      <c r="F129" s="215" t="s">
        <v>2562</v>
      </c>
      <c r="G129" s="216" t="s">
        <v>266</v>
      </c>
      <c r="H129" s="217">
        <v>5</v>
      </c>
      <c r="I129" s="218"/>
      <c r="J129" s="219">
        <f>ROUND(I129*H129,2)</f>
        <v>0</v>
      </c>
      <c r="K129" s="215" t="s">
        <v>5</v>
      </c>
      <c r="L129" s="220"/>
      <c r="M129" s="221" t="s">
        <v>5</v>
      </c>
      <c r="N129" s="222" t="s">
        <v>44</v>
      </c>
      <c r="O129" s="42"/>
      <c r="P129" s="191">
        <f>O129*H129</f>
        <v>0</v>
      </c>
      <c r="Q129" s="191">
        <v>0</v>
      </c>
      <c r="R129" s="191">
        <f>Q129*H129</f>
        <v>0</v>
      </c>
      <c r="S129" s="191">
        <v>0</v>
      </c>
      <c r="T129" s="192">
        <f>S129*H129</f>
        <v>0</v>
      </c>
      <c r="AR129" s="24" t="s">
        <v>1603</v>
      </c>
      <c r="AT129" s="24" t="s">
        <v>274</v>
      </c>
      <c r="AU129" s="24" t="s">
        <v>82</v>
      </c>
      <c r="AY129" s="24" t="s">
        <v>167</v>
      </c>
      <c r="BE129" s="193">
        <f>IF(N129="základní",J129,0)</f>
        <v>0</v>
      </c>
      <c r="BF129" s="193">
        <f>IF(N129="snížená",J129,0)</f>
        <v>0</v>
      </c>
      <c r="BG129" s="193">
        <f>IF(N129="zákl. přenesená",J129,0)</f>
        <v>0</v>
      </c>
      <c r="BH129" s="193">
        <f>IF(N129="sníž. přenesená",J129,0)</f>
        <v>0</v>
      </c>
      <c r="BI129" s="193">
        <f>IF(N129="nulová",J129,0)</f>
        <v>0</v>
      </c>
      <c r="BJ129" s="24" t="s">
        <v>80</v>
      </c>
      <c r="BK129" s="193">
        <f>ROUND(I129*H129,2)</f>
        <v>0</v>
      </c>
      <c r="BL129" s="24" t="s">
        <v>963</v>
      </c>
      <c r="BM129" s="24" t="s">
        <v>2563</v>
      </c>
    </row>
    <row r="130" spans="2:47" s="1" customFormat="1" ht="19">
      <c r="B130" s="41"/>
      <c r="D130" s="194" t="s">
        <v>429</v>
      </c>
      <c r="F130" s="195" t="s">
        <v>1868</v>
      </c>
      <c r="I130" s="156"/>
      <c r="L130" s="41"/>
      <c r="M130" s="196"/>
      <c r="N130" s="42"/>
      <c r="O130" s="42"/>
      <c r="P130" s="42"/>
      <c r="Q130" s="42"/>
      <c r="R130" s="42"/>
      <c r="S130" s="42"/>
      <c r="T130" s="70"/>
      <c r="AT130" s="24" t="s">
        <v>429</v>
      </c>
      <c r="AU130" s="24" t="s">
        <v>82</v>
      </c>
    </row>
    <row r="131" spans="2:65" s="1" customFormat="1" ht="16.5" customHeight="1">
      <c r="B131" s="181"/>
      <c r="C131" s="213" t="s">
        <v>305</v>
      </c>
      <c r="D131" s="213" t="s">
        <v>274</v>
      </c>
      <c r="E131" s="214" t="s">
        <v>2564</v>
      </c>
      <c r="F131" s="215" t="s">
        <v>2565</v>
      </c>
      <c r="G131" s="216" t="s">
        <v>266</v>
      </c>
      <c r="H131" s="217">
        <v>4</v>
      </c>
      <c r="I131" s="218"/>
      <c r="J131" s="219">
        <f>ROUND(I131*H131,2)</f>
        <v>0</v>
      </c>
      <c r="K131" s="215" t="s">
        <v>5</v>
      </c>
      <c r="L131" s="220"/>
      <c r="M131" s="221" t="s">
        <v>5</v>
      </c>
      <c r="N131" s="222" t="s">
        <v>44</v>
      </c>
      <c r="O131" s="42"/>
      <c r="P131" s="191">
        <f>O131*H131</f>
        <v>0</v>
      </c>
      <c r="Q131" s="191">
        <v>0</v>
      </c>
      <c r="R131" s="191">
        <f>Q131*H131</f>
        <v>0</v>
      </c>
      <c r="S131" s="191">
        <v>0</v>
      </c>
      <c r="T131" s="192">
        <f>S131*H131</f>
        <v>0</v>
      </c>
      <c r="AR131" s="24" t="s">
        <v>1603</v>
      </c>
      <c r="AT131" s="24" t="s">
        <v>274</v>
      </c>
      <c r="AU131" s="24" t="s">
        <v>82</v>
      </c>
      <c r="AY131" s="24" t="s">
        <v>167</v>
      </c>
      <c r="BE131" s="193">
        <f>IF(N131="základní",J131,0)</f>
        <v>0</v>
      </c>
      <c r="BF131" s="193">
        <f>IF(N131="snížená",J131,0)</f>
        <v>0</v>
      </c>
      <c r="BG131" s="193">
        <f>IF(N131="zákl. přenesená",J131,0)</f>
        <v>0</v>
      </c>
      <c r="BH131" s="193">
        <f>IF(N131="sníž. přenesená",J131,0)</f>
        <v>0</v>
      </c>
      <c r="BI131" s="193">
        <f>IF(N131="nulová",J131,0)</f>
        <v>0</v>
      </c>
      <c r="BJ131" s="24" t="s">
        <v>80</v>
      </c>
      <c r="BK131" s="193">
        <f>ROUND(I131*H131,2)</f>
        <v>0</v>
      </c>
      <c r="BL131" s="24" t="s">
        <v>963</v>
      </c>
      <c r="BM131" s="24" t="s">
        <v>2566</v>
      </c>
    </row>
    <row r="132" spans="2:47" s="1" customFormat="1" ht="19">
      <c r="B132" s="41"/>
      <c r="D132" s="194" t="s">
        <v>429</v>
      </c>
      <c r="F132" s="195" t="s">
        <v>1868</v>
      </c>
      <c r="I132" s="156"/>
      <c r="L132" s="41"/>
      <c r="M132" s="196"/>
      <c r="N132" s="42"/>
      <c r="O132" s="42"/>
      <c r="P132" s="42"/>
      <c r="Q132" s="42"/>
      <c r="R132" s="42"/>
      <c r="S132" s="42"/>
      <c r="T132" s="70"/>
      <c r="AT132" s="24" t="s">
        <v>429</v>
      </c>
      <c r="AU132" s="24" t="s">
        <v>82</v>
      </c>
    </row>
    <row r="133" spans="2:65" s="1" customFormat="1" ht="25.5" customHeight="1">
      <c r="B133" s="181"/>
      <c r="C133" s="182" t="s">
        <v>310</v>
      </c>
      <c r="D133" s="182" t="s">
        <v>169</v>
      </c>
      <c r="E133" s="183" t="s">
        <v>2417</v>
      </c>
      <c r="F133" s="184" t="s">
        <v>2418</v>
      </c>
      <c r="G133" s="185" t="s">
        <v>194</v>
      </c>
      <c r="H133" s="186">
        <v>295</v>
      </c>
      <c r="I133" s="187"/>
      <c r="J133" s="188">
        <f>ROUND(I133*H133,2)</f>
        <v>0</v>
      </c>
      <c r="K133" s="184" t="s">
        <v>173</v>
      </c>
      <c r="L133" s="41"/>
      <c r="M133" s="189" t="s">
        <v>5</v>
      </c>
      <c r="N133" s="190" t="s">
        <v>44</v>
      </c>
      <c r="O133" s="42"/>
      <c r="P133" s="191">
        <f>O133*H133</f>
        <v>0</v>
      </c>
      <c r="Q133" s="191">
        <v>0</v>
      </c>
      <c r="R133" s="191">
        <f>Q133*H133</f>
        <v>0</v>
      </c>
      <c r="S133" s="191">
        <v>0</v>
      </c>
      <c r="T133" s="192">
        <f>S133*H133</f>
        <v>0</v>
      </c>
      <c r="AR133" s="24" t="s">
        <v>963</v>
      </c>
      <c r="AT133" s="24" t="s">
        <v>169</v>
      </c>
      <c r="AU133" s="24" t="s">
        <v>82</v>
      </c>
      <c r="AY133" s="24" t="s">
        <v>167</v>
      </c>
      <c r="BE133" s="193">
        <f>IF(N133="základní",J133,0)</f>
        <v>0</v>
      </c>
      <c r="BF133" s="193">
        <f>IF(N133="snížená",J133,0)</f>
        <v>0</v>
      </c>
      <c r="BG133" s="193">
        <f>IF(N133="zákl. přenesená",J133,0)</f>
        <v>0</v>
      </c>
      <c r="BH133" s="193">
        <f>IF(N133="sníž. přenesená",J133,0)</f>
        <v>0</v>
      </c>
      <c r="BI133" s="193">
        <f>IF(N133="nulová",J133,0)</f>
        <v>0</v>
      </c>
      <c r="BJ133" s="24" t="s">
        <v>80</v>
      </c>
      <c r="BK133" s="193">
        <f>ROUND(I133*H133,2)</f>
        <v>0</v>
      </c>
      <c r="BL133" s="24" t="s">
        <v>963</v>
      </c>
      <c r="BM133" s="24" t="s">
        <v>2567</v>
      </c>
    </row>
    <row r="134" spans="2:65" s="1" customFormat="1" ht="25.5" customHeight="1">
      <c r="B134" s="181"/>
      <c r="C134" s="213" t="s">
        <v>315</v>
      </c>
      <c r="D134" s="213" t="s">
        <v>274</v>
      </c>
      <c r="E134" s="214" t="s">
        <v>2420</v>
      </c>
      <c r="F134" s="215" t="s">
        <v>2421</v>
      </c>
      <c r="G134" s="216" t="s">
        <v>194</v>
      </c>
      <c r="H134" s="217">
        <v>212</v>
      </c>
      <c r="I134" s="218"/>
      <c r="J134" s="219">
        <f>ROUND(I134*H134,2)</f>
        <v>0</v>
      </c>
      <c r="K134" s="215" t="s">
        <v>173</v>
      </c>
      <c r="L134" s="220"/>
      <c r="M134" s="221" t="s">
        <v>5</v>
      </c>
      <c r="N134" s="222" t="s">
        <v>44</v>
      </c>
      <c r="O134" s="42"/>
      <c r="P134" s="191">
        <f>O134*H134</f>
        <v>0</v>
      </c>
      <c r="Q134" s="191">
        <v>0.00019</v>
      </c>
      <c r="R134" s="191">
        <f>Q134*H134</f>
        <v>0.04028</v>
      </c>
      <c r="S134" s="191">
        <v>0</v>
      </c>
      <c r="T134" s="192">
        <f>S134*H134</f>
        <v>0</v>
      </c>
      <c r="AR134" s="24" t="s">
        <v>1294</v>
      </c>
      <c r="AT134" s="24" t="s">
        <v>274</v>
      </c>
      <c r="AU134" s="24" t="s">
        <v>82</v>
      </c>
      <c r="AY134" s="24" t="s">
        <v>167</v>
      </c>
      <c r="BE134" s="193">
        <f>IF(N134="základní",J134,0)</f>
        <v>0</v>
      </c>
      <c r="BF134" s="193">
        <f>IF(N134="snížená",J134,0)</f>
        <v>0</v>
      </c>
      <c r="BG134" s="193">
        <f>IF(N134="zákl. přenesená",J134,0)</f>
        <v>0</v>
      </c>
      <c r="BH134" s="193">
        <f>IF(N134="sníž. přenesená",J134,0)</f>
        <v>0</v>
      </c>
      <c r="BI134" s="193">
        <f>IF(N134="nulová",J134,0)</f>
        <v>0</v>
      </c>
      <c r="BJ134" s="24" t="s">
        <v>80</v>
      </c>
      <c r="BK134" s="193">
        <f>ROUND(I134*H134,2)</f>
        <v>0</v>
      </c>
      <c r="BL134" s="24" t="s">
        <v>1294</v>
      </c>
      <c r="BM134" s="24" t="s">
        <v>2568</v>
      </c>
    </row>
    <row r="135" spans="2:65" s="1" customFormat="1" ht="25.5" customHeight="1">
      <c r="B135" s="181"/>
      <c r="C135" s="213" t="s">
        <v>320</v>
      </c>
      <c r="D135" s="213" t="s">
        <v>274</v>
      </c>
      <c r="E135" s="214" t="s">
        <v>2569</v>
      </c>
      <c r="F135" s="215" t="s">
        <v>2570</v>
      </c>
      <c r="G135" s="216" t="s">
        <v>194</v>
      </c>
      <c r="H135" s="217">
        <v>83</v>
      </c>
      <c r="I135" s="218"/>
      <c r="J135" s="219">
        <f>ROUND(I135*H135,2)</f>
        <v>0</v>
      </c>
      <c r="K135" s="215" t="s">
        <v>173</v>
      </c>
      <c r="L135" s="220"/>
      <c r="M135" s="221" t="s">
        <v>5</v>
      </c>
      <c r="N135" s="222" t="s">
        <v>44</v>
      </c>
      <c r="O135" s="42"/>
      <c r="P135" s="191">
        <f>O135*H135</f>
        <v>0</v>
      </c>
      <c r="Q135" s="191">
        <v>0.00026</v>
      </c>
      <c r="R135" s="191">
        <f>Q135*H135</f>
        <v>0.02158</v>
      </c>
      <c r="S135" s="191">
        <v>0</v>
      </c>
      <c r="T135" s="192">
        <f>S135*H135</f>
        <v>0</v>
      </c>
      <c r="AR135" s="24" t="s">
        <v>1294</v>
      </c>
      <c r="AT135" s="24" t="s">
        <v>274</v>
      </c>
      <c r="AU135" s="24" t="s">
        <v>82</v>
      </c>
      <c r="AY135" s="24" t="s">
        <v>167</v>
      </c>
      <c r="BE135" s="193">
        <f>IF(N135="základní",J135,0)</f>
        <v>0</v>
      </c>
      <c r="BF135" s="193">
        <f>IF(N135="snížená",J135,0)</f>
        <v>0</v>
      </c>
      <c r="BG135" s="193">
        <f>IF(N135="zákl. přenesená",J135,0)</f>
        <v>0</v>
      </c>
      <c r="BH135" s="193">
        <f>IF(N135="sníž. přenesená",J135,0)</f>
        <v>0</v>
      </c>
      <c r="BI135" s="193">
        <f>IF(N135="nulová",J135,0)</f>
        <v>0</v>
      </c>
      <c r="BJ135" s="24" t="s">
        <v>80</v>
      </c>
      <c r="BK135" s="193">
        <f>ROUND(I135*H135,2)</f>
        <v>0</v>
      </c>
      <c r="BL135" s="24" t="s">
        <v>1294</v>
      </c>
      <c r="BM135" s="24" t="s">
        <v>2571</v>
      </c>
    </row>
    <row r="136" spans="2:63" s="11" customFormat="1" ht="29.9" customHeight="1">
      <c r="B136" s="168"/>
      <c r="D136" s="169" t="s">
        <v>72</v>
      </c>
      <c r="E136" s="179" t="s">
        <v>1641</v>
      </c>
      <c r="F136" s="179" t="s">
        <v>1642</v>
      </c>
      <c r="I136" s="171"/>
      <c r="J136" s="180">
        <f>BK136</f>
        <v>0</v>
      </c>
      <c r="L136" s="168"/>
      <c r="M136" s="173"/>
      <c r="N136" s="174"/>
      <c r="O136" s="174"/>
      <c r="P136" s="175">
        <f>SUM(P137:P158)</f>
        <v>0</v>
      </c>
      <c r="Q136" s="174"/>
      <c r="R136" s="175">
        <f>SUM(R137:R158)</f>
        <v>22.48416</v>
      </c>
      <c r="S136" s="174"/>
      <c r="T136" s="176">
        <f>SUM(T137:T158)</f>
        <v>0</v>
      </c>
      <c r="AR136" s="169" t="s">
        <v>188</v>
      </c>
      <c r="AT136" s="177" t="s">
        <v>72</v>
      </c>
      <c r="AU136" s="177" t="s">
        <v>80</v>
      </c>
      <c r="AY136" s="169" t="s">
        <v>167</v>
      </c>
      <c r="BK136" s="178">
        <f>SUM(BK137:BK158)</f>
        <v>0</v>
      </c>
    </row>
    <row r="137" spans="2:65" s="1" customFormat="1" ht="51" customHeight="1">
      <c r="B137" s="181"/>
      <c r="C137" s="182" t="s">
        <v>327</v>
      </c>
      <c r="D137" s="182" t="s">
        <v>169</v>
      </c>
      <c r="E137" s="183" t="s">
        <v>2572</v>
      </c>
      <c r="F137" s="184" t="s">
        <v>2573</v>
      </c>
      <c r="G137" s="185" t="s">
        <v>194</v>
      </c>
      <c r="H137" s="186">
        <v>70</v>
      </c>
      <c r="I137" s="187"/>
      <c r="J137" s="188">
        <f>ROUND(I137*H137,2)</f>
        <v>0</v>
      </c>
      <c r="K137" s="184" t="s">
        <v>173</v>
      </c>
      <c r="L137" s="41"/>
      <c r="M137" s="189" t="s">
        <v>5</v>
      </c>
      <c r="N137" s="190" t="s">
        <v>44</v>
      </c>
      <c r="O137" s="42"/>
      <c r="P137" s="191">
        <f>O137*H137</f>
        <v>0</v>
      </c>
      <c r="Q137" s="191">
        <v>0</v>
      </c>
      <c r="R137" s="191">
        <f>Q137*H137</f>
        <v>0</v>
      </c>
      <c r="S137" s="191">
        <v>0</v>
      </c>
      <c r="T137" s="192">
        <f>S137*H137</f>
        <v>0</v>
      </c>
      <c r="AR137" s="24" t="s">
        <v>963</v>
      </c>
      <c r="AT137" s="24" t="s">
        <v>169</v>
      </c>
      <c r="AU137" s="24" t="s">
        <v>82</v>
      </c>
      <c r="AY137" s="24" t="s">
        <v>167</v>
      </c>
      <c r="BE137" s="193">
        <f>IF(N137="základní",J137,0)</f>
        <v>0</v>
      </c>
      <c r="BF137" s="193">
        <f>IF(N137="snížená",J137,0)</f>
        <v>0</v>
      </c>
      <c r="BG137" s="193">
        <f>IF(N137="zákl. přenesená",J137,0)</f>
        <v>0</v>
      </c>
      <c r="BH137" s="193">
        <f>IF(N137="sníž. přenesená",J137,0)</f>
        <v>0</v>
      </c>
      <c r="BI137" s="193">
        <f>IF(N137="nulová",J137,0)</f>
        <v>0</v>
      </c>
      <c r="BJ137" s="24" t="s">
        <v>80</v>
      </c>
      <c r="BK137" s="193">
        <f>ROUND(I137*H137,2)</f>
        <v>0</v>
      </c>
      <c r="BL137" s="24" t="s">
        <v>963</v>
      </c>
      <c r="BM137" s="24" t="s">
        <v>2574</v>
      </c>
    </row>
    <row r="138" spans="2:47" s="1" customFormat="1" ht="38">
      <c r="B138" s="41"/>
      <c r="D138" s="194" t="s">
        <v>176</v>
      </c>
      <c r="F138" s="195" t="s">
        <v>1871</v>
      </c>
      <c r="I138" s="156"/>
      <c r="L138" s="41"/>
      <c r="M138" s="196"/>
      <c r="N138" s="42"/>
      <c r="O138" s="42"/>
      <c r="P138" s="42"/>
      <c r="Q138" s="42"/>
      <c r="R138" s="42"/>
      <c r="S138" s="42"/>
      <c r="T138" s="70"/>
      <c r="AT138" s="24" t="s">
        <v>176</v>
      </c>
      <c r="AU138" s="24" t="s">
        <v>82</v>
      </c>
    </row>
    <row r="139" spans="2:65" s="1" customFormat="1" ht="51" customHeight="1">
      <c r="B139" s="181"/>
      <c r="C139" s="182" t="s">
        <v>334</v>
      </c>
      <c r="D139" s="182" t="s">
        <v>169</v>
      </c>
      <c r="E139" s="183" t="s">
        <v>1869</v>
      </c>
      <c r="F139" s="184" t="s">
        <v>1870</v>
      </c>
      <c r="G139" s="185" t="s">
        <v>194</v>
      </c>
      <c r="H139" s="186">
        <v>14</v>
      </c>
      <c r="I139" s="187"/>
      <c r="J139" s="188">
        <f>ROUND(I139*H139,2)</f>
        <v>0</v>
      </c>
      <c r="K139" s="184" t="s">
        <v>173</v>
      </c>
      <c r="L139" s="41"/>
      <c r="M139" s="189" t="s">
        <v>5</v>
      </c>
      <c r="N139" s="190" t="s">
        <v>44</v>
      </c>
      <c r="O139" s="42"/>
      <c r="P139" s="191">
        <f>O139*H139</f>
        <v>0</v>
      </c>
      <c r="Q139" s="191">
        <v>0</v>
      </c>
      <c r="R139" s="191">
        <f>Q139*H139</f>
        <v>0</v>
      </c>
      <c r="S139" s="191">
        <v>0</v>
      </c>
      <c r="T139" s="192">
        <f>S139*H139</f>
        <v>0</v>
      </c>
      <c r="AR139" s="24" t="s">
        <v>963</v>
      </c>
      <c r="AT139" s="24" t="s">
        <v>169</v>
      </c>
      <c r="AU139" s="24" t="s">
        <v>82</v>
      </c>
      <c r="AY139" s="24" t="s">
        <v>167</v>
      </c>
      <c r="BE139" s="193">
        <f>IF(N139="základní",J139,0)</f>
        <v>0</v>
      </c>
      <c r="BF139" s="193">
        <f>IF(N139="snížená",J139,0)</f>
        <v>0</v>
      </c>
      <c r="BG139" s="193">
        <f>IF(N139="zákl. přenesená",J139,0)</f>
        <v>0</v>
      </c>
      <c r="BH139" s="193">
        <f>IF(N139="sníž. přenesená",J139,0)</f>
        <v>0</v>
      </c>
      <c r="BI139" s="193">
        <f>IF(N139="nulová",J139,0)</f>
        <v>0</v>
      </c>
      <c r="BJ139" s="24" t="s">
        <v>80</v>
      </c>
      <c r="BK139" s="193">
        <f>ROUND(I139*H139,2)</f>
        <v>0</v>
      </c>
      <c r="BL139" s="24" t="s">
        <v>963</v>
      </c>
      <c r="BM139" s="24" t="s">
        <v>2575</v>
      </c>
    </row>
    <row r="140" spans="2:47" s="1" customFormat="1" ht="38">
      <c r="B140" s="41"/>
      <c r="D140" s="194" t="s">
        <v>176</v>
      </c>
      <c r="F140" s="195" t="s">
        <v>1871</v>
      </c>
      <c r="I140" s="156"/>
      <c r="L140" s="41"/>
      <c r="M140" s="196"/>
      <c r="N140" s="42"/>
      <c r="O140" s="42"/>
      <c r="P140" s="42"/>
      <c r="Q140" s="42"/>
      <c r="R140" s="42"/>
      <c r="S140" s="42"/>
      <c r="T140" s="70"/>
      <c r="AT140" s="24" t="s">
        <v>176</v>
      </c>
      <c r="AU140" s="24" t="s">
        <v>82</v>
      </c>
    </row>
    <row r="141" spans="2:65" s="1" customFormat="1" ht="51" customHeight="1">
      <c r="B141" s="181"/>
      <c r="C141" s="182" t="s">
        <v>339</v>
      </c>
      <c r="D141" s="182" t="s">
        <v>169</v>
      </c>
      <c r="E141" s="183" t="s">
        <v>2576</v>
      </c>
      <c r="F141" s="184" t="s">
        <v>2577</v>
      </c>
      <c r="G141" s="185" t="s">
        <v>194</v>
      </c>
      <c r="H141" s="186">
        <v>60</v>
      </c>
      <c r="I141" s="187"/>
      <c r="J141" s="188">
        <f>ROUND(I141*H141,2)</f>
        <v>0</v>
      </c>
      <c r="K141" s="184" t="s">
        <v>173</v>
      </c>
      <c r="L141" s="41"/>
      <c r="M141" s="189" t="s">
        <v>5</v>
      </c>
      <c r="N141" s="190" t="s">
        <v>44</v>
      </c>
      <c r="O141" s="42"/>
      <c r="P141" s="191">
        <f>O141*H141</f>
        <v>0</v>
      </c>
      <c r="Q141" s="191">
        <v>0</v>
      </c>
      <c r="R141" s="191">
        <f>Q141*H141</f>
        <v>0</v>
      </c>
      <c r="S141" s="191">
        <v>0</v>
      </c>
      <c r="T141" s="192">
        <f>S141*H141</f>
        <v>0</v>
      </c>
      <c r="AR141" s="24" t="s">
        <v>963</v>
      </c>
      <c r="AT141" s="24" t="s">
        <v>169</v>
      </c>
      <c r="AU141" s="24" t="s">
        <v>82</v>
      </c>
      <c r="AY141" s="24" t="s">
        <v>167</v>
      </c>
      <c r="BE141" s="193">
        <f>IF(N141="základní",J141,0)</f>
        <v>0</v>
      </c>
      <c r="BF141" s="193">
        <f>IF(N141="snížená",J141,0)</f>
        <v>0</v>
      </c>
      <c r="BG141" s="193">
        <f>IF(N141="zákl. přenesená",J141,0)</f>
        <v>0</v>
      </c>
      <c r="BH141" s="193">
        <f>IF(N141="sníž. přenesená",J141,0)</f>
        <v>0</v>
      </c>
      <c r="BI141" s="193">
        <f>IF(N141="nulová",J141,0)</f>
        <v>0</v>
      </c>
      <c r="BJ141" s="24" t="s">
        <v>80</v>
      </c>
      <c r="BK141" s="193">
        <f>ROUND(I141*H141,2)</f>
        <v>0</v>
      </c>
      <c r="BL141" s="24" t="s">
        <v>963</v>
      </c>
      <c r="BM141" s="24" t="s">
        <v>2578</v>
      </c>
    </row>
    <row r="142" spans="2:47" s="1" customFormat="1" ht="38">
      <c r="B142" s="41"/>
      <c r="D142" s="194" t="s">
        <v>176</v>
      </c>
      <c r="F142" s="195" t="s">
        <v>1871</v>
      </c>
      <c r="I142" s="156"/>
      <c r="L142" s="41"/>
      <c r="M142" s="196"/>
      <c r="N142" s="42"/>
      <c r="O142" s="42"/>
      <c r="P142" s="42"/>
      <c r="Q142" s="42"/>
      <c r="R142" s="42"/>
      <c r="S142" s="42"/>
      <c r="T142" s="70"/>
      <c r="AT142" s="24" t="s">
        <v>176</v>
      </c>
      <c r="AU142" s="24" t="s">
        <v>82</v>
      </c>
    </row>
    <row r="143" spans="2:65" s="1" customFormat="1" ht="38.25" customHeight="1">
      <c r="B143" s="181"/>
      <c r="C143" s="182" t="s">
        <v>349</v>
      </c>
      <c r="D143" s="182" t="s">
        <v>169</v>
      </c>
      <c r="E143" s="183" t="s">
        <v>1872</v>
      </c>
      <c r="F143" s="184" t="s">
        <v>1873</v>
      </c>
      <c r="G143" s="185" t="s">
        <v>194</v>
      </c>
      <c r="H143" s="186">
        <v>144</v>
      </c>
      <c r="I143" s="187"/>
      <c r="J143" s="188">
        <f>ROUND(I143*H143,2)</f>
        <v>0</v>
      </c>
      <c r="K143" s="184" t="s">
        <v>173</v>
      </c>
      <c r="L143" s="41"/>
      <c r="M143" s="189" t="s">
        <v>5</v>
      </c>
      <c r="N143" s="190" t="s">
        <v>44</v>
      </c>
      <c r="O143" s="42"/>
      <c r="P143" s="191">
        <f>O143*H143</f>
        <v>0</v>
      </c>
      <c r="Q143" s="191">
        <v>0.15614</v>
      </c>
      <c r="R143" s="191">
        <f>Q143*H143</f>
        <v>22.48416</v>
      </c>
      <c r="S143" s="191">
        <v>0</v>
      </c>
      <c r="T143" s="192">
        <f>S143*H143</f>
        <v>0</v>
      </c>
      <c r="AR143" s="24" t="s">
        <v>963</v>
      </c>
      <c r="AT143" s="24" t="s">
        <v>169</v>
      </c>
      <c r="AU143" s="24" t="s">
        <v>82</v>
      </c>
      <c r="AY143" s="24" t="s">
        <v>167</v>
      </c>
      <c r="BE143" s="193">
        <f>IF(N143="základní",J143,0)</f>
        <v>0</v>
      </c>
      <c r="BF143" s="193">
        <f>IF(N143="snížená",J143,0)</f>
        <v>0</v>
      </c>
      <c r="BG143" s="193">
        <f>IF(N143="zákl. přenesená",J143,0)</f>
        <v>0</v>
      </c>
      <c r="BH143" s="193">
        <f>IF(N143="sníž. přenesená",J143,0)</f>
        <v>0</v>
      </c>
      <c r="BI143" s="193">
        <f>IF(N143="nulová",J143,0)</f>
        <v>0</v>
      </c>
      <c r="BJ143" s="24" t="s">
        <v>80</v>
      </c>
      <c r="BK143" s="193">
        <f>ROUND(I143*H143,2)</f>
        <v>0</v>
      </c>
      <c r="BL143" s="24" t="s">
        <v>963</v>
      </c>
      <c r="BM143" s="24" t="s">
        <v>2579</v>
      </c>
    </row>
    <row r="144" spans="2:47" s="1" customFormat="1" ht="38">
      <c r="B144" s="41"/>
      <c r="D144" s="194" t="s">
        <v>176</v>
      </c>
      <c r="F144" s="195" t="s">
        <v>1874</v>
      </c>
      <c r="I144" s="156"/>
      <c r="L144" s="41"/>
      <c r="M144" s="196"/>
      <c r="N144" s="42"/>
      <c r="O144" s="42"/>
      <c r="P144" s="42"/>
      <c r="Q144" s="42"/>
      <c r="R144" s="42"/>
      <c r="S144" s="42"/>
      <c r="T144" s="70"/>
      <c r="AT144" s="24" t="s">
        <v>176</v>
      </c>
      <c r="AU144" s="24" t="s">
        <v>82</v>
      </c>
    </row>
    <row r="145" spans="2:65" s="1" customFormat="1" ht="25.5" customHeight="1">
      <c r="B145" s="181"/>
      <c r="C145" s="182" t="s">
        <v>353</v>
      </c>
      <c r="D145" s="182" t="s">
        <v>169</v>
      </c>
      <c r="E145" s="183" t="s">
        <v>2580</v>
      </c>
      <c r="F145" s="184" t="s">
        <v>2581</v>
      </c>
      <c r="G145" s="185" t="s">
        <v>194</v>
      </c>
      <c r="H145" s="186">
        <v>70</v>
      </c>
      <c r="I145" s="187"/>
      <c r="J145" s="188">
        <f>ROUND(I145*H145,2)</f>
        <v>0</v>
      </c>
      <c r="K145" s="184" t="s">
        <v>173</v>
      </c>
      <c r="L145" s="41"/>
      <c r="M145" s="189" t="s">
        <v>5</v>
      </c>
      <c r="N145" s="190" t="s">
        <v>44</v>
      </c>
      <c r="O145" s="42"/>
      <c r="P145" s="191">
        <f>O145*H145</f>
        <v>0</v>
      </c>
      <c r="Q145" s="191">
        <v>0</v>
      </c>
      <c r="R145" s="191">
        <f>Q145*H145</f>
        <v>0</v>
      </c>
      <c r="S145" s="191">
        <v>0</v>
      </c>
      <c r="T145" s="192">
        <f>S145*H145</f>
        <v>0</v>
      </c>
      <c r="AR145" s="24" t="s">
        <v>963</v>
      </c>
      <c r="AT145" s="24" t="s">
        <v>169</v>
      </c>
      <c r="AU145" s="24" t="s">
        <v>82</v>
      </c>
      <c r="AY145" s="24" t="s">
        <v>167</v>
      </c>
      <c r="BE145" s="193">
        <f>IF(N145="základní",J145,0)</f>
        <v>0</v>
      </c>
      <c r="BF145" s="193">
        <f>IF(N145="snížená",J145,0)</f>
        <v>0</v>
      </c>
      <c r="BG145" s="193">
        <f>IF(N145="zákl. přenesená",J145,0)</f>
        <v>0</v>
      </c>
      <c r="BH145" s="193">
        <f>IF(N145="sníž. přenesená",J145,0)</f>
        <v>0</v>
      </c>
      <c r="BI145" s="193">
        <f>IF(N145="nulová",J145,0)</f>
        <v>0</v>
      </c>
      <c r="BJ145" s="24" t="s">
        <v>80</v>
      </c>
      <c r="BK145" s="193">
        <f>ROUND(I145*H145,2)</f>
        <v>0</v>
      </c>
      <c r="BL145" s="24" t="s">
        <v>963</v>
      </c>
      <c r="BM145" s="24" t="s">
        <v>2582</v>
      </c>
    </row>
    <row r="146" spans="2:65" s="1" customFormat="1" ht="25.5" customHeight="1">
      <c r="B146" s="181"/>
      <c r="C146" s="182" t="s">
        <v>358</v>
      </c>
      <c r="D146" s="182" t="s">
        <v>169</v>
      </c>
      <c r="E146" s="183" t="s">
        <v>1875</v>
      </c>
      <c r="F146" s="184" t="s">
        <v>1876</v>
      </c>
      <c r="G146" s="185" t="s">
        <v>194</v>
      </c>
      <c r="H146" s="186">
        <v>14</v>
      </c>
      <c r="I146" s="187"/>
      <c r="J146" s="188">
        <f>ROUND(I146*H146,2)</f>
        <v>0</v>
      </c>
      <c r="K146" s="184" t="s">
        <v>173</v>
      </c>
      <c r="L146" s="41"/>
      <c r="M146" s="189" t="s">
        <v>5</v>
      </c>
      <c r="N146" s="190" t="s">
        <v>44</v>
      </c>
      <c r="O146" s="42"/>
      <c r="P146" s="191">
        <f>O146*H146</f>
        <v>0</v>
      </c>
      <c r="Q146" s="191">
        <v>0</v>
      </c>
      <c r="R146" s="191">
        <f>Q146*H146</f>
        <v>0</v>
      </c>
      <c r="S146" s="191">
        <v>0</v>
      </c>
      <c r="T146" s="192">
        <f>S146*H146</f>
        <v>0</v>
      </c>
      <c r="AR146" s="24" t="s">
        <v>963</v>
      </c>
      <c r="AT146" s="24" t="s">
        <v>169</v>
      </c>
      <c r="AU146" s="24" t="s">
        <v>82</v>
      </c>
      <c r="AY146" s="24" t="s">
        <v>167</v>
      </c>
      <c r="BE146" s="193">
        <f>IF(N146="základní",J146,0)</f>
        <v>0</v>
      </c>
      <c r="BF146" s="193">
        <f>IF(N146="snížená",J146,0)</f>
        <v>0</v>
      </c>
      <c r="BG146" s="193">
        <f>IF(N146="zákl. přenesená",J146,0)</f>
        <v>0</v>
      </c>
      <c r="BH146" s="193">
        <f>IF(N146="sníž. přenesená",J146,0)</f>
        <v>0</v>
      </c>
      <c r="BI146" s="193">
        <f>IF(N146="nulová",J146,0)</f>
        <v>0</v>
      </c>
      <c r="BJ146" s="24" t="s">
        <v>80</v>
      </c>
      <c r="BK146" s="193">
        <f>ROUND(I146*H146,2)</f>
        <v>0</v>
      </c>
      <c r="BL146" s="24" t="s">
        <v>963</v>
      </c>
      <c r="BM146" s="24" t="s">
        <v>2583</v>
      </c>
    </row>
    <row r="147" spans="2:65" s="1" customFormat="1" ht="38.25" customHeight="1">
      <c r="B147" s="181"/>
      <c r="C147" s="182" t="s">
        <v>364</v>
      </c>
      <c r="D147" s="182" t="s">
        <v>169</v>
      </c>
      <c r="E147" s="183" t="s">
        <v>2584</v>
      </c>
      <c r="F147" s="184" t="s">
        <v>2585</v>
      </c>
      <c r="G147" s="185" t="s">
        <v>194</v>
      </c>
      <c r="H147" s="186">
        <v>60</v>
      </c>
      <c r="I147" s="187"/>
      <c r="J147" s="188">
        <f>ROUND(I147*H147,2)</f>
        <v>0</v>
      </c>
      <c r="K147" s="184" t="s">
        <v>173</v>
      </c>
      <c r="L147" s="41"/>
      <c r="M147" s="189" t="s">
        <v>5</v>
      </c>
      <c r="N147" s="190" t="s">
        <v>44</v>
      </c>
      <c r="O147" s="42"/>
      <c r="P147" s="191">
        <f>O147*H147</f>
        <v>0</v>
      </c>
      <c r="Q147" s="191">
        <v>0</v>
      </c>
      <c r="R147" s="191">
        <f>Q147*H147</f>
        <v>0</v>
      </c>
      <c r="S147" s="191">
        <v>0</v>
      </c>
      <c r="T147" s="192">
        <f>S147*H147</f>
        <v>0</v>
      </c>
      <c r="AR147" s="24" t="s">
        <v>963</v>
      </c>
      <c r="AT147" s="24" t="s">
        <v>169</v>
      </c>
      <c r="AU147" s="24" t="s">
        <v>82</v>
      </c>
      <c r="AY147" s="24" t="s">
        <v>167</v>
      </c>
      <c r="BE147" s="193">
        <f>IF(N147="základní",J147,0)</f>
        <v>0</v>
      </c>
      <c r="BF147" s="193">
        <f>IF(N147="snížená",J147,0)</f>
        <v>0</v>
      </c>
      <c r="BG147" s="193">
        <f>IF(N147="zákl. přenesená",J147,0)</f>
        <v>0</v>
      </c>
      <c r="BH147" s="193">
        <f>IF(N147="sníž. přenesená",J147,0)</f>
        <v>0</v>
      </c>
      <c r="BI147" s="193">
        <f>IF(N147="nulová",J147,0)</f>
        <v>0</v>
      </c>
      <c r="BJ147" s="24" t="s">
        <v>80</v>
      </c>
      <c r="BK147" s="193">
        <f>ROUND(I147*H147,2)</f>
        <v>0</v>
      </c>
      <c r="BL147" s="24" t="s">
        <v>963</v>
      </c>
      <c r="BM147" s="24" t="s">
        <v>2586</v>
      </c>
    </row>
    <row r="148" spans="2:65" s="1" customFormat="1" ht="38.25" customHeight="1">
      <c r="B148" s="181"/>
      <c r="C148" s="182" t="s">
        <v>524</v>
      </c>
      <c r="D148" s="182" t="s">
        <v>169</v>
      </c>
      <c r="E148" s="183" t="s">
        <v>2587</v>
      </c>
      <c r="F148" s="184" t="s">
        <v>2588</v>
      </c>
      <c r="G148" s="185" t="s">
        <v>200</v>
      </c>
      <c r="H148" s="186">
        <v>40.12</v>
      </c>
      <c r="I148" s="187"/>
      <c r="J148" s="188">
        <f>ROUND(I148*H148,2)</f>
        <v>0</v>
      </c>
      <c r="K148" s="184" t="s">
        <v>173</v>
      </c>
      <c r="L148" s="41"/>
      <c r="M148" s="189" t="s">
        <v>5</v>
      </c>
      <c r="N148" s="190" t="s">
        <v>44</v>
      </c>
      <c r="O148" s="42"/>
      <c r="P148" s="191">
        <f>O148*H148</f>
        <v>0</v>
      </c>
      <c r="Q148" s="191">
        <v>0</v>
      </c>
      <c r="R148" s="191">
        <f>Q148*H148</f>
        <v>0</v>
      </c>
      <c r="S148" s="191">
        <v>0</v>
      </c>
      <c r="T148" s="192">
        <f>S148*H148</f>
        <v>0</v>
      </c>
      <c r="AR148" s="24" t="s">
        <v>963</v>
      </c>
      <c r="AT148" s="24" t="s">
        <v>169</v>
      </c>
      <c r="AU148" s="24" t="s">
        <v>82</v>
      </c>
      <c r="AY148" s="24" t="s">
        <v>167</v>
      </c>
      <c r="BE148" s="193">
        <f>IF(N148="základní",J148,0)</f>
        <v>0</v>
      </c>
      <c r="BF148" s="193">
        <f>IF(N148="snížená",J148,0)</f>
        <v>0</v>
      </c>
      <c r="BG148" s="193">
        <f>IF(N148="zákl. přenesená",J148,0)</f>
        <v>0</v>
      </c>
      <c r="BH148" s="193">
        <f>IF(N148="sníž. přenesená",J148,0)</f>
        <v>0</v>
      </c>
      <c r="BI148" s="193">
        <f>IF(N148="nulová",J148,0)</f>
        <v>0</v>
      </c>
      <c r="BJ148" s="24" t="s">
        <v>80</v>
      </c>
      <c r="BK148" s="193">
        <f>ROUND(I148*H148,2)</f>
        <v>0</v>
      </c>
      <c r="BL148" s="24" t="s">
        <v>963</v>
      </c>
      <c r="BM148" s="24" t="s">
        <v>2589</v>
      </c>
    </row>
    <row r="149" spans="2:47" s="1" customFormat="1" ht="57">
      <c r="B149" s="41"/>
      <c r="D149" s="194" t="s">
        <v>176</v>
      </c>
      <c r="F149" s="195" t="s">
        <v>2590</v>
      </c>
      <c r="I149" s="156"/>
      <c r="L149" s="41"/>
      <c r="M149" s="196"/>
      <c r="N149" s="42"/>
      <c r="O149" s="42"/>
      <c r="P149" s="42"/>
      <c r="Q149" s="42"/>
      <c r="R149" s="42"/>
      <c r="S149" s="42"/>
      <c r="T149" s="70"/>
      <c r="AT149" s="24" t="s">
        <v>176</v>
      </c>
      <c r="AU149" s="24" t="s">
        <v>82</v>
      </c>
    </row>
    <row r="150" spans="2:51" s="13" customFormat="1" ht="13.5">
      <c r="B150" s="204"/>
      <c r="D150" s="194" t="s">
        <v>178</v>
      </c>
      <c r="E150" s="205" t="s">
        <v>5</v>
      </c>
      <c r="F150" s="206" t="s">
        <v>2591</v>
      </c>
      <c r="H150" s="207">
        <v>9.8</v>
      </c>
      <c r="I150" s="208"/>
      <c r="L150" s="204"/>
      <c r="M150" s="209"/>
      <c r="N150" s="210"/>
      <c r="O150" s="210"/>
      <c r="P150" s="210"/>
      <c r="Q150" s="210"/>
      <c r="R150" s="210"/>
      <c r="S150" s="210"/>
      <c r="T150" s="211"/>
      <c r="AT150" s="205" t="s">
        <v>178</v>
      </c>
      <c r="AU150" s="205" t="s">
        <v>82</v>
      </c>
      <c r="AV150" s="13" t="s">
        <v>82</v>
      </c>
      <c r="AW150" s="13" t="s">
        <v>36</v>
      </c>
      <c r="AX150" s="13" t="s">
        <v>73</v>
      </c>
      <c r="AY150" s="205" t="s">
        <v>167</v>
      </c>
    </row>
    <row r="151" spans="2:51" s="13" customFormat="1" ht="13.5">
      <c r="B151" s="204"/>
      <c r="D151" s="194" t="s">
        <v>178</v>
      </c>
      <c r="E151" s="205" t="s">
        <v>5</v>
      </c>
      <c r="F151" s="206" t="s">
        <v>2592</v>
      </c>
      <c r="H151" s="207">
        <v>3.92</v>
      </c>
      <c r="I151" s="208"/>
      <c r="L151" s="204"/>
      <c r="M151" s="209"/>
      <c r="N151" s="210"/>
      <c r="O151" s="210"/>
      <c r="P151" s="210"/>
      <c r="Q151" s="210"/>
      <c r="R151" s="210"/>
      <c r="S151" s="210"/>
      <c r="T151" s="211"/>
      <c r="AT151" s="205" t="s">
        <v>178</v>
      </c>
      <c r="AU151" s="205" t="s">
        <v>82</v>
      </c>
      <c r="AV151" s="13" t="s">
        <v>82</v>
      </c>
      <c r="AW151" s="13" t="s">
        <v>36</v>
      </c>
      <c r="AX151" s="13" t="s">
        <v>73</v>
      </c>
      <c r="AY151" s="205" t="s">
        <v>167</v>
      </c>
    </row>
    <row r="152" spans="2:51" s="13" customFormat="1" ht="13.5">
      <c r="B152" s="204"/>
      <c r="D152" s="194" t="s">
        <v>178</v>
      </c>
      <c r="E152" s="205" t="s">
        <v>5</v>
      </c>
      <c r="F152" s="206" t="s">
        <v>2593</v>
      </c>
      <c r="H152" s="207">
        <v>26.4</v>
      </c>
      <c r="I152" s="208"/>
      <c r="L152" s="204"/>
      <c r="M152" s="209"/>
      <c r="N152" s="210"/>
      <c r="O152" s="210"/>
      <c r="P152" s="210"/>
      <c r="Q152" s="210"/>
      <c r="R152" s="210"/>
      <c r="S152" s="210"/>
      <c r="T152" s="211"/>
      <c r="AT152" s="205" t="s">
        <v>178</v>
      </c>
      <c r="AU152" s="205" t="s">
        <v>82</v>
      </c>
      <c r="AV152" s="13" t="s">
        <v>82</v>
      </c>
      <c r="AW152" s="13" t="s">
        <v>36</v>
      </c>
      <c r="AX152" s="13" t="s">
        <v>73</v>
      </c>
      <c r="AY152" s="205" t="s">
        <v>167</v>
      </c>
    </row>
    <row r="153" spans="2:51" s="14" customFormat="1" ht="13.5">
      <c r="B153" s="223"/>
      <c r="D153" s="194" t="s">
        <v>178</v>
      </c>
      <c r="E153" s="224" t="s">
        <v>5</v>
      </c>
      <c r="F153" s="225" t="s">
        <v>348</v>
      </c>
      <c r="H153" s="226">
        <v>40.12</v>
      </c>
      <c r="I153" s="227"/>
      <c r="L153" s="223"/>
      <c r="M153" s="228"/>
      <c r="N153" s="229"/>
      <c r="O153" s="229"/>
      <c r="P153" s="229"/>
      <c r="Q153" s="229"/>
      <c r="R153" s="229"/>
      <c r="S153" s="229"/>
      <c r="T153" s="230"/>
      <c r="AT153" s="224" t="s">
        <v>178</v>
      </c>
      <c r="AU153" s="224" t="s">
        <v>82</v>
      </c>
      <c r="AV153" s="14" t="s">
        <v>174</v>
      </c>
      <c r="AW153" s="14" t="s">
        <v>36</v>
      </c>
      <c r="AX153" s="14" t="s">
        <v>80</v>
      </c>
      <c r="AY153" s="224" t="s">
        <v>167</v>
      </c>
    </row>
    <row r="154" spans="2:65" s="1" customFormat="1" ht="38.25" customHeight="1">
      <c r="B154" s="181"/>
      <c r="C154" s="182" t="s">
        <v>811</v>
      </c>
      <c r="D154" s="182" t="s">
        <v>169</v>
      </c>
      <c r="E154" s="183" t="s">
        <v>2594</v>
      </c>
      <c r="F154" s="184" t="s">
        <v>2595</v>
      </c>
      <c r="G154" s="185" t="s">
        <v>200</v>
      </c>
      <c r="H154" s="186">
        <v>800.24</v>
      </c>
      <c r="I154" s="187"/>
      <c r="J154" s="188">
        <f>ROUND(I154*H154,2)</f>
        <v>0</v>
      </c>
      <c r="K154" s="184" t="s">
        <v>173</v>
      </c>
      <c r="L154" s="41"/>
      <c r="M154" s="189" t="s">
        <v>5</v>
      </c>
      <c r="N154" s="190" t="s">
        <v>44</v>
      </c>
      <c r="O154" s="42"/>
      <c r="P154" s="191">
        <f>O154*H154</f>
        <v>0</v>
      </c>
      <c r="Q154" s="191">
        <v>0</v>
      </c>
      <c r="R154" s="191">
        <f>Q154*H154</f>
        <v>0</v>
      </c>
      <c r="S154" s="191">
        <v>0</v>
      </c>
      <c r="T154" s="192">
        <f>S154*H154</f>
        <v>0</v>
      </c>
      <c r="AR154" s="24" t="s">
        <v>963</v>
      </c>
      <c r="AT154" s="24" t="s">
        <v>169</v>
      </c>
      <c r="AU154" s="24" t="s">
        <v>82</v>
      </c>
      <c r="AY154" s="24" t="s">
        <v>167</v>
      </c>
      <c r="BE154" s="193">
        <f>IF(N154="základní",J154,0)</f>
        <v>0</v>
      </c>
      <c r="BF154" s="193">
        <f>IF(N154="snížená",J154,0)</f>
        <v>0</v>
      </c>
      <c r="BG154" s="193">
        <f>IF(N154="zákl. přenesená",J154,0)</f>
        <v>0</v>
      </c>
      <c r="BH154" s="193">
        <f>IF(N154="sníž. přenesená",J154,0)</f>
        <v>0</v>
      </c>
      <c r="BI154" s="193">
        <f>IF(N154="nulová",J154,0)</f>
        <v>0</v>
      </c>
      <c r="BJ154" s="24" t="s">
        <v>80</v>
      </c>
      <c r="BK154" s="193">
        <f>ROUND(I154*H154,2)</f>
        <v>0</v>
      </c>
      <c r="BL154" s="24" t="s">
        <v>963</v>
      </c>
      <c r="BM154" s="24" t="s">
        <v>2596</v>
      </c>
    </row>
    <row r="155" spans="2:47" s="1" customFormat="1" ht="57">
      <c r="B155" s="41"/>
      <c r="D155" s="194" t="s">
        <v>176</v>
      </c>
      <c r="F155" s="195" t="s">
        <v>2590</v>
      </c>
      <c r="I155" s="156"/>
      <c r="L155" s="41"/>
      <c r="M155" s="196"/>
      <c r="N155" s="42"/>
      <c r="O155" s="42"/>
      <c r="P155" s="42"/>
      <c r="Q155" s="42"/>
      <c r="R155" s="42"/>
      <c r="S155" s="42"/>
      <c r="T155" s="70"/>
      <c r="AT155" s="24" t="s">
        <v>176</v>
      </c>
      <c r="AU155" s="24" t="s">
        <v>82</v>
      </c>
    </row>
    <row r="156" spans="2:65" s="1" customFormat="1" ht="25.5" customHeight="1">
      <c r="B156" s="181"/>
      <c r="C156" s="182" t="s">
        <v>820</v>
      </c>
      <c r="D156" s="182" t="s">
        <v>169</v>
      </c>
      <c r="E156" s="183" t="s">
        <v>2597</v>
      </c>
      <c r="F156" s="184" t="s">
        <v>2598</v>
      </c>
      <c r="G156" s="185" t="s">
        <v>266</v>
      </c>
      <c r="H156" s="186">
        <v>9</v>
      </c>
      <c r="I156" s="187"/>
      <c r="J156" s="188">
        <f>ROUND(I156*H156,2)</f>
        <v>0</v>
      </c>
      <c r="K156" s="184" t="s">
        <v>173</v>
      </c>
      <c r="L156" s="41"/>
      <c r="M156" s="189" t="s">
        <v>5</v>
      </c>
      <c r="N156" s="190" t="s">
        <v>44</v>
      </c>
      <c r="O156" s="42"/>
      <c r="P156" s="191">
        <f>O156*H156</f>
        <v>0</v>
      </c>
      <c r="Q156" s="191">
        <v>0</v>
      </c>
      <c r="R156" s="191">
        <f>Q156*H156</f>
        <v>0</v>
      </c>
      <c r="S156" s="191">
        <v>0</v>
      </c>
      <c r="T156" s="192">
        <f>S156*H156</f>
        <v>0</v>
      </c>
      <c r="AR156" s="24" t="s">
        <v>963</v>
      </c>
      <c r="AT156" s="24" t="s">
        <v>169</v>
      </c>
      <c r="AU156" s="24" t="s">
        <v>82</v>
      </c>
      <c r="AY156" s="24" t="s">
        <v>167</v>
      </c>
      <c r="BE156" s="193">
        <f>IF(N156="základní",J156,0)</f>
        <v>0</v>
      </c>
      <c r="BF156" s="193">
        <f>IF(N156="snížená",J156,0)</f>
        <v>0</v>
      </c>
      <c r="BG156" s="193">
        <f>IF(N156="zákl. přenesená",J156,0)</f>
        <v>0</v>
      </c>
      <c r="BH156" s="193">
        <f>IF(N156="sníž. přenesená",J156,0)</f>
        <v>0</v>
      </c>
      <c r="BI156" s="193">
        <f>IF(N156="nulová",J156,0)</f>
        <v>0</v>
      </c>
      <c r="BJ156" s="24" t="s">
        <v>80</v>
      </c>
      <c r="BK156" s="193">
        <f>ROUND(I156*H156,2)</f>
        <v>0</v>
      </c>
      <c r="BL156" s="24" t="s">
        <v>963</v>
      </c>
      <c r="BM156" s="24" t="s">
        <v>2599</v>
      </c>
    </row>
    <row r="157" spans="2:47" s="1" customFormat="1" ht="38">
      <c r="B157" s="41"/>
      <c r="D157" s="194" t="s">
        <v>176</v>
      </c>
      <c r="F157" s="195" t="s">
        <v>1537</v>
      </c>
      <c r="I157" s="156"/>
      <c r="L157" s="41"/>
      <c r="M157" s="196"/>
      <c r="N157" s="42"/>
      <c r="O157" s="42"/>
      <c r="P157" s="42"/>
      <c r="Q157" s="42"/>
      <c r="R157" s="42"/>
      <c r="S157" s="42"/>
      <c r="T157" s="70"/>
      <c r="AT157" s="24" t="s">
        <v>176</v>
      </c>
      <c r="AU157" s="24" t="s">
        <v>82</v>
      </c>
    </row>
    <row r="158" spans="2:65" s="1" customFormat="1" ht="16.5" customHeight="1">
      <c r="B158" s="181"/>
      <c r="C158" s="213" t="s">
        <v>824</v>
      </c>
      <c r="D158" s="213" t="s">
        <v>274</v>
      </c>
      <c r="E158" s="214" t="s">
        <v>2600</v>
      </c>
      <c r="F158" s="215" t="s">
        <v>2601</v>
      </c>
      <c r="G158" s="216" t="s">
        <v>1451</v>
      </c>
      <c r="H158" s="217">
        <v>9</v>
      </c>
      <c r="I158" s="218"/>
      <c r="J158" s="219">
        <f>ROUND(I158*H158,2)</f>
        <v>0</v>
      </c>
      <c r="K158" s="215" t="s">
        <v>5</v>
      </c>
      <c r="L158" s="220"/>
      <c r="M158" s="221" t="s">
        <v>5</v>
      </c>
      <c r="N158" s="222" t="s">
        <v>44</v>
      </c>
      <c r="O158" s="42"/>
      <c r="P158" s="191">
        <f>O158*H158</f>
        <v>0</v>
      </c>
      <c r="Q158" s="191">
        <v>0</v>
      </c>
      <c r="R158" s="191">
        <f>Q158*H158</f>
        <v>0</v>
      </c>
      <c r="S158" s="191">
        <v>0</v>
      </c>
      <c r="T158" s="192">
        <f>S158*H158</f>
        <v>0</v>
      </c>
      <c r="AR158" s="24" t="s">
        <v>1603</v>
      </c>
      <c r="AT158" s="24" t="s">
        <v>274</v>
      </c>
      <c r="AU158" s="24" t="s">
        <v>82</v>
      </c>
      <c r="AY158" s="24" t="s">
        <v>167</v>
      </c>
      <c r="BE158" s="193">
        <f>IF(N158="základní",J158,0)</f>
        <v>0</v>
      </c>
      <c r="BF158" s="193">
        <f>IF(N158="snížená",J158,0)</f>
        <v>0</v>
      </c>
      <c r="BG158" s="193">
        <f>IF(N158="zákl. přenesená",J158,0)</f>
        <v>0</v>
      </c>
      <c r="BH158" s="193">
        <f>IF(N158="sníž. přenesená",J158,0)</f>
        <v>0</v>
      </c>
      <c r="BI158" s="193">
        <f>IF(N158="nulová",J158,0)</f>
        <v>0</v>
      </c>
      <c r="BJ158" s="24" t="s">
        <v>80</v>
      </c>
      <c r="BK158" s="193">
        <f>ROUND(I158*H158,2)</f>
        <v>0</v>
      </c>
      <c r="BL158" s="24" t="s">
        <v>963</v>
      </c>
      <c r="BM158" s="24" t="s">
        <v>2602</v>
      </c>
    </row>
    <row r="159" spans="2:63" s="11" customFormat="1" ht="37.4" customHeight="1">
      <c r="B159" s="168"/>
      <c r="D159" s="169" t="s">
        <v>72</v>
      </c>
      <c r="E159" s="170" t="s">
        <v>1652</v>
      </c>
      <c r="F159" s="170" t="s">
        <v>1653</v>
      </c>
      <c r="I159" s="171"/>
      <c r="J159" s="172">
        <f>BK159</f>
        <v>0</v>
      </c>
      <c r="L159" s="168"/>
      <c r="M159" s="173"/>
      <c r="N159" s="174"/>
      <c r="O159" s="174"/>
      <c r="P159" s="175">
        <f>SUM(P160:P161)</f>
        <v>0</v>
      </c>
      <c r="Q159" s="174"/>
      <c r="R159" s="175">
        <f>SUM(R160:R161)</f>
        <v>0</v>
      </c>
      <c r="S159" s="174"/>
      <c r="T159" s="176">
        <f>SUM(T160:T161)</f>
        <v>0</v>
      </c>
      <c r="AR159" s="169" t="s">
        <v>174</v>
      </c>
      <c r="AT159" s="177" t="s">
        <v>72</v>
      </c>
      <c r="AU159" s="177" t="s">
        <v>73</v>
      </c>
      <c r="AY159" s="169" t="s">
        <v>167</v>
      </c>
      <c r="BK159" s="178">
        <f>SUM(BK160:BK161)</f>
        <v>0</v>
      </c>
    </row>
    <row r="160" spans="2:65" s="1" customFormat="1" ht="25.5" customHeight="1">
      <c r="B160" s="181"/>
      <c r="C160" s="182" t="s">
        <v>833</v>
      </c>
      <c r="D160" s="182" t="s">
        <v>169</v>
      </c>
      <c r="E160" s="183" t="s">
        <v>1654</v>
      </c>
      <c r="F160" s="184" t="s">
        <v>1655</v>
      </c>
      <c r="G160" s="185" t="s">
        <v>1656</v>
      </c>
      <c r="H160" s="186">
        <v>3</v>
      </c>
      <c r="I160" s="187"/>
      <c r="J160" s="188">
        <f>ROUND(I160*H160,2)</f>
        <v>0</v>
      </c>
      <c r="K160" s="184" t="s">
        <v>173</v>
      </c>
      <c r="L160" s="41"/>
      <c r="M160" s="189" t="s">
        <v>5</v>
      </c>
      <c r="N160" s="190" t="s">
        <v>44</v>
      </c>
      <c r="O160" s="42"/>
      <c r="P160" s="191">
        <f>O160*H160</f>
        <v>0</v>
      </c>
      <c r="Q160" s="191">
        <v>0</v>
      </c>
      <c r="R160" s="191">
        <f>Q160*H160</f>
        <v>0</v>
      </c>
      <c r="S160" s="191">
        <v>0</v>
      </c>
      <c r="T160" s="192">
        <f>S160*H160</f>
        <v>0</v>
      </c>
      <c r="AR160" s="24" t="s">
        <v>1657</v>
      </c>
      <c r="AT160" s="24" t="s">
        <v>169</v>
      </c>
      <c r="AU160" s="24" t="s">
        <v>80</v>
      </c>
      <c r="AY160" s="24" t="s">
        <v>167</v>
      </c>
      <c r="BE160" s="193">
        <f>IF(N160="základní",J160,0)</f>
        <v>0</v>
      </c>
      <c r="BF160" s="193">
        <f>IF(N160="snížená",J160,0)</f>
        <v>0</v>
      </c>
      <c r="BG160" s="193">
        <f>IF(N160="zákl. přenesená",J160,0)</f>
        <v>0</v>
      </c>
      <c r="BH160" s="193">
        <f>IF(N160="sníž. přenesená",J160,0)</f>
        <v>0</v>
      </c>
      <c r="BI160" s="193">
        <f>IF(N160="nulová",J160,0)</f>
        <v>0</v>
      </c>
      <c r="BJ160" s="24" t="s">
        <v>80</v>
      </c>
      <c r="BK160" s="193">
        <f>ROUND(I160*H160,2)</f>
        <v>0</v>
      </c>
      <c r="BL160" s="24" t="s">
        <v>1657</v>
      </c>
      <c r="BM160" s="24" t="s">
        <v>2603</v>
      </c>
    </row>
    <row r="161" spans="2:47" s="1" customFormat="1" ht="19">
      <c r="B161" s="41"/>
      <c r="D161" s="194" t="s">
        <v>429</v>
      </c>
      <c r="F161" s="195" t="s">
        <v>1663</v>
      </c>
      <c r="I161" s="156"/>
      <c r="L161" s="41"/>
      <c r="M161" s="234"/>
      <c r="N161" s="235"/>
      <c r="O161" s="235"/>
      <c r="P161" s="235"/>
      <c r="Q161" s="235"/>
      <c r="R161" s="235"/>
      <c r="S161" s="235"/>
      <c r="T161" s="236"/>
      <c r="AT161" s="24" t="s">
        <v>429</v>
      </c>
      <c r="AU161" s="24" t="s">
        <v>80</v>
      </c>
    </row>
    <row r="162" spans="2:12" s="1" customFormat="1" ht="7" customHeight="1">
      <c r="B162" s="56"/>
      <c r="C162" s="57"/>
      <c r="D162" s="57"/>
      <c r="E162" s="57"/>
      <c r="F162" s="57"/>
      <c r="G162" s="57"/>
      <c r="H162" s="57"/>
      <c r="I162" s="134"/>
      <c r="J162" s="57"/>
      <c r="K162" s="57"/>
      <c r="L162" s="41"/>
    </row>
  </sheetData>
  <autoFilter ref="C91:K161"/>
  <mergeCells count="13">
    <mergeCell ref="E84:H84"/>
    <mergeCell ref="G1:H1"/>
    <mergeCell ref="L2:V2"/>
    <mergeCell ref="E49:H49"/>
    <mergeCell ref="E51:H51"/>
    <mergeCell ref="J55:J56"/>
    <mergeCell ref="E80:H80"/>
    <mergeCell ref="E82:H82"/>
    <mergeCell ref="E7:H7"/>
    <mergeCell ref="E9:H9"/>
    <mergeCell ref="E11:H11"/>
    <mergeCell ref="E26:H26"/>
    <mergeCell ref="E47:H47"/>
  </mergeCells>
  <hyperlinks>
    <hyperlink ref="F1:G1" location="C2" display="1) Krycí list soupisu"/>
    <hyperlink ref="G1:H1" location="C58"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BR92"/>
  <sheetViews>
    <sheetView showGridLines="0" tabSelected="1" workbookViewId="0" topLeftCell="A1">
      <pane ySplit="1" topLeftCell="A44" activePane="bottomLeft" state="frozen"/>
      <selection pane="bottomLeft" activeCell="X82" sqref="X8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3" max="67" width="10.66015625" style="0" customWidth="1"/>
  </cols>
  <sheetData>
    <row r="1" spans="1:70" ht="21.75" customHeight="1">
      <c r="A1" s="21"/>
      <c r="B1" s="107"/>
      <c r="C1" s="107"/>
      <c r="D1" s="108" t="s">
        <v>1</v>
      </c>
      <c r="E1" s="107"/>
      <c r="F1" s="109" t="s">
        <v>131</v>
      </c>
      <c r="G1" s="373" t="s">
        <v>132</v>
      </c>
      <c r="H1" s="373"/>
      <c r="I1" s="110"/>
      <c r="J1" s="109" t="s">
        <v>133</v>
      </c>
      <c r="K1" s="108" t="s">
        <v>134</v>
      </c>
      <c r="L1" s="109" t="s">
        <v>135</v>
      </c>
      <c r="M1" s="109"/>
      <c r="N1" s="109"/>
      <c r="O1" s="109"/>
      <c r="P1" s="109"/>
      <c r="Q1" s="109"/>
      <c r="R1" s="109"/>
      <c r="S1" s="109"/>
      <c r="T1" s="10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7" customHeight="1">
      <c r="L2" s="339" t="s">
        <v>8</v>
      </c>
      <c r="M2" s="340"/>
      <c r="N2" s="340"/>
      <c r="O2" s="340"/>
      <c r="P2" s="340"/>
      <c r="Q2" s="340"/>
      <c r="R2" s="340"/>
      <c r="S2" s="340"/>
      <c r="T2" s="340"/>
      <c r="U2" s="340"/>
      <c r="V2" s="340"/>
      <c r="AT2" s="24" t="s">
        <v>130</v>
      </c>
    </row>
    <row r="3" spans="2:46" ht="7" customHeight="1">
      <c r="B3" s="25"/>
      <c r="C3" s="26"/>
      <c r="D3" s="26"/>
      <c r="E3" s="26"/>
      <c r="F3" s="26"/>
      <c r="G3" s="26"/>
      <c r="H3" s="26"/>
      <c r="I3" s="111"/>
      <c r="J3" s="26"/>
      <c r="K3" s="27"/>
      <c r="AT3" s="24" t="s">
        <v>82</v>
      </c>
    </row>
    <row r="4" spans="2:46" ht="37" customHeight="1">
      <c r="B4" s="28"/>
      <c r="C4" s="29"/>
      <c r="D4" s="30" t="s">
        <v>136</v>
      </c>
      <c r="E4" s="29"/>
      <c r="F4" s="29"/>
      <c r="G4" s="29"/>
      <c r="H4" s="29"/>
      <c r="I4" s="112"/>
      <c r="J4" s="29"/>
      <c r="K4" s="31"/>
      <c r="M4" s="32" t="s">
        <v>13</v>
      </c>
      <c r="AT4" s="24" t="s">
        <v>6</v>
      </c>
    </row>
    <row r="5" spans="2:11" ht="7" customHeight="1">
      <c r="B5" s="28"/>
      <c r="C5" s="29"/>
      <c r="D5" s="29"/>
      <c r="E5" s="29"/>
      <c r="F5" s="29"/>
      <c r="G5" s="29"/>
      <c r="H5" s="29"/>
      <c r="I5" s="112"/>
      <c r="J5" s="29"/>
      <c r="K5" s="31"/>
    </row>
    <row r="6" spans="2:11" ht="13.5">
      <c r="B6" s="28"/>
      <c r="C6" s="29"/>
      <c r="D6" s="37" t="s">
        <v>19</v>
      </c>
      <c r="E6" s="29"/>
      <c r="F6" s="29"/>
      <c r="G6" s="29"/>
      <c r="H6" s="29"/>
      <c r="I6" s="112"/>
      <c r="J6" s="29"/>
      <c r="K6" s="31"/>
    </row>
    <row r="7" spans="2:11" ht="16.5" customHeight="1">
      <c r="B7" s="28"/>
      <c r="C7" s="29"/>
      <c r="D7" s="29"/>
      <c r="E7" s="374" t="str">
        <f>'Rekapitulace stavby'!K6</f>
        <v>Plácek v Hlubočepích</v>
      </c>
      <c r="F7" s="380"/>
      <c r="G7" s="380"/>
      <c r="H7" s="380"/>
      <c r="I7" s="112"/>
      <c r="J7" s="29"/>
      <c r="K7" s="31"/>
    </row>
    <row r="8" spans="2:11" s="1" customFormat="1" ht="13.5">
      <c r="B8" s="41"/>
      <c r="C8" s="42"/>
      <c r="D8" s="37" t="s">
        <v>137</v>
      </c>
      <c r="E8" s="42"/>
      <c r="F8" s="42"/>
      <c r="G8" s="42"/>
      <c r="H8" s="42"/>
      <c r="I8" s="113"/>
      <c r="J8" s="42"/>
      <c r="K8" s="45"/>
    </row>
    <row r="9" spans="2:11" s="1" customFormat="1" ht="37" customHeight="1">
      <c r="B9" s="41"/>
      <c r="C9" s="42"/>
      <c r="D9" s="42"/>
      <c r="E9" s="376" t="s">
        <v>2604</v>
      </c>
      <c r="F9" s="375"/>
      <c r="G9" s="375"/>
      <c r="H9" s="375"/>
      <c r="I9" s="113"/>
      <c r="J9" s="42"/>
      <c r="K9" s="45"/>
    </row>
    <row r="10" spans="2:11" s="1" customFormat="1" ht="13.5">
      <c r="B10" s="41"/>
      <c r="C10" s="42"/>
      <c r="D10" s="42"/>
      <c r="E10" s="42"/>
      <c r="F10" s="42"/>
      <c r="G10" s="42"/>
      <c r="H10" s="42"/>
      <c r="I10" s="113"/>
      <c r="J10" s="42"/>
      <c r="K10" s="45"/>
    </row>
    <row r="11" spans="2:11" s="1" customFormat="1" ht="14.5" customHeight="1">
      <c r="B11" s="41"/>
      <c r="C11" s="42"/>
      <c r="D11" s="37" t="s">
        <v>21</v>
      </c>
      <c r="E11" s="42"/>
      <c r="F11" s="35" t="s">
        <v>5</v>
      </c>
      <c r="G11" s="42"/>
      <c r="H11" s="42"/>
      <c r="I11" s="114" t="s">
        <v>22</v>
      </c>
      <c r="J11" s="35" t="s">
        <v>5</v>
      </c>
      <c r="K11" s="45"/>
    </row>
    <row r="12" spans="2:11" s="1" customFormat="1" ht="14.5" customHeight="1">
      <c r="B12" s="41"/>
      <c r="C12" s="42"/>
      <c r="D12" s="37" t="s">
        <v>23</v>
      </c>
      <c r="E12" s="42"/>
      <c r="F12" s="35" t="s">
        <v>1358</v>
      </c>
      <c r="G12" s="42"/>
      <c r="H12" s="42"/>
      <c r="I12" s="114" t="s">
        <v>25</v>
      </c>
      <c r="J12" s="115" t="str">
        <f>'Rekapitulace stavby'!AN8</f>
        <v>30. 10. 2018</v>
      </c>
      <c r="K12" s="45"/>
    </row>
    <row r="13" spans="2:11" s="1" customFormat="1" ht="10.75" customHeight="1">
      <c r="B13" s="41"/>
      <c r="C13" s="42"/>
      <c r="D13" s="42"/>
      <c r="E13" s="42"/>
      <c r="F13" s="42"/>
      <c r="G13" s="42"/>
      <c r="H13" s="42"/>
      <c r="I13" s="113"/>
      <c r="J13" s="42"/>
      <c r="K13" s="45"/>
    </row>
    <row r="14" spans="2:11" s="1" customFormat="1" ht="14.5" customHeight="1">
      <c r="B14" s="41"/>
      <c r="C14" s="42"/>
      <c r="D14" s="37" t="s">
        <v>27</v>
      </c>
      <c r="E14" s="42"/>
      <c r="F14" s="42"/>
      <c r="G14" s="42"/>
      <c r="H14" s="42"/>
      <c r="I14" s="114" t="s">
        <v>28</v>
      </c>
      <c r="J14" s="35" t="s">
        <v>5</v>
      </c>
      <c r="K14" s="45"/>
    </row>
    <row r="15" spans="2:11" s="1" customFormat="1" ht="18" customHeight="1">
      <c r="B15" s="41"/>
      <c r="C15" s="42"/>
      <c r="D15" s="42"/>
      <c r="E15" s="35" t="s">
        <v>1359</v>
      </c>
      <c r="F15" s="42"/>
      <c r="G15" s="42"/>
      <c r="H15" s="42"/>
      <c r="I15" s="114" t="s">
        <v>31</v>
      </c>
      <c r="J15" s="35" t="s">
        <v>5</v>
      </c>
      <c r="K15" s="45"/>
    </row>
    <row r="16" spans="2:11" s="1" customFormat="1" ht="7" customHeight="1">
      <c r="B16" s="41"/>
      <c r="C16" s="42"/>
      <c r="D16" s="42"/>
      <c r="E16" s="42"/>
      <c r="F16" s="42"/>
      <c r="G16" s="42"/>
      <c r="H16" s="42"/>
      <c r="I16" s="113"/>
      <c r="J16" s="42"/>
      <c r="K16" s="45"/>
    </row>
    <row r="17" spans="2:11" s="1" customFormat="1" ht="14.5" customHeight="1">
      <c r="B17" s="41"/>
      <c r="C17" s="42"/>
      <c r="D17" s="37" t="s">
        <v>32</v>
      </c>
      <c r="E17" s="42"/>
      <c r="F17" s="42"/>
      <c r="G17" s="42"/>
      <c r="H17" s="42"/>
      <c r="I17" s="114"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4" t="s">
        <v>31</v>
      </c>
      <c r="J18" s="35" t="str">
        <f>IF('Rekapitulace stavby'!AN14="Vyplň údaj","",IF('Rekapitulace stavby'!AN14="","",'Rekapitulace stavby'!AN14))</f>
        <v/>
      </c>
      <c r="K18" s="45"/>
    </row>
    <row r="19" spans="2:11" s="1" customFormat="1" ht="7" customHeight="1">
      <c r="B19" s="41"/>
      <c r="C19" s="42"/>
      <c r="D19" s="42"/>
      <c r="E19" s="42"/>
      <c r="F19" s="42"/>
      <c r="G19" s="42"/>
      <c r="H19" s="42"/>
      <c r="I19" s="113"/>
      <c r="J19" s="42"/>
      <c r="K19" s="45"/>
    </row>
    <row r="20" spans="2:11" s="1" customFormat="1" ht="14.5" customHeight="1">
      <c r="B20" s="41"/>
      <c r="C20" s="42"/>
      <c r="D20" s="37" t="s">
        <v>34</v>
      </c>
      <c r="E20" s="42"/>
      <c r="F20" s="42"/>
      <c r="G20" s="42"/>
      <c r="H20" s="42"/>
      <c r="I20" s="114" t="s">
        <v>28</v>
      </c>
      <c r="J20" s="35" t="s">
        <v>2605</v>
      </c>
      <c r="K20" s="45"/>
    </row>
    <row r="21" spans="2:11" s="1" customFormat="1" ht="18" customHeight="1">
      <c r="B21" s="41"/>
      <c r="C21" s="42"/>
      <c r="D21" s="42"/>
      <c r="E21" s="35" t="s">
        <v>2606</v>
      </c>
      <c r="F21" s="42"/>
      <c r="G21" s="42"/>
      <c r="H21" s="42"/>
      <c r="I21" s="114" t="s">
        <v>31</v>
      </c>
      <c r="J21" s="35" t="s">
        <v>5</v>
      </c>
      <c r="K21" s="45"/>
    </row>
    <row r="22" spans="2:11" s="1" customFormat="1" ht="7" customHeight="1">
      <c r="B22" s="41"/>
      <c r="C22" s="42"/>
      <c r="D22" s="42"/>
      <c r="E22" s="42"/>
      <c r="F22" s="42"/>
      <c r="G22" s="42"/>
      <c r="H22" s="42"/>
      <c r="I22" s="113"/>
      <c r="J22" s="42"/>
      <c r="K22" s="45"/>
    </row>
    <row r="23" spans="2:11" s="1" customFormat="1" ht="14.5" customHeight="1">
      <c r="B23" s="41"/>
      <c r="C23" s="42"/>
      <c r="D23" s="37" t="s">
        <v>37</v>
      </c>
      <c r="E23" s="42"/>
      <c r="F23" s="42"/>
      <c r="G23" s="42"/>
      <c r="H23" s="42"/>
      <c r="I23" s="113"/>
      <c r="J23" s="42"/>
      <c r="K23" s="45"/>
    </row>
    <row r="24" spans="2:11" s="7" customFormat="1" ht="16.5" customHeight="1">
      <c r="B24" s="116"/>
      <c r="C24" s="117"/>
      <c r="D24" s="117"/>
      <c r="E24" s="350" t="s">
        <v>5</v>
      </c>
      <c r="F24" s="350"/>
      <c r="G24" s="350"/>
      <c r="H24" s="350"/>
      <c r="I24" s="118"/>
      <c r="J24" s="117"/>
      <c r="K24" s="119"/>
    </row>
    <row r="25" spans="2:11" s="1" customFormat="1" ht="7" customHeight="1">
      <c r="B25" s="41"/>
      <c r="C25" s="42"/>
      <c r="D25" s="42"/>
      <c r="E25" s="42"/>
      <c r="F25" s="42"/>
      <c r="G25" s="42"/>
      <c r="H25" s="42"/>
      <c r="I25" s="113"/>
      <c r="J25" s="42"/>
      <c r="K25" s="45"/>
    </row>
    <row r="26" spans="2:11" s="1" customFormat="1" ht="7" customHeight="1">
      <c r="B26" s="41"/>
      <c r="C26" s="42"/>
      <c r="D26" s="68"/>
      <c r="E26" s="68"/>
      <c r="F26" s="68"/>
      <c r="G26" s="68"/>
      <c r="H26" s="68"/>
      <c r="I26" s="120"/>
      <c r="J26" s="68"/>
      <c r="K26" s="121"/>
    </row>
    <row r="27" spans="2:11" s="1" customFormat="1" ht="25.4" customHeight="1">
      <c r="B27" s="41"/>
      <c r="C27" s="42"/>
      <c r="D27" s="122" t="s">
        <v>39</v>
      </c>
      <c r="E27" s="42"/>
      <c r="F27" s="42"/>
      <c r="G27" s="42"/>
      <c r="H27" s="42"/>
      <c r="I27" s="113"/>
      <c r="J27" s="123">
        <f>ROUND(J79,2)</f>
        <v>0</v>
      </c>
      <c r="K27" s="45"/>
    </row>
    <row r="28" spans="2:11" s="1" customFormat="1" ht="7" customHeight="1">
      <c r="B28" s="41"/>
      <c r="C28" s="42"/>
      <c r="D28" s="68"/>
      <c r="E28" s="68"/>
      <c r="F28" s="68"/>
      <c r="G28" s="68"/>
      <c r="H28" s="68"/>
      <c r="I28" s="120"/>
      <c r="J28" s="68"/>
      <c r="K28" s="121"/>
    </row>
    <row r="29" spans="2:11" s="1" customFormat="1" ht="14.5" customHeight="1">
      <c r="B29" s="41"/>
      <c r="C29" s="42"/>
      <c r="D29" s="42"/>
      <c r="E29" s="42"/>
      <c r="F29" s="46" t="s">
        <v>41</v>
      </c>
      <c r="G29" s="42"/>
      <c r="H29" s="42"/>
      <c r="I29" s="124" t="s">
        <v>40</v>
      </c>
      <c r="J29" s="46" t="s">
        <v>42</v>
      </c>
      <c r="K29" s="45"/>
    </row>
    <row r="30" spans="2:11" s="1" customFormat="1" ht="14.5" customHeight="1">
      <c r="B30" s="41"/>
      <c r="C30" s="42"/>
      <c r="D30" s="49" t="s">
        <v>43</v>
      </c>
      <c r="E30" s="49" t="s">
        <v>44</v>
      </c>
      <c r="F30" s="125">
        <f>ROUND(SUM(BE79:BE90),2)</f>
        <v>0</v>
      </c>
      <c r="G30" s="42"/>
      <c r="H30" s="42"/>
      <c r="I30" s="126">
        <v>0.21</v>
      </c>
      <c r="J30" s="125">
        <f>ROUND(ROUND((SUM(BE79:BE90)),2)*I30,2)</f>
        <v>0</v>
      </c>
      <c r="K30" s="45"/>
    </row>
    <row r="31" spans="2:11" s="1" customFormat="1" ht="14.5" customHeight="1">
      <c r="B31" s="41"/>
      <c r="C31" s="42"/>
      <c r="D31" s="42"/>
      <c r="E31" s="49" t="s">
        <v>45</v>
      </c>
      <c r="F31" s="125">
        <f>ROUND(SUM(BF79:BF90),2)</f>
        <v>0</v>
      </c>
      <c r="G31" s="42"/>
      <c r="H31" s="42"/>
      <c r="I31" s="126">
        <v>0.15</v>
      </c>
      <c r="J31" s="125">
        <f>ROUND(ROUND((SUM(BF79:BF90)),2)*I31,2)</f>
        <v>0</v>
      </c>
      <c r="K31" s="45"/>
    </row>
    <row r="32" spans="2:11" s="1" customFormat="1" ht="14.5" customHeight="1" hidden="1">
      <c r="B32" s="41"/>
      <c r="C32" s="42"/>
      <c r="D32" s="42"/>
      <c r="E32" s="49" t="s">
        <v>46</v>
      </c>
      <c r="F32" s="125">
        <f>ROUND(SUM(BG79:BG90),2)</f>
        <v>0</v>
      </c>
      <c r="G32" s="42"/>
      <c r="H32" s="42"/>
      <c r="I32" s="126">
        <v>0.21</v>
      </c>
      <c r="J32" s="125">
        <v>0</v>
      </c>
      <c r="K32" s="45"/>
    </row>
    <row r="33" spans="2:11" s="1" customFormat="1" ht="14.5" customHeight="1" hidden="1">
      <c r="B33" s="41"/>
      <c r="C33" s="42"/>
      <c r="D33" s="42"/>
      <c r="E33" s="49" t="s">
        <v>47</v>
      </c>
      <c r="F33" s="125">
        <f>ROUND(SUM(BH79:BH90),2)</f>
        <v>0</v>
      </c>
      <c r="G33" s="42"/>
      <c r="H33" s="42"/>
      <c r="I33" s="126">
        <v>0.15</v>
      </c>
      <c r="J33" s="125">
        <v>0</v>
      </c>
      <c r="K33" s="45"/>
    </row>
    <row r="34" spans="2:11" s="1" customFormat="1" ht="14.5" customHeight="1" hidden="1">
      <c r="B34" s="41"/>
      <c r="C34" s="42"/>
      <c r="D34" s="42"/>
      <c r="E34" s="49" t="s">
        <v>48</v>
      </c>
      <c r="F34" s="125">
        <f>ROUND(SUM(BI79:BI90),2)</f>
        <v>0</v>
      </c>
      <c r="G34" s="42"/>
      <c r="H34" s="42"/>
      <c r="I34" s="126">
        <v>0</v>
      </c>
      <c r="J34" s="125">
        <v>0</v>
      </c>
      <c r="K34" s="45"/>
    </row>
    <row r="35" spans="2:11" s="1" customFormat="1" ht="7" customHeight="1">
      <c r="B35" s="41"/>
      <c r="C35" s="42"/>
      <c r="D35" s="42"/>
      <c r="E35" s="42"/>
      <c r="F35" s="42"/>
      <c r="G35" s="42"/>
      <c r="H35" s="42"/>
      <c r="I35" s="113"/>
      <c r="J35" s="42"/>
      <c r="K35" s="45"/>
    </row>
    <row r="36" spans="2:11" s="1" customFormat="1" ht="25.4" customHeight="1">
      <c r="B36" s="41"/>
      <c r="C36" s="127"/>
      <c r="D36" s="128" t="s">
        <v>49</v>
      </c>
      <c r="E36" s="71"/>
      <c r="F36" s="71"/>
      <c r="G36" s="129" t="s">
        <v>50</v>
      </c>
      <c r="H36" s="130" t="s">
        <v>51</v>
      </c>
      <c r="I36" s="131"/>
      <c r="J36" s="132">
        <f>SUM(J27:J34)</f>
        <v>0</v>
      </c>
      <c r="K36" s="133"/>
    </row>
    <row r="37" spans="2:11" s="1" customFormat="1" ht="14.5" customHeight="1">
      <c r="B37" s="56"/>
      <c r="C37" s="57"/>
      <c r="D37" s="57"/>
      <c r="E37" s="57"/>
      <c r="F37" s="57"/>
      <c r="G37" s="57"/>
      <c r="H37" s="57"/>
      <c r="I37" s="134"/>
      <c r="J37" s="57"/>
      <c r="K37" s="58"/>
    </row>
    <row r="41" spans="2:11" s="1" customFormat="1" ht="7" customHeight="1">
      <c r="B41" s="59"/>
      <c r="C41" s="60"/>
      <c r="D41" s="60"/>
      <c r="E41" s="60"/>
      <c r="F41" s="60"/>
      <c r="G41" s="60"/>
      <c r="H41" s="60"/>
      <c r="I41" s="135"/>
      <c r="J41" s="60"/>
      <c r="K41" s="136"/>
    </row>
    <row r="42" spans="2:11" s="1" customFormat="1" ht="37" customHeight="1">
      <c r="B42" s="41"/>
      <c r="C42" s="30" t="s">
        <v>141</v>
      </c>
      <c r="D42" s="42"/>
      <c r="E42" s="42"/>
      <c r="F42" s="42"/>
      <c r="G42" s="42"/>
      <c r="H42" s="42"/>
      <c r="I42" s="113"/>
      <c r="J42" s="42"/>
      <c r="K42" s="45"/>
    </row>
    <row r="43" spans="2:11" s="1" customFormat="1" ht="7" customHeight="1">
      <c r="B43" s="41"/>
      <c r="C43" s="42"/>
      <c r="D43" s="42"/>
      <c r="E43" s="42"/>
      <c r="F43" s="42"/>
      <c r="G43" s="42"/>
      <c r="H43" s="42"/>
      <c r="I43" s="113"/>
      <c r="J43" s="42"/>
      <c r="K43" s="45"/>
    </row>
    <row r="44" spans="2:11" s="1" customFormat="1" ht="14.5" customHeight="1">
      <c r="B44" s="41"/>
      <c r="C44" s="37" t="s">
        <v>19</v>
      </c>
      <c r="D44" s="42"/>
      <c r="E44" s="42"/>
      <c r="F44" s="42"/>
      <c r="G44" s="42"/>
      <c r="H44" s="42"/>
      <c r="I44" s="113"/>
      <c r="J44" s="42"/>
      <c r="K44" s="45"/>
    </row>
    <row r="45" spans="2:11" s="1" customFormat="1" ht="16.5" customHeight="1">
      <c r="B45" s="41"/>
      <c r="C45" s="42"/>
      <c r="D45" s="42"/>
      <c r="E45" s="374" t="str">
        <f>E7</f>
        <v>Plácek v Hlubočepích</v>
      </c>
      <c r="F45" s="380"/>
      <c r="G45" s="380"/>
      <c r="H45" s="380"/>
      <c r="I45" s="113"/>
      <c r="J45" s="42"/>
      <c r="K45" s="45"/>
    </row>
    <row r="46" spans="2:11" s="1" customFormat="1" ht="14.5" customHeight="1">
      <c r="B46" s="41"/>
      <c r="C46" s="37" t="s">
        <v>137</v>
      </c>
      <c r="D46" s="42"/>
      <c r="E46" s="42"/>
      <c r="F46" s="42"/>
      <c r="G46" s="42"/>
      <c r="H46" s="42"/>
      <c r="I46" s="113"/>
      <c r="J46" s="42"/>
      <c r="K46" s="45"/>
    </row>
    <row r="47" spans="2:11" s="1" customFormat="1" ht="17.25" customHeight="1">
      <c r="B47" s="41"/>
      <c r="C47" s="42"/>
      <c r="D47" s="42"/>
      <c r="E47" s="376" t="str">
        <f>E9</f>
        <v>07 - VON - Vedlejší a ostatní  náklady</v>
      </c>
      <c r="F47" s="375"/>
      <c r="G47" s="375"/>
      <c r="H47" s="375"/>
      <c r="I47" s="113"/>
      <c r="J47" s="42"/>
      <c r="K47" s="45"/>
    </row>
    <row r="48" spans="2:11" s="1" customFormat="1" ht="7" customHeight="1">
      <c r="B48" s="41"/>
      <c r="C48" s="42"/>
      <c r="D48" s="42"/>
      <c r="E48" s="42"/>
      <c r="F48" s="42"/>
      <c r="G48" s="42"/>
      <c r="H48" s="42"/>
      <c r="I48" s="113"/>
      <c r="J48" s="42"/>
      <c r="K48" s="45"/>
    </row>
    <row r="49" spans="2:11" s="1" customFormat="1" ht="18" customHeight="1">
      <c r="B49" s="41"/>
      <c r="C49" s="37" t="s">
        <v>23</v>
      </c>
      <c r="D49" s="42"/>
      <c r="E49" s="42"/>
      <c r="F49" s="35" t="str">
        <f>F12</f>
        <v>ul. K Dalejím, Praha 5 – Hlubočepy, p.č. 1282/1</v>
      </c>
      <c r="G49" s="42"/>
      <c r="H49" s="42"/>
      <c r="I49" s="114" t="s">
        <v>25</v>
      </c>
      <c r="J49" s="115" t="str">
        <f>IF(J12="","",J12)</f>
        <v>30. 10. 2018</v>
      </c>
      <c r="K49" s="45"/>
    </row>
    <row r="50" spans="2:11" s="1" customFormat="1" ht="7" customHeight="1">
      <c r="B50" s="41"/>
      <c r="C50" s="42"/>
      <c r="D50" s="42"/>
      <c r="E50" s="42"/>
      <c r="F50" s="42"/>
      <c r="G50" s="42"/>
      <c r="H50" s="42"/>
      <c r="I50" s="113"/>
      <c r="J50" s="42"/>
      <c r="K50" s="45"/>
    </row>
    <row r="51" spans="2:11" s="1" customFormat="1" ht="13.5">
      <c r="B51" s="41"/>
      <c r="C51" s="37" t="s">
        <v>27</v>
      </c>
      <c r="D51" s="42"/>
      <c r="E51" s="42"/>
      <c r="F51" s="35" t="str">
        <f>E15</f>
        <v>M.Č. Praha 5, Náměstí 14 Října č.4, Praha 5</v>
      </c>
      <c r="G51" s="42"/>
      <c r="H51" s="42"/>
      <c r="I51" s="114" t="s">
        <v>34</v>
      </c>
      <c r="J51" s="350"/>
      <c r="K51" s="45"/>
    </row>
    <row r="52" spans="2:11" s="1" customFormat="1" ht="14.5" customHeight="1">
      <c r="B52" s="41"/>
      <c r="C52" s="37" t="s">
        <v>32</v>
      </c>
      <c r="D52" s="42"/>
      <c r="E52" s="42"/>
      <c r="F52" s="35" t="str">
        <f>IF(E18="","",E18)</f>
        <v/>
      </c>
      <c r="G52" s="42"/>
      <c r="H52" s="42"/>
      <c r="I52" s="113"/>
      <c r="J52" s="377"/>
      <c r="K52" s="45"/>
    </row>
    <row r="53" spans="2:11" s="1" customFormat="1" ht="10.4" customHeight="1">
      <c r="B53" s="41"/>
      <c r="C53" s="42"/>
      <c r="D53" s="42"/>
      <c r="E53" s="42"/>
      <c r="F53" s="42"/>
      <c r="G53" s="42"/>
      <c r="H53" s="42"/>
      <c r="I53" s="113"/>
      <c r="J53" s="42"/>
      <c r="K53" s="45"/>
    </row>
    <row r="54" spans="2:11" s="1" customFormat="1" ht="29.25" customHeight="1">
      <c r="B54" s="41"/>
      <c r="C54" s="137" t="s">
        <v>142</v>
      </c>
      <c r="D54" s="127"/>
      <c r="E54" s="127"/>
      <c r="F54" s="127"/>
      <c r="G54" s="127"/>
      <c r="H54" s="127"/>
      <c r="I54" s="138"/>
      <c r="J54" s="139" t="s">
        <v>143</v>
      </c>
      <c r="K54" s="140"/>
    </row>
    <row r="55" spans="2:11" s="1" customFormat="1" ht="10.4" customHeight="1">
      <c r="B55" s="41"/>
      <c r="C55" s="42"/>
      <c r="D55" s="42"/>
      <c r="E55" s="42"/>
      <c r="F55" s="42"/>
      <c r="G55" s="42"/>
      <c r="H55" s="42"/>
      <c r="I55" s="113"/>
      <c r="J55" s="42"/>
      <c r="K55" s="45"/>
    </row>
    <row r="56" spans="2:47" s="1" customFormat="1" ht="29.25" customHeight="1">
      <c r="B56" s="41"/>
      <c r="C56" s="141" t="s">
        <v>144</v>
      </c>
      <c r="D56" s="42"/>
      <c r="E56" s="42"/>
      <c r="F56" s="42"/>
      <c r="G56" s="42"/>
      <c r="H56" s="42"/>
      <c r="I56" s="113"/>
      <c r="J56" s="123">
        <f>J79</f>
        <v>0</v>
      </c>
      <c r="K56" s="45"/>
      <c r="AU56" s="24" t="s">
        <v>145</v>
      </c>
    </row>
    <row r="57" spans="2:11" s="8" customFormat="1" ht="25" customHeight="1">
      <c r="B57" s="142"/>
      <c r="C57" s="143"/>
      <c r="D57" s="144" t="s">
        <v>2607</v>
      </c>
      <c r="E57" s="145"/>
      <c r="F57" s="145"/>
      <c r="G57" s="145"/>
      <c r="H57" s="145"/>
      <c r="I57" s="146"/>
      <c r="J57" s="147">
        <f>J80</f>
        <v>0</v>
      </c>
      <c r="K57" s="148"/>
    </row>
    <row r="58" spans="2:11" s="9" customFormat="1" ht="19.9" customHeight="1">
      <c r="B58" s="149"/>
      <c r="C58" s="150"/>
      <c r="D58" s="151" t="s">
        <v>2608</v>
      </c>
      <c r="E58" s="152"/>
      <c r="F58" s="152"/>
      <c r="G58" s="152"/>
      <c r="H58" s="152"/>
      <c r="I58" s="153"/>
      <c r="J58" s="154">
        <f>J81</f>
        <v>0</v>
      </c>
      <c r="K58" s="155"/>
    </row>
    <row r="59" spans="2:11" s="9" customFormat="1" ht="19.9" customHeight="1">
      <c r="B59" s="149"/>
      <c r="C59" s="150"/>
      <c r="D59" s="151" t="s">
        <v>2609</v>
      </c>
      <c r="E59" s="152"/>
      <c r="F59" s="152"/>
      <c r="G59" s="152"/>
      <c r="H59" s="152"/>
      <c r="I59" s="153"/>
      <c r="J59" s="154">
        <f>J83</f>
        <v>0</v>
      </c>
      <c r="K59" s="155"/>
    </row>
    <row r="60" spans="2:11" s="1" customFormat="1" ht="21.75" customHeight="1">
      <c r="B60" s="41"/>
      <c r="C60" s="42"/>
      <c r="D60" s="42"/>
      <c r="E60" s="42"/>
      <c r="F60" s="42"/>
      <c r="G60" s="42"/>
      <c r="H60" s="42"/>
      <c r="I60" s="113"/>
      <c r="J60" s="42"/>
      <c r="K60" s="45"/>
    </row>
    <row r="61" spans="2:11" s="1" customFormat="1" ht="7" customHeight="1">
      <c r="B61" s="56"/>
      <c r="C61" s="57"/>
      <c r="D61" s="57"/>
      <c r="E61" s="57"/>
      <c r="F61" s="57"/>
      <c r="G61" s="57"/>
      <c r="H61" s="57"/>
      <c r="I61" s="134"/>
      <c r="J61" s="57"/>
      <c r="K61" s="58"/>
    </row>
    <row r="65" spans="2:12" s="1" customFormat="1" ht="7" customHeight="1">
      <c r="B65" s="59"/>
      <c r="C65" s="60"/>
      <c r="D65" s="60"/>
      <c r="E65" s="60"/>
      <c r="F65" s="60"/>
      <c r="G65" s="60"/>
      <c r="H65" s="60"/>
      <c r="I65" s="135"/>
      <c r="J65" s="60"/>
      <c r="K65" s="60"/>
      <c r="L65" s="41"/>
    </row>
    <row r="66" spans="2:12" s="1" customFormat="1" ht="37" customHeight="1">
      <c r="B66" s="41"/>
      <c r="C66" s="61" t="s">
        <v>151</v>
      </c>
      <c r="I66" s="156"/>
      <c r="L66" s="41"/>
    </row>
    <row r="67" spans="2:12" s="1" customFormat="1" ht="7" customHeight="1">
      <c r="B67" s="41"/>
      <c r="I67" s="156"/>
      <c r="L67" s="41"/>
    </row>
    <row r="68" spans="2:12" s="1" customFormat="1" ht="14.5" customHeight="1">
      <c r="B68" s="41"/>
      <c r="C68" s="63" t="s">
        <v>19</v>
      </c>
      <c r="I68" s="156"/>
      <c r="L68" s="41"/>
    </row>
    <row r="69" spans="2:12" s="1" customFormat="1" ht="16.5" customHeight="1">
      <c r="B69" s="41"/>
      <c r="E69" s="378" t="str">
        <f>E7</f>
        <v>Plácek v Hlubočepích</v>
      </c>
      <c r="F69" s="379"/>
      <c r="G69" s="379"/>
      <c r="H69" s="379"/>
      <c r="I69" s="156"/>
      <c r="L69" s="41"/>
    </row>
    <row r="70" spans="2:12" s="1" customFormat="1" ht="14.5" customHeight="1">
      <c r="B70" s="41"/>
      <c r="C70" s="63" t="s">
        <v>137</v>
      </c>
      <c r="I70" s="156"/>
      <c r="L70" s="41"/>
    </row>
    <row r="71" spans="2:12" s="1" customFormat="1" ht="17.25" customHeight="1">
      <c r="B71" s="41"/>
      <c r="E71" s="358" t="str">
        <f>E9</f>
        <v>07 - VON - Vedlejší a ostatní  náklady</v>
      </c>
      <c r="F71" s="372"/>
      <c r="G71" s="372"/>
      <c r="H71" s="372"/>
      <c r="I71" s="156"/>
      <c r="L71" s="41"/>
    </row>
    <row r="72" spans="2:12" s="1" customFormat="1" ht="7" customHeight="1">
      <c r="B72" s="41"/>
      <c r="I72" s="156"/>
      <c r="L72" s="41"/>
    </row>
    <row r="73" spans="2:12" s="1" customFormat="1" ht="18" customHeight="1">
      <c r="B73" s="41"/>
      <c r="C73" s="63" t="s">
        <v>23</v>
      </c>
      <c r="F73" s="157" t="str">
        <f>F12</f>
        <v>ul. K Dalejím, Praha 5 – Hlubočepy, p.č. 1282/1</v>
      </c>
      <c r="I73" s="158" t="s">
        <v>25</v>
      </c>
      <c r="J73" s="67" t="str">
        <f>IF(J12="","",J12)</f>
        <v>30. 10. 2018</v>
      </c>
      <c r="L73" s="41"/>
    </row>
    <row r="74" spans="2:12" s="1" customFormat="1" ht="7" customHeight="1">
      <c r="B74" s="41"/>
      <c r="I74" s="156"/>
      <c r="L74" s="41"/>
    </row>
    <row r="75" spans="2:12" s="1" customFormat="1" ht="13.5">
      <c r="B75" s="41"/>
      <c r="C75" s="63" t="s">
        <v>27</v>
      </c>
      <c r="F75" s="157" t="str">
        <f>E15</f>
        <v>M.Č. Praha 5, Náměstí 14 Října č.4, Praha 5</v>
      </c>
      <c r="I75" s="158" t="s">
        <v>34</v>
      </c>
      <c r="J75" s="157" t="str">
        <f>E21</f>
        <v>Ing.Matěj Machač</v>
      </c>
      <c r="L75" s="41"/>
    </row>
    <row r="76" spans="2:12" s="1" customFormat="1" ht="14.5" customHeight="1">
      <c r="B76" s="41"/>
      <c r="C76" s="63" t="s">
        <v>32</v>
      </c>
      <c r="F76" s="157" t="str">
        <f>IF(E18="","",E18)</f>
        <v/>
      </c>
      <c r="I76" s="156"/>
      <c r="L76" s="41"/>
    </row>
    <row r="77" spans="2:12" s="1" customFormat="1" ht="10.4" customHeight="1">
      <c r="B77" s="41"/>
      <c r="I77" s="156"/>
      <c r="L77" s="41"/>
    </row>
    <row r="78" spans="2:20" s="10" customFormat="1" ht="29.25" customHeight="1">
      <c r="B78" s="159"/>
      <c r="C78" s="160" t="s">
        <v>152</v>
      </c>
      <c r="D78" s="161" t="s">
        <v>58</v>
      </c>
      <c r="E78" s="161" t="s">
        <v>54</v>
      </c>
      <c r="F78" s="161" t="s">
        <v>153</v>
      </c>
      <c r="G78" s="161" t="s">
        <v>154</v>
      </c>
      <c r="H78" s="161" t="s">
        <v>155</v>
      </c>
      <c r="I78" s="162" t="s">
        <v>156</v>
      </c>
      <c r="J78" s="161" t="s">
        <v>143</v>
      </c>
      <c r="K78" s="163" t="s">
        <v>157</v>
      </c>
      <c r="L78" s="159"/>
      <c r="M78" s="73" t="s">
        <v>158</v>
      </c>
      <c r="N78" s="74" t="s">
        <v>43</v>
      </c>
      <c r="O78" s="74" t="s">
        <v>159</v>
      </c>
      <c r="P78" s="74" t="s">
        <v>160</v>
      </c>
      <c r="Q78" s="74" t="s">
        <v>161</v>
      </c>
      <c r="R78" s="74" t="s">
        <v>162</v>
      </c>
      <c r="S78" s="74" t="s">
        <v>163</v>
      </c>
      <c r="T78" s="75" t="s">
        <v>164</v>
      </c>
    </row>
    <row r="79" spans="2:63" s="1" customFormat="1" ht="29.25" customHeight="1">
      <c r="B79" s="41"/>
      <c r="C79" s="77" t="s">
        <v>144</v>
      </c>
      <c r="I79" s="156"/>
      <c r="J79" s="164">
        <f>+J80</f>
        <v>0</v>
      </c>
      <c r="L79" s="41"/>
      <c r="M79" s="76"/>
      <c r="N79" s="68"/>
      <c r="O79" s="68"/>
      <c r="P79" s="165">
        <f>P80</f>
        <v>0</v>
      </c>
      <c r="Q79" s="68"/>
      <c r="R79" s="165">
        <f>R80</f>
        <v>0</v>
      </c>
      <c r="S79" s="68"/>
      <c r="T79" s="166">
        <f>T80</f>
        <v>0</v>
      </c>
      <c r="AT79" s="24" t="s">
        <v>72</v>
      </c>
      <c r="AU79" s="24" t="s">
        <v>145</v>
      </c>
      <c r="BK79" s="167">
        <f>BK80</f>
        <v>0</v>
      </c>
    </row>
    <row r="80" spans="2:63" s="11" customFormat="1" ht="37.4" customHeight="1">
      <c r="B80" s="168"/>
      <c r="D80" s="169" t="s">
        <v>72</v>
      </c>
      <c r="E80" s="170" t="s">
        <v>129</v>
      </c>
      <c r="F80" s="170" t="s">
        <v>2610</v>
      </c>
      <c r="I80" s="171"/>
      <c r="J80" s="327">
        <f>+J81+J83</f>
        <v>0</v>
      </c>
      <c r="L80" s="168"/>
      <c r="M80" s="173"/>
      <c r="N80" s="174"/>
      <c r="O80" s="174"/>
      <c r="P80" s="175">
        <f>P81+P83</f>
        <v>0</v>
      </c>
      <c r="Q80" s="174"/>
      <c r="R80" s="175">
        <f>R81+R83</f>
        <v>0</v>
      </c>
      <c r="S80" s="174"/>
      <c r="T80" s="176">
        <f>T81+T83</f>
        <v>0</v>
      </c>
      <c r="AR80" s="169" t="s">
        <v>174</v>
      </c>
      <c r="AT80" s="177" t="s">
        <v>72</v>
      </c>
      <c r="AU80" s="177" t="s">
        <v>73</v>
      </c>
      <c r="AY80" s="169" t="s">
        <v>167</v>
      </c>
      <c r="BK80" s="178">
        <f>BK81+BK83</f>
        <v>0</v>
      </c>
    </row>
    <row r="81" spans="2:63" s="11" customFormat="1" ht="19.9" customHeight="1">
      <c r="B81" s="168"/>
      <c r="D81" s="169" t="s">
        <v>72</v>
      </c>
      <c r="E81" s="179" t="s">
        <v>2611</v>
      </c>
      <c r="F81" s="179" t="s">
        <v>2612</v>
      </c>
      <c r="I81" s="171"/>
      <c r="J81" s="180">
        <f>BK81</f>
        <v>0</v>
      </c>
      <c r="L81" s="168"/>
      <c r="M81" s="173"/>
      <c r="N81" s="174"/>
      <c r="O81" s="174"/>
      <c r="P81" s="175">
        <f>P82</f>
        <v>0</v>
      </c>
      <c r="Q81" s="174"/>
      <c r="R81" s="175">
        <f>R82</f>
        <v>0</v>
      </c>
      <c r="S81" s="174"/>
      <c r="T81" s="176">
        <f>T82</f>
        <v>0</v>
      </c>
      <c r="AR81" s="169" t="s">
        <v>174</v>
      </c>
      <c r="AT81" s="177" t="s">
        <v>72</v>
      </c>
      <c r="AU81" s="177" t="s">
        <v>80</v>
      </c>
      <c r="AY81" s="169" t="s">
        <v>167</v>
      </c>
      <c r="BK81" s="178">
        <f>BK82</f>
        <v>0</v>
      </c>
    </row>
    <row r="82" spans="2:65" s="1" customFormat="1" ht="16.5" customHeight="1">
      <c r="B82" s="181"/>
      <c r="C82" s="182" t="s">
        <v>80</v>
      </c>
      <c r="D82" s="182" t="s">
        <v>169</v>
      </c>
      <c r="E82" s="183" t="s">
        <v>2613</v>
      </c>
      <c r="F82" s="184" t="s">
        <v>2612</v>
      </c>
      <c r="G82" s="185" t="s">
        <v>2614</v>
      </c>
      <c r="H82" s="186">
        <v>1</v>
      </c>
      <c r="I82" s="187"/>
      <c r="J82" s="188">
        <f>ROUND(I82*H82,2)</f>
        <v>0</v>
      </c>
      <c r="K82" s="184" t="s">
        <v>5</v>
      </c>
      <c r="L82" s="41"/>
      <c r="M82" s="189" t="s">
        <v>5</v>
      </c>
      <c r="N82" s="190" t="s">
        <v>44</v>
      </c>
      <c r="O82" s="42"/>
      <c r="P82" s="191">
        <f>O82*H82</f>
        <v>0</v>
      </c>
      <c r="Q82" s="191">
        <v>0</v>
      </c>
      <c r="R82" s="191">
        <f>Q82*H82</f>
        <v>0</v>
      </c>
      <c r="S82" s="191">
        <v>0</v>
      </c>
      <c r="T82" s="192">
        <f>S82*H82</f>
        <v>0</v>
      </c>
      <c r="AR82" s="24" t="s">
        <v>2615</v>
      </c>
      <c r="AT82" s="24" t="s">
        <v>169</v>
      </c>
      <c r="AU82" s="24" t="s">
        <v>82</v>
      </c>
      <c r="AY82" s="24" t="s">
        <v>167</v>
      </c>
      <c r="BE82" s="193">
        <f>IF(N82="základní",J82,0)</f>
        <v>0</v>
      </c>
      <c r="BF82" s="193">
        <f>IF(N82="snížená",J82,0)</f>
        <v>0</v>
      </c>
      <c r="BG82" s="193">
        <f>IF(N82="zákl. přenesená",J82,0)</f>
        <v>0</v>
      </c>
      <c r="BH82" s="193">
        <f>IF(N82="sníž. přenesená",J82,0)</f>
        <v>0</v>
      </c>
      <c r="BI82" s="193">
        <f>IF(N82="nulová",J82,0)</f>
        <v>0</v>
      </c>
      <c r="BJ82" s="24" t="s">
        <v>80</v>
      </c>
      <c r="BK82" s="193">
        <f>ROUND(I82*H82,2)</f>
        <v>0</v>
      </c>
      <c r="BL82" s="24" t="s">
        <v>2615</v>
      </c>
      <c r="BM82" s="24" t="s">
        <v>2616</v>
      </c>
    </row>
    <row r="83" spans="2:63" s="11" customFormat="1" ht="29.9" customHeight="1">
      <c r="B83" s="168"/>
      <c r="D83" s="169" t="s">
        <v>72</v>
      </c>
      <c r="E83" s="179" t="s">
        <v>2617</v>
      </c>
      <c r="F83" s="179" t="s">
        <v>2618</v>
      </c>
      <c r="I83" s="171"/>
      <c r="J83" s="326">
        <f>+SUM(J84:J91)</f>
        <v>0</v>
      </c>
      <c r="L83" s="168"/>
      <c r="M83" s="173"/>
      <c r="N83" s="174"/>
      <c r="O83" s="174"/>
      <c r="P83" s="175">
        <f>SUM(P84:P90)</f>
        <v>0</v>
      </c>
      <c r="Q83" s="174"/>
      <c r="R83" s="175">
        <f>SUM(R84:R90)</f>
        <v>0</v>
      </c>
      <c r="S83" s="174"/>
      <c r="T83" s="176">
        <f>SUM(T84:T90)</f>
        <v>0</v>
      </c>
      <c r="AR83" s="169" t="s">
        <v>197</v>
      </c>
      <c r="AT83" s="177" t="s">
        <v>72</v>
      </c>
      <c r="AU83" s="177" t="s">
        <v>80</v>
      </c>
      <c r="AY83" s="169" t="s">
        <v>167</v>
      </c>
      <c r="BK83" s="178">
        <f>SUM(BK84:BK90)</f>
        <v>0</v>
      </c>
    </row>
    <row r="84" spans="2:65" s="1" customFormat="1" ht="16.5" customHeight="1">
      <c r="B84" s="181"/>
      <c r="C84" s="182" t="s">
        <v>82</v>
      </c>
      <c r="D84" s="182" t="s">
        <v>169</v>
      </c>
      <c r="E84" s="183" t="s">
        <v>2619</v>
      </c>
      <c r="F84" s="184" t="s">
        <v>2620</v>
      </c>
      <c r="G84" s="185" t="s">
        <v>2614</v>
      </c>
      <c r="H84" s="186">
        <v>1</v>
      </c>
      <c r="I84" s="187"/>
      <c r="J84" s="188">
        <f aca="true" t="shared" si="0" ref="J84:J90">ROUND(I84*H84,2)</f>
        <v>0</v>
      </c>
      <c r="K84" s="184" t="s">
        <v>5</v>
      </c>
      <c r="L84" s="41"/>
      <c r="M84" s="189" t="s">
        <v>5</v>
      </c>
      <c r="N84" s="190" t="s">
        <v>44</v>
      </c>
      <c r="O84" s="42"/>
      <c r="P84" s="191">
        <f aca="true" t="shared" si="1" ref="P84:P90">O84*H84</f>
        <v>0</v>
      </c>
      <c r="Q84" s="191">
        <v>0</v>
      </c>
      <c r="R84" s="191">
        <f aca="true" t="shared" si="2" ref="R84:R90">Q84*H84</f>
        <v>0</v>
      </c>
      <c r="S84" s="191">
        <v>0</v>
      </c>
      <c r="T84" s="192">
        <f aca="true" t="shared" si="3" ref="T84:T90">S84*H84</f>
        <v>0</v>
      </c>
      <c r="AR84" s="24" t="s">
        <v>2615</v>
      </c>
      <c r="AT84" s="24" t="s">
        <v>169</v>
      </c>
      <c r="AU84" s="24" t="s">
        <v>82</v>
      </c>
      <c r="AY84" s="24" t="s">
        <v>167</v>
      </c>
      <c r="BE84" s="193">
        <f aca="true" t="shared" si="4" ref="BE84:BE90">IF(N84="základní",J84,0)</f>
        <v>0</v>
      </c>
      <c r="BF84" s="193">
        <f aca="true" t="shared" si="5" ref="BF84:BF90">IF(N84="snížená",J84,0)</f>
        <v>0</v>
      </c>
      <c r="BG84" s="193">
        <f aca="true" t="shared" si="6" ref="BG84:BG90">IF(N84="zákl. přenesená",J84,0)</f>
        <v>0</v>
      </c>
      <c r="BH84" s="193">
        <f aca="true" t="shared" si="7" ref="BH84:BH90">IF(N84="sníž. přenesená",J84,0)</f>
        <v>0</v>
      </c>
      <c r="BI84" s="193">
        <f aca="true" t="shared" si="8" ref="BI84:BI90">IF(N84="nulová",J84,0)</f>
        <v>0</v>
      </c>
      <c r="BJ84" s="24" t="s">
        <v>80</v>
      </c>
      <c r="BK84" s="193">
        <f aca="true" t="shared" si="9" ref="BK84:BK90">ROUND(I84*H84,2)</f>
        <v>0</v>
      </c>
      <c r="BL84" s="24" t="s">
        <v>2615</v>
      </c>
      <c r="BM84" s="24" t="s">
        <v>2621</v>
      </c>
    </row>
    <row r="85" spans="2:65" s="1" customFormat="1" ht="16.5" customHeight="1">
      <c r="B85" s="181"/>
      <c r="C85" s="182" t="s">
        <v>188</v>
      </c>
      <c r="D85" s="182" t="s">
        <v>169</v>
      </c>
      <c r="E85" s="183" t="s">
        <v>2622</v>
      </c>
      <c r="F85" s="184" t="s">
        <v>2623</v>
      </c>
      <c r="G85" s="185" t="s">
        <v>2614</v>
      </c>
      <c r="H85" s="186">
        <v>1</v>
      </c>
      <c r="I85" s="187"/>
      <c r="J85" s="188">
        <f t="shared" si="0"/>
        <v>0</v>
      </c>
      <c r="K85" s="184" t="s">
        <v>5</v>
      </c>
      <c r="L85" s="41"/>
      <c r="M85" s="189" t="s">
        <v>5</v>
      </c>
      <c r="N85" s="190" t="s">
        <v>44</v>
      </c>
      <c r="O85" s="42"/>
      <c r="P85" s="191">
        <f t="shared" si="1"/>
        <v>0</v>
      </c>
      <c r="Q85" s="191">
        <v>0</v>
      </c>
      <c r="R85" s="191">
        <f t="shared" si="2"/>
        <v>0</v>
      </c>
      <c r="S85" s="191">
        <v>0</v>
      </c>
      <c r="T85" s="192">
        <f t="shared" si="3"/>
        <v>0</v>
      </c>
      <c r="AR85" s="24" t="s">
        <v>2615</v>
      </c>
      <c r="AT85" s="24" t="s">
        <v>169</v>
      </c>
      <c r="AU85" s="24" t="s">
        <v>82</v>
      </c>
      <c r="AY85" s="24" t="s">
        <v>167</v>
      </c>
      <c r="BE85" s="193">
        <f t="shared" si="4"/>
        <v>0</v>
      </c>
      <c r="BF85" s="193">
        <f t="shared" si="5"/>
        <v>0</v>
      </c>
      <c r="BG85" s="193">
        <f t="shared" si="6"/>
        <v>0</v>
      </c>
      <c r="BH85" s="193">
        <f t="shared" si="7"/>
        <v>0</v>
      </c>
      <c r="BI85" s="193">
        <f t="shared" si="8"/>
        <v>0</v>
      </c>
      <c r="BJ85" s="24" t="s">
        <v>80</v>
      </c>
      <c r="BK85" s="193">
        <f t="shared" si="9"/>
        <v>0</v>
      </c>
      <c r="BL85" s="24" t="s">
        <v>2615</v>
      </c>
      <c r="BM85" s="24" t="s">
        <v>2624</v>
      </c>
    </row>
    <row r="86" spans="2:65" s="1" customFormat="1" ht="16.5" customHeight="1">
      <c r="B86" s="181"/>
      <c r="C86" s="182" t="s">
        <v>174</v>
      </c>
      <c r="D86" s="182" t="s">
        <v>169</v>
      </c>
      <c r="E86" s="183" t="s">
        <v>2625</v>
      </c>
      <c r="F86" s="184" t="s">
        <v>2626</v>
      </c>
      <c r="G86" s="185" t="s">
        <v>2614</v>
      </c>
      <c r="H86" s="186">
        <v>1</v>
      </c>
      <c r="I86" s="187"/>
      <c r="J86" s="188">
        <f t="shared" si="0"/>
        <v>0</v>
      </c>
      <c r="K86" s="184" t="s">
        <v>5</v>
      </c>
      <c r="L86" s="41"/>
      <c r="M86" s="189" t="s">
        <v>5</v>
      </c>
      <c r="N86" s="190" t="s">
        <v>44</v>
      </c>
      <c r="O86" s="42"/>
      <c r="P86" s="191">
        <f t="shared" si="1"/>
        <v>0</v>
      </c>
      <c r="Q86" s="191">
        <v>0</v>
      </c>
      <c r="R86" s="191">
        <f t="shared" si="2"/>
        <v>0</v>
      </c>
      <c r="S86" s="191">
        <v>0</v>
      </c>
      <c r="T86" s="192">
        <f t="shared" si="3"/>
        <v>0</v>
      </c>
      <c r="AR86" s="24" t="s">
        <v>2615</v>
      </c>
      <c r="AT86" s="24" t="s">
        <v>169</v>
      </c>
      <c r="AU86" s="24" t="s">
        <v>82</v>
      </c>
      <c r="AY86" s="24" t="s">
        <v>167</v>
      </c>
      <c r="BE86" s="193">
        <f t="shared" si="4"/>
        <v>0</v>
      </c>
      <c r="BF86" s="193">
        <f t="shared" si="5"/>
        <v>0</v>
      </c>
      <c r="BG86" s="193">
        <f t="shared" si="6"/>
        <v>0</v>
      </c>
      <c r="BH86" s="193">
        <f t="shared" si="7"/>
        <v>0</v>
      </c>
      <c r="BI86" s="193">
        <f t="shared" si="8"/>
        <v>0</v>
      </c>
      <c r="BJ86" s="24" t="s">
        <v>80</v>
      </c>
      <c r="BK86" s="193">
        <f t="shared" si="9"/>
        <v>0</v>
      </c>
      <c r="BL86" s="24" t="s">
        <v>2615</v>
      </c>
      <c r="BM86" s="24" t="s">
        <v>2627</v>
      </c>
    </row>
    <row r="87" spans="2:65" s="1" customFormat="1" ht="16.5" customHeight="1">
      <c r="B87" s="181"/>
      <c r="C87" s="182" t="s">
        <v>197</v>
      </c>
      <c r="D87" s="182" t="s">
        <v>169</v>
      </c>
      <c r="E87" s="183" t="s">
        <v>2628</v>
      </c>
      <c r="F87" s="184" t="s">
        <v>2629</v>
      </c>
      <c r="G87" s="185" t="s">
        <v>2614</v>
      </c>
      <c r="H87" s="186">
        <v>1</v>
      </c>
      <c r="I87" s="187"/>
      <c r="J87" s="188">
        <f t="shared" si="0"/>
        <v>0</v>
      </c>
      <c r="K87" s="184" t="s">
        <v>5</v>
      </c>
      <c r="L87" s="41"/>
      <c r="M87" s="189" t="s">
        <v>5</v>
      </c>
      <c r="N87" s="190" t="s">
        <v>44</v>
      </c>
      <c r="O87" s="42"/>
      <c r="P87" s="191">
        <f t="shared" si="1"/>
        <v>0</v>
      </c>
      <c r="Q87" s="191">
        <v>0</v>
      </c>
      <c r="R87" s="191">
        <f t="shared" si="2"/>
        <v>0</v>
      </c>
      <c r="S87" s="191">
        <v>0</v>
      </c>
      <c r="T87" s="192">
        <f t="shared" si="3"/>
        <v>0</v>
      </c>
      <c r="AR87" s="24" t="s">
        <v>2615</v>
      </c>
      <c r="AT87" s="24" t="s">
        <v>169</v>
      </c>
      <c r="AU87" s="24" t="s">
        <v>82</v>
      </c>
      <c r="AY87" s="24" t="s">
        <v>167</v>
      </c>
      <c r="BE87" s="193">
        <f t="shared" si="4"/>
        <v>0</v>
      </c>
      <c r="BF87" s="193">
        <f t="shared" si="5"/>
        <v>0</v>
      </c>
      <c r="BG87" s="193">
        <f t="shared" si="6"/>
        <v>0</v>
      </c>
      <c r="BH87" s="193">
        <f t="shared" si="7"/>
        <v>0</v>
      </c>
      <c r="BI87" s="193">
        <f t="shared" si="8"/>
        <v>0</v>
      </c>
      <c r="BJ87" s="24" t="s">
        <v>80</v>
      </c>
      <c r="BK87" s="193">
        <f t="shared" si="9"/>
        <v>0</v>
      </c>
      <c r="BL87" s="24" t="s">
        <v>2615</v>
      </c>
      <c r="BM87" s="24" t="s">
        <v>2630</v>
      </c>
    </row>
    <row r="88" spans="2:65" s="1" customFormat="1" ht="16.5" customHeight="1">
      <c r="B88" s="181"/>
      <c r="C88" s="182" t="s">
        <v>205</v>
      </c>
      <c r="D88" s="182" t="s">
        <v>169</v>
      </c>
      <c r="E88" s="183" t="s">
        <v>2631</v>
      </c>
      <c r="F88" s="184" t="s">
        <v>2632</v>
      </c>
      <c r="G88" s="185" t="s">
        <v>2614</v>
      </c>
      <c r="H88" s="186">
        <v>1</v>
      </c>
      <c r="I88" s="187"/>
      <c r="J88" s="188">
        <f t="shared" si="0"/>
        <v>0</v>
      </c>
      <c r="K88" s="184" t="s">
        <v>5</v>
      </c>
      <c r="L88" s="41"/>
      <c r="M88" s="189" t="s">
        <v>5</v>
      </c>
      <c r="N88" s="190" t="s">
        <v>44</v>
      </c>
      <c r="O88" s="42"/>
      <c r="P88" s="191">
        <f t="shared" si="1"/>
        <v>0</v>
      </c>
      <c r="Q88" s="191">
        <v>0</v>
      </c>
      <c r="R88" s="191">
        <f t="shared" si="2"/>
        <v>0</v>
      </c>
      <c r="S88" s="191">
        <v>0</v>
      </c>
      <c r="T88" s="192">
        <f t="shared" si="3"/>
        <v>0</v>
      </c>
      <c r="AR88" s="24" t="s">
        <v>2615</v>
      </c>
      <c r="AT88" s="24" t="s">
        <v>169</v>
      </c>
      <c r="AU88" s="24" t="s">
        <v>82</v>
      </c>
      <c r="AY88" s="24" t="s">
        <v>167</v>
      </c>
      <c r="BE88" s="193">
        <f t="shared" si="4"/>
        <v>0</v>
      </c>
      <c r="BF88" s="193">
        <f t="shared" si="5"/>
        <v>0</v>
      </c>
      <c r="BG88" s="193">
        <f t="shared" si="6"/>
        <v>0</v>
      </c>
      <c r="BH88" s="193">
        <f t="shared" si="7"/>
        <v>0</v>
      </c>
      <c r="BI88" s="193">
        <f t="shared" si="8"/>
        <v>0</v>
      </c>
      <c r="BJ88" s="24" t="s">
        <v>80</v>
      </c>
      <c r="BK88" s="193">
        <f t="shared" si="9"/>
        <v>0</v>
      </c>
      <c r="BL88" s="24" t="s">
        <v>2615</v>
      </c>
      <c r="BM88" s="24" t="s">
        <v>2633</v>
      </c>
    </row>
    <row r="89" spans="2:65" s="1" customFormat="1" ht="16.5" customHeight="1">
      <c r="B89" s="181"/>
      <c r="C89" s="182" t="s">
        <v>212</v>
      </c>
      <c r="D89" s="182" t="s">
        <v>169</v>
      </c>
      <c r="E89" s="183" t="s">
        <v>2634</v>
      </c>
      <c r="F89" s="184" t="s">
        <v>2635</v>
      </c>
      <c r="G89" s="185" t="s">
        <v>2614</v>
      </c>
      <c r="H89" s="186">
        <v>1</v>
      </c>
      <c r="I89" s="187"/>
      <c r="J89" s="188">
        <f t="shared" si="0"/>
        <v>0</v>
      </c>
      <c r="K89" s="184" t="s">
        <v>5</v>
      </c>
      <c r="L89" s="41"/>
      <c r="M89" s="189" t="s">
        <v>5</v>
      </c>
      <c r="N89" s="190" t="s">
        <v>44</v>
      </c>
      <c r="O89" s="42"/>
      <c r="P89" s="191">
        <f t="shared" si="1"/>
        <v>0</v>
      </c>
      <c r="Q89" s="191">
        <v>0</v>
      </c>
      <c r="R89" s="191">
        <f t="shared" si="2"/>
        <v>0</v>
      </c>
      <c r="S89" s="191">
        <v>0</v>
      </c>
      <c r="T89" s="192">
        <f t="shared" si="3"/>
        <v>0</v>
      </c>
      <c r="AR89" s="24" t="s">
        <v>2615</v>
      </c>
      <c r="AT89" s="24" t="s">
        <v>169</v>
      </c>
      <c r="AU89" s="24" t="s">
        <v>82</v>
      </c>
      <c r="AY89" s="24" t="s">
        <v>167</v>
      </c>
      <c r="BE89" s="193">
        <f t="shared" si="4"/>
        <v>0</v>
      </c>
      <c r="BF89" s="193">
        <f t="shared" si="5"/>
        <v>0</v>
      </c>
      <c r="BG89" s="193">
        <f t="shared" si="6"/>
        <v>0</v>
      </c>
      <c r="BH89" s="193">
        <f t="shared" si="7"/>
        <v>0</v>
      </c>
      <c r="BI89" s="193">
        <f t="shared" si="8"/>
        <v>0</v>
      </c>
      <c r="BJ89" s="24" t="s">
        <v>80</v>
      </c>
      <c r="BK89" s="193">
        <f t="shared" si="9"/>
        <v>0</v>
      </c>
      <c r="BL89" s="24" t="s">
        <v>2615</v>
      </c>
      <c r="BM89" s="24" t="s">
        <v>2636</v>
      </c>
    </row>
    <row r="90" spans="2:65" s="1" customFormat="1" ht="16.5" customHeight="1">
      <c r="B90" s="181"/>
      <c r="C90" s="182" t="s">
        <v>217</v>
      </c>
      <c r="D90" s="182" t="s">
        <v>169</v>
      </c>
      <c r="E90" s="183" t="s">
        <v>2637</v>
      </c>
      <c r="F90" s="184" t="s">
        <v>2638</v>
      </c>
      <c r="G90" s="185" t="s">
        <v>2614</v>
      </c>
      <c r="H90" s="186">
        <v>1</v>
      </c>
      <c r="I90" s="187"/>
      <c r="J90" s="188">
        <f t="shared" si="0"/>
        <v>0</v>
      </c>
      <c r="K90" s="184" t="s">
        <v>5</v>
      </c>
      <c r="L90" s="41"/>
      <c r="M90" s="189" t="s">
        <v>5</v>
      </c>
      <c r="N90" s="237" t="s">
        <v>44</v>
      </c>
      <c r="O90" s="235"/>
      <c r="P90" s="238">
        <f t="shared" si="1"/>
        <v>0</v>
      </c>
      <c r="Q90" s="238">
        <v>0</v>
      </c>
      <c r="R90" s="238">
        <f t="shared" si="2"/>
        <v>0</v>
      </c>
      <c r="S90" s="238">
        <v>0</v>
      </c>
      <c r="T90" s="239">
        <f t="shared" si="3"/>
        <v>0</v>
      </c>
      <c r="AR90" s="24" t="s">
        <v>2615</v>
      </c>
      <c r="AT90" s="24" t="s">
        <v>169</v>
      </c>
      <c r="AU90" s="24" t="s">
        <v>82</v>
      </c>
      <c r="AY90" s="24" t="s">
        <v>167</v>
      </c>
      <c r="BE90" s="193">
        <f t="shared" si="4"/>
        <v>0</v>
      </c>
      <c r="BF90" s="193">
        <f t="shared" si="5"/>
        <v>0</v>
      </c>
      <c r="BG90" s="193">
        <f t="shared" si="6"/>
        <v>0</v>
      </c>
      <c r="BH90" s="193">
        <f t="shared" si="7"/>
        <v>0</v>
      </c>
      <c r="BI90" s="193">
        <f t="shared" si="8"/>
        <v>0</v>
      </c>
      <c r="BJ90" s="24" t="s">
        <v>80</v>
      </c>
      <c r="BK90" s="193">
        <f t="shared" si="9"/>
        <v>0</v>
      </c>
      <c r="BL90" s="24" t="s">
        <v>2615</v>
      </c>
      <c r="BM90" s="24" t="s">
        <v>2639</v>
      </c>
    </row>
    <row r="91" spans="2:65" s="1" customFormat="1" ht="16.5" customHeight="1">
      <c r="B91" s="181"/>
      <c r="C91" s="182">
        <v>9</v>
      </c>
      <c r="D91" s="182" t="s">
        <v>169</v>
      </c>
      <c r="E91" s="183" t="s">
        <v>2828</v>
      </c>
      <c r="F91" s="184" t="s">
        <v>2829</v>
      </c>
      <c r="G91" s="185" t="s">
        <v>2830</v>
      </c>
      <c r="H91" s="186">
        <v>0.05</v>
      </c>
      <c r="I91" s="187"/>
      <c r="J91" s="188">
        <f>+I91*H91</f>
        <v>0</v>
      </c>
      <c r="K91" s="321"/>
      <c r="L91" s="41"/>
      <c r="M91" s="322"/>
      <c r="N91" s="323"/>
      <c r="O91" s="324"/>
      <c r="P91" s="325"/>
      <c r="Q91" s="325"/>
      <c r="R91" s="325"/>
      <c r="S91" s="325"/>
      <c r="T91" s="325"/>
      <c r="AR91" s="24"/>
      <c r="AT91" s="24"/>
      <c r="AU91" s="24"/>
      <c r="AY91" s="24"/>
      <c r="BE91" s="193"/>
      <c r="BF91" s="193"/>
      <c r="BG91" s="193"/>
      <c r="BH91" s="193"/>
      <c r="BI91" s="193"/>
      <c r="BJ91" s="24"/>
      <c r="BK91" s="193"/>
      <c r="BL91" s="24"/>
      <c r="BM91" s="24"/>
    </row>
    <row r="92" spans="2:12" s="1" customFormat="1" ht="7" customHeight="1">
      <c r="B92" s="56"/>
      <c r="C92" s="57"/>
      <c r="D92" s="57"/>
      <c r="E92" s="57"/>
      <c r="F92" s="57"/>
      <c r="G92" s="57"/>
      <c r="H92" s="57"/>
      <c r="I92" s="134"/>
      <c r="J92" s="57"/>
      <c r="K92" s="57"/>
      <c r="L92" s="41"/>
    </row>
  </sheetData>
  <autoFilter ref="C78:K90"/>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K216"/>
  <sheetViews>
    <sheetView showGridLines="0" workbookViewId="0" topLeftCell="A1">
      <selection activeCell="M10" sqref="M10"/>
    </sheetView>
  </sheetViews>
  <sheetFormatPr defaultColWidth="9.33203125" defaultRowHeight="13.5"/>
  <cols>
    <col min="1" max="1" width="8.33203125" style="241" customWidth="1"/>
    <col min="2" max="2" width="1.66796875" style="241" customWidth="1"/>
    <col min="3" max="4" width="5" style="241" customWidth="1"/>
    <col min="5" max="5" width="11.66015625" style="241" customWidth="1"/>
    <col min="6" max="6" width="9.16015625" style="241" customWidth="1"/>
    <col min="7" max="7" width="5" style="241" customWidth="1"/>
    <col min="8" max="8" width="77.83203125" style="241" customWidth="1"/>
    <col min="9" max="10" width="20" style="241" customWidth="1"/>
    <col min="11" max="11" width="1.66796875" style="241" customWidth="1"/>
  </cols>
  <sheetData>
    <row r="1" ht="37.5" customHeight="1"/>
    <row r="2" spans="2:11" ht="7.5" customHeight="1">
      <c r="B2" s="242"/>
      <c r="C2" s="243"/>
      <c r="D2" s="243"/>
      <c r="E2" s="243"/>
      <c r="F2" s="243"/>
      <c r="G2" s="243"/>
      <c r="H2" s="243"/>
      <c r="I2" s="243"/>
      <c r="J2" s="243"/>
      <c r="K2" s="244"/>
    </row>
    <row r="3" spans="2:11" s="15" customFormat="1" ht="45" customHeight="1">
      <c r="B3" s="245"/>
      <c r="C3" s="384" t="s">
        <v>2640</v>
      </c>
      <c r="D3" s="384"/>
      <c r="E3" s="384"/>
      <c r="F3" s="384"/>
      <c r="G3" s="384"/>
      <c r="H3" s="384"/>
      <c r="I3" s="384"/>
      <c r="J3" s="384"/>
      <c r="K3" s="246"/>
    </row>
    <row r="4" spans="2:11" ht="25.5" customHeight="1">
      <c r="B4" s="247"/>
      <c r="C4" s="388" t="s">
        <v>2641</v>
      </c>
      <c r="D4" s="388"/>
      <c r="E4" s="388"/>
      <c r="F4" s="388"/>
      <c r="G4" s="388"/>
      <c r="H4" s="388"/>
      <c r="I4" s="388"/>
      <c r="J4" s="388"/>
      <c r="K4" s="248"/>
    </row>
    <row r="5" spans="2:11" ht="5.25" customHeight="1">
      <c r="B5" s="247"/>
      <c r="C5" s="249"/>
      <c r="D5" s="249"/>
      <c r="E5" s="249"/>
      <c r="F5" s="249"/>
      <c r="G5" s="249"/>
      <c r="H5" s="249"/>
      <c r="I5" s="249"/>
      <c r="J5" s="249"/>
      <c r="K5" s="248"/>
    </row>
    <row r="6" spans="2:11" ht="15" customHeight="1">
      <c r="B6" s="247"/>
      <c r="C6" s="386" t="s">
        <v>2642</v>
      </c>
      <c r="D6" s="386"/>
      <c r="E6" s="386"/>
      <c r="F6" s="386"/>
      <c r="G6" s="386"/>
      <c r="H6" s="386"/>
      <c r="I6" s="386"/>
      <c r="J6" s="386"/>
      <c r="K6" s="248"/>
    </row>
    <row r="7" spans="2:11" ht="15" customHeight="1">
      <c r="B7" s="251"/>
      <c r="C7" s="386" t="s">
        <v>2643</v>
      </c>
      <c r="D7" s="386"/>
      <c r="E7" s="386"/>
      <c r="F7" s="386"/>
      <c r="G7" s="386"/>
      <c r="H7" s="386"/>
      <c r="I7" s="386"/>
      <c r="J7" s="386"/>
      <c r="K7" s="248"/>
    </row>
    <row r="8" spans="2:11" ht="12.75" customHeight="1">
      <c r="B8" s="251"/>
      <c r="C8" s="250"/>
      <c r="D8" s="250"/>
      <c r="E8" s="250"/>
      <c r="F8" s="250"/>
      <c r="G8" s="250"/>
      <c r="H8" s="250"/>
      <c r="I8" s="250"/>
      <c r="J8" s="250"/>
      <c r="K8" s="248"/>
    </row>
    <row r="9" spans="2:11" ht="15" customHeight="1">
      <c r="B9" s="251"/>
      <c r="C9" s="386" t="s">
        <v>2644</v>
      </c>
      <c r="D9" s="386"/>
      <c r="E9" s="386"/>
      <c r="F9" s="386"/>
      <c r="G9" s="386"/>
      <c r="H9" s="386"/>
      <c r="I9" s="386"/>
      <c r="J9" s="386"/>
      <c r="K9" s="248"/>
    </row>
    <row r="10" spans="2:11" ht="15" customHeight="1">
      <c r="B10" s="251"/>
      <c r="C10" s="250"/>
      <c r="D10" s="386" t="s">
        <v>2645</v>
      </c>
      <c r="E10" s="386"/>
      <c r="F10" s="386"/>
      <c r="G10" s="386"/>
      <c r="H10" s="386"/>
      <c r="I10" s="386"/>
      <c r="J10" s="386"/>
      <c r="K10" s="248"/>
    </row>
    <row r="11" spans="2:11" ht="15" customHeight="1">
      <c r="B11" s="251"/>
      <c r="C11" s="252"/>
      <c r="D11" s="386" t="s">
        <v>2646</v>
      </c>
      <c r="E11" s="386"/>
      <c r="F11" s="386"/>
      <c r="G11" s="386"/>
      <c r="H11" s="386"/>
      <c r="I11" s="386"/>
      <c r="J11" s="386"/>
      <c r="K11" s="248"/>
    </row>
    <row r="12" spans="2:11" ht="12.75" customHeight="1">
      <c r="B12" s="251"/>
      <c r="C12" s="252"/>
      <c r="D12" s="252"/>
      <c r="E12" s="252"/>
      <c r="F12" s="252"/>
      <c r="G12" s="252"/>
      <c r="H12" s="252"/>
      <c r="I12" s="252"/>
      <c r="J12" s="252"/>
      <c r="K12" s="248"/>
    </row>
    <row r="13" spans="2:11" ht="15" customHeight="1">
      <c r="B13" s="251"/>
      <c r="C13" s="252"/>
      <c r="D13" s="386" t="s">
        <v>2647</v>
      </c>
      <c r="E13" s="386"/>
      <c r="F13" s="386"/>
      <c r="G13" s="386"/>
      <c r="H13" s="386"/>
      <c r="I13" s="386"/>
      <c r="J13" s="386"/>
      <c r="K13" s="248"/>
    </row>
    <row r="14" spans="2:11" ht="15" customHeight="1">
      <c r="B14" s="251"/>
      <c r="C14" s="252"/>
      <c r="D14" s="386" t="s">
        <v>2648</v>
      </c>
      <c r="E14" s="386"/>
      <c r="F14" s="386"/>
      <c r="G14" s="386"/>
      <c r="H14" s="386"/>
      <c r="I14" s="386"/>
      <c r="J14" s="386"/>
      <c r="K14" s="248"/>
    </row>
    <row r="15" spans="2:11" ht="15" customHeight="1">
      <c r="B15" s="251"/>
      <c r="C15" s="252"/>
      <c r="D15" s="386" t="s">
        <v>2649</v>
      </c>
      <c r="E15" s="386"/>
      <c r="F15" s="386"/>
      <c r="G15" s="386"/>
      <c r="H15" s="386"/>
      <c r="I15" s="386"/>
      <c r="J15" s="386"/>
      <c r="K15" s="248"/>
    </row>
    <row r="16" spans="2:11" ht="15" customHeight="1">
      <c r="B16" s="251"/>
      <c r="C16" s="252"/>
      <c r="D16" s="252"/>
      <c r="E16" s="253" t="s">
        <v>79</v>
      </c>
      <c r="F16" s="386" t="s">
        <v>2650</v>
      </c>
      <c r="G16" s="386"/>
      <c r="H16" s="386"/>
      <c r="I16" s="386"/>
      <c r="J16" s="386"/>
      <c r="K16" s="248"/>
    </row>
    <row r="17" spans="2:11" ht="15" customHeight="1">
      <c r="B17" s="251"/>
      <c r="C17" s="252"/>
      <c r="D17" s="252"/>
      <c r="E17" s="253" t="s">
        <v>2651</v>
      </c>
      <c r="F17" s="386" t="s">
        <v>2652</v>
      </c>
      <c r="G17" s="386"/>
      <c r="H17" s="386"/>
      <c r="I17" s="386"/>
      <c r="J17" s="386"/>
      <c r="K17" s="248"/>
    </row>
    <row r="18" spans="2:11" ht="15" customHeight="1">
      <c r="B18" s="251"/>
      <c r="C18" s="252"/>
      <c r="D18" s="252"/>
      <c r="E18" s="253" t="s">
        <v>2653</v>
      </c>
      <c r="F18" s="386" t="s">
        <v>2654</v>
      </c>
      <c r="G18" s="386"/>
      <c r="H18" s="386"/>
      <c r="I18" s="386"/>
      <c r="J18" s="386"/>
      <c r="K18" s="248"/>
    </row>
    <row r="19" spans="2:11" ht="15" customHeight="1">
      <c r="B19" s="251"/>
      <c r="C19" s="252"/>
      <c r="D19" s="252"/>
      <c r="E19" s="253" t="s">
        <v>129</v>
      </c>
      <c r="F19" s="386" t="s">
        <v>2610</v>
      </c>
      <c r="G19" s="386"/>
      <c r="H19" s="386"/>
      <c r="I19" s="386"/>
      <c r="J19" s="386"/>
      <c r="K19" s="248"/>
    </row>
    <row r="20" spans="2:11" ht="15" customHeight="1">
      <c r="B20" s="251"/>
      <c r="C20" s="252"/>
      <c r="D20" s="252"/>
      <c r="E20" s="253" t="s">
        <v>2655</v>
      </c>
      <c r="F20" s="386" t="s">
        <v>2656</v>
      </c>
      <c r="G20" s="386"/>
      <c r="H20" s="386"/>
      <c r="I20" s="386"/>
      <c r="J20" s="386"/>
      <c r="K20" s="248"/>
    </row>
    <row r="21" spans="2:11" ht="15" customHeight="1">
      <c r="B21" s="251"/>
      <c r="C21" s="252"/>
      <c r="D21" s="252"/>
      <c r="E21" s="253" t="s">
        <v>86</v>
      </c>
      <c r="F21" s="386" t="s">
        <v>2657</v>
      </c>
      <c r="G21" s="386"/>
      <c r="H21" s="386"/>
      <c r="I21" s="386"/>
      <c r="J21" s="386"/>
      <c r="K21" s="248"/>
    </row>
    <row r="22" spans="2:11" ht="12.75" customHeight="1">
      <c r="B22" s="251"/>
      <c r="C22" s="252"/>
      <c r="D22" s="252"/>
      <c r="E22" s="252"/>
      <c r="F22" s="252"/>
      <c r="G22" s="252"/>
      <c r="H22" s="252"/>
      <c r="I22" s="252"/>
      <c r="J22" s="252"/>
      <c r="K22" s="248"/>
    </row>
    <row r="23" spans="2:11" ht="15" customHeight="1">
      <c r="B23" s="251"/>
      <c r="C23" s="386" t="s">
        <v>2658</v>
      </c>
      <c r="D23" s="386"/>
      <c r="E23" s="386"/>
      <c r="F23" s="386"/>
      <c r="G23" s="386"/>
      <c r="H23" s="386"/>
      <c r="I23" s="386"/>
      <c r="J23" s="386"/>
      <c r="K23" s="248"/>
    </row>
    <row r="24" spans="2:11" ht="15" customHeight="1">
      <c r="B24" s="251"/>
      <c r="C24" s="386" t="s">
        <v>2659</v>
      </c>
      <c r="D24" s="386"/>
      <c r="E24" s="386"/>
      <c r="F24" s="386"/>
      <c r="G24" s="386"/>
      <c r="H24" s="386"/>
      <c r="I24" s="386"/>
      <c r="J24" s="386"/>
      <c r="K24" s="248"/>
    </row>
    <row r="25" spans="2:11" ht="15" customHeight="1">
      <c r="B25" s="251"/>
      <c r="C25" s="250"/>
      <c r="D25" s="386" t="s">
        <v>2660</v>
      </c>
      <c r="E25" s="386"/>
      <c r="F25" s="386"/>
      <c r="G25" s="386"/>
      <c r="H25" s="386"/>
      <c r="I25" s="386"/>
      <c r="J25" s="386"/>
      <c r="K25" s="248"/>
    </row>
    <row r="26" spans="2:11" ht="15" customHeight="1">
      <c r="B26" s="251"/>
      <c r="C26" s="252"/>
      <c r="D26" s="386" t="s">
        <v>2661</v>
      </c>
      <c r="E26" s="386"/>
      <c r="F26" s="386"/>
      <c r="G26" s="386"/>
      <c r="H26" s="386"/>
      <c r="I26" s="386"/>
      <c r="J26" s="386"/>
      <c r="K26" s="248"/>
    </row>
    <row r="27" spans="2:11" ht="12.75" customHeight="1">
      <c r="B27" s="251"/>
      <c r="C27" s="252"/>
      <c r="D27" s="252"/>
      <c r="E27" s="252"/>
      <c r="F27" s="252"/>
      <c r="G27" s="252"/>
      <c r="H27" s="252"/>
      <c r="I27" s="252"/>
      <c r="J27" s="252"/>
      <c r="K27" s="248"/>
    </row>
    <row r="28" spans="2:11" ht="15" customHeight="1">
      <c r="B28" s="251"/>
      <c r="C28" s="252"/>
      <c r="D28" s="386" t="s">
        <v>2662</v>
      </c>
      <c r="E28" s="386"/>
      <c r="F28" s="386"/>
      <c r="G28" s="386"/>
      <c r="H28" s="386"/>
      <c r="I28" s="386"/>
      <c r="J28" s="386"/>
      <c r="K28" s="248"/>
    </row>
    <row r="29" spans="2:11" ht="15" customHeight="1">
      <c r="B29" s="251"/>
      <c r="C29" s="252"/>
      <c r="D29" s="386" t="s">
        <v>2663</v>
      </c>
      <c r="E29" s="386"/>
      <c r="F29" s="386"/>
      <c r="G29" s="386"/>
      <c r="H29" s="386"/>
      <c r="I29" s="386"/>
      <c r="J29" s="386"/>
      <c r="K29" s="248"/>
    </row>
    <row r="30" spans="2:11" ht="12.75" customHeight="1">
      <c r="B30" s="251"/>
      <c r="C30" s="252"/>
      <c r="D30" s="252"/>
      <c r="E30" s="252"/>
      <c r="F30" s="252"/>
      <c r="G30" s="252"/>
      <c r="H30" s="252"/>
      <c r="I30" s="252"/>
      <c r="J30" s="252"/>
      <c r="K30" s="248"/>
    </row>
    <row r="31" spans="2:11" ht="15" customHeight="1">
      <c r="B31" s="251"/>
      <c r="C31" s="252"/>
      <c r="D31" s="386" t="s">
        <v>2664</v>
      </c>
      <c r="E31" s="386"/>
      <c r="F31" s="386"/>
      <c r="G31" s="386"/>
      <c r="H31" s="386"/>
      <c r="I31" s="386"/>
      <c r="J31" s="386"/>
      <c r="K31" s="248"/>
    </row>
    <row r="32" spans="2:11" ht="15" customHeight="1">
      <c r="B32" s="251"/>
      <c r="C32" s="252"/>
      <c r="D32" s="386" t="s">
        <v>2665</v>
      </c>
      <c r="E32" s="386"/>
      <c r="F32" s="386"/>
      <c r="G32" s="386"/>
      <c r="H32" s="386"/>
      <c r="I32" s="386"/>
      <c r="J32" s="386"/>
      <c r="K32" s="248"/>
    </row>
    <row r="33" spans="2:11" ht="15" customHeight="1">
      <c r="B33" s="251"/>
      <c r="C33" s="252"/>
      <c r="D33" s="386" t="s">
        <v>2666</v>
      </c>
      <c r="E33" s="386"/>
      <c r="F33" s="386"/>
      <c r="G33" s="386"/>
      <c r="H33" s="386"/>
      <c r="I33" s="386"/>
      <c r="J33" s="386"/>
      <c r="K33" s="248"/>
    </row>
    <row r="34" spans="2:11" ht="15" customHeight="1">
      <c r="B34" s="251"/>
      <c r="C34" s="252"/>
      <c r="D34" s="250"/>
      <c r="E34" s="254" t="s">
        <v>152</v>
      </c>
      <c r="F34" s="250"/>
      <c r="G34" s="386" t="s">
        <v>2667</v>
      </c>
      <c r="H34" s="386"/>
      <c r="I34" s="386"/>
      <c r="J34" s="386"/>
      <c r="K34" s="248"/>
    </row>
    <row r="35" spans="2:11" ht="30.75" customHeight="1">
      <c r="B35" s="251"/>
      <c r="C35" s="252"/>
      <c r="D35" s="250"/>
      <c r="E35" s="254" t="s">
        <v>2668</v>
      </c>
      <c r="F35" s="250"/>
      <c r="G35" s="386" t="s">
        <v>2669</v>
      </c>
      <c r="H35" s="386"/>
      <c r="I35" s="386"/>
      <c r="J35" s="386"/>
      <c r="K35" s="248"/>
    </row>
    <row r="36" spans="2:11" ht="15" customHeight="1">
      <c r="B36" s="251"/>
      <c r="C36" s="252"/>
      <c r="D36" s="250"/>
      <c r="E36" s="254" t="s">
        <v>54</v>
      </c>
      <c r="F36" s="250"/>
      <c r="G36" s="386" t="s">
        <v>2670</v>
      </c>
      <c r="H36" s="386"/>
      <c r="I36" s="386"/>
      <c r="J36" s="386"/>
      <c r="K36" s="248"/>
    </row>
    <row r="37" spans="2:11" ht="15" customHeight="1">
      <c r="B37" s="251"/>
      <c r="C37" s="252"/>
      <c r="D37" s="250"/>
      <c r="E37" s="254" t="s">
        <v>153</v>
      </c>
      <c r="F37" s="250"/>
      <c r="G37" s="386" t="s">
        <v>2671</v>
      </c>
      <c r="H37" s="386"/>
      <c r="I37" s="386"/>
      <c r="J37" s="386"/>
      <c r="K37" s="248"/>
    </row>
    <row r="38" spans="2:11" ht="15" customHeight="1">
      <c r="B38" s="251"/>
      <c r="C38" s="252"/>
      <c r="D38" s="250"/>
      <c r="E38" s="254" t="s">
        <v>154</v>
      </c>
      <c r="F38" s="250"/>
      <c r="G38" s="386" t="s">
        <v>2672</v>
      </c>
      <c r="H38" s="386"/>
      <c r="I38" s="386"/>
      <c r="J38" s="386"/>
      <c r="K38" s="248"/>
    </row>
    <row r="39" spans="2:11" ht="15" customHeight="1">
      <c r="B39" s="251"/>
      <c r="C39" s="252"/>
      <c r="D39" s="250"/>
      <c r="E39" s="254" t="s">
        <v>155</v>
      </c>
      <c r="F39" s="250"/>
      <c r="G39" s="386" t="s">
        <v>2673</v>
      </c>
      <c r="H39" s="386"/>
      <c r="I39" s="386"/>
      <c r="J39" s="386"/>
      <c r="K39" s="248"/>
    </row>
    <row r="40" spans="2:11" ht="15" customHeight="1">
      <c r="B40" s="251"/>
      <c r="C40" s="252"/>
      <c r="D40" s="250"/>
      <c r="E40" s="254" t="s">
        <v>2674</v>
      </c>
      <c r="F40" s="250"/>
      <c r="G40" s="386" t="s">
        <v>2675</v>
      </c>
      <c r="H40" s="386"/>
      <c r="I40" s="386"/>
      <c r="J40" s="386"/>
      <c r="K40" s="248"/>
    </row>
    <row r="41" spans="2:11" ht="15" customHeight="1">
      <c r="B41" s="251"/>
      <c r="C41" s="252"/>
      <c r="D41" s="250"/>
      <c r="E41" s="254"/>
      <c r="F41" s="250"/>
      <c r="G41" s="386" t="s">
        <v>2676</v>
      </c>
      <c r="H41" s="386"/>
      <c r="I41" s="386"/>
      <c r="J41" s="386"/>
      <c r="K41" s="248"/>
    </row>
    <row r="42" spans="2:11" ht="15" customHeight="1">
      <c r="B42" s="251"/>
      <c r="C42" s="252"/>
      <c r="D42" s="250"/>
      <c r="E42" s="254" t="s">
        <v>2677</v>
      </c>
      <c r="F42" s="250"/>
      <c r="G42" s="386" t="s">
        <v>2678</v>
      </c>
      <c r="H42" s="386"/>
      <c r="I42" s="386"/>
      <c r="J42" s="386"/>
      <c r="K42" s="248"/>
    </row>
    <row r="43" spans="2:11" ht="15" customHeight="1">
      <c r="B43" s="251"/>
      <c r="C43" s="252"/>
      <c r="D43" s="250"/>
      <c r="E43" s="254" t="s">
        <v>157</v>
      </c>
      <c r="F43" s="250"/>
      <c r="G43" s="386" t="s">
        <v>2679</v>
      </c>
      <c r="H43" s="386"/>
      <c r="I43" s="386"/>
      <c r="J43" s="386"/>
      <c r="K43" s="248"/>
    </row>
    <row r="44" spans="2:11" ht="12.75" customHeight="1">
      <c r="B44" s="251"/>
      <c r="C44" s="252"/>
      <c r="D44" s="250"/>
      <c r="E44" s="250"/>
      <c r="F44" s="250"/>
      <c r="G44" s="250"/>
      <c r="H44" s="250"/>
      <c r="I44" s="250"/>
      <c r="J44" s="250"/>
      <c r="K44" s="248"/>
    </row>
    <row r="45" spans="2:11" ht="15" customHeight="1">
      <c r="B45" s="251"/>
      <c r="C45" s="252"/>
      <c r="D45" s="386" t="s">
        <v>2680</v>
      </c>
      <c r="E45" s="386"/>
      <c r="F45" s="386"/>
      <c r="G45" s="386"/>
      <c r="H45" s="386"/>
      <c r="I45" s="386"/>
      <c r="J45" s="386"/>
      <c r="K45" s="248"/>
    </row>
    <row r="46" spans="2:11" ht="15" customHeight="1">
      <c r="B46" s="251"/>
      <c r="C46" s="252"/>
      <c r="D46" s="252"/>
      <c r="E46" s="386" t="s">
        <v>2681</v>
      </c>
      <c r="F46" s="386"/>
      <c r="G46" s="386"/>
      <c r="H46" s="386"/>
      <c r="I46" s="386"/>
      <c r="J46" s="386"/>
      <c r="K46" s="248"/>
    </row>
    <row r="47" spans="2:11" ht="15" customHeight="1">
      <c r="B47" s="251"/>
      <c r="C47" s="252"/>
      <c r="D47" s="252"/>
      <c r="E47" s="386" t="s">
        <v>2682</v>
      </c>
      <c r="F47" s="386"/>
      <c r="G47" s="386"/>
      <c r="H47" s="386"/>
      <c r="I47" s="386"/>
      <c r="J47" s="386"/>
      <c r="K47" s="248"/>
    </row>
    <row r="48" spans="2:11" ht="15" customHeight="1">
      <c r="B48" s="251"/>
      <c r="C48" s="252"/>
      <c r="D48" s="252"/>
      <c r="E48" s="386" t="s">
        <v>2683</v>
      </c>
      <c r="F48" s="386"/>
      <c r="G48" s="386"/>
      <c r="H48" s="386"/>
      <c r="I48" s="386"/>
      <c r="J48" s="386"/>
      <c r="K48" s="248"/>
    </row>
    <row r="49" spans="2:11" ht="15" customHeight="1">
      <c r="B49" s="251"/>
      <c r="C49" s="252"/>
      <c r="D49" s="386" t="s">
        <v>2684</v>
      </c>
      <c r="E49" s="386"/>
      <c r="F49" s="386"/>
      <c r="G49" s="386"/>
      <c r="H49" s="386"/>
      <c r="I49" s="386"/>
      <c r="J49" s="386"/>
      <c r="K49" s="248"/>
    </row>
    <row r="50" spans="2:11" ht="25.5" customHeight="1">
      <c r="B50" s="247"/>
      <c r="C50" s="388" t="s">
        <v>2685</v>
      </c>
      <c r="D50" s="388"/>
      <c r="E50" s="388"/>
      <c r="F50" s="388"/>
      <c r="G50" s="388"/>
      <c r="H50" s="388"/>
      <c r="I50" s="388"/>
      <c r="J50" s="388"/>
      <c r="K50" s="248"/>
    </row>
    <row r="51" spans="2:11" ht="5.25" customHeight="1">
      <c r="B51" s="247"/>
      <c r="C51" s="249"/>
      <c r="D51" s="249"/>
      <c r="E51" s="249"/>
      <c r="F51" s="249"/>
      <c r="G51" s="249"/>
      <c r="H51" s="249"/>
      <c r="I51" s="249"/>
      <c r="J51" s="249"/>
      <c r="K51" s="248"/>
    </row>
    <row r="52" spans="2:11" ht="15" customHeight="1">
      <c r="B52" s="247"/>
      <c r="C52" s="386" t="s">
        <v>2686</v>
      </c>
      <c r="D52" s="386"/>
      <c r="E52" s="386"/>
      <c r="F52" s="386"/>
      <c r="G52" s="386"/>
      <c r="H52" s="386"/>
      <c r="I52" s="386"/>
      <c r="J52" s="386"/>
      <c r="K52" s="248"/>
    </row>
    <row r="53" spans="2:11" ht="15" customHeight="1">
      <c r="B53" s="247"/>
      <c r="C53" s="386" t="s">
        <v>2687</v>
      </c>
      <c r="D53" s="386"/>
      <c r="E53" s="386"/>
      <c r="F53" s="386"/>
      <c r="G53" s="386"/>
      <c r="H53" s="386"/>
      <c r="I53" s="386"/>
      <c r="J53" s="386"/>
      <c r="K53" s="248"/>
    </row>
    <row r="54" spans="2:11" ht="12.75" customHeight="1">
      <c r="B54" s="247"/>
      <c r="C54" s="250"/>
      <c r="D54" s="250"/>
      <c r="E54" s="250"/>
      <c r="F54" s="250"/>
      <c r="G54" s="250"/>
      <c r="H54" s="250"/>
      <c r="I54" s="250"/>
      <c r="J54" s="250"/>
      <c r="K54" s="248"/>
    </row>
    <row r="55" spans="2:11" ht="15" customHeight="1">
      <c r="B55" s="247"/>
      <c r="C55" s="386" t="s">
        <v>2688</v>
      </c>
      <c r="D55" s="386"/>
      <c r="E55" s="386"/>
      <c r="F55" s="386"/>
      <c r="G55" s="386"/>
      <c r="H55" s="386"/>
      <c r="I55" s="386"/>
      <c r="J55" s="386"/>
      <c r="K55" s="248"/>
    </row>
    <row r="56" spans="2:11" ht="15" customHeight="1">
      <c r="B56" s="247"/>
      <c r="C56" s="252"/>
      <c r="D56" s="386" t="s">
        <v>2689</v>
      </c>
      <c r="E56" s="386"/>
      <c r="F56" s="386"/>
      <c r="G56" s="386"/>
      <c r="H56" s="386"/>
      <c r="I56" s="386"/>
      <c r="J56" s="386"/>
      <c r="K56" s="248"/>
    </row>
    <row r="57" spans="2:11" ht="15" customHeight="1">
      <c r="B57" s="247"/>
      <c r="C57" s="252"/>
      <c r="D57" s="386" t="s">
        <v>2690</v>
      </c>
      <c r="E57" s="386"/>
      <c r="F57" s="386"/>
      <c r="G57" s="386"/>
      <c r="H57" s="386"/>
      <c r="I57" s="386"/>
      <c r="J57" s="386"/>
      <c r="K57" s="248"/>
    </row>
    <row r="58" spans="2:11" ht="15" customHeight="1">
      <c r="B58" s="247"/>
      <c r="C58" s="252"/>
      <c r="D58" s="386" t="s">
        <v>2691</v>
      </c>
      <c r="E58" s="386"/>
      <c r="F58" s="386"/>
      <c r="G58" s="386"/>
      <c r="H58" s="386"/>
      <c r="I58" s="386"/>
      <c r="J58" s="386"/>
      <c r="K58" s="248"/>
    </row>
    <row r="59" spans="2:11" ht="15" customHeight="1">
      <c r="B59" s="247"/>
      <c r="C59" s="252"/>
      <c r="D59" s="386" t="s">
        <v>2692</v>
      </c>
      <c r="E59" s="386"/>
      <c r="F59" s="386"/>
      <c r="G59" s="386"/>
      <c r="H59" s="386"/>
      <c r="I59" s="386"/>
      <c r="J59" s="386"/>
      <c r="K59" s="248"/>
    </row>
    <row r="60" spans="2:11" ht="15" customHeight="1">
      <c r="B60" s="247"/>
      <c r="C60" s="252"/>
      <c r="D60" s="387" t="s">
        <v>2693</v>
      </c>
      <c r="E60" s="387"/>
      <c r="F60" s="387"/>
      <c r="G60" s="387"/>
      <c r="H60" s="387"/>
      <c r="I60" s="387"/>
      <c r="J60" s="387"/>
      <c r="K60" s="248"/>
    </row>
    <row r="61" spans="2:11" ht="15" customHeight="1">
      <c r="B61" s="247"/>
      <c r="C61" s="252"/>
      <c r="D61" s="386" t="s">
        <v>2694</v>
      </c>
      <c r="E61" s="386"/>
      <c r="F61" s="386"/>
      <c r="G61" s="386"/>
      <c r="H61" s="386"/>
      <c r="I61" s="386"/>
      <c r="J61" s="386"/>
      <c r="K61" s="248"/>
    </row>
    <row r="62" spans="2:11" ht="12.75" customHeight="1">
      <c r="B62" s="247"/>
      <c r="C62" s="252"/>
      <c r="D62" s="252"/>
      <c r="E62" s="255"/>
      <c r="F62" s="252"/>
      <c r="G62" s="252"/>
      <c r="H62" s="252"/>
      <c r="I62" s="252"/>
      <c r="J62" s="252"/>
      <c r="K62" s="248"/>
    </row>
    <row r="63" spans="2:11" ht="15" customHeight="1">
      <c r="B63" s="247"/>
      <c r="C63" s="252"/>
      <c r="D63" s="386" t="s">
        <v>2695</v>
      </c>
      <c r="E63" s="386"/>
      <c r="F63" s="386"/>
      <c r="G63" s="386"/>
      <c r="H63" s="386"/>
      <c r="I63" s="386"/>
      <c r="J63" s="386"/>
      <c r="K63" s="248"/>
    </row>
    <row r="64" spans="2:11" ht="15" customHeight="1">
      <c r="B64" s="247"/>
      <c r="C64" s="252"/>
      <c r="D64" s="387" t="s">
        <v>2696</v>
      </c>
      <c r="E64" s="387"/>
      <c r="F64" s="387"/>
      <c r="G64" s="387"/>
      <c r="H64" s="387"/>
      <c r="I64" s="387"/>
      <c r="J64" s="387"/>
      <c r="K64" s="248"/>
    </row>
    <row r="65" spans="2:11" ht="15" customHeight="1">
      <c r="B65" s="247"/>
      <c r="C65" s="252"/>
      <c r="D65" s="386" t="s">
        <v>2697</v>
      </c>
      <c r="E65" s="386"/>
      <c r="F65" s="386"/>
      <c r="G65" s="386"/>
      <c r="H65" s="386"/>
      <c r="I65" s="386"/>
      <c r="J65" s="386"/>
      <c r="K65" s="248"/>
    </row>
    <row r="66" spans="2:11" ht="15" customHeight="1">
      <c r="B66" s="247"/>
      <c r="C66" s="252"/>
      <c r="D66" s="386" t="s">
        <v>2698</v>
      </c>
      <c r="E66" s="386"/>
      <c r="F66" s="386"/>
      <c r="G66" s="386"/>
      <c r="H66" s="386"/>
      <c r="I66" s="386"/>
      <c r="J66" s="386"/>
      <c r="K66" s="248"/>
    </row>
    <row r="67" spans="2:11" ht="15" customHeight="1">
      <c r="B67" s="247"/>
      <c r="C67" s="252"/>
      <c r="D67" s="386" t="s">
        <v>2699</v>
      </c>
      <c r="E67" s="386"/>
      <c r="F67" s="386"/>
      <c r="G67" s="386"/>
      <c r="H67" s="386"/>
      <c r="I67" s="386"/>
      <c r="J67" s="386"/>
      <c r="K67" s="248"/>
    </row>
    <row r="68" spans="2:11" ht="15" customHeight="1">
      <c r="B68" s="247"/>
      <c r="C68" s="252"/>
      <c r="D68" s="386" t="s">
        <v>2700</v>
      </c>
      <c r="E68" s="386"/>
      <c r="F68" s="386"/>
      <c r="G68" s="386"/>
      <c r="H68" s="386"/>
      <c r="I68" s="386"/>
      <c r="J68" s="386"/>
      <c r="K68" s="248"/>
    </row>
    <row r="69" spans="2:11" ht="12.75" customHeight="1">
      <c r="B69" s="256"/>
      <c r="C69" s="257"/>
      <c r="D69" s="257"/>
      <c r="E69" s="257"/>
      <c r="F69" s="257"/>
      <c r="G69" s="257"/>
      <c r="H69" s="257"/>
      <c r="I69" s="257"/>
      <c r="J69" s="257"/>
      <c r="K69" s="258"/>
    </row>
    <row r="70" spans="2:11" ht="18.75" customHeight="1">
      <c r="B70" s="259"/>
      <c r="C70" s="259"/>
      <c r="D70" s="259"/>
      <c r="E70" s="259"/>
      <c r="F70" s="259"/>
      <c r="G70" s="259"/>
      <c r="H70" s="259"/>
      <c r="I70" s="259"/>
      <c r="J70" s="259"/>
      <c r="K70" s="260"/>
    </row>
    <row r="71" spans="2:11" ht="18.75" customHeight="1">
      <c r="B71" s="260"/>
      <c r="C71" s="260"/>
      <c r="D71" s="260"/>
      <c r="E71" s="260"/>
      <c r="F71" s="260"/>
      <c r="G71" s="260"/>
      <c r="H71" s="260"/>
      <c r="I71" s="260"/>
      <c r="J71" s="260"/>
      <c r="K71" s="260"/>
    </row>
    <row r="72" spans="2:11" ht="7.5" customHeight="1">
      <c r="B72" s="261"/>
      <c r="C72" s="262"/>
      <c r="D72" s="262"/>
      <c r="E72" s="262"/>
      <c r="F72" s="262"/>
      <c r="G72" s="262"/>
      <c r="H72" s="262"/>
      <c r="I72" s="262"/>
      <c r="J72" s="262"/>
      <c r="K72" s="263"/>
    </row>
    <row r="73" spans="2:11" ht="45" customHeight="1">
      <c r="B73" s="264"/>
      <c r="C73" s="385" t="s">
        <v>135</v>
      </c>
      <c r="D73" s="385"/>
      <c r="E73" s="385"/>
      <c r="F73" s="385"/>
      <c r="G73" s="385"/>
      <c r="H73" s="385"/>
      <c r="I73" s="385"/>
      <c r="J73" s="385"/>
      <c r="K73" s="265"/>
    </row>
    <row r="74" spans="2:11" ht="17.25" customHeight="1">
      <c r="B74" s="264"/>
      <c r="C74" s="266" t="s">
        <v>2701</v>
      </c>
      <c r="D74" s="266"/>
      <c r="E74" s="266"/>
      <c r="F74" s="266" t="s">
        <v>2702</v>
      </c>
      <c r="G74" s="267"/>
      <c r="H74" s="266" t="s">
        <v>153</v>
      </c>
      <c r="I74" s="266" t="s">
        <v>58</v>
      </c>
      <c r="J74" s="266" t="s">
        <v>2703</v>
      </c>
      <c r="K74" s="265"/>
    </row>
    <row r="75" spans="2:11" ht="17.25" customHeight="1">
      <c r="B75" s="264"/>
      <c r="C75" s="268" t="s">
        <v>2704</v>
      </c>
      <c r="D75" s="268"/>
      <c r="E75" s="268"/>
      <c r="F75" s="269" t="s">
        <v>2705</v>
      </c>
      <c r="G75" s="270"/>
      <c r="H75" s="268"/>
      <c r="I75" s="268"/>
      <c r="J75" s="268" t="s">
        <v>2706</v>
      </c>
      <c r="K75" s="265"/>
    </row>
    <row r="76" spans="2:11" ht="5.25" customHeight="1">
      <c r="B76" s="264"/>
      <c r="C76" s="271"/>
      <c r="D76" s="271"/>
      <c r="E76" s="271"/>
      <c r="F76" s="271"/>
      <c r="G76" s="272"/>
      <c r="H76" s="271"/>
      <c r="I76" s="271"/>
      <c r="J76" s="271"/>
      <c r="K76" s="265"/>
    </row>
    <row r="77" spans="2:11" ht="15" customHeight="1">
      <c r="B77" s="264"/>
      <c r="C77" s="254" t="s">
        <v>54</v>
      </c>
      <c r="D77" s="271"/>
      <c r="E77" s="271"/>
      <c r="F77" s="273" t="s">
        <v>2707</v>
      </c>
      <c r="G77" s="272"/>
      <c r="H77" s="254" t="s">
        <v>2708</v>
      </c>
      <c r="I77" s="254" t="s">
        <v>2709</v>
      </c>
      <c r="J77" s="254">
        <v>20</v>
      </c>
      <c r="K77" s="265"/>
    </row>
    <row r="78" spans="2:11" ht="15" customHeight="1">
      <c r="B78" s="264"/>
      <c r="C78" s="254" t="s">
        <v>2710</v>
      </c>
      <c r="D78" s="254"/>
      <c r="E78" s="254"/>
      <c r="F78" s="273" t="s">
        <v>2707</v>
      </c>
      <c r="G78" s="272"/>
      <c r="H78" s="254" t="s">
        <v>2711</v>
      </c>
      <c r="I78" s="254" t="s">
        <v>2709</v>
      </c>
      <c r="J78" s="254">
        <v>120</v>
      </c>
      <c r="K78" s="265"/>
    </row>
    <row r="79" spans="2:11" ht="15" customHeight="1">
      <c r="B79" s="274"/>
      <c r="C79" s="254" t="s">
        <v>2712</v>
      </c>
      <c r="D79" s="254"/>
      <c r="E79" s="254"/>
      <c r="F79" s="273" t="s">
        <v>2713</v>
      </c>
      <c r="G79" s="272"/>
      <c r="H79" s="254" t="s">
        <v>2714</v>
      </c>
      <c r="I79" s="254" t="s">
        <v>2709</v>
      </c>
      <c r="J79" s="254">
        <v>50</v>
      </c>
      <c r="K79" s="265"/>
    </row>
    <row r="80" spans="2:11" ht="15" customHeight="1">
      <c r="B80" s="274"/>
      <c r="C80" s="254" t="s">
        <v>2715</v>
      </c>
      <c r="D80" s="254"/>
      <c r="E80" s="254"/>
      <c r="F80" s="273" t="s">
        <v>2707</v>
      </c>
      <c r="G80" s="272"/>
      <c r="H80" s="254" t="s">
        <v>2716</v>
      </c>
      <c r="I80" s="254" t="s">
        <v>2717</v>
      </c>
      <c r="J80" s="254"/>
      <c r="K80" s="265"/>
    </row>
    <row r="81" spans="2:11" ht="15" customHeight="1">
      <c r="B81" s="274"/>
      <c r="C81" s="275" t="s">
        <v>2718</v>
      </c>
      <c r="D81" s="275"/>
      <c r="E81" s="275"/>
      <c r="F81" s="276" t="s">
        <v>2713</v>
      </c>
      <c r="G81" s="275"/>
      <c r="H81" s="275" t="s">
        <v>2719</v>
      </c>
      <c r="I81" s="275" t="s">
        <v>2709</v>
      </c>
      <c r="J81" s="275">
        <v>15</v>
      </c>
      <c r="K81" s="265"/>
    </row>
    <row r="82" spans="2:11" ht="15" customHeight="1">
      <c r="B82" s="274"/>
      <c r="C82" s="275" t="s">
        <v>2720</v>
      </c>
      <c r="D82" s="275"/>
      <c r="E82" s="275"/>
      <c r="F82" s="276" t="s">
        <v>2713</v>
      </c>
      <c r="G82" s="275"/>
      <c r="H82" s="275" t="s">
        <v>2721</v>
      </c>
      <c r="I82" s="275" t="s">
        <v>2709</v>
      </c>
      <c r="J82" s="275">
        <v>15</v>
      </c>
      <c r="K82" s="265"/>
    </row>
    <row r="83" spans="2:11" ht="15" customHeight="1">
      <c r="B83" s="274"/>
      <c r="C83" s="275" t="s">
        <v>2722</v>
      </c>
      <c r="D83" s="275"/>
      <c r="E83" s="275"/>
      <c r="F83" s="276" t="s">
        <v>2713</v>
      </c>
      <c r="G83" s="275"/>
      <c r="H83" s="275" t="s">
        <v>2723</v>
      </c>
      <c r="I83" s="275" t="s">
        <v>2709</v>
      </c>
      <c r="J83" s="275">
        <v>20</v>
      </c>
      <c r="K83" s="265"/>
    </row>
    <row r="84" spans="2:11" ht="15" customHeight="1">
      <c r="B84" s="274"/>
      <c r="C84" s="275" t="s">
        <v>2724</v>
      </c>
      <c r="D84" s="275"/>
      <c r="E84" s="275"/>
      <c r="F84" s="276" t="s">
        <v>2713</v>
      </c>
      <c r="G84" s="275"/>
      <c r="H84" s="275" t="s">
        <v>2725</v>
      </c>
      <c r="I84" s="275" t="s">
        <v>2709</v>
      </c>
      <c r="J84" s="275">
        <v>20</v>
      </c>
      <c r="K84" s="265"/>
    </row>
    <row r="85" spans="2:11" ht="15" customHeight="1">
      <c r="B85" s="274"/>
      <c r="C85" s="254" t="s">
        <v>2726</v>
      </c>
      <c r="D85" s="254"/>
      <c r="E85" s="254"/>
      <c r="F85" s="273" t="s">
        <v>2713</v>
      </c>
      <c r="G85" s="272"/>
      <c r="H85" s="254" t="s">
        <v>2727</v>
      </c>
      <c r="I85" s="254" t="s">
        <v>2709</v>
      </c>
      <c r="J85" s="254">
        <v>50</v>
      </c>
      <c r="K85" s="265"/>
    </row>
    <row r="86" spans="2:11" ht="15" customHeight="1">
      <c r="B86" s="274"/>
      <c r="C86" s="254" t="s">
        <v>2728</v>
      </c>
      <c r="D86" s="254"/>
      <c r="E86" s="254"/>
      <c r="F86" s="273" t="s">
        <v>2713</v>
      </c>
      <c r="G86" s="272"/>
      <c r="H86" s="254" t="s">
        <v>2729</v>
      </c>
      <c r="I86" s="254" t="s">
        <v>2709</v>
      </c>
      <c r="J86" s="254">
        <v>20</v>
      </c>
      <c r="K86" s="265"/>
    </row>
    <row r="87" spans="2:11" ht="15" customHeight="1">
      <c r="B87" s="274"/>
      <c r="C87" s="254" t="s">
        <v>2730</v>
      </c>
      <c r="D87" s="254"/>
      <c r="E87" s="254"/>
      <c r="F87" s="273" t="s">
        <v>2713</v>
      </c>
      <c r="G87" s="272"/>
      <c r="H87" s="254" t="s">
        <v>2731</v>
      </c>
      <c r="I87" s="254" t="s">
        <v>2709</v>
      </c>
      <c r="J87" s="254">
        <v>20</v>
      </c>
      <c r="K87" s="265"/>
    </row>
    <row r="88" spans="2:11" ht="15" customHeight="1">
      <c r="B88" s="274"/>
      <c r="C88" s="254" t="s">
        <v>2732</v>
      </c>
      <c r="D88" s="254"/>
      <c r="E88" s="254"/>
      <c r="F88" s="273" t="s">
        <v>2713</v>
      </c>
      <c r="G88" s="272"/>
      <c r="H88" s="254" t="s">
        <v>2733</v>
      </c>
      <c r="I88" s="254" t="s">
        <v>2709</v>
      </c>
      <c r="J88" s="254">
        <v>50</v>
      </c>
      <c r="K88" s="265"/>
    </row>
    <row r="89" spans="2:11" ht="15" customHeight="1">
      <c r="B89" s="274"/>
      <c r="C89" s="254" t="s">
        <v>2734</v>
      </c>
      <c r="D89" s="254"/>
      <c r="E89" s="254"/>
      <c r="F89" s="273" t="s">
        <v>2713</v>
      </c>
      <c r="G89" s="272"/>
      <c r="H89" s="254" t="s">
        <v>2734</v>
      </c>
      <c r="I89" s="254" t="s">
        <v>2709</v>
      </c>
      <c r="J89" s="254">
        <v>50</v>
      </c>
      <c r="K89" s="265"/>
    </row>
    <row r="90" spans="2:11" ht="15" customHeight="1">
      <c r="B90" s="274"/>
      <c r="C90" s="254" t="s">
        <v>158</v>
      </c>
      <c r="D90" s="254"/>
      <c r="E90" s="254"/>
      <c r="F90" s="273" t="s">
        <v>2713</v>
      </c>
      <c r="G90" s="272"/>
      <c r="H90" s="254" t="s">
        <v>2735</v>
      </c>
      <c r="I90" s="254" t="s">
        <v>2709</v>
      </c>
      <c r="J90" s="254">
        <v>255</v>
      </c>
      <c r="K90" s="265"/>
    </row>
    <row r="91" spans="2:11" ht="15" customHeight="1">
      <c r="B91" s="274"/>
      <c r="C91" s="254" t="s">
        <v>2736</v>
      </c>
      <c r="D91" s="254"/>
      <c r="E91" s="254"/>
      <c r="F91" s="273" t="s">
        <v>2707</v>
      </c>
      <c r="G91" s="272"/>
      <c r="H91" s="254" t="s">
        <v>2737</v>
      </c>
      <c r="I91" s="254" t="s">
        <v>2738</v>
      </c>
      <c r="J91" s="254"/>
      <c r="K91" s="265"/>
    </row>
    <row r="92" spans="2:11" ht="15" customHeight="1">
      <c r="B92" s="274"/>
      <c r="C92" s="254" t="s">
        <v>2739</v>
      </c>
      <c r="D92" s="254"/>
      <c r="E92" s="254"/>
      <c r="F92" s="273" t="s">
        <v>2707</v>
      </c>
      <c r="G92" s="272"/>
      <c r="H92" s="254" t="s">
        <v>2740</v>
      </c>
      <c r="I92" s="254" t="s">
        <v>2741</v>
      </c>
      <c r="J92" s="254"/>
      <c r="K92" s="265"/>
    </row>
    <row r="93" spans="2:11" ht="15" customHeight="1">
      <c r="B93" s="274"/>
      <c r="C93" s="254" t="s">
        <v>2742</v>
      </c>
      <c r="D93" s="254"/>
      <c r="E93" s="254"/>
      <c r="F93" s="273" t="s">
        <v>2707</v>
      </c>
      <c r="G93" s="272"/>
      <c r="H93" s="254" t="s">
        <v>2742</v>
      </c>
      <c r="I93" s="254" t="s">
        <v>2741</v>
      </c>
      <c r="J93" s="254"/>
      <c r="K93" s="265"/>
    </row>
    <row r="94" spans="2:11" ht="15" customHeight="1">
      <c r="B94" s="274"/>
      <c r="C94" s="254" t="s">
        <v>39</v>
      </c>
      <c r="D94" s="254"/>
      <c r="E94" s="254"/>
      <c r="F94" s="273" t="s">
        <v>2707</v>
      </c>
      <c r="G94" s="272"/>
      <c r="H94" s="254" t="s">
        <v>2743</v>
      </c>
      <c r="I94" s="254" t="s">
        <v>2741</v>
      </c>
      <c r="J94" s="254"/>
      <c r="K94" s="265"/>
    </row>
    <row r="95" spans="2:11" ht="15" customHeight="1">
      <c r="B95" s="274"/>
      <c r="C95" s="254" t="s">
        <v>49</v>
      </c>
      <c r="D95" s="254"/>
      <c r="E95" s="254"/>
      <c r="F95" s="273" t="s">
        <v>2707</v>
      </c>
      <c r="G95" s="272"/>
      <c r="H95" s="254" t="s">
        <v>2744</v>
      </c>
      <c r="I95" s="254" t="s">
        <v>2741</v>
      </c>
      <c r="J95" s="254"/>
      <c r="K95" s="265"/>
    </row>
    <row r="96" spans="2:11" ht="15" customHeight="1">
      <c r="B96" s="277"/>
      <c r="C96" s="278"/>
      <c r="D96" s="278"/>
      <c r="E96" s="278"/>
      <c r="F96" s="278"/>
      <c r="G96" s="278"/>
      <c r="H96" s="278"/>
      <c r="I96" s="278"/>
      <c r="J96" s="278"/>
      <c r="K96" s="279"/>
    </row>
    <row r="97" spans="2:11" ht="18.75" customHeight="1">
      <c r="B97" s="280"/>
      <c r="C97" s="281"/>
      <c r="D97" s="281"/>
      <c r="E97" s="281"/>
      <c r="F97" s="281"/>
      <c r="G97" s="281"/>
      <c r="H97" s="281"/>
      <c r="I97" s="281"/>
      <c r="J97" s="281"/>
      <c r="K97" s="280"/>
    </row>
    <row r="98" spans="2:11" ht="18.75" customHeight="1">
      <c r="B98" s="260"/>
      <c r="C98" s="260"/>
      <c r="D98" s="260"/>
      <c r="E98" s="260"/>
      <c r="F98" s="260"/>
      <c r="G98" s="260"/>
      <c r="H98" s="260"/>
      <c r="I98" s="260"/>
      <c r="J98" s="260"/>
      <c r="K98" s="260"/>
    </row>
    <row r="99" spans="2:11" ht="7.5" customHeight="1">
      <c r="B99" s="261"/>
      <c r="C99" s="262"/>
      <c r="D99" s="262"/>
      <c r="E99" s="262"/>
      <c r="F99" s="262"/>
      <c r="G99" s="262"/>
      <c r="H99" s="262"/>
      <c r="I99" s="262"/>
      <c r="J99" s="262"/>
      <c r="K99" s="263"/>
    </row>
    <row r="100" spans="2:11" ht="45" customHeight="1">
      <c r="B100" s="264"/>
      <c r="C100" s="385" t="s">
        <v>2745</v>
      </c>
      <c r="D100" s="385"/>
      <c r="E100" s="385"/>
      <c r="F100" s="385"/>
      <c r="G100" s="385"/>
      <c r="H100" s="385"/>
      <c r="I100" s="385"/>
      <c r="J100" s="385"/>
      <c r="K100" s="265"/>
    </row>
    <row r="101" spans="2:11" ht="17.25" customHeight="1">
      <c r="B101" s="264"/>
      <c r="C101" s="266" t="s">
        <v>2701</v>
      </c>
      <c r="D101" s="266"/>
      <c r="E101" s="266"/>
      <c r="F101" s="266" t="s">
        <v>2702</v>
      </c>
      <c r="G101" s="267"/>
      <c r="H101" s="266" t="s">
        <v>153</v>
      </c>
      <c r="I101" s="266" t="s">
        <v>58</v>
      </c>
      <c r="J101" s="266" t="s">
        <v>2703</v>
      </c>
      <c r="K101" s="265"/>
    </row>
    <row r="102" spans="2:11" ht="17.25" customHeight="1">
      <c r="B102" s="264"/>
      <c r="C102" s="268" t="s">
        <v>2704</v>
      </c>
      <c r="D102" s="268"/>
      <c r="E102" s="268"/>
      <c r="F102" s="269" t="s">
        <v>2705</v>
      </c>
      <c r="G102" s="270"/>
      <c r="H102" s="268"/>
      <c r="I102" s="268"/>
      <c r="J102" s="268" t="s">
        <v>2706</v>
      </c>
      <c r="K102" s="265"/>
    </row>
    <row r="103" spans="2:11" ht="5.25" customHeight="1">
      <c r="B103" s="264"/>
      <c r="C103" s="266"/>
      <c r="D103" s="266"/>
      <c r="E103" s="266"/>
      <c r="F103" s="266"/>
      <c r="G103" s="282"/>
      <c r="H103" s="266"/>
      <c r="I103" s="266"/>
      <c r="J103" s="266"/>
      <c r="K103" s="265"/>
    </row>
    <row r="104" spans="2:11" ht="15" customHeight="1">
      <c r="B104" s="264"/>
      <c r="C104" s="254" t="s">
        <v>54</v>
      </c>
      <c r="D104" s="271"/>
      <c r="E104" s="271"/>
      <c r="F104" s="273" t="s">
        <v>2707</v>
      </c>
      <c r="G104" s="282"/>
      <c r="H104" s="254" t="s">
        <v>2746</v>
      </c>
      <c r="I104" s="254" t="s">
        <v>2709</v>
      </c>
      <c r="J104" s="254">
        <v>20</v>
      </c>
      <c r="K104" s="265"/>
    </row>
    <row r="105" spans="2:11" ht="15" customHeight="1">
      <c r="B105" s="264"/>
      <c r="C105" s="254" t="s">
        <v>2710</v>
      </c>
      <c r="D105" s="254"/>
      <c r="E105" s="254"/>
      <c r="F105" s="273" t="s">
        <v>2707</v>
      </c>
      <c r="G105" s="254"/>
      <c r="H105" s="254" t="s">
        <v>2746</v>
      </c>
      <c r="I105" s="254" t="s">
        <v>2709</v>
      </c>
      <c r="J105" s="254">
        <v>120</v>
      </c>
      <c r="K105" s="265"/>
    </row>
    <row r="106" spans="2:11" ht="15" customHeight="1">
      <c r="B106" s="274"/>
      <c r="C106" s="254" t="s">
        <v>2712</v>
      </c>
      <c r="D106" s="254"/>
      <c r="E106" s="254"/>
      <c r="F106" s="273" t="s">
        <v>2713</v>
      </c>
      <c r="G106" s="254"/>
      <c r="H106" s="254" t="s">
        <v>2746</v>
      </c>
      <c r="I106" s="254" t="s">
        <v>2709</v>
      </c>
      <c r="J106" s="254">
        <v>50</v>
      </c>
      <c r="K106" s="265"/>
    </row>
    <row r="107" spans="2:11" ht="15" customHeight="1">
      <c r="B107" s="274"/>
      <c r="C107" s="254" t="s">
        <v>2715</v>
      </c>
      <c r="D107" s="254"/>
      <c r="E107" s="254"/>
      <c r="F107" s="273" t="s">
        <v>2707</v>
      </c>
      <c r="G107" s="254"/>
      <c r="H107" s="254" t="s">
        <v>2746</v>
      </c>
      <c r="I107" s="254" t="s">
        <v>2717</v>
      </c>
      <c r="J107" s="254"/>
      <c r="K107" s="265"/>
    </row>
    <row r="108" spans="2:11" ht="15" customHeight="1">
      <c r="B108" s="274"/>
      <c r="C108" s="254" t="s">
        <v>2726</v>
      </c>
      <c r="D108" s="254"/>
      <c r="E108" s="254"/>
      <c r="F108" s="273" t="s">
        <v>2713</v>
      </c>
      <c r="G108" s="254"/>
      <c r="H108" s="254" t="s">
        <v>2746</v>
      </c>
      <c r="I108" s="254" t="s">
        <v>2709</v>
      </c>
      <c r="J108" s="254">
        <v>50</v>
      </c>
      <c r="K108" s="265"/>
    </row>
    <row r="109" spans="2:11" ht="15" customHeight="1">
      <c r="B109" s="274"/>
      <c r="C109" s="254" t="s">
        <v>2734</v>
      </c>
      <c r="D109" s="254"/>
      <c r="E109" s="254"/>
      <c r="F109" s="273" t="s">
        <v>2713</v>
      </c>
      <c r="G109" s="254"/>
      <c r="H109" s="254" t="s">
        <v>2746</v>
      </c>
      <c r="I109" s="254" t="s">
        <v>2709</v>
      </c>
      <c r="J109" s="254">
        <v>50</v>
      </c>
      <c r="K109" s="265"/>
    </row>
    <row r="110" spans="2:11" ht="15" customHeight="1">
      <c r="B110" s="274"/>
      <c r="C110" s="254" t="s">
        <v>2732</v>
      </c>
      <c r="D110" s="254"/>
      <c r="E110" s="254"/>
      <c r="F110" s="273" t="s">
        <v>2713</v>
      </c>
      <c r="G110" s="254"/>
      <c r="H110" s="254" t="s">
        <v>2746</v>
      </c>
      <c r="I110" s="254" t="s">
        <v>2709</v>
      </c>
      <c r="J110" s="254">
        <v>50</v>
      </c>
      <c r="K110" s="265"/>
    </row>
    <row r="111" spans="2:11" ht="15" customHeight="1">
      <c r="B111" s="274"/>
      <c r="C111" s="254" t="s">
        <v>54</v>
      </c>
      <c r="D111" s="254"/>
      <c r="E111" s="254"/>
      <c r="F111" s="273" t="s">
        <v>2707</v>
      </c>
      <c r="G111" s="254"/>
      <c r="H111" s="254" t="s">
        <v>2747</v>
      </c>
      <c r="I111" s="254" t="s">
        <v>2709</v>
      </c>
      <c r="J111" s="254">
        <v>20</v>
      </c>
      <c r="K111" s="265"/>
    </row>
    <row r="112" spans="2:11" ht="15" customHeight="1">
      <c r="B112" s="274"/>
      <c r="C112" s="254" t="s">
        <v>2748</v>
      </c>
      <c r="D112" s="254"/>
      <c r="E112" s="254"/>
      <c r="F112" s="273" t="s">
        <v>2707</v>
      </c>
      <c r="G112" s="254"/>
      <c r="H112" s="254" t="s">
        <v>2749</v>
      </c>
      <c r="I112" s="254" t="s">
        <v>2709</v>
      </c>
      <c r="J112" s="254">
        <v>120</v>
      </c>
      <c r="K112" s="265"/>
    </row>
    <row r="113" spans="2:11" ht="15" customHeight="1">
      <c r="B113" s="274"/>
      <c r="C113" s="254" t="s">
        <v>39</v>
      </c>
      <c r="D113" s="254"/>
      <c r="E113" s="254"/>
      <c r="F113" s="273" t="s">
        <v>2707</v>
      </c>
      <c r="G113" s="254"/>
      <c r="H113" s="254" t="s">
        <v>2750</v>
      </c>
      <c r="I113" s="254" t="s">
        <v>2741</v>
      </c>
      <c r="J113" s="254"/>
      <c r="K113" s="265"/>
    </row>
    <row r="114" spans="2:11" ht="15" customHeight="1">
      <c r="B114" s="274"/>
      <c r="C114" s="254" t="s">
        <v>49</v>
      </c>
      <c r="D114" s="254"/>
      <c r="E114" s="254"/>
      <c r="F114" s="273" t="s">
        <v>2707</v>
      </c>
      <c r="G114" s="254"/>
      <c r="H114" s="254" t="s">
        <v>2751</v>
      </c>
      <c r="I114" s="254" t="s">
        <v>2741</v>
      </c>
      <c r="J114" s="254"/>
      <c r="K114" s="265"/>
    </row>
    <row r="115" spans="2:11" ht="15" customHeight="1">
      <c r="B115" s="274"/>
      <c r="C115" s="254" t="s">
        <v>58</v>
      </c>
      <c r="D115" s="254"/>
      <c r="E115" s="254"/>
      <c r="F115" s="273" t="s">
        <v>2707</v>
      </c>
      <c r="G115" s="254"/>
      <c r="H115" s="254" t="s">
        <v>2752</v>
      </c>
      <c r="I115" s="254" t="s">
        <v>2753</v>
      </c>
      <c r="J115" s="254"/>
      <c r="K115" s="265"/>
    </row>
    <row r="116" spans="2:11" ht="15" customHeight="1">
      <c r="B116" s="277"/>
      <c r="C116" s="283"/>
      <c r="D116" s="283"/>
      <c r="E116" s="283"/>
      <c r="F116" s="283"/>
      <c r="G116" s="283"/>
      <c r="H116" s="283"/>
      <c r="I116" s="283"/>
      <c r="J116" s="283"/>
      <c r="K116" s="279"/>
    </row>
    <row r="117" spans="2:11" ht="18.75" customHeight="1">
      <c r="B117" s="284"/>
      <c r="C117" s="250"/>
      <c r="D117" s="250"/>
      <c r="E117" s="250"/>
      <c r="F117" s="285"/>
      <c r="G117" s="250"/>
      <c r="H117" s="250"/>
      <c r="I117" s="250"/>
      <c r="J117" s="250"/>
      <c r="K117" s="284"/>
    </row>
    <row r="118" spans="2:11" ht="18.75" customHeight="1">
      <c r="B118" s="260"/>
      <c r="C118" s="260"/>
      <c r="D118" s="260"/>
      <c r="E118" s="260"/>
      <c r="F118" s="260"/>
      <c r="G118" s="260"/>
      <c r="H118" s="260"/>
      <c r="I118" s="260"/>
      <c r="J118" s="260"/>
      <c r="K118" s="260"/>
    </row>
    <row r="119" spans="2:11" ht="7.5" customHeight="1">
      <c r="B119" s="286"/>
      <c r="C119" s="287"/>
      <c r="D119" s="287"/>
      <c r="E119" s="287"/>
      <c r="F119" s="287"/>
      <c r="G119" s="287"/>
      <c r="H119" s="287"/>
      <c r="I119" s="287"/>
      <c r="J119" s="287"/>
      <c r="K119" s="288"/>
    </row>
    <row r="120" spans="2:11" ht="45" customHeight="1">
      <c r="B120" s="289"/>
      <c r="C120" s="384" t="s">
        <v>2754</v>
      </c>
      <c r="D120" s="384"/>
      <c r="E120" s="384"/>
      <c r="F120" s="384"/>
      <c r="G120" s="384"/>
      <c r="H120" s="384"/>
      <c r="I120" s="384"/>
      <c r="J120" s="384"/>
      <c r="K120" s="290"/>
    </row>
    <row r="121" spans="2:11" ht="17.25" customHeight="1">
      <c r="B121" s="291"/>
      <c r="C121" s="266" t="s">
        <v>2701</v>
      </c>
      <c r="D121" s="266"/>
      <c r="E121" s="266"/>
      <c r="F121" s="266" t="s">
        <v>2702</v>
      </c>
      <c r="G121" s="267"/>
      <c r="H121" s="266" t="s">
        <v>153</v>
      </c>
      <c r="I121" s="266" t="s">
        <v>58</v>
      </c>
      <c r="J121" s="266" t="s">
        <v>2703</v>
      </c>
      <c r="K121" s="292"/>
    </row>
    <row r="122" spans="2:11" ht="17.25" customHeight="1">
      <c r="B122" s="291"/>
      <c r="C122" s="268" t="s">
        <v>2704</v>
      </c>
      <c r="D122" s="268"/>
      <c r="E122" s="268"/>
      <c r="F122" s="269" t="s">
        <v>2705</v>
      </c>
      <c r="G122" s="270"/>
      <c r="H122" s="268"/>
      <c r="I122" s="268"/>
      <c r="J122" s="268" t="s">
        <v>2706</v>
      </c>
      <c r="K122" s="292"/>
    </row>
    <row r="123" spans="2:11" ht="5.25" customHeight="1">
      <c r="B123" s="293"/>
      <c r="C123" s="271"/>
      <c r="D123" s="271"/>
      <c r="E123" s="271"/>
      <c r="F123" s="271"/>
      <c r="G123" s="254"/>
      <c r="H123" s="271"/>
      <c r="I123" s="271"/>
      <c r="J123" s="271"/>
      <c r="K123" s="294"/>
    </row>
    <row r="124" spans="2:11" ht="15" customHeight="1">
      <c r="B124" s="293"/>
      <c r="C124" s="254" t="s">
        <v>2710</v>
      </c>
      <c r="D124" s="271"/>
      <c r="E124" s="271"/>
      <c r="F124" s="273" t="s">
        <v>2707</v>
      </c>
      <c r="G124" s="254"/>
      <c r="H124" s="254" t="s">
        <v>2746</v>
      </c>
      <c r="I124" s="254" t="s">
        <v>2709</v>
      </c>
      <c r="J124" s="254">
        <v>120</v>
      </c>
      <c r="K124" s="295"/>
    </row>
    <row r="125" spans="2:11" ht="15" customHeight="1">
      <c r="B125" s="293"/>
      <c r="C125" s="254" t="s">
        <v>2755</v>
      </c>
      <c r="D125" s="254"/>
      <c r="E125" s="254"/>
      <c r="F125" s="273" t="s">
        <v>2707</v>
      </c>
      <c r="G125" s="254"/>
      <c r="H125" s="254" t="s">
        <v>2756</v>
      </c>
      <c r="I125" s="254" t="s">
        <v>2709</v>
      </c>
      <c r="J125" s="254" t="s">
        <v>2757</v>
      </c>
      <c r="K125" s="295"/>
    </row>
    <row r="126" spans="2:11" ht="15" customHeight="1">
      <c r="B126" s="293"/>
      <c r="C126" s="254" t="s">
        <v>86</v>
      </c>
      <c r="D126" s="254"/>
      <c r="E126" s="254"/>
      <c r="F126" s="273" t="s">
        <v>2707</v>
      </c>
      <c r="G126" s="254"/>
      <c r="H126" s="254" t="s">
        <v>2758</v>
      </c>
      <c r="I126" s="254" t="s">
        <v>2709</v>
      </c>
      <c r="J126" s="254" t="s">
        <v>2757</v>
      </c>
      <c r="K126" s="295"/>
    </row>
    <row r="127" spans="2:11" ht="15" customHeight="1">
      <c r="B127" s="293"/>
      <c r="C127" s="254" t="s">
        <v>2718</v>
      </c>
      <c r="D127" s="254"/>
      <c r="E127" s="254"/>
      <c r="F127" s="273" t="s">
        <v>2713</v>
      </c>
      <c r="G127" s="254"/>
      <c r="H127" s="254" t="s">
        <v>2719</v>
      </c>
      <c r="I127" s="254" t="s">
        <v>2709</v>
      </c>
      <c r="J127" s="254">
        <v>15</v>
      </c>
      <c r="K127" s="295"/>
    </row>
    <row r="128" spans="2:11" ht="15" customHeight="1">
      <c r="B128" s="293"/>
      <c r="C128" s="275" t="s">
        <v>2720</v>
      </c>
      <c r="D128" s="275"/>
      <c r="E128" s="275"/>
      <c r="F128" s="276" t="s">
        <v>2713</v>
      </c>
      <c r="G128" s="275"/>
      <c r="H128" s="275" t="s">
        <v>2721</v>
      </c>
      <c r="I128" s="275" t="s">
        <v>2709</v>
      </c>
      <c r="J128" s="275">
        <v>15</v>
      </c>
      <c r="K128" s="295"/>
    </row>
    <row r="129" spans="2:11" ht="15" customHeight="1">
      <c r="B129" s="293"/>
      <c r="C129" s="275" t="s">
        <v>2722</v>
      </c>
      <c r="D129" s="275"/>
      <c r="E129" s="275"/>
      <c r="F129" s="276" t="s">
        <v>2713</v>
      </c>
      <c r="G129" s="275"/>
      <c r="H129" s="275" t="s">
        <v>2723</v>
      </c>
      <c r="I129" s="275" t="s">
        <v>2709</v>
      </c>
      <c r="J129" s="275">
        <v>20</v>
      </c>
      <c r="K129" s="295"/>
    </row>
    <row r="130" spans="2:11" ht="15" customHeight="1">
      <c r="B130" s="293"/>
      <c r="C130" s="275" t="s">
        <v>2724</v>
      </c>
      <c r="D130" s="275"/>
      <c r="E130" s="275"/>
      <c r="F130" s="276" t="s">
        <v>2713</v>
      </c>
      <c r="G130" s="275"/>
      <c r="H130" s="275" t="s">
        <v>2725</v>
      </c>
      <c r="I130" s="275" t="s">
        <v>2709</v>
      </c>
      <c r="J130" s="275">
        <v>20</v>
      </c>
      <c r="K130" s="295"/>
    </row>
    <row r="131" spans="2:11" ht="15" customHeight="1">
      <c r="B131" s="293"/>
      <c r="C131" s="254" t="s">
        <v>2712</v>
      </c>
      <c r="D131" s="254"/>
      <c r="E131" s="254"/>
      <c r="F131" s="273" t="s">
        <v>2713</v>
      </c>
      <c r="G131" s="254"/>
      <c r="H131" s="254" t="s">
        <v>2746</v>
      </c>
      <c r="I131" s="254" t="s">
        <v>2709</v>
      </c>
      <c r="J131" s="254">
        <v>50</v>
      </c>
      <c r="K131" s="295"/>
    </row>
    <row r="132" spans="2:11" ht="15" customHeight="1">
      <c r="B132" s="293"/>
      <c r="C132" s="254" t="s">
        <v>2726</v>
      </c>
      <c r="D132" s="254"/>
      <c r="E132" s="254"/>
      <c r="F132" s="273" t="s">
        <v>2713</v>
      </c>
      <c r="G132" s="254"/>
      <c r="H132" s="254" t="s">
        <v>2746</v>
      </c>
      <c r="I132" s="254" t="s">
        <v>2709</v>
      </c>
      <c r="J132" s="254">
        <v>50</v>
      </c>
      <c r="K132" s="295"/>
    </row>
    <row r="133" spans="2:11" ht="15" customHeight="1">
      <c r="B133" s="293"/>
      <c r="C133" s="254" t="s">
        <v>2732</v>
      </c>
      <c r="D133" s="254"/>
      <c r="E133" s="254"/>
      <c r="F133" s="273" t="s">
        <v>2713</v>
      </c>
      <c r="G133" s="254"/>
      <c r="H133" s="254" t="s">
        <v>2746</v>
      </c>
      <c r="I133" s="254" t="s">
        <v>2709</v>
      </c>
      <c r="J133" s="254">
        <v>50</v>
      </c>
      <c r="K133" s="295"/>
    </row>
    <row r="134" spans="2:11" ht="15" customHeight="1">
      <c r="B134" s="293"/>
      <c r="C134" s="254" t="s">
        <v>2734</v>
      </c>
      <c r="D134" s="254"/>
      <c r="E134" s="254"/>
      <c r="F134" s="273" t="s">
        <v>2713</v>
      </c>
      <c r="G134" s="254"/>
      <c r="H134" s="254" t="s">
        <v>2746</v>
      </c>
      <c r="I134" s="254" t="s">
        <v>2709</v>
      </c>
      <c r="J134" s="254">
        <v>50</v>
      </c>
      <c r="K134" s="295"/>
    </row>
    <row r="135" spans="2:11" ht="15" customHeight="1">
      <c r="B135" s="293"/>
      <c r="C135" s="254" t="s">
        <v>158</v>
      </c>
      <c r="D135" s="254"/>
      <c r="E135" s="254"/>
      <c r="F135" s="273" t="s">
        <v>2713</v>
      </c>
      <c r="G135" s="254"/>
      <c r="H135" s="254" t="s">
        <v>2759</v>
      </c>
      <c r="I135" s="254" t="s">
        <v>2709</v>
      </c>
      <c r="J135" s="254">
        <v>255</v>
      </c>
      <c r="K135" s="295"/>
    </row>
    <row r="136" spans="2:11" ht="15" customHeight="1">
      <c r="B136" s="293"/>
      <c r="C136" s="254" t="s">
        <v>2736</v>
      </c>
      <c r="D136" s="254"/>
      <c r="E136" s="254"/>
      <c r="F136" s="273" t="s">
        <v>2707</v>
      </c>
      <c r="G136" s="254"/>
      <c r="H136" s="254" t="s">
        <v>2760</v>
      </c>
      <c r="I136" s="254" t="s">
        <v>2738</v>
      </c>
      <c r="J136" s="254"/>
      <c r="K136" s="295"/>
    </row>
    <row r="137" spans="2:11" ht="15" customHeight="1">
      <c r="B137" s="293"/>
      <c r="C137" s="254" t="s">
        <v>2739</v>
      </c>
      <c r="D137" s="254"/>
      <c r="E137" s="254"/>
      <c r="F137" s="273" t="s">
        <v>2707</v>
      </c>
      <c r="G137" s="254"/>
      <c r="H137" s="254" t="s">
        <v>2761</v>
      </c>
      <c r="I137" s="254" t="s">
        <v>2741</v>
      </c>
      <c r="J137" s="254"/>
      <c r="K137" s="295"/>
    </row>
    <row r="138" spans="2:11" ht="15" customHeight="1">
      <c r="B138" s="293"/>
      <c r="C138" s="254" t="s">
        <v>2742</v>
      </c>
      <c r="D138" s="254"/>
      <c r="E138" s="254"/>
      <c r="F138" s="273" t="s">
        <v>2707</v>
      </c>
      <c r="G138" s="254"/>
      <c r="H138" s="254" t="s">
        <v>2742</v>
      </c>
      <c r="I138" s="254" t="s">
        <v>2741</v>
      </c>
      <c r="J138" s="254"/>
      <c r="K138" s="295"/>
    </row>
    <row r="139" spans="2:11" ht="15" customHeight="1">
      <c r="B139" s="293"/>
      <c r="C139" s="254" t="s">
        <v>39</v>
      </c>
      <c r="D139" s="254"/>
      <c r="E139" s="254"/>
      <c r="F139" s="273" t="s">
        <v>2707</v>
      </c>
      <c r="G139" s="254"/>
      <c r="H139" s="254" t="s">
        <v>2762</v>
      </c>
      <c r="I139" s="254" t="s">
        <v>2741</v>
      </c>
      <c r="J139" s="254"/>
      <c r="K139" s="295"/>
    </row>
    <row r="140" spans="2:11" ht="15" customHeight="1">
      <c r="B140" s="293"/>
      <c r="C140" s="254" t="s">
        <v>2763</v>
      </c>
      <c r="D140" s="254"/>
      <c r="E140" s="254"/>
      <c r="F140" s="273" t="s">
        <v>2707</v>
      </c>
      <c r="G140" s="254"/>
      <c r="H140" s="254" t="s">
        <v>2764</v>
      </c>
      <c r="I140" s="254" t="s">
        <v>2741</v>
      </c>
      <c r="J140" s="254"/>
      <c r="K140" s="295"/>
    </row>
    <row r="141" spans="2:11" ht="15" customHeight="1">
      <c r="B141" s="296"/>
      <c r="C141" s="297"/>
      <c r="D141" s="297"/>
      <c r="E141" s="297"/>
      <c r="F141" s="297"/>
      <c r="G141" s="297"/>
      <c r="H141" s="297"/>
      <c r="I141" s="297"/>
      <c r="J141" s="297"/>
      <c r="K141" s="298"/>
    </row>
    <row r="142" spans="2:11" ht="18.75" customHeight="1">
      <c r="B142" s="250"/>
      <c r="C142" s="250"/>
      <c r="D142" s="250"/>
      <c r="E142" s="250"/>
      <c r="F142" s="285"/>
      <c r="G142" s="250"/>
      <c r="H142" s="250"/>
      <c r="I142" s="250"/>
      <c r="J142" s="250"/>
      <c r="K142" s="250"/>
    </row>
    <row r="143" spans="2:11" ht="18.75" customHeight="1">
      <c r="B143" s="260"/>
      <c r="C143" s="260"/>
      <c r="D143" s="260"/>
      <c r="E143" s="260"/>
      <c r="F143" s="260"/>
      <c r="G143" s="260"/>
      <c r="H143" s="260"/>
      <c r="I143" s="260"/>
      <c r="J143" s="260"/>
      <c r="K143" s="260"/>
    </row>
    <row r="144" spans="2:11" ht="7.5" customHeight="1">
      <c r="B144" s="261"/>
      <c r="C144" s="262"/>
      <c r="D144" s="262"/>
      <c r="E144" s="262"/>
      <c r="F144" s="262"/>
      <c r="G144" s="262"/>
      <c r="H144" s="262"/>
      <c r="I144" s="262"/>
      <c r="J144" s="262"/>
      <c r="K144" s="263"/>
    </row>
    <row r="145" spans="2:11" ht="45" customHeight="1">
      <c r="B145" s="264"/>
      <c r="C145" s="385" t="s">
        <v>2765</v>
      </c>
      <c r="D145" s="385"/>
      <c r="E145" s="385"/>
      <c r="F145" s="385"/>
      <c r="G145" s="385"/>
      <c r="H145" s="385"/>
      <c r="I145" s="385"/>
      <c r="J145" s="385"/>
      <c r="K145" s="265"/>
    </row>
    <row r="146" spans="2:11" ht="17.25" customHeight="1">
      <c r="B146" s="264"/>
      <c r="C146" s="266" t="s">
        <v>2701</v>
      </c>
      <c r="D146" s="266"/>
      <c r="E146" s="266"/>
      <c r="F146" s="266" t="s">
        <v>2702</v>
      </c>
      <c r="G146" s="267"/>
      <c r="H146" s="266" t="s">
        <v>153</v>
      </c>
      <c r="I146" s="266" t="s">
        <v>58</v>
      </c>
      <c r="J146" s="266" t="s">
        <v>2703</v>
      </c>
      <c r="K146" s="265"/>
    </row>
    <row r="147" spans="2:11" ht="17.25" customHeight="1">
      <c r="B147" s="264"/>
      <c r="C147" s="268" t="s">
        <v>2704</v>
      </c>
      <c r="D147" s="268"/>
      <c r="E147" s="268"/>
      <c r="F147" s="269" t="s">
        <v>2705</v>
      </c>
      <c r="G147" s="270"/>
      <c r="H147" s="268"/>
      <c r="I147" s="268"/>
      <c r="J147" s="268" t="s">
        <v>2706</v>
      </c>
      <c r="K147" s="265"/>
    </row>
    <row r="148" spans="2:11" ht="5.25" customHeight="1">
      <c r="B148" s="274"/>
      <c r="C148" s="271"/>
      <c r="D148" s="271"/>
      <c r="E148" s="271"/>
      <c r="F148" s="271"/>
      <c r="G148" s="272"/>
      <c r="H148" s="271"/>
      <c r="I148" s="271"/>
      <c r="J148" s="271"/>
      <c r="K148" s="295"/>
    </row>
    <row r="149" spans="2:11" ht="15" customHeight="1">
      <c r="B149" s="274"/>
      <c r="C149" s="299" t="s">
        <v>2710</v>
      </c>
      <c r="D149" s="254"/>
      <c r="E149" s="254"/>
      <c r="F149" s="300" t="s">
        <v>2707</v>
      </c>
      <c r="G149" s="254"/>
      <c r="H149" s="299" t="s">
        <v>2746</v>
      </c>
      <c r="I149" s="299" t="s">
        <v>2709</v>
      </c>
      <c r="J149" s="299">
        <v>120</v>
      </c>
      <c r="K149" s="295"/>
    </row>
    <row r="150" spans="2:11" ht="15" customHeight="1">
      <c r="B150" s="274"/>
      <c r="C150" s="299" t="s">
        <v>2755</v>
      </c>
      <c r="D150" s="254"/>
      <c r="E150" s="254"/>
      <c r="F150" s="300" t="s">
        <v>2707</v>
      </c>
      <c r="G150" s="254"/>
      <c r="H150" s="299" t="s">
        <v>2766</v>
      </c>
      <c r="I150" s="299" t="s">
        <v>2709</v>
      </c>
      <c r="J150" s="299" t="s">
        <v>2757</v>
      </c>
      <c r="K150" s="295"/>
    </row>
    <row r="151" spans="2:11" ht="15" customHeight="1">
      <c r="B151" s="274"/>
      <c r="C151" s="299" t="s">
        <v>86</v>
      </c>
      <c r="D151" s="254"/>
      <c r="E151" s="254"/>
      <c r="F151" s="300" t="s">
        <v>2707</v>
      </c>
      <c r="G151" s="254"/>
      <c r="H151" s="299" t="s">
        <v>2767</v>
      </c>
      <c r="I151" s="299" t="s">
        <v>2709</v>
      </c>
      <c r="J151" s="299" t="s">
        <v>2757</v>
      </c>
      <c r="K151" s="295"/>
    </row>
    <row r="152" spans="2:11" ht="15" customHeight="1">
      <c r="B152" s="274"/>
      <c r="C152" s="299" t="s">
        <v>2712</v>
      </c>
      <c r="D152" s="254"/>
      <c r="E152" s="254"/>
      <c r="F152" s="300" t="s">
        <v>2713</v>
      </c>
      <c r="G152" s="254"/>
      <c r="H152" s="299" t="s">
        <v>2746</v>
      </c>
      <c r="I152" s="299" t="s">
        <v>2709</v>
      </c>
      <c r="J152" s="299">
        <v>50</v>
      </c>
      <c r="K152" s="295"/>
    </row>
    <row r="153" spans="2:11" ht="15" customHeight="1">
      <c r="B153" s="274"/>
      <c r="C153" s="299" t="s">
        <v>2715</v>
      </c>
      <c r="D153" s="254"/>
      <c r="E153" s="254"/>
      <c r="F153" s="300" t="s">
        <v>2707</v>
      </c>
      <c r="G153" s="254"/>
      <c r="H153" s="299" t="s">
        <v>2746</v>
      </c>
      <c r="I153" s="299" t="s">
        <v>2717</v>
      </c>
      <c r="J153" s="299"/>
      <c r="K153" s="295"/>
    </row>
    <row r="154" spans="2:11" ht="15" customHeight="1">
      <c r="B154" s="274"/>
      <c r="C154" s="299" t="s">
        <v>2726</v>
      </c>
      <c r="D154" s="254"/>
      <c r="E154" s="254"/>
      <c r="F154" s="300" t="s">
        <v>2713</v>
      </c>
      <c r="G154" s="254"/>
      <c r="H154" s="299" t="s">
        <v>2746</v>
      </c>
      <c r="I154" s="299" t="s">
        <v>2709</v>
      </c>
      <c r="J154" s="299">
        <v>50</v>
      </c>
      <c r="K154" s="295"/>
    </row>
    <row r="155" spans="2:11" ht="15" customHeight="1">
      <c r="B155" s="274"/>
      <c r="C155" s="299" t="s">
        <v>2734</v>
      </c>
      <c r="D155" s="254"/>
      <c r="E155" s="254"/>
      <c r="F155" s="300" t="s">
        <v>2713</v>
      </c>
      <c r="G155" s="254"/>
      <c r="H155" s="299" t="s">
        <v>2746</v>
      </c>
      <c r="I155" s="299" t="s">
        <v>2709</v>
      </c>
      <c r="J155" s="299">
        <v>50</v>
      </c>
      <c r="K155" s="295"/>
    </row>
    <row r="156" spans="2:11" ht="15" customHeight="1">
      <c r="B156" s="274"/>
      <c r="C156" s="299" t="s">
        <v>2732</v>
      </c>
      <c r="D156" s="254"/>
      <c r="E156" s="254"/>
      <c r="F156" s="300" t="s">
        <v>2713</v>
      </c>
      <c r="G156" s="254"/>
      <c r="H156" s="299" t="s">
        <v>2746</v>
      </c>
      <c r="I156" s="299" t="s">
        <v>2709</v>
      </c>
      <c r="J156" s="299">
        <v>50</v>
      </c>
      <c r="K156" s="295"/>
    </row>
    <row r="157" spans="2:11" ht="15" customHeight="1">
      <c r="B157" s="274"/>
      <c r="C157" s="299" t="s">
        <v>142</v>
      </c>
      <c r="D157" s="254"/>
      <c r="E157" s="254"/>
      <c r="F157" s="300" t="s">
        <v>2707</v>
      </c>
      <c r="G157" s="254"/>
      <c r="H157" s="299" t="s">
        <v>2768</v>
      </c>
      <c r="I157" s="299" t="s">
        <v>2709</v>
      </c>
      <c r="J157" s="299" t="s">
        <v>2769</v>
      </c>
      <c r="K157" s="295"/>
    </row>
    <row r="158" spans="2:11" ht="15" customHeight="1">
      <c r="B158" s="274"/>
      <c r="C158" s="299" t="s">
        <v>2770</v>
      </c>
      <c r="D158" s="254"/>
      <c r="E158" s="254"/>
      <c r="F158" s="300" t="s">
        <v>2707</v>
      </c>
      <c r="G158" s="254"/>
      <c r="H158" s="299" t="s">
        <v>2771</v>
      </c>
      <c r="I158" s="299" t="s">
        <v>2741</v>
      </c>
      <c r="J158" s="299"/>
      <c r="K158" s="295"/>
    </row>
    <row r="159" spans="2:11" ht="15" customHeight="1">
      <c r="B159" s="301"/>
      <c r="C159" s="283"/>
      <c r="D159" s="283"/>
      <c r="E159" s="283"/>
      <c r="F159" s="283"/>
      <c r="G159" s="283"/>
      <c r="H159" s="283"/>
      <c r="I159" s="283"/>
      <c r="J159" s="283"/>
      <c r="K159" s="302"/>
    </row>
    <row r="160" spans="2:11" ht="18.75" customHeight="1">
      <c r="B160" s="250"/>
      <c r="C160" s="254"/>
      <c r="D160" s="254"/>
      <c r="E160" s="254"/>
      <c r="F160" s="273"/>
      <c r="G160" s="254"/>
      <c r="H160" s="254"/>
      <c r="I160" s="254"/>
      <c r="J160" s="254"/>
      <c r="K160" s="250"/>
    </row>
    <row r="161" spans="2:11" ht="18.75" customHeight="1">
      <c r="B161" s="260"/>
      <c r="C161" s="260"/>
      <c r="D161" s="260"/>
      <c r="E161" s="260"/>
      <c r="F161" s="260"/>
      <c r="G161" s="260"/>
      <c r="H161" s="260"/>
      <c r="I161" s="260"/>
      <c r="J161" s="260"/>
      <c r="K161" s="260"/>
    </row>
    <row r="162" spans="2:11" ht="7.5" customHeight="1">
      <c r="B162" s="242"/>
      <c r="C162" s="243"/>
      <c r="D162" s="243"/>
      <c r="E162" s="243"/>
      <c r="F162" s="243"/>
      <c r="G162" s="243"/>
      <c r="H162" s="243"/>
      <c r="I162" s="243"/>
      <c r="J162" s="243"/>
      <c r="K162" s="244"/>
    </row>
    <row r="163" spans="2:11" ht="45" customHeight="1">
      <c r="B163" s="245"/>
      <c r="C163" s="384" t="s">
        <v>2772</v>
      </c>
      <c r="D163" s="384"/>
      <c r="E163" s="384"/>
      <c r="F163" s="384"/>
      <c r="G163" s="384"/>
      <c r="H163" s="384"/>
      <c r="I163" s="384"/>
      <c r="J163" s="384"/>
      <c r="K163" s="246"/>
    </row>
    <row r="164" spans="2:11" ht="17.25" customHeight="1">
      <c r="B164" s="245"/>
      <c r="C164" s="266" t="s">
        <v>2701</v>
      </c>
      <c r="D164" s="266"/>
      <c r="E164" s="266"/>
      <c r="F164" s="266" t="s">
        <v>2702</v>
      </c>
      <c r="G164" s="303"/>
      <c r="H164" s="304" t="s">
        <v>153</v>
      </c>
      <c r="I164" s="304" t="s">
        <v>58</v>
      </c>
      <c r="J164" s="266" t="s">
        <v>2703</v>
      </c>
      <c r="K164" s="246"/>
    </row>
    <row r="165" spans="2:11" ht="17.25" customHeight="1">
      <c r="B165" s="247"/>
      <c r="C165" s="268" t="s">
        <v>2704</v>
      </c>
      <c r="D165" s="268"/>
      <c r="E165" s="268"/>
      <c r="F165" s="269" t="s">
        <v>2705</v>
      </c>
      <c r="G165" s="305"/>
      <c r="H165" s="306"/>
      <c r="I165" s="306"/>
      <c r="J165" s="268" t="s">
        <v>2706</v>
      </c>
      <c r="K165" s="248"/>
    </row>
    <row r="166" spans="2:11" ht="5.25" customHeight="1">
      <c r="B166" s="274"/>
      <c r="C166" s="271"/>
      <c r="D166" s="271"/>
      <c r="E166" s="271"/>
      <c r="F166" s="271"/>
      <c r="G166" s="272"/>
      <c r="H166" s="271"/>
      <c r="I166" s="271"/>
      <c r="J166" s="271"/>
      <c r="K166" s="295"/>
    </row>
    <row r="167" spans="2:11" ht="15" customHeight="1">
      <c r="B167" s="274"/>
      <c r="C167" s="254" t="s">
        <v>2710</v>
      </c>
      <c r="D167" s="254"/>
      <c r="E167" s="254"/>
      <c r="F167" s="273" t="s">
        <v>2707</v>
      </c>
      <c r="G167" s="254"/>
      <c r="H167" s="254" t="s">
        <v>2746</v>
      </c>
      <c r="I167" s="254" t="s">
        <v>2709</v>
      </c>
      <c r="J167" s="254">
        <v>120</v>
      </c>
      <c r="K167" s="295"/>
    </row>
    <row r="168" spans="2:11" ht="15" customHeight="1">
      <c r="B168" s="274"/>
      <c r="C168" s="254" t="s">
        <v>2755</v>
      </c>
      <c r="D168" s="254"/>
      <c r="E168" s="254"/>
      <c r="F168" s="273" t="s">
        <v>2707</v>
      </c>
      <c r="G168" s="254"/>
      <c r="H168" s="254" t="s">
        <v>2756</v>
      </c>
      <c r="I168" s="254" t="s">
        <v>2709</v>
      </c>
      <c r="J168" s="254" t="s">
        <v>2757</v>
      </c>
      <c r="K168" s="295"/>
    </row>
    <row r="169" spans="2:11" ht="15" customHeight="1">
      <c r="B169" s="274"/>
      <c r="C169" s="254" t="s">
        <v>86</v>
      </c>
      <c r="D169" s="254"/>
      <c r="E169" s="254"/>
      <c r="F169" s="273" t="s">
        <v>2707</v>
      </c>
      <c r="G169" s="254"/>
      <c r="H169" s="254" t="s">
        <v>2773</v>
      </c>
      <c r="I169" s="254" t="s">
        <v>2709</v>
      </c>
      <c r="J169" s="254" t="s">
        <v>2757</v>
      </c>
      <c r="K169" s="295"/>
    </row>
    <row r="170" spans="2:11" ht="15" customHeight="1">
      <c r="B170" s="274"/>
      <c r="C170" s="254" t="s">
        <v>2712</v>
      </c>
      <c r="D170" s="254"/>
      <c r="E170" s="254"/>
      <c r="F170" s="273" t="s">
        <v>2713</v>
      </c>
      <c r="G170" s="254"/>
      <c r="H170" s="254" t="s">
        <v>2773</v>
      </c>
      <c r="I170" s="254" t="s">
        <v>2709</v>
      </c>
      <c r="J170" s="254">
        <v>50</v>
      </c>
      <c r="K170" s="295"/>
    </row>
    <row r="171" spans="2:11" ht="15" customHeight="1">
      <c r="B171" s="274"/>
      <c r="C171" s="254" t="s">
        <v>2715</v>
      </c>
      <c r="D171" s="254"/>
      <c r="E171" s="254"/>
      <c r="F171" s="273" t="s">
        <v>2707</v>
      </c>
      <c r="G171" s="254"/>
      <c r="H171" s="254" t="s">
        <v>2773</v>
      </c>
      <c r="I171" s="254" t="s">
        <v>2717</v>
      </c>
      <c r="J171" s="254"/>
      <c r="K171" s="295"/>
    </row>
    <row r="172" spans="2:11" ht="15" customHeight="1">
      <c r="B172" s="274"/>
      <c r="C172" s="254" t="s">
        <v>2726</v>
      </c>
      <c r="D172" s="254"/>
      <c r="E172" s="254"/>
      <c r="F172" s="273" t="s">
        <v>2713</v>
      </c>
      <c r="G172" s="254"/>
      <c r="H172" s="254" t="s">
        <v>2773</v>
      </c>
      <c r="I172" s="254" t="s">
        <v>2709</v>
      </c>
      <c r="J172" s="254">
        <v>50</v>
      </c>
      <c r="K172" s="295"/>
    </row>
    <row r="173" spans="2:11" ht="15" customHeight="1">
      <c r="B173" s="274"/>
      <c r="C173" s="254" t="s">
        <v>2734</v>
      </c>
      <c r="D173" s="254"/>
      <c r="E173" s="254"/>
      <c r="F173" s="273" t="s">
        <v>2713</v>
      </c>
      <c r="G173" s="254"/>
      <c r="H173" s="254" t="s">
        <v>2773</v>
      </c>
      <c r="I173" s="254" t="s">
        <v>2709</v>
      </c>
      <c r="J173" s="254">
        <v>50</v>
      </c>
      <c r="K173" s="295"/>
    </row>
    <row r="174" spans="2:11" ht="15" customHeight="1">
      <c r="B174" s="274"/>
      <c r="C174" s="254" t="s">
        <v>2732</v>
      </c>
      <c r="D174" s="254"/>
      <c r="E174" s="254"/>
      <c r="F174" s="273" t="s">
        <v>2713</v>
      </c>
      <c r="G174" s="254"/>
      <c r="H174" s="254" t="s">
        <v>2773</v>
      </c>
      <c r="I174" s="254" t="s">
        <v>2709</v>
      </c>
      <c r="J174" s="254">
        <v>50</v>
      </c>
      <c r="K174" s="295"/>
    </row>
    <row r="175" spans="2:11" ht="15" customHeight="1">
      <c r="B175" s="274"/>
      <c r="C175" s="254" t="s">
        <v>152</v>
      </c>
      <c r="D175" s="254"/>
      <c r="E175" s="254"/>
      <c r="F175" s="273" t="s">
        <v>2707</v>
      </c>
      <c r="G175" s="254"/>
      <c r="H175" s="254" t="s">
        <v>2774</v>
      </c>
      <c r="I175" s="254" t="s">
        <v>2775</v>
      </c>
      <c r="J175" s="254"/>
      <c r="K175" s="295"/>
    </row>
    <row r="176" spans="2:11" ht="15" customHeight="1">
      <c r="B176" s="274"/>
      <c r="C176" s="254" t="s">
        <v>58</v>
      </c>
      <c r="D176" s="254"/>
      <c r="E176" s="254"/>
      <c r="F176" s="273" t="s">
        <v>2707</v>
      </c>
      <c r="G176" s="254"/>
      <c r="H176" s="254" t="s">
        <v>2776</v>
      </c>
      <c r="I176" s="254" t="s">
        <v>2777</v>
      </c>
      <c r="J176" s="254">
        <v>1</v>
      </c>
      <c r="K176" s="295"/>
    </row>
    <row r="177" spans="2:11" ht="15" customHeight="1">
      <c r="B177" s="274"/>
      <c r="C177" s="254" t="s">
        <v>54</v>
      </c>
      <c r="D177" s="254"/>
      <c r="E177" s="254"/>
      <c r="F177" s="273" t="s">
        <v>2707</v>
      </c>
      <c r="G177" s="254"/>
      <c r="H177" s="254" t="s">
        <v>2778</v>
      </c>
      <c r="I177" s="254" t="s">
        <v>2709</v>
      </c>
      <c r="J177" s="254">
        <v>20</v>
      </c>
      <c r="K177" s="295"/>
    </row>
    <row r="178" spans="2:11" ht="15" customHeight="1">
      <c r="B178" s="274"/>
      <c r="C178" s="254" t="s">
        <v>153</v>
      </c>
      <c r="D178" s="254"/>
      <c r="E178" s="254"/>
      <c r="F178" s="273" t="s">
        <v>2707</v>
      </c>
      <c r="G178" s="254"/>
      <c r="H178" s="254" t="s">
        <v>2779</v>
      </c>
      <c r="I178" s="254" t="s">
        <v>2709</v>
      </c>
      <c r="J178" s="254">
        <v>255</v>
      </c>
      <c r="K178" s="295"/>
    </row>
    <row r="179" spans="2:11" ht="15" customHeight="1">
      <c r="B179" s="274"/>
      <c r="C179" s="254" t="s">
        <v>154</v>
      </c>
      <c r="D179" s="254"/>
      <c r="E179" s="254"/>
      <c r="F179" s="273" t="s">
        <v>2707</v>
      </c>
      <c r="G179" s="254"/>
      <c r="H179" s="254" t="s">
        <v>2672</v>
      </c>
      <c r="I179" s="254" t="s">
        <v>2709</v>
      </c>
      <c r="J179" s="254">
        <v>10</v>
      </c>
      <c r="K179" s="295"/>
    </row>
    <row r="180" spans="2:11" ht="15" customHeight="1">
      <c r="B180" s="274"/>
      <c r="C180" s="254" t="s">
        <v>155</v>
      </c>
      <c r="D180" s="254"/>
      <c r="E180" s="254"/>
      <c r="F180" s="273" t="s">
        <v>2707</v>
      </c>
      <c r="G180" s="254"/>
      <c r="H180" s="254" t="s">
        <v>2780</v>
      </c>
      <c r="I180" s="254" t="s">
        <v>2741</v>
      </c>
      <c r="J180" s="254"/>
      <c r="K180" s="295"/>
    </row>
    <row r="181" spans="2:11" ht="15" customHeight="1">
      <c r="B181" s="274"/>
      <c r="C181" s="254" t="s">
        <v>2781</v>
      </c>
      <c r="D181" s="254"/>
      <c r="E181" s="254"/>
      <c r="F181" s="273" t="s">
        <v>2707</v>
      </c>
      <c r="G181" s="254"/>
      <c r="H181" s="254" t="s">
        <v>2782</v>
      </c>
      <c r="I181" s="254" t="s">
        <v>2741</v>
      </c>
      <c r="J181" s="254"/>
      <c r="K181" s="295"/>
    </row>
    <row r="182" spans="2:11" ht="15" customHeight="1">
      <c r="B182" s="274"/>
      <c r="C182" s="254" t="s">
        <v>2770</v>
      </c>
      <c r="D182" s="254"/>
      <c r="E182" s="254"/>
      <c r="F182" s="273" t="s">
        <v>2707</v>
      </c>
      <c r="G182" s="254"/>
      <c r="H182" s="254" t="s">
        <v>2783</v>
      </c>
      <c r="I182" s="254" t="s">
        <v>2741</v>
      </c>
      <c r="J182" s="254"/>
      <c r="K182" s="295"/>
    </row>
    <row r="183" spans="2:11" ht="15" customHeight="1">
      <c r="B183" s="274"/>
      <c r="C183" s="254" t="s">
        <v>157</v>
      </c>
      <c r="D183" s="254"/>
      <c r="E183" s="254"/>
      <c r="F183" s="273" t="s">
        <v>2713</v>
      </c>
      <c r="G183" s="254"/>
      <c r="H183" s="254" t="s">
        <v>2784</v>
      </c>
      <c r="I183" s="254" t="s">
        <v>2709</v>
      </c>
      <c r="J183" s="254">
        <v>50</v>
      </c>
      <c r="K183" s="295"/>
    </row>
    <row r="184" spans="2:11" ht="15" customHeight="1">
      <c r="B184" s="274"/>
      <c r="C184" s="254" t="s">
        <v>2785</v>
      </c>
      <c r="D184" s="254"/>
      <c r="E184" s="254"/>
      <c r="F184" s="273" t="s">
        <v>2713</v>
      </c>
      <c r="G184" s="254"/>
      <c r="H184" s="254" t="s">
        <v>2786</v>
      </c>
      <c r="I184" s="254" t="s">
        <v>2787</v>
      </c>
      <c r="J184" s="254"/>
      <c r="K184" s="295"/>
    </row>
    <row r="185" spans="2:11" ht="15" customHeight="1">
      <c r="B185" s="274"/>
      <c r="C185" s="254" t="s">
        <v>2788</v>
      </c>
      <c r="D185" s="254"/>
      <c r="E185" s="254"/>
      <c r="F185" s="273" t="s">
        <v>2713</v>
      </c>
      <c r="G185" s="254"/>
      <c r="H185" s="254" t="s">
        <v>2789</v>
      </c>
      <c r="I185" s="254" t="s">
        <v>2787</v>
      </c>
      <c r="J185" s="254"/>
      <c r="K185" s="295"/>
    </row>
    <row r="186" spans="2:11" ht="15" customHeight="1">
      <c r="B186" s="274"/>
      <c r="C186" s="254" t="s">
        <v>2790</v>
      </c>
      <c r="D186" s="254"/>
      <c r="E186" s="254"/>
      <c r="F186" s="273" t="s">
        <v>2713</v>
      </c>
      <c r="G186" s="254"/>
      <c r="H186" s="254" t="s">
        <v>2791</v>
      </c>
      <c r="I186" s="254" t="s">
        <v>2787</v>
      </c>
      <c r="J186" s="254"/>
      <c r="K186" s="295"/>
    </row>
    <row r="187" spans="2:11" ht="15" customHeight="1">
      <c r="B187" s="274"/>
      <c r="C187" s="307" t="s">
        <v>2792</v>
      </c>
      <c r="D187" s="254"/>
      <c r="E187" s="254"/>
      <c r="F187" s="273" t="s">
        <v>2713</v>
      </c>
      <c r="G187" s="254"/>
      <c r="H187" s="254" t="s">
        <v>2793</v>
      </c>
      <c r="I187" s="254" t="s">
        <v>2794</v>
      </c>
      <c r="J187" s="308" t="s">
        <v>2795</v>
      </c>
      <c r="K187" s="295"/>
    </row>
    <row r="188" spans="2:11" ht="15" customHeight="1">
      <c r="B188" s="274"/>
      <c r="C188" s="259" t="s">
        <v>43</v>
      </c>
      <c r="D188" s="254"/>
      <c r="E188" s="254"/>
      <c r="F188" s="273" t="s">
        <v>2707</v>
      </c>
      <c r="G188" s="254"/>
      <c r="H188" s="250" t="s">
        <v>2796</v>
      </c>
      <c r="I188" s="254" t="s">
        <v>2797</v>
      </c>
      <c r="J188" s="254"/>
      <c r="K188" s="295"/>
    </row>
    <row r="189" spans="2:11" ht="15" customHeight="1">
      <c r="B189" s="274"/>
      <c r="C189" s="259" t="s">
        <v>2798</v>
      </c>
      <c r="D189" s="254"/>
      <c r="E189" s="254"/>
      <c r="F189" s="273" t="s">
        <v>2707</v>
      </c>
      <c r="G189" s="254"/>
      <c r="H189" s="254" t="s">
        <v>2799</v>
      </c>
      <c r="I189" s="254" t="s">
        <v>2741</v>
      </c>
      <c r="J189" s="254"/>
      <c r="K189" s="295"/>
    </row>
    <row r="190" spans="2:11" ht="15" customHeight="1">
      <c r="B190" s="274"/>
      <c r="C190" s="259" t="s">
        <v>2800</v>
      </c>
      <c r="D190" s="254"/>
      <c r="E190" s="254"/>
      <c r="F190" s="273" t="s">
        <v>2707</v>
      </c>
      <c r="G190" s="254"/>
      <c r="H190" s="254" t="s">
        <v>2801</v>
      </c>
      <c r="I190" s="254" t="s">
        <v>2741</v>
      </c>
      <c r="J190" s="254"/>
      <c r="K190" s="295"/>
    </row>
    <row r="191" spans="2:11" ht="15" customHeight="1">
      <c r="B191" s="274"/>
      <c r="C191" s="259" t="s">
        <v>2802</v>
      </c>
      <c r="D191" s="254"/>
      <c r="E191" s="254"/>
      <c r="F191" s="273" t="s">
        <v>2713</v>
      </c>
      <c r="G191" s="254"/>
      <c r="H191" s="254" t="s">
        <v>2803</v>
      </c>
      <c r="I191" s="254" t="s">
        <v>2741</v>
      </c>
      <c r="J191" s="254"/>
      <c r="K191" s="295"/>
    </row>
    <row r="192" spans="2:11" ht="15" customHeight="1">
      <c r="B192" s="301"/>
      <c r="C192" s="309"/>
      <c r="D192" s="283"/>
      <c r="E192" s="283"/>
      <c r="F192" s="283"/>
      <c r="G192" s="283"/>
      <c r="H192" s="283"/>
      <c r="I192" s="283"/>
      <c r="J192" s="283"/>
      <c r="K192" s="302"/>
    </row>
    <row r="193" spans="2:11" ht="18.75" customHeight="1">
      <c r="B193" s="250"/>
      <c r="C193" s="254"/>
      <c r="D193" s="254"/>
      <c r="E193" s="254"/>
      <c r="F193" s="273"/>
      <c r="G193" s="254"/>
      <c r="H193" s="254"/>
      <c r="I193" s="254"/>
      <c r="J193" s="254"/>
      <c r="K193" s="250"/>
    </row>
    <row r="194" spans="2:11" ht="18.75" customHeight="1">
      <c r="B194" s="250"/>
      <c r="C194" s="254"/>
      <c r="D194" s="254"/>
      <c r="E194" s="254"/>
      <c r="F194" s="273"/>
      <c r="G194" s="254"/>
      <c r="H194" s="254"/>
      <c r="I194" s="254"/>
      <c r="J194" s="254"/>
      <c r="K194" s="250"/>
    </row>
    <row r="195" spans="2:11" ht="18.75" customHeight="1">
      <c r="B195" s="260"/>
      <c r="C195" s="260"/>
      <c r="D195" s="260"/>
      <c r="E195" s="260"/>
      <c r="F195" s="260"/>
      <c r="G195" s="260"/>
      <c r="H195" s="260"/>
      <c r="I195" s="260"/>
      <c r="J195" s="260"/>
      <c r="K195" s="260"/>
    </row>
    <row r="196" spans="2:11" ht="13.5">
      <c r="B196" s="242"/>
      <c r="C196" s="243"/>
      <c r="D196" s="243"/>
      <c r="E196" s="243"/>
      <c r="F196" s="243"/>
      <c r="G196" s="243"/>
      <c r="H196" s="243"/>
      <c r="I196" s="243"/>
      <c r="J196" s="243"/>
      <c r="K196" s="244"/>
    </row>
    <row r="197" spans="2:11" ht="20.5">
      <c r="B197" s="245"/>
      <c r="C197" s="384" t="s">
        <v>2804</v>
      </c>
      <c r="D197" s="384"/>
      <c r="E197" s="384"/>
      <c r="F197" s="384"/>
      <c r="G197" s="384"/>
      <c r="H197" s="384"/>
      <c r="I197" s="384"/>
      <c r="J197" s="384"/>
      <c r="K197" s="246"/>
    </row>
    <row r="198" spans="2:11" ht="25.5" customHeight="1">
      <c r="B198" s="245"/>
      <c r="C198" s="310" t="s">
        <v>2805</v>
      </c>
      <c r="D198" s="310"/>
      <c r="E198" s="310"/>
      <c r="F198" s="310" t="s">
        <v>2806</v>
      </c>
      <c r="G198" s="311"/>
      <c r="H198" s="383" t="s">
        <v>2807</v>
      </c>
      <c r="I198" s="383"/>
      <c r="J198" s="383"/>
      <c r="K198" s="246"/>
    </row>
    <row r="199" spans="2:11" ht="5.25" customHeight="1">
      <c r="B199" s="274"/>
      <c r="C199" s="271"/>
      <c r="D199" s="271"/>
      <c r="E199" s="271"/>
      <c r="F199" s="271"/>
      <c r="G199" s="254"/>
      <c r="H199" s="271"/>
      <c r="I199" s="271"/>
      <c r="J199" s="271"/>
      <c r="K199" s="295"/>
    </row>
    <row r="200" spans="2:11" ht="15" customHeight="1">
      <c r="B200" s="274"/>
      <c r="C200" s="254" t="s">
        <v>2797</v>
      </c>
      <c r="D200" s="254"/>
      <c r="E200" s="254"/>
      <c r="F200" s="273" t="s">
        <v>44</v>
      </c>
      <c r="G200" s="254"/>
      <c r="H200" s="382" t="s">
        <v>2808</v>
      </c>
      <c r="I200" s="382"/>
      <c r="J200" s="382"/>
      <c r="K200" s="295"/>
    </row>
    <row r="201" spans="2:11" ht="15" customHeight="1">
      <c r="B201" s="274"/>
      <c r="C201" s="280"/>
      <c r="D201" s="254"/>
      <c r="E201" s="254"/>
      <c r="F201" s="273" t="s">
        <v>45</v>
      </c>
      <c r="G201" s="254"/>
      <c r="H201" s="382" t="s">
        <v>2809</v>
      </c>
      <c r="I201" s="382"/>
      <c r="J201" s="382"/>
      <c r="K201" s="295"/>
    </row>
    <row r="202" spans="2:11" ht="15" customHeight="1">
      <c r="B202" s="274"/>
      <c r="C202" s="280"/>
      <c r="D202" s="254"/>
      <c r="E202" s="254"/>
      <c r="F202" s="273" t="s">
        <v>48</v>
      </c>
      <c r="G202" s="254"/>
      <c r="H202" s="382" t="s">
        <v>2810</v>
      </c>
      <c r="I202" s="382"/>
      <c r="J202" s="382"/>
      <c r="K202" s="295"/>
    </row>
    <row r="203" spans="2:11" ht="15" customHeight="1">
      <c r="B203" s="274"/>
      <c r="C203" s="254"/>
      <c r="D203" s="254"/>
      <c r="E203" s="254"/>
      <c r="F203" s="273" t="s">
        <v>46</v>
      </c>
      <c r="G203" s="254"/>
      <c r="H203" s="382" t="s">
        <v>2811</v>
      </c>
      <c r="I203" s="382"/>
      <c r="J203" s="382"/>
      <c r="K203" s="295"/>
    </row>
    <row r="204" spans="2:11" ht="15" customHeight="1">
      <c r="B204" s="274"/>
      <c r="C204" s="254"/>
      <c r="D204" s="254"/>
      <c r="E204" s="254"/>
      <c r="F204" s="273" t="s">
        <v>47</v>
      </c>
      <c r="G204" s="254"/>
      <c r="H204" s="382" t="s">
        <v>2812</v>
      </c>
      <c r="I204" s="382"/>
      <c r="J204" s="382"/>
      <c r="K204" s="295"/>
    </row>
    <row r="205" spans="2:11" ht="15" customHeight="1">
      <c r="B205" s="274"/>
      <c r="C205" s="254"/>
      <c r="D205" s="254"/>
      <c r="E205" s="254"/>
      <c r="F205" s="273"/>
      <c r="G205" s="254"/>
      <c r="H205" s="254"/>
      <c r="I205" s="254"/>
      <c r="J205" s="254"/>
      <c r="K205" s="295"/>
    </row>
    <row r="206" spans="2:11" ht="15" customHeight="1">
      <c r="B206" s="274"/>
      <c r="C206" s="254" t="s">
        <v>2753</v>
      </c>
      <c r="D206" s="254"/>
      <c r="E206" s="254"/>
      <c r="F206" s="273" t="s">
        <v>79</v>
      </c>
      <c r="G206" s="254"/>
      <c r="H206" s="382" t="s">
        <v>2813</v>
      </c>
      <c r="I206" s="382"/>
      <c r="J206" s="382"/>
      <c r="K206" s="295"/>
    </row>
    <row r="207" spans="2:11" ht="15" customHeight="1">
      <c r="B207" s="274"/>
      <c r="C207" s="280"/>
      <c r="D207" s="254"/>
      <c r="E207" s="254"/>
      <c r="F207" s="273" t="s">
        <v>2653</v>
      </c>
      <c r="G207" s="254"/>
      <c r="H207" s="382" t="s">
        <v>2654</v>
      </c>
      <c r="I207" s="382"/>
      <c r="J207" s="382"/>
      <c r="K207" s="295"/>
    </row>
    <row r="208" spans="2:11" ht="15" customHeight="1">
      <c r="B208" s="274"/>
      <c r="C208" s="254"/>
      <c r="D208" s="254"/>
      <c r="E208" s="254"/>
      <c r="F208" s="273" t="s">
        <v>2651</v>
      </c>
      <c r="G208" s="254"/>
      <c r="H208" s="382" t="s">
        <v>2814</v>
      </c>
      <c r="I208" s="382"/>
      <c r="J208" s="382"/>
      <c r="K208" s="295"/>
    </row>
    <row r="209" spans="2:11" ht="15" customHeight="1">
      <c r="B209" s="312"/>
      <c r="C209" s="280"/>
      <c r="D209" s="280"/>
      <c r="E209" s="280"/>
      <c r="F209" s="273" t="s">
        <v>129</v>
      </c>
      <c r="G209" s="259"/>
      <c r="H209" s="381" t="s">
        <v>2610</v>
      </c>
      <c r="I209" s="381"/>
      <c r="J209" s="381"/>
      <c r="K209" s="313"/>
    </row>
    <row r="210" spans="2:11" ht="15" customHeight="1">
      <c r="B210" s="312"/>
      <c r="C210" s="280"/>
      <c r="D210" s="280"/>
      <c r="E210" s="280"/>
      <c r="F210" s="273" t="s">
        <v>2655</v>
      </c>
      <c r="G210" s="259"/>
      <c r="H210" s="381" t="s">
        <v>2815</v>
      </c>
      <c r="I210" s="381"/>
      <c r="J210" s="381"/>
      <c r="K210" s="313"/>
    </row>
    <row r="211" spans="2:11" ht="15" customHeight="1">
      <c r="B211" s="312"/>
      <c r="C211" s="280"/>
      <c r="D211" s="280"/>
      <c r="E211" s="280"/>
      <c r="F211" s="314"/>
      <c r="G211" s="259"/>
      <c r="H211" s="315"/>
      <c r="I211" s="315"/>
      <c r="J211" s="315"/>
      <c r="K211" s="313"/>
    </row>
    <row r="212" spans="2:11" ht="15" customHeight="1">
      <c r="B212" s="312"/>
      <c r="C212" s="254" t="s">
        <v>2777</v>
      </c>
      <c r="D212" s="280"/>
      <c r="E212" s="280"/>
      <c r="F212" s="273">
        <v>1</v>
      </c>
      <c r="G212" s="259"/>
      <c r="H212" s="381" t="s">
        <v>2816</v>
      </c>
      <c r="I212" s="381"/>
      <c r="J212" s="381"/>
      <c r="K212" s="313"/>
    </row>
    <row r="213" spans="2:11" ht="15" customHeight="1">
      <c r="B213" s="312"/>
      <c r="C213" s="280"/>
      <c r="D213" s="280"/>
      <c r="E213" s="280"/>
      <c r="F213" s="273">
        <v>2</v>
      </c>
      <c r="G213" s="259"/>
      <c r="H213" s="381" t="s">
        <v>2817</v>
      </c>
      <c r="I213" s="381"/>
      <c r="J213" s="381"/>
      <c r="K213" s="313"/>
    </row>
    <row r="214" spans="2:11" ht="15" customHeight="1">
      <c r="B214" s="312"/>
      <c r="C214" s="280"/>
      <c r="D214" s="280"/>
      <c r="E214" s="280"/>
      <c r="F214" s="273">
        <v>3</v>
      </c>
      <c r="G214" s="259"/>
      <c r="H214" s="381" t="s">
        <v>2818</v>
      </c>
      <c r="I214" s="381"/>
      <c r="J214" s="381"/>
      <c r="K214" s="313"/>
    </row>
    <row r="215" spans="2:11" ht="15" customHeight="1">
      <c r="B215" s="312"/>
      <c r="C215" s="280"/>
      <c r="D215" s="280"/>
      <c r="E215" s="280"/>
      <c r="F215" s="273">
        <v>4</v>
      </c>
      <c r="G215" s="259"/>
      <c r="H215" s="381" t="s">
        <v>2819</v>
      </c>
      <c r="I215" s="381"/>
      <c r="J215" s="381"/>
      <c r="K215" s="313"/>
    </row>
    <row r="216" spans="2:11" ht="12.75" customHeight="1">
      <c r="B216" s="316"/>
      <c r="C216" s="317"/>
      <c r="D216" s="317"/>
      <c r="E216" s="317"/>
      <c r="F216" s="317"/>
      <c r="G216" s="317"/>
      <c r="H216" s="317"/>
      <c r="I216" s="317"/>
      <c r="J216" s="317"/>
      <c r="K216" s="318"/>
    </row>
  </sheetData>
  <sheetProtection formatCells="0" formatColumns="0" formatRows="0" insertColumns="0" insertRows="0" insertHyperlinks="0" deleteColumns="0" deleteRows="0" sort="0" autoFilter="0" pivotTables="0"/>
  <mergeCells count="77">
    <mergeCell ref="F17:J17"/>
    <mergeCell ref="C3:J3"/>
    <mergeCell ref="C9:J9"/>
    <mergeCell ref="D11:J11"/>
    <mergeCell ref="D14:J14"/>
    <mergeCell ref="D15:J15"/>
    <mergeCell ref="F16:J16"/>
    <mergeCell ref="D10:J10"/>
    <mergeCell ref="D13:J13"/>
    <mergeCell ref="C4:J4"/>
    <mergeCell ref="C6:J6"/>
    <mergeCell ref="C7:J7"/>
    <mergeCell ref="C23:J23"/>
    <mergeCell ref="D25:J25"/>
    <mergeCell ref="C24:J24"/>
    <mergeCell ref="F18:J18"/>
    <mergeCell ref="F21:J21"/>
    <mergeCell ref="F19:J19"/>
    <mergeCell ref="F20:J20"/>
    <mergeCell ref="D31:J31"/>
    <mergeCell ref="D32:J32"/>
    <mergeCell ref="D29:J29"/>
    <mergeCell ref="D28:J28"/>
    <mergeCell ref="D26:J26"/>
    <mergeCell ref="G43:J43"/>
    <mergeCell ref="G42:J42"/>
    <mergeCell ref="D33:J33"/>
    <mergeCell ref="G38:J38"/>
    <mergeCell ref="G39:J39"/>
    <mergeCell ref="G40:J40"/>
    <mergeCell ref="G41:J41"/>
    <mergeCell ref="G34:J34"/>
    <mergeCell ref="G35:J35"/>
    <mergeCell ref="G36:J36"/>
    <mergeCell ref="G37:J37"/>
    <mergeCell ref="D57:J57"/>
    <mergeCell ref="D56:J56"/>
    <mergeCell ref="D45:J45"/>
    <mergeCell ref="C50:J50"/>
    <mergeCell ref="C52:J52"/>
    <mergeCell ref="C53:J53"/>
    <mergeCell ref="C55:J55"/>
    <mergeCell ref="D49:J49"/>
    <mergeCell ref="E48:J48"/>
    <mergeCell ref="E47:J47"/>
    <mergeCell ref="E46:J46"/>
    <mergeCell ref="D59:J59"/>
    <mergeCell ref="D60:J60"/>
    <mergeCell ref="D63:J63"/>
    <mergeCell ref="D61:J61"/>
    <mergeCell ref="D58:J58"/>
    <mergeCell ref="D68:J68"/>
    <mergeCell ref="D66:J66"/>
    <mergeCell ref="D65:J65"/>
    <mergeCell ref="D67:J67"/>
    <mergeCell ref="D64:J64"/>
    <mergeCell ref="C163:J163"/>
    <mergeCell ref="C120:J120"/>
    <mergeCell ref="C145:J145"/>
    <mergeCell ref="C100:J100"/>
    <mergeCell ref="C73:J73"/>
    <mergeCell ref="H198:J198"/>
    <mergeCell ref="C197:J197"/>
    <mergeCell ref="H206:J206"/>
    <mergeCell ref="H204:J204"/>
    <mergeCell ref="H202:J202"/>
    <mergeCell ref="H200:J200"/>
    <mergeCell ref="H215:J215"/>
    <mergeCell ref="H208:J208"/>
    <mergeCell ref="H203:J203"/>
    <mergeCell ref="H201:J201"/>
    <mergeCell ref="H212:J212"/>
    <mergeCell ref="H214:J214"/>
    <mergeCell ref="H213:J213"/>
    <mergeCell ref="H210:J210"/>
    <mergeCell ref="H209:J209"/>
    <mergeCell ref="H207:J20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206"/>
  <sheetViews>
    <sheetView showGridLines="0" workbookViewId="0" topLeftCell="A1">
      <pane ySplit="1" topLeftCell="A134" activePane="bottomLeft" state="frozen"/>
      <selection pane="bottomLeft" activeCell="F149" sqref="F149"/>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7"/>
      <c r="C1" s="107"/>
      <c r="D1" s="108" t="s">
        <v>1</v>
      </c>
      <c r="E1" s="107"/>
      <c r="F1" s="109" t="s">
        <v>131</v>
      </c>
      <c r="G1" s="373" t="s">
        <v>132</v>
      </c>
      <c r="H1" s="373"/>
      <c r="I1" s="110"/>
      <c r="J1" s="109" t="s">
        <v>133</v>
      </c>
      <c r="K1" s="108" t="s">
        <v>134</v>
      </c>
      <c r="L1" s="109" t="s">
        <v>135</v>
      </c>
      <c r="M1" s="109"/>
      <c r="N1" s="109"/>
      <c r="O1" s="109"/>
      <c r="P1" s="109"/>
      <c r="Q1" s="109"/>
      <c r="R1" s="109"/>
      <c r="S1" s="109"/>
      <c r="T1" s="10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7" customHeight="1">
      <c r="L2" s="339" t="s">
        <v>8</v>
      </c>
      <c r="M2" s="340"/>
      <c r="N2" s="340"/>
      <c r="O2" s="340"/>
      <c r="P2" s="340"/>
      <c r="Q2" s="340"/>
      <c r="R2" s="340"/>
      <c r="S2" s="340"/>
      <c r="T2" s="340"/>
      <c r="U2" s="340"/>
      <c r="V2" s="340"/>
      <c r="AT2" s="24" t="s">
        <v>87</v>
      </c>
    </row>
    <row r="3" spans="2:46" ht="7" customHeight="1">
      <c r="B3" s="25"/>
      <c r="C3" s="26"/>
      <c r="D3" s="26"/>
      <c r="E3" s="26"/>
      <c r="F3" s="26"/>
      <c r="G3" s="26"/>
      <c r="H3" s="26"/>
      <c r="I3" s="111"/>
      <c r="J3" s="26"/>
      <c r="K3" s="27"/>
      <c r="AT3" s="24" t="s">
        <v>82</v>
      </c>
    </row>
    <row r="4" spans="2:46" ht="37" customHeight="1">
      <c r="B4" s="28"/>
      <c r="C4" s="29"/>
      <c r="D4" s="30" t="s">
        <v>136</v>
      </c>
      <c r="E4" s="29"/>
      <c r="F4" s="29"/>
      <c r="G4" s="29"/>
      <c r="H4" s="29"/>
      <c r="I4" s="112"/>
      <c r="J4" s="29"/>
      <c r="K4" s="31"/>
      <c r="M4" s="32" t="s">
        <v>13</v>
      </c>
      <c r="AT4" s="24" t="s">
        <v>6</v>
      </c>
    </row>
    <row r="5" spans="2:11" ht="7" customHeight="1">
      <c r="B5" s="28"/>
      <c r="C5" s="29"/>
      <c r="D5" s="29"/>
      <c r="E5" s="29"/>
      <c r="F5" s="29"/>
      <c r="G5" s="29"/>
      <c r="H5" s="29"/>
      <c r="I5" s="112"/>
      <c r="J5" s="29"/>
      <c r="K5" s="31"/>
    </row>
    <row r="6" spans="2:11" ht="13.5">
      <c r="B6" s="28"/>
      <c r="C6" s="29"/>
      <c r="D6" s="37" t="s">
        <v>19</v>
      </c>
      <c r="E6" s="29"/>
      <c r="F6" s="29"/>
      <c r="G6" s="29"/>
      <c r="H6" s="29"/>
      <c r="I6" s="112"/>
      <c r="J6" s="29"/>
      <c r="K6" s="31"/>
    </row>
    <row r="7" spans="2:11" ht="16.5" customHeight="1">
      <c r="B7" s="28"/>
      <c r="C7" s="29"/>
      <c r="D7" s="29"/>
      <c r="E7" s="374" t="str">
        <f>'Rekapitulace stavby'!K6</f>
        <v>Plácek v Hlubočepích</v>
      </c>
      <c r="F7" s="380"/>
      <c r="G7" s="380"/>
      <c r="H7" s="380"/>
      <c r="I7" s="112"/>
      <c r="J7" s="29"/>
      <c r="K7" s="31"/>
    </row>
    <row r="8" spans="2:11" ht="13.5">
      <c r="B8" s="28"/>
      <c r="C8" s="29"/>
      <c r="D8" s="37" t="s">
        <v>137</v>
      </c>
      <c r="E8" s="29"/>
      <c r="F8" s="29"/>
      <c r="G8" s="29"/>
      <c r="H8" s="29"/>
      <c r="I8" s="112"/>
      <c r="J8" s="29"/>
      <c r="K8" s="31"/>
    </row>
    <row r="9" spans="2:11" s="1" customFormat="1" ht="16.5" customHeight="1">
      <c r="B9" s="41"/>
      <c r="C9" s="42"/>
      <c r="D9" s="42"/>
      <c r="E9" s="374" t="s">
        <v>138</v>
      </c>
      <c r="F9" s="375"/>
      <c r="G9" s="375"/>
      <c r="H9" s="375"/>
      <c r="I9" s="113"/>
      <c r="J9" s="42"/>
      <c r="K9" s="45"/>
    </row>
    <row r="10" spans="2:11" s="1" customFormat="1" ht="13.5">
      <c r="B10" s="41"/>
      <c r="C10" s="42"/>
      <c r="D10" s="37" t="s">
        <v>139</v>
      </c>
      <c r="E10" s="42"/>
      <c r="F10" s="42"/>
      <c r="G10" s="42"/>
      <c r="H10" s="42"/>
      <c r="I10" s="113"/>
      <c r="J10" s="42"/>
      <c r="K10" s="45"/>
    </row>
    <row r="11" spans="2:11" s="1" customFormat="1" ht="37" customHeight="1">
      <c r="B11" s="41"/>
      <c r="C11" s="42"/>
      <c r="D11" s="42"/>
      <c r="E11" s="376" t="s">
        <v>140</v>
      </c>
      <c r="F11" s="375"/>
      <c r="G11" s="375"/>
      <c r="H11" s="375"/>
      <c r="I11" s="113"/>
      <c r="J11" s="42"/>
      <c r="K11" s="45"/>
    </row>
    <row r="12" spans="2:11" s="1" customFormat="1" ht="13.5">
      <c r="B12" s="41"/>
      <c r="C12" s="42"/>
      <c r="D12" s="42"/>
      <c r="E12" s="42"/>
      <c r="F12" s="42"/>
      <c r="G12" s="42"/>
      <c r="H12" s="42"/>
      <c r="I12" s="113"/>
      <c r="J12" s="42"/>
      <c r="K12" s="45"/>
    </row>
    <row r="13" spans="2:11" s="1" customFormat="1" ht="14.5" customHeight="1">
      <c r="B13" s="41"/>
      <c r="C13" s="42"/>
      <c r="D13" s="37" t="s">
        <v>21</v>
      </c>
      <c r="E13" s="42"/>
      <c r="F13" s="35" t="s">
        <v>5</v>
      </c>
      <c r="G13" s="42"/>
      <c r="H13" s="42"/>
      <c r="I13" s="114" t="s">
        <v>22</v>
      </c>
      <c r="J13" s="35" t="s">
        <v>5</v>
      </c>
      <c r="K13" s="45"/>
    </row>
    <row r="14" spans="2:11" s="1" customFormat="1" ht="14.5" customHeight="1">
      <c r="B14" s="41"/>
      <c r="C14" s="42"/>
      <c r="D14" s="37" t="s">
        <v>23</v>
      </c>
      <c r="E14" s="42"/>
      <c r="F14" s="35" t="s">
        <v>24</v>
      </c>
      <c r="G14" s="42"/>
      <c r="H14" s="42"/>
      <c r="I14" s="114" t="s">
        <v>25</v>
      </c>
      <c r="J14" s="115" t="str">
        <f>'Rekapitulace stavby'!AN8</f>
        <v>30. 10. 2018</v>
      </c>
      <c r="K14" s="45"/>
    </row>
    <row r="15" spans="2:11" s="1" customFormat="1" ht="10.75" customHeight="1">
      <c r="B15" s="41"/>
      <c r="C15" s="42"/>
      <c r="D15" s="42"/>
      <c r="E15" s="42"/>
      <c r="F15" s="42"/>
      <c r="G15" s="42"/>
      <c r="H15" s="42"/>
      <c r="I15" s="113"/>
      <c r="J15" s="42"/>
      <c r="K15" s="45"/>
    </row>
    <row r="16" spans="2:11" s="1" customFormat="1" ht="14.5" customHeight="1">
      <c r="B16" s="41"/>
      <c r="C16" s="42"/>
      <c r="D16" s="37" t="s">
        <v>27</v>
      </c>
      <c r="E16" s="42"/>
      <c r="F16" s="42"/>
      <c r="G16" s="42"/>
      <c r="H16" s="42"/>
      <c r="I16" s="114" t="s">
        <v>28</v>
      </c>
      <c r="J16" s="35" t="s">
        <v>29</v>
      </c>
      <c r="K16" s="45"/>
    </row>
    <row r="17" spans="2:11" s="1" customFormat="1" ht="18" customHeight="1">
      <c r="B17" s="41"/>
      <c r="C17" s="42"/>
      <c r="D17" s="42"/>
      <c r="E17" s="35" t="s">
        <v>30</v>
      </c>
      <c r="F17" s="42"/>
      <c r="G17" s="42"/>
      <c r="H17" s="42"/>
      <c r="I17" s="114" t="s">
        <v>31</v>
      </c>
      <c r="J17" s="35" t="s">
        <v>5</v>
      </c>
      <c r="K17" s="45"/>
    </row>
    <row r="18" spans="2:11" s="1" customFormat="1" ht="7" customHeight="1">
      <c r="B18" s="41"/>
      <c r="C18" s="42"/>
      <c r="D18" s="42"/>
      <c r="E18" s="42"/>
      <c r="F18" s="42"/>
      <c r="G18" s="42"/>
      <c r="H18" s="42"/>
      <c r="I18" s="113"/>
      <c r="J18" s="42"/>
      <c r="K18" s="45"/>
    </row>
    <row r="19" spans="2:11" s="1" customFormat="1" ht="14.5" customHeight="1">
      <c r="B19" s="41"/>
      <c r="C19" s="42"/>
      <c r="D19" s="37" t="s">
        <v>32</v>
      </c>
      <c r="E19" s="42"/>
      <c r="F19" s="42"/>
      <c r="G19" s="42"/>
      <c r="H19" s="42"/>
      <c r="I19" s="114"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14" t="s">
        <v>31</v>
      </c>
      <c r="J20" s="35" t="str">
        <f>IF('Rekapitulace stavby'!AN14="Vyplň údaj","",IF('Rekapitulace stavby'!AN14="","",'Rekapitulace stavby'!AN14))</f>
        <v/>
      </c>
      <c r="K20" s="45"/>
    </row>
    <row r="21" spans="2:11" s="1" customFormat="1" ht="7" customHeight="1">
      <c r="B21" s="41"/>
      <c r="C21" s="42"/>
      <c r="D21" s="42"/>
      <c r="E21" s="42"/>
      <c r="F21" s="42"/>
      <c r="G21" s="42"/>
      <c r="H21" s="42"/>
      <c r="I21" s="113"/>
      <c r="J21" s="42"/>
      <c r="K21" s="45"/>
    </row>
    <row r="22" spans="2:11" s="1" customFormat="1" ht="14.5" customHeight="1">
      <c r="B22" s="41"/>
      <c r="C22" s="42"/>
      <c r="D22" s="37" t="s">
        <v>34</v>
      </c>
      <c r="E22" s="42"/>
      <c r="F22" s="42"/>
      <c r="G22" s="42"/>
      <c r="H22" s="42"/>
      <c r="I22" s="114" t="s">
        <v>28</v>
      </c>
      <c r="J22" s="35" t="s">
        <v>5</v>
      </c>
      <c r="K22" s="45"/>
    </row>
    <row r="23" spans="2:11" s="1" customFormat="1" ht="18" customHeight="1">
      <c r="B23" s="41"/>
      <c r="C23" s="42"/>
      <c r="D23" s="42"/>
      <c r="E23" s="35" t="s">
        <v>35</v>
      </c>
      <c r="F23" s="42"/>
      <c r="G23" s="42"/>
      <c r="H23" s="42"/>
      <c r="I23" s="114" t="s">
        <v>31</v>
      </c>
      <c r="J23" s="35" t="s">
        <v>5</v>
      </c>
      <c r="K23" s="45"/>
    </row>
    <row r="24" spans="2:11" s="1" customFormat="1" ht="7" customHeight="1">
      <c r="B24" s="41"/>
      <c r="C24" s="42"/>
      <c r="D24" s="42"/>
      <c r="E24" s="42"/>
      <c r="F24" s="42"/>
      <c r="G24" s="42"/>
      <c r="H24" s="42"/>
      <c r="I24" s="113"/>
      <c r="J24" s="42"/>
      <c r="K24" s="45"/>
    </row>
    <row r="25" spans="2:11" s="1" customFormat="1" ht="14.5" customHeight="1">
      <c r="B25" s="41"/>
      <c r="C25" s="42"/>
      <c r="D25" s="37" t="s">
        <v>37</v>
      </c>
      <c r="E25" s="42"/>
      <c r="F25" s="42"/>
      <c r="G25" s="42"/>
      <c r="H25" s="42"/>
      <c r="I25" s="113"/>
      <c r="J25" s="42"/>
      <c r="K25" s="45"/>
    </row>
    <row r="26" spans="2:11" s="7" customFormat="1" ht="16.5" customHeight="1">
      <c r="B26" s="116"/>
      <c r="C26" s="117"/>
      <c r="D26" s="117"/>
      <c r="E26" s="350" t="s">
        <v>5</v>
      </c>
      <c r="F26" s="350"/>
      <c r="G26" s="350"/>
      <c r="H26" s="350"/>
      <c r="I26" s="118"/>
      <c r="J26" s="117"/>
      <c r="K26" s="119"/>
    </row>
    <row r="27" spans="2:11" s="1" customFormat="1" ht="7" customHeight="1">
      <c r="B27" s="41"/>
      <c r="C27" s="42"/>
      <c r="D27" s="42"/>
      <c r="E27" s="42"/>
      <c r="F27" s="42"/>
      <c r="G27" s="42"/>
      <c r="H27" s="42"/>
      <c r="I27" s="113"/>
      <c r="J27" s="42"/>
      <c r="K27" s="45"/>
    </row>
    <row r="28" spans="2:11" s="1" customFormat="1" ht="7" customHeight="1">
      <c r="B28" s="41"/>
      <c r="C28" s="42"/>
      <c r="D28" s="68"/>
      <c r="E28" s="68"/>
      <c r="F28" s="68"/>
      <c r="G28" s="68"/>
      <c r="H28" s="68"/>
      <c r="I28" s="120"/>
      <c r="J28" s="68"/>
      <c r="K28" s="121"/>
    </row>
    <row r="29" spans="2:11" s="1" customFormat="1" ht="25.4" customHeight="1">
      <c r="B29" s="41"/>
      <c r="C29" s="42"/>
      <c r="D29" s="122" t="s">
        <v>39</v>
      </c>
      <c r="E29" s="42"/>
      <c r="F29" s="42"/>
      <c r="G29" s="42"/>
      <c r="H29" s="42"/>
      <c r="I29" s="113"/>
      <c r="J29" s="123">
        <f>ROUND(J87,2)</f>
        <v>0</v>
      </c>
      <c r="K29" s="45"/>
    </row>
    <row r="30" spans="2:11" s="1" customFormat="1" ht="7" customHeight="1">
      <c r="B30" s="41"/>
      <c r="C30" s="42"/>
      <c r="D30" s="68"/>
      <c r="E30" s="68"/>
      <c r="F30" s="68"/>
      <c r="G30" s="68"/>
      <c r="H30" s="68"/>
      <c r="I30" s="120"/>
      <c r="J30" s="68"/>
      <c r="K30" s="121"/>
    </row>
    <row r="31" spans="2:11" s="1" customFormat="1" ht="14.5" customHeight="1">
      <c r="B31" s="41"/>
      <c r="C31" s="42"/>
      <c r="D31" s="42"/>
      <c r="E31" s="42"/>
      <c r="F31" s="46" t="s">
        <v>41</v>
      </c>
      <c r="G31" s="42"/>
      <c r="H31" s="42"/>
      <c r="I31" s="124" t="s">
        <v>40</v>
      </c>
      <c r="J31" s="46" t="s">
        <v>42</v>
      </c>
      <c r="K31" s="45"/>
    </row>
    <row r="32" spans="2:11" s="1" customFormat="1" ht="14.5" customHeight="1">
      <c r="B32" s="41"/>
      <c r="C32" s="42"/>
      <c r="D32" s="49" t="s">
        <v>43</v>
      </c>
      <c r="E32" s="49" t="s">
        <v>44</v>
      </c>
      <c r="F32" s="125">
        <f>ROUND(SUM(BE87:BE205),2)</f>
        <v>0</v>
      </c>
      <c r="G32" s="42"/>
      <c r="H32" s="42"/>
      <c r="I32" s="126">
        <v>0.21</v>
      </c>
      <c r="J32" s="125">
        <f>ROUND(ROUND((SUM(BE87:BE205)),2)*I32,2)</f>
        <v>0</v>
      </c>
      <c r="K32" s="45"/>
    </row>
    <row r="33" spans="2:11" s="1" customFormat="1" ht="14.5" customHeight="1">
      <c r="B33" s="41"/>
      <c r="C33" s="42"/>
      <c r="D33" s="42"/>
      <c r="E33" s="49" t="s">
        <v>45</v>
      </c>
      <c r="F33" s="125">
        <f>ROUND(SUM(BF87:BF205),2)</f>
        <v>0</v>
      </c>
      <c r="G33" s="42"/>
      <c r="H33" s="42"/>
      <c r="I33" s="126">
        <v>0.15</v>
      </c>
      <c r="J33" s="125">
        <f>ROUND(ROUND((SUM(BF87:BF205)),2)*I33,2)</f>
        <v>0</v>
      </c>
      <c r="K33" s="45"/>
    </row>
    <row r="34" spans="2:11" s="1" customFormat="1" ht="14.5" customHeight="1" hidden="1">
      <c r="B34" s="41"/>
      <c r="C34" s="42"/>
      <c r="D34" s="42"/>
      <c r="E34" s="49" t="s">
        <v>46</v>
      </c>
      <c r="F34" s="125">
        <f>ROUND(SUM(BG87:BG205),2)</f>
        <v>0</v>
      </c>
      <c r="G34" s="42"/>
      <c r="H34" s="42"/>
      <c r="I34" s="126">
        <v>0.21</v>
      </c>
      <c r="J34" s="125">
        <v>0</v>
      </c>
      <c r="K34" s="45"/>
    </row>
    <row r="35" spans="2:11" s="1" customFormat="1" ht="14.5" customHeight="1" hidden="1">
      <c r="B35" s="41"/>
      <c r="C35" s="42"/>
      <c r="D35" s="42"/>
      <c r="E35" s="49" t="s">
        <v>47</v>
      </c>
      <c r="F35" s="125">
        <f>ROUND(SUM(BH87:BH205),2)</f>
        <v>0</v>
      </c>
      <c r="G35" s="42"/>
      <c r="H35" s="42"/>
      <c r="I35" s="126">
        <v>0.15</v>
      </c>
      <c r="J35" s="125">
        <v>0</v>
      </c>
      <c r="K35" s="45"/>
    </row>
    <row r="36" spans="2:11" s="1" customFormat="1" ht="14.5" customHeight="1" hidden="1">
      <c r="B36" s="41"/>
      <c r="C36" s="42"/>
      <c r="D36" s="42"/>
      <c r="E36" s="49" t="s">
        <v>48</v>
      </c>
      <c r="F36" s="125">
        <f>ROUND(SUM(BI87:BI205),2)</f>
        <v>0</v>
      </c>
      <c r="G36" s="42"/>
      <c r="H36" s="42"/>
      <c r="I36" s="126">
        <v>0</v>
      </c>
      <c r="J36" s="125">
        <v>0</v>
      </c>
      <c r="K36" s="45"/>
    </row>
    <row r="37" spans="2:11" s="1" customFormat="1" ht="7" customHeight="1">
      <c r="B37" s="41"/>
      <c r="C37" s="42"/>
      <c r="D37" s="42"/>
      <c r="E37" s="42"/>
      <c r="F37" s="42"/>
      <c r="G37" s="42"/>
      <c r="H37" s="42"/>
      <c r="I37" s="113"/>
      <c r="J37" s="42"/>
      <c r="K37" s="45"/>
    </row>
    <row r="38" spans="2:11" s="1" customFormat="1" ht="25.4" customHeight="1">
      <c r="B38" s="41"/>
      <c r="C38" s="127"/>
      <c r="D38" s="128" t="s">
        <v>49</v>
      </c>
      <c r="E38" s="71"/>
      <c r="F38" s="71"/>
      <c r="G38" s="129" t="s">
        <v>50</v>
      </c>
      <c r="H38" s="130" t="s">
        <v>51</v>
      </c>
      <c r="I38" s="131"/>
      <c r="J38" s="132">
        <f>SUM(J29:J36)</f>
        <v>0</v>
      </c>
      <c r="K38" s="133"/>
    </row>
    <row r="39" spans="2:11" s="1" customFormat="1" ht="14.5" customHeight="1">
      <c r="B39" s="56"/>
      <c r="C39" s="57"/>
      <c r="D39" s="57"/>
      <c r="E39" s="57"/>
      <c r="F39" s="57"/>
      <c r="G39" s="57"/>
      <c r="H39" s="57"/>
      <c r="I39" s="134"/>
      <c r="J39" s="57"/>
      <c r="K39" s="58"/>
    </row>
    <row r="43" spans="2:11" s="1" customFormat="1" ht="7" customHeight="1">
      <c r="B43" s="59"/>
      <c r="C43" s="60"/>
      <c r="D43" s="60"/>
      <c r="E43" s="60"/>
      <c r="F43" s="60"/>
      <c r="G43" s="60"/>
      <c r="H43" s="60"/>
      <c r="I43" s="135"/>
      <c r="J43" s="60"/>
      <c r="K43" s="136"/>
    </row>
    <row r="44" spans="2:11" s="1" customFormat="1" ht="37" customHeight="1">
      <c r="B44" s="41"/>
      <c r="C44" s="30" t="s">
        <v>141</v>
      </c>
      <c r="D44" s="42"/>
      <c r="E44" s="42"/>
      <c r="F44" s="42"/>
      <c r="G44" s="42"/>
      <c r="H44" s="42"/>
      <c r="I44" s="113"/>
      <c r="J44" s="42"/>
      <c r="K44" s="45"/>
    </row>
    <row r="45" spans="2:11" s="1" customFormat="1" ht="7" customHeight="1">
      <c r="B45" s="41"/>
      <c r="C45" s="42"/>
      <c r="D45" s="42"/>
      <c r="E45" s="42"/>
      <c r="F45" s="42"/>
      <c r="G45" s="42"/>
      <c r="H45" s="42"/>
      <c r="I45" s="113"/>
      <c r="J45" s="42"/>
      <c r="K45" s="45"/>
    </row>
    <row r="46" spans="2:11" s="1" customFormat="1" ht="14.5" customHeight="1">
      <c r="B46" s="41"/>
      <c r="C46" s="37" t="s">
        <v>19</v>
      </c>
      <c r="D46" s="42"/>
      <c r="E46" s="42"/>
      <c r="F46" s="42"/>
      <c r="G46" s="42"/>
      <c r="H46" s="42"/>
      <c r="I46" s="113"/>
      <c r="J46" s="42"/>
      <c r="K46" s="45"/>
    </row>
    <row r="47" spans="2:11" s="1" customFormat="1" ht="16.5" customHeight="1">
      <c r="B47" s="41"/>
      <c r="C47" s="42"/>
      <c r="D47" s="42"/>
      <c r="E47" s="374" t="str">
        <f>E7</f>
        <v>Plácek v Hlubočepích</v>
      </c>
      <c r="F47" s="380"/>
      <c r="G47" s="380"/>
      <c r="H47" s="380"/>
      <c r="I47" s="113"/>
      <c r="J47" s="42"/>
      <c r="K47" s="45"/>
    </row>
    <row r="48" spans="2:11" ht="13.5">
      <c r="B48" s="28"/>
      <c r="C48" s="37" t="s">
        <v>137</v>
      </c>
      <c r="D48" s="29"/>
      <c r="E48" s="29"/>
      <c r="F48" s="29"/>
      <c r="G48" s="29"/>
      <c r="H48" s="29"/>
      <c r="I48" s="112"/>
      <c r="J48" s="29"/>
      <c r="K48" s="31"/>
    </row>
    <row r="49" spans="2:11" s="1" customFormat="1" ht="16.5" customHeight="1">
      <c r="B49" s="41"/>
      <c r="C49" s="42"/>
      <c r="D49" s="42"/>
      <c r="E49" s="374" t="s">
        <v>138</v>
      </c>
      <c r="F49" s="375"/>
      <c r="G49" s="375"/>
      <c r="H49" s="375"/>
      <c r="I49" s="113"/>
      <c r="J49" s="42"/>
      <c r="K49" s="45"/>
    </row>
    <row r="50" spans="2:11" s="1" customFormat="1" ht="14.5" customHeight="1">
      <c r="B50" s="41"/>
      <c r="C50" s="37" t="s">
        <v>139</v>
      </c>
      <c r="D50" s="42"/>
      <c r="E50" s="42"/>
      <c r="F50" s="42"/>
      <c r="G50" s="42"/>
      <c r="H50" s="42"/>
      <c r="I50" s="113"/>
      <c r="J50" s="42"/>
      <c r="K50" s="45"/>
    </row>
    <row r="51" spans="2:11" s="1" customFormat="1" ht="17.25" customHeight="1">
      <c r="B51" s="41"/>
      <c r="C51" s="42"/>
      <c r="D51" s="42"/>
      <c r="E51" s="376" t="str">
        <f>E11</f>
        <v>01.1 - SO 01.1 Bourací a zemní práce</v>
      </c>
      <c r="F51" s="375"/>
      <c r="G51" s="375"/>
      <c r="H51" s="375"/>
      <c r="I51" s="113"/>
      <c r="J51" s="42"/>
      <c r="K51" s="45"/>
    </row>
    <row r="52" spans="2:11" s="1" customFormat="1" ht="7" customHeight="1">
      <c r="B52" s="41"/>
      <c r="C52" s="42"/>
      <c r="D52" s="42"/>
      <c r="E52" s="42"/>
      <c r="F52" s="42"/>
      <c r="G52" s="42"/>
      <c r="H52" s="42"/>
      <c r="I52" s="113"/>
      <c r="J52" s="42"/>
      <c r="K52" s="45"/>
    </row>
    <row r="53" spans="2:11" s="1" customFormat="1" ht="18" customHeight="1">
      <c r="B53" s="41"/>
      <c r="C53" s="37" t="s">
        <v>23</v>
      </c>
      <c r="D53" s="42"/>
      <c r="E53" s="42"/>
      <c r="F53" s="35" t="str">
        <f>F14</f>
        <v>p.č.1282/1, k.ú. Hlubočepy [728837]</v>
      </c>
      <c r="G53" s="42"/>
      <c r="H53" s="42"/>
      <c r="I53" s="114" t="s">
        <v>25</v>
      </c>
      <c r="J53" s="115" t="str">
        <f>IF(J14="","",J14)</f>
        <v>30. 10. 2018</v>
      </c>
      <c r="K53" s="45"/>
    </row>
    <row r="54" spans="2:11" s="1" customFormat="1" ht="7" customHeight="1">
      <c r="B54" s="41"/>
      <c r="C54" s="42"/>
      <c r="D54" s="42"/>
      <c r="E54" s="42"/>
      <c r="F54" s="42"/>
      <c r="G54" s="42"/>
      <c r="H54" s="42"/>
      <c r="I54" s="113"/>
      <c r="J54" s="42"/>
      <c r="K54" s="45"/>
    </row>
    <row r="55" spans="2:11" s="1" customFormat="1" ht="13.5">
      <c r="B55" s="41"/>
      <c r="C55" s="37" t="s">
        <v>27</v>
      </c>
      <c r="D55" s="42"/>
      <c r="E55" s="42"/>
      <c r="F55" s="35" t="str">
        <f>E17</f>
        <v>M.Č. PRAHA 5</v>
      </c>
      <c r="G55" s="42"/>
      <c r="H55" s="42"/>
      <c r="I55" s="114" t="s">
        <v>34</v>
      </c>
      <c r="J55" s="350" t="str">
        <f>E23</f>
        <v>VISION FOR LIFE s.r.o.</v>
      </c>
      <c r="K55" s="45"/>
    </row>
    <row r="56" spans="2:11" s="1" customFormat="1" ht="14.5" customHeight="1">
      <c r="B56" s="41"/>
      <c r="C56" s="37" t="s">
        <v>32</v>
      </c>
      <c r="D56" s="42"/>
      <c r="E56" s="42"/>
      <c r="F56" s="35" t="str">
        <f>IF(E20="","",E20)</f>
        <v/>
      </c>
      <c r="G56" s="42"/>
      <c r="H56" s="42"/>
      <c r="I56" s="113"/>
      <c r="J56" s="377"/>
      <c r="K56" s="45"/>
    </row>
    <row r="57" spans="2:11" s="1" customFormat="1" ht="10.4" customHeight="1">
      <c r="B57" s="41"/>
      <c r="C57" s="42"/>
      <c r="D57" s="42"/>
      <c r="E57" s="42"/>
      <c r="F57" s="42"/>
      <c r="G57" s="42"/>
      <c r="H57" s="42"/>
      <c r="I57" s="113"/>
      <c r="J57" s="42"/>
      <c r="K57" s="45"/>
    </row>
    <row r="58" spans="2:11" s="1" customFormat="1" ht="29.25" customHeight="1">
      <c r="B58" s="41"/>
      <c r="C58" s="137" t="s">
        <v>142</v>
      </c>
      <c r="D58" s="127"/>
      <c r="E58" s="127"/>
      <c r="F58" s="127"/>
      <c r="G58" s="127"/>
      <c r="H58" s="127"/>
      <c r="I58" s="138"/>
      <c r="J58" s="139" t="s">
        <v>143</v>
      </c>
      <c r="K58" s="140"/>
    </row>
    <row r="59" spans="2:11" s="1" customFormat="1" ht="10.4" customHeight="1">
      <c r="B59" s="41"/>
      <c r="C59" s="42"/>
      <c r="D59" s="42"/>
      <c r="E59" s="42"/>
      <c r="F59" s="42"/>
      <c r="G59" s="42"/>
      <c r="H59" s="42"/>
      <c r="I59" s="113"/>
      <c r="J59" s="42"/>
      <c r="K59" s="45"/>
    </row>
    <row r="60" spans="2:47" s="1" customFormat="1" ht="29.25" customHeight="1">
      <c r="B60" s="41"/>
      <c r="C60" s="141" t="s">
        <v>144</v>
      </c>
      <c r="D60" s="42"/>
      <c r="E60" s="42"/>
      <c r="F60" s="42"/>
      <c r="G60" s="42"/>
      <c r="H60" s="42"/>
      <c r="I60" s="113"/>
      <c r="J60" s="123">
        <f>J87</f>
        <v>0</v>
      </c>
      <c r="K60" s="45"/>
      <c r="AU60" s="24" t="s">
        <v>145</v>
      </c>
    </row>
    <row r="61" spans="2:11" s="8" customFormat="1" ht="25" customHeight="1">
      <c r="B61" s="142"/>
      <c r="C61" s="143"/>
      <c r="D61" s="144" t="s">
        <v>146</v>
      </c>
      <c r="E61" s="145"/>
      <c r="F61" s="145"/>
      <c r="G61" s="145"/>
      <c r="H61" s="145"/>
      <c r="I61" s="146"/>
      <c r="J61" s="147">
        <f>J88</f>
        <v>0</v>
      </c>
      <c r="K61" s="148"/>
    </row>
    <row r="62" spans="2:11" s="9" customFormat="1" ht="19.9" customHeight="1">
      <c r="B62" s="149"/>
      <c r="C62" s="150"/>
      <c r="D62" s="151" t="s">
        <v>147</v>
      </c>
      <c r="E62" s="152"/>
      <c r="F62" s="152"/>
      <c r="G62" s="152"/>
      <c r="H62" s="152"/>
      <c r="I62" s="153"/>
      <c r="J62" s="154">
        <f>J89</f>
        <v>0</v>
      </c>
      <c r="K62" s="155"/>
    </row>
    <row r="63" spans="2:11" s="9" customFormat="1" ht="19.9" customHeight="1">
      <c r="B63" s="149"/>
      <c r="C63" s="150"/>
      <c r="D63" s="151" t="s">
        <v>148</v>
      </c>
      <c r="E63" s="152"/>
      <c r="F63" s="152"/>
      <c r="G63" s="152"/>
      <c r="H63" s="152"/>
      <c r="I63" s="153"/>
      <c r="J63" s="154">
        <f>J146</f>
        <v>0</v>
      </c>
      <c r="K63" s="155"/>
    </row>
    <row r="64" spans="2:11" s="9" customFormat="1" ht="19.9" customHeight="1">
      <c r="B64" s="149"/>
      <c r="C64" s="150"/>
      <c r="D64" s="151" t="s">
        <v>149</v>
      </c>
      <c r="E64" s="152"/>
      <c r="F64" s="152"/>
      <c r="G64" s="152"/>
      <c r="H64" s="152"/>
      <c r="I64" s="153"/>
      <c r="J64" s="154">
        <f>J165</f>
        <v>0</v>
      </c>
      <c r="K64" s="155"/>
    </row>
    <row r="65" spans="2:11" s="9" customFormat="1" ht="19.9" customHeight="1">
      <c r="B65" s="149"/>
      <c r="C65" s="150"/>
      <c r="D65" s="151" t="s">
        <v>150</v>
      </c>
      <c r="E65" s="152"/>
      <c r="F65" s="152"/>
      <c r="G65" s="152"/>
      <c r="H65" s="152"/>
      <c r="I65" s="153"/>
      <c r="J65" s="154">
        <f>J178</f>
        <v>0</v>
      </c>
      <c r="K65" s="155"/>
    </row>
    <row r="66" spans="2:11" s="1" customFormat="1" ht="21.75" customHeight="1">
      <c r="B66" s="41"/>
      <c r="C66" s="42"/>
      <c r="D66" s="42"/>
      <c r="E66" s="42"/>
      <c r="F66" s="42"/>
      <c r="G66" s="42"/>
      <c r="H66" s="42"/>
      <c r="I66" s="113"/>
      <c r="J66" s="42"/>
      <c r="K66" s="45"/>
    </row>
    <row r="67" spans="2:11" s="1" customFormat="1" ht="7" customHeight="1">
      <c r="B67" s="56"/>
      <c r="C67" s="57"/>
      <c r="D67" s="57"/>
      <c r="E67" s="57"/>
      <c r="F67" s="57"/>
      <c r="G67" s="57"/>
      <c r="H67" s="57"/>
      <c r="I67" s="134"/>
      <c r="J67" s="57"/>
      <c r="K67" s="58"/>
    </row>
    <row r="71" spans="2:12" s="1" customFormat="1" ht="7" customHeight="1">
      <c r="B71" s="59"/>
      <c r="C71" s="60"/>
      <c r="D71" s="60"/>
      <c r="E71" s="60"/>
      <c r="F71" s="60"/>
      <c r="G71" s="60"/>
      <c r="H71" s="60"/>
      <c r="I71" s="135"/>
      <c r="J71" s="60"/>
      <c r="K71" s="60"/>
      <c r="L71" s="41"/>
    </row>
    <row r="72" spans="2:12" s="1" customFormat="1" ht="37" customHeight="1">
      <c r="B72" s="41"/>
      <c r="C72" s="61" t="s">
        <v>151</v>
      </c>
      <c r="I72" s="156"/>
      <c r="L72" s="41"/>
    </row>
    <row r="73" spans="2:12" s="1" customFormat="1" ht="7" customHeight="1">
      <c r="B73" s="41"/>
      <c r="I73" s="156"/>
      <c r="L73" s="41"/>
    </row>
    <row r="74" spans="2:12" s="1" customFormat="1" ht="14.5" customHeight="1">
      <c r="B74" s="41"/>
      <c r="C74" s="63" t="s">
        <v>19</v>
      </c>
      <c r="I74" s="156"/>
      <c r="L74" s="41"/>
    </row>
    <row r="75" spans="2:12" s="1" customFormat="1" ht="16.5" customHeight="1">
      <c r="B75" s="41"/>
      <c r="E75" s="378" t="str">
        <f>E7</f>
        <v>Plácek v Hlubočepích</v>
      </c>
      <c r="F75" s="379"/>
      <c r="G75" s="379"/>
      <c r="H75" s="379"/>
      <c r="I75" s="156"/>
      <c r="L75" s="41"/>
    </row>
    <row r="76" spans="2:12" ht="13.5">
      <c r="B76" s="28"/>
      <c r="C76" s="63" t="s">
        <v>137</v>
      </c>
      <c r="L76" s="28"/>
    </row>
    <row r="77" spans="2:12" s="1" customFormat="1" ht="16.5" customHeight="1">
      <c r="B77" s="41"/>
      <c r="E77" s="378" t="s">
        <v>138</v>
      </c>
      <c r="F77" s="372"/>
      <c r="G77" s="372"/>
      <c r="H77" s="372"/>
      <c r="I77" s="156"/>
      <c r="L77" s="41"/>
    </row>
    <row r="78" spans="2:12" s="1" customFormat="1" ht="14.5" customHeight="1">
      <c r="B78" s="41"/>
      <c r="C78" s="63" t="s">
        <v>139</v>
      </c>
      <c r="I78" s="156"/>
      <c r="L78" s="41"/>
    </row>
    <row r="79" spans="2:12" s="1" customFormat="1" ht="17.25" customHeight="1">
      <c r="B79" s="41"/>
      <c r="E79" s="358" t="str">
        <f>E11</f>
        <v>01.1 - SO 01.1 Bourací a zemní práce</v>
      </c>
      <c r="F79" s="372"/>
      <c r="G79" s="372"/>
      <c r="H79" s="372"/>
      <c r="I79" s="156"/>
      <c r="L79" s="41"/>
    </row>
    <row r="80" spans="2:12" s="1" customFormat="1" ht="7" customHeight="1">
      <c r="B80" s="41"/>
      <c r="I80" s="156"/>
      <c r="L80" s="41"/>
    </row>
    <row r="81" spans="2:12" s="1" customFormat="1" ht="18" customHeight="1">
      <c r="B81" s="41"/>
      <c r="C81" s="63" t="s">
        <v>23</v>
      </c>
      <c r="F81" s="157" t="str">
        <f>F14</f>
        <v>p.č.1282/1, k.ú. Hlubočepy [728837]</v>
      </c>
      <c r="I81" s="158" t="s">
        <v>25</v>
      </c>
      <c r="J81" s="67" t="str">
        <f>IF(J14="","",J14)</f>
        <v>30. 10. 2018</v>
      </c>
      <c r="L81" s="41"/>
    </row>
    <row r="82" spans="2:12" s="1" customFormat="1" ht="7" customHeight="1">
      <c r="B82" s="41"/>
      <c r="I82" s="156"/>
      <c r="L82" s="41"/>
    </row>
    <row r="83" spans="2:12" s="1" customFormat="1" ht="13.5">
      <c r="B83" s="41"/>
      <c r="C83" s="63" t="s">
        <v>27</v>
      </c>
      <c r="F83" s="157" t="str">
        <f>E17</f>
        <v>M.Č. PRAHA 5</v>
      </c>
      <c r="I83" s="158" t="s">
        <v>34</v>
      </c>
      <c r="J83" s="157" t="str">
        <f>E23</f>
        <v>VISION FOR LIFE s.r.o.</v>
      </c>
      <c r="L83" s="41"/>
    </row>
    <row r="84" spans="2:12" s="1" customFormat="1" ht="14.5" customHeight="1">
      <c r="B84" s="41"/>
      <c r="C84" s="63" t="s">
        <v>32</v>
      </c>
      <c r="F84" s="157" t="str">
        <f>IF(E20="","",E20)</f>
        <v/>
      </c>
      <c r="I84" s="156"/>
      <c r="L84" s="41"/>
    </row>
    <row r="85" spans="2:12" s="1" customFormat="1" ht="10.4" customHeight="1">
      <c r="B85" s="41"/>
      <c r="I85" s="156"/>
      <c r="L85" s="41"/>
    </row>
    <row r="86" spans="2:20" s="10" customFormat="1" ht="29.25" customHeight="1">
      <c r="B86" s="159"/>
      <c r="C86" s="160" t="s">
        <v>152</v>
      </c>
      <c r="D86" s="161" t="s">
        <v>58</v>
      </c>
      <c r="E86" s="161" t="s">
        <v>54</v>
      </c>
      <c r="F86" s="161" t="s">
        <v>153</v>
      </c>
      <c r="G86" s="161" t="s">
        <v>154</v>
      </c>
      <c r="H86" s="161" t="s">
        <v>155</v>
      </c>
      <c r="I86" s="162" t="s">
        <v>156</v>
      </c>
      <c r="J86" s="161" t="s">
        <v>143</v>
      </c>
      <c r="K86" s="163" t="s">
        <v>157</v>
      </c>
      <c r="L86" s="159"/>
      <c r="M86" s="73" t="s">
        <v>158</v>
      </c>
      <c r="N86" s="74" t="s">
        <v>43</v>
      </c>
      <c r="O86" s="74" t="s">
        <v>159</v>
      </c>
      <c r="P86" s="74" t="s">
        <v>160</v>
      </c>
      <c r="Q86" s="74" t="s">
        <v>161</v>
      </c>
      <c r="R86" s="74" t="s">
        <v>162</v>
      </c>
      <c r="S86" s="74" t="s">
        <v>163</v>
      </c>
      <c r="T86" s="75" t="s">
        <v>164</v>
      </c>
    </row>
    <row r="87" spans="2:63" s="1" customFormat="1" ht="29.25" customHeight="1">
      <c r="B87" s="41"/>
      <c r="C87" s="77" t="s">
        <v>144</v>
      </c>
      <c r="I87" s="156"/>
      <c r="J87" s="164">
        <f>BK87</f>
        <v>0</v>
      </c>
      <c r="L87" s="41"/>
      <c r="M87" s="76"/>
      <c r="N87" s="68"/>
      <c r="O87" s="68"/>
      <c r="P87" s="165">
        <f>P88</f>
        <v>0</v>
      </c>
      <c r="Q87" s="68"/>
      <c r="R87" s="165">
        <f>R88</f>
        <v>6.58014</v>
      </c>
      <c r="S87" s="68"/>
      <c r="T87" s="166">
        <f>T88</f>
        <v>190.76100000000002</v>
      </c>
      <c r="AT87" s="24" t="s">
        <v>72</v>
      </c>
      <c r="AU87" s="24" t="s">
        <v>145</v>
      </c>
      <c r="BK87" s="167">
        <f>BK88</f>
        <v>0</v>
      </c>
    </row>
    <row r="88" spans="2:63" s="11" customFormat="1" ht="37.4" customHeight="1">
      <c r="B88" s="168"/>
      <c r="D88" s="169" t="s">
        <v>72</v>
      </c>
      <c r="E88" s="170" t="s">
        <v>165</v>
      </c>
      <c r="F88" s="170" t="s">
        <v>166</v>
      </c>
      <c r="I88" s="171"/>
      <c r="J88" s="172">
        <f>BK88</f>
        <v>0</v>
      </c>
      <c r="L88" s="168"/>
      <c r="M88" s="173"/>
      <c r="N88" s="174"/>
      <c r="O88" s="174"/>
      <c r="P88" s="175">
        <f>P89+P146+P165+P178</f>
        <v>0</v>
      </c>
      <c r="Q88" s="174"/>
      <c r="R88" s="175">
        <f>R89+R146+R165+R178</f>
        <v>6.58014</v>
      </c>
      <c r="S88" s="174"/>
      <c r="T88" s="176">
        <f>T89+T146+T165+T178</f>
        <v>190.76100000000002</v>
      </c>
      <c r="AR88" s="169" t="s">
        <v>80</v>
      </c>
      <c r="AT88" s="177" t="s">
        <v>72</v>
      </c>
      <c r="AU88" s="177" t="s">
        <v>73</v>
      </c>
      <c r="AY88" s="169" t="s">
        <v>167</v>
      </c>
      <c r="BK88" s="178">
        <f>BK89+BK146+BK165+BK178</f>
        <v>0</v>
      </c>
    </row>
    <row r="89" spans="2:63" s="11" customFormat="1" ht="19.9" customHeight="1">
      <c r="B89" s="168"/>
      <c r="D89" s="169" t="s">
        <v>72</v>
      </c>
      <c r="E89" s="179" t="s">
        <v>80</v>
      </c>
      <c r="F89" s="179" t="s">
        <v>168</v>
      </c>
      <c r="I89" s="171"/>
      <c r="J89" s="180">
        <f>BK89</f>
        <v>0</v>
      </c>
      <c r="L89" s="168"/>
      <c r="M89" s="173"/>
      <c r="N89" s="174"/>
      <c r="O89" s="174"/>
      <c r="P89" s="175">
        <f>SUM(P90:P145)</f>
        <v>0</v>
      </c>
      <c r="Q89" s="174"/>
      <c r="R89" s="175">
        <f>SUM(R90:R145)</f>
        <v>0</v>
      </c>
      <c r="S89" s="174"/>
      <c r="T89" s="176">
        <f>SUM(T90:T145)</f>
        <v>173.58</v>
      </c>
      <c r="AR89" s="169" t="s">
        <v>80</v>
      </c>
      <c r="AT89" s="177" t="s">
        <v>72</v>
      </c>
      <c r="AU89" s="177" t="s">
        <v>80</v>
      </c>
      <c r="AY89" s="169" t="s">
        <v>167</v>
      </c>
      <c r="BK89" s="178">
        <f>SUM(BK90:BK145)</f>
        <v>0</v>
      </c>
    </row>
    <row r="90" spans="2:65" s="1" customFormat="1" ht="25.5" customHeight="1">
      <c r="B90" s="181"/>
      <c r="C90" s="182" t="s">
        <v>80</v>
      </c>
      <c r="D90" s="182" t="s">
        <v>169</v>
      </c>
      <c r="E90" s="183" t="s">
        <v>170</v>
      </c>
      <c r="F90" s="184" t="s">
        <v>171</v>
      </c>
      <c r="G90" s="185" t="s">
        <v>172</v>
      </c>
      <c r="H90" s="186">
        <v>691</v>
      </c>
      <c r="I90" s="187"/>
      <c r="J90" s="188">
        <f>ROUND(I90*H90,2)</f>
        <v>0</v>
      </c>
      <c r="K90" s="184" t="s">
        <v>173</v>
      </c>
      <c r="L90" s="41"/>
      <c r="M90" s="189" t="s">
        <v>5</v>
      </c>
      <c r="N90" s="190" t="s">
        <v>44</v>
      </c>
      <c r="O90" s="42"/>
      <c r="P90" s="191">
        <f>O90*H90</f>
        <v>0</v>
      </c>
      <c r="Q90" s="191">
        <v>0</v>
      </c>
      <c r="R90" s="191">
        <f>Q90*H90</f>
        <v>0</v>
      </c>
      <c r="S90" s="191">
        <v>0</v>
      </c>
      <c r="T90" s="192">
        <f>S90*H90</f>
        <v>0</v>
      </c>
      <c r="AR90" s="24" t="s">
        <v>174</v>
      </c>
      <c r="AT90" s="24" t="s">
        <v>169</v>
      </c>
      <c r="AU90" s="24" t="s">
        <v>82</v>
      </c>
      <c r="AY90" s="24" t="s">
        <v>167</v>
      </c>
      <c r="BE90" s="193">
        <f>IF(N90="základní",J90,0)</f>
        <v>0</v>
      </c>
      <c r="BF90" s="193">
        <f>IF(N90="snížená",J90,0)</f>
        <v>0</v>
      </c>
      <c r="BG90" s="193">
        <f>IF(N90="zákl. přenesená",J90,0)</f>
        <v>0</v>
      </c>
      <c r="BH90" s="193">
        <f>IF(N90="sníž. přenesená",J90,0)</f>
        <v>0</v>
      </c>
      <c r="BI90" s="193">
        <f>IF(N90="nulová",J90,0)</f>
        <v>0</v>
      </c>
      <c r="BJ90" s="24" t="s">
        <v>80</v>
      </c>
      <c r="BK90" s="193">
        <f>ROUND(I90*H90,2)</f>
        <v>0</v>
      </c>
      <c r="BL90" s="24" t="s">
        <v>174</v>
      </c>
      <c r="BM90" s="24" t="s">
        <v>175</v>
      </c>
    </row>
    <row r="91" spans="2:47" s="1" customFormat="1" ht="142.5">
      <c r="B91" s="41"/>
      <c r="D91" s="194" t="s">
        <v>176</v>
      </c>
      <c r="F91" s="195" t="s">
        <v>177</v>
      </c>
      <c r="I91" s="156"/>
      <c r="L91" s="41"/>
      <c r="M91" s="196"/>
      <c r="N91" s="42"/>
      <c r="O91" s="42"/>
      <c r="P91" s="42"/>
      <c r="Q91" s="42"/>
      <c r="R91" s="42"/>
      <c r="S91" s="42"/>
      <c r="T91" s="70"/>
      <c r="AT91" s="24" t="s">
        <v>176</v>
      </c>
      <c r="AU91" s="24" t="s">
        <v>82</v>
      </c>
    </row>
    <row r="92" spans="2:51" s="12" customFormat="1" ht="24">
      <c r="B92" s="197"/>
      <c r="D92" s="194" t="s">
        <v>178</v>
      </c>
      <c r="E92" s="198" t="s">
        <v>5</v>
      </c>
      <c r="F92" s="199" t="s">
        <v>179</v>
      </c>
      <c r="H92" s="198" t="s">
        <v>5</v>
      </c>
      <c r="I92" s="200"/>
      <c r="L92" s="197"/>
      <c r="M92" s="201"/>
      <c r="N92" s="202"/>
      <c r="O92" s="202"/>
      <c r="P92" s="202"/>
      <c r="Q92" s="202"/>
      <c r="R92" s="202"/>
      <c r="S92" s="202"/>
      <c r="T92" s="203"/>
      <c r="AT92" s="198" t="s">
        <v>178</v>
      </c>
      <c r="AU92" s="198" t="s">
        <v>82</v>
      </c>
      <c r="AV92" s="12" t="s">
        <v>80</v>
      </c>
      <c r="AW92" s="12" t="s">
        <v>36</v>
      </c>
      <c r="AX92" s="12" t="s">
        <v>73</v>
      </c>
      <c r="AY92" s="198" t="s">
        <v>167</v>
      </c>
    </row>
    <row r="93" spans="2:51" s="13" customFormat="1" ht="13.5">
      <c r="B93" s="204"/>
      <c r="D93" s="194" t="s">
        <v>178</v>
      </c>
      <c r="E93" s="205" t="s">
        <v>5</v>
      </c>
      <c r="F93" s="206" t="s">
        <v>180</v>
      </c>
      <c r="H93" s="207">
        <v>691</v>
      </c>
      <c r="I93" s="208"/>
      <c r="L93" s="204"/>
      <c r="M93" s="209"/>
      <c r="N93" s="210"/>
      <c r="O93" s="210"/>
      <c r="P93" s="210"/>
      <c r="Q93" s="210"/>
      <c r="R93" s="210"/>
      <c r="S93" s="210"/>
      <c r="T93" s="211"/>
      <c r="AT93" s="205" t="s">
        <v>178</v>
      </c>
      <c r="AU93" s="205" t="s">
        <v>82</v>
      </c>
      <c r="AV93" s="13" t="s">
        <v>82</v>
      </c>
      <c r="AW93" s="13" t="s">
        <v>36</v>
      </c>
      <c r="AX93" s="13" t="s">
        <v>80</v>
      </c>
      <c r="AY93" s="205" t="s">
        <v>167</v>
      </c>
    </row>
    <row r="94" spans="2:65" s="1" customFormat="1" ht="51" customHeight="1">
      <c r="B94" s="181"/>
      <c r="C94" s="182" t="s">
        <v>82</v>
      </c>
      <c r="D94" s="182" t="s">
        <v>169</v>
      </c>
      <c r="E94" s="183" t="s">
        <v>181</v>
      </c>
      <c r="F94" s="184" t="s">
        <v>182</v>
      </c>
      <c r="G94" s="185" t="s">
        <v>172</v>
      </c>
      <c r="H94" s="186">
        <v>268</v>
      </c>
      <c r="I94" s="187"/>
      <c r="J94" s="188">
        <f>ROUND(I94*H94,2)</f>
        <v>0</v>
      </c>
      <c r="K94" s="184" t="s">
        <v>173</v>
      </c>
      <c r="L94" s="41"/>
      <c r="M94" s="189" t="s">
        <v>5</v>
      </c>
      <c r="N94" s="190" t="s">
        <v>44</v>
      </c>
      <c r="O94" s="42"/>
      <c r="P94" s="191">
        <f>O94*H94</f>
        <v>0</v>
      </c>
      <c r="Q94" s="191">
        <v>0</v>
      </c>
      <c r="R94" s="191">
        <f>Q94*H94</f>
        <v>0</v>
      </c>
      <c r="S94" s="191">
        <v>0.29</v>
      </c>
      <c r="T94" s="192">
        <f>S94*H94</f>
        <v>77.72</v>
      </c>
      <c r="AR94" s="24" t="s">
        <v>174</v>
      </c>
      <c r="AT94" s="24" t="s">
        <v>169</v>
      </c>
      <c r="AU94" s="24" t="s">
        <v>82</v>
      </c>
      <c r="AY94" s="24" t="s">
        <v>167</v>
      </c>
      <c r="BE94" s="193">
        <f>IF(N94="základní",J94,0)</f>
        <v>0</v>
      </c>
      <c r="BF94" s="193">
        <f>IF(N94="snížená",J94,0)</f>
        <v>0</v>
      </c>
      <c r="BG94" s="193">
        <f>IF(N94="zákl. přenesená",J94,0)</f>
        <v>0</v>
      </c>
      <c r="BH94" s="193">
        <f>IF(N94="sníž. přenesená",J94,0)</f>
        <v>0</v>
      </c>
      <c r="BI94" s="193">
        <f>IF(N94="nulová",J94,0)</f>
        <v>0</v>
      </c>
      <c r="BJ94" s="24" t="s">
        <v>80</v>
      </c>
      <c r="BK94" s="193">
        <f>ROUND(I94*H94,2)</f>
        <v>0</v>
      </c>
      <c r="BL94" s="24" t="s">
        <v>174</v>
      </c>
      <c r="BM94" s="24" t="s">
        <v>183</v>
      </c>
    </row>
    <row r="95" spans="2:47" s="1" customFormat="1" ht="247">
      <c r="B95" s="41"/>
      <c r="D95" s="194" t="s">
        <v>176</v>
      </c>
      <c r="F95" s="195" t="s">
        <v>184</v>
      </c>
      <c r="I95" s="156"/>
      <c r="L95" s="41"/>
      <c r="M95" s="196"/>
      <c r="N95" s="42"/>
      <c r="O95" s="42"/>
      <c r="P95" s="42"/>
      <c r="Q95" s="42"/>
      <c r="R95" s="42"/>
      <c r="S95" s="42"/>
      <c r="T95" s="70"/>
      <c r="AT95" s="24" t="s">
        <v>176</v>
      </c>
      <c r="AU95" s="24" t="s">
        <v>82</v>
      </c>
    </row>
    <row r="96" spans="2:51" s="12" customFormat="1" ht="13.5">
      <c r="B96" s="197"/>
      <c r="D96" s="194" t="s">
        <v>178</v>
      </c>
      <c r="E96" s="198" t="s">
        <v>5</v>
      </c>
      <c r="F96" s="199" t="s">
        <v>185</v>
      </c>
      <c r="H96" s="198" t="s">
        <v>5</v>
      </c>
      <c r="I96" s="200"/>
      <c r="L96" s="197"/>
      <c r="M96" s="201"/>
      <c r="N96" s="202"/>
      <c r="O96" s="202"/>
      <c r="P96" s="202"/>
      <c r="Q96" s="202"/>
      <c r="R96" s="202"/>
      <c r="S96" s="202"/>
      <c r="T96" s="203"/>
      <c r="AT96" s="198" t="s">
        <v>178</v>
      </c>
      <c r="AU96" s="198" t="s">
        <v>82</v>
      </c>
      <c r="AV96" s="12" t="s">
        <v>80</v>
      </c>
      <c r="AW96" s="12" t="s">
        <v>36</v>
      </c>
      <c r="AX96" s="12" t="s">
        <v>73</v>
      </c>
      <c r="AY96" s="198" t="s">
        <v>167</v>
      </c>
    </row>
    <row r="97" spans="2:51" s="12" customFormat="1" ht="13.5">
      <c r="B97" s="197"/>
      <c r="D97" s="194" t="s">
        <v>178</v>
      </c>
      <c r="E97" s="198" t="s">
        <v>5</v>
      </c>
      <c r="F97" s="199" t="s">
        <v>186</v>
      </c>
      <c r="H97" s="198" t="s">
        <v>5</v>
      </c>
      <c r="I97" s="200"/>
      <c r="L97" s="197"/>
      <c r="M97" s="201"/>
      <c r="N97" s="202"/>
      <c r="O97" s="202"/>
      <c r="P97" s="202"/>
      <c r="Q97" s="202"/>
      <c r="R97" s="202"/>
      <c r="S97" s="202"/>
      <c r="T97" s="203"/>
      <c r="AT97" s="198" t="s">
        <v>178</v>
      </c>
      <c r="AU97" s="198" t="s">
        <v>82</v>
      </c>
      <c r="AV97" s="12" t="s">
        <v>80</v>
      </c>
      <c r="AW97" s="12" t="s">
        <v>36</v>
      </c>
      <c r="AX97" s="12" t="s">
        <v>73</v>
      </c>
      <c r="AY97" s="198" t="s">
        <v>167</v>
      </c>
    </row>
    <row r="98" spans="2:51" s="13" customFormat="1" ht="13.5">
      <c r="B98" s="204"/>
      <c r="D98" s="194" t="s">
        <v>178</v>
      </c>
      <c r="E98" s="205" t="s">
        <v>5</v>
      </c>
      <c r="F98" s="206" t="s">
        <v>187</v>
      </c>
      <c r="H98" s="207">
        <v>268</v>
      </c>
      <c r="I98" s="208"/>
      <c r="L98" s="204"/>
      <c r="M98" s="209"/>
      <c r="N98" s="210"/>
      <c r="O98" s="210"/>
      <c r="P98" s="210"/>
      <c r="Q98" s="210"/>
      <c r="R98" s="210"/>
      <c r="S98" s="210"/>
      <c r="T98" s="211"/>
      <c r="AT98" s="205" t="s">
        <v>178</v>
      </c>
      <c r="AU98" s="205" t="s">
        <v>82</v>
      </c>
      <c r="AV98" s="13" t="s">
        <v>82</v>
      </c>
      <c r="AW98" s="13" t="s">
        <v>36</v>
      </c>
      <c r="AX98" s="13" t="s">
        <v>80</v>
      </c>
      <c r="AY98" s="205" t="s">
        <v>167</v>
      </c>
    </row>
    <row r="99" spans="2:65" s="1" customFormat="1" ht="38.25" customHeight="1">
      <c r="B99" s="181"/>
      <c r="C99" s="182" t="s">
        <v>188</v>
      </c>
      <c r="D99" s="182" t="s">
        <v>169</v>
      </c>
      <c r="E99" s="183" t="s">
        <v>189</v>
      </c>
      <c r="F99" s="184" t="s">
        <v>190</v>
      </c>
      <c r="G99" s="185" t="s">
        <v>172</v>
      </c>
      <c r="H99" s="186">
        <v>268</v>
      </c>
      <c r="I99" s="187"/>
      <c r="J99" s="188">
        <f>ROUND(I99*H99,2)</f>
        <v>0</v>
      </c>
      <c r="K99" s="184" t="s">
        <v>173</v>
      </c>
      <c r="L99" s="41"/>
      <c r="M99" s="189" t="s">
        <v>5</v>
      </c>
      <c r="N99" s="190" t="s">
        <v>44</v>
      </c>
      <c r="O99" s="42"/>
      <c r="P99" s="191">
        <f>O99*H99</f>
        <v>0</v>
      </c>
      <c r="Q99" s="191">
        <v>0</v>
      </c>
      <c r="R99" s="191">
        <f>Q99*H99</f>
        <v>0</v>
      </c>
      <c r="S99" s="191">
        <v>0.22</v>
      </c>
      <c r="T99" s="192">
        <f>S99*H99</f>
        <v>58.96</v>
      </c>
      <c r="AR99" s="24" t="s">
        <v>174</v>
      </c>
      <c r="AT99" s="24" t="s">
        <v>169</v>
      </c>
      <c r="AU99" s="24" t="s">
        <v>82</v>
      </c>
      <c r="AY99" s="24" t="s">
        <v>167</v>
      </c>
      <c r="BE99" s="193">
        <f>IF(N99="základní",J99,0)</f>
        <v>0</v>
      </c>
      <c r="BF99" s="193">
        <f>IF(N99="snížená",J99,0)</f>
        <v>0</v>
      </c>
      <c r="BG99" s="193">
        <f>IF(N99="zákl. přenesená",J99,0)</f>
        <v>0</v>
      </c>
      <c r="BH99" s="193">
        <f>IF(N99="sníž. přenesená",J99,0)</f>
        <v>0</v>
      </c>
      <c r="BI99" s="193">
        <f>IF(N99="nulová",J99,0)</f>
        <v>0</v>
      </c>
      <c r="BJ99" s="24" t="s">
        <v>80</v>
      </c>
      <c r="BK99" s="193">
        <f>ROUND(I99*H99,2)</f>
        <v>0</v>
      </c>
      <c r="BL99" s="24" t="s">
        <v>174</v>
      </c>
      <c r="BM99" s="24" t="s">
        <v>191</v>
      </c>
    </row>
    <row r="100" spans="2:47" s="1" customFormat="1" ht="247">
      <c r="B100" s="41"/>
      <c r="D100" s="194" t="s">
        <v>176</v>
      </c>
      <c r="F100" s="195" t="s">
        <v>184</v>
      </c>
      <c r="I100" s="156"/>
      <c r="L100" s="41"/>
      <c r="M100" s="196"/>
      <c r="N100" s="42"/>
      <c r="O100" s="42"/>
      <c r="P100" s="42"/>
      <c r="Q100" s="42"/>
      <c r="R100" s="42"/>
      <c r="S100" s="42"/>
      <c r="T100" s="70"/>
      <c r="AT100" s="24" t="s">
        <v>176</v>
      </c>
      <c r="AU100" s="24" t="s">
        <v>82</v>
      </c>
    </row>
    <row r="101" spans="2:51" s="12" customFormat="1" ht="13.5">
      <c r="B101" s="197"/>
      <c r="D101" s="194" t="s">
        <v>178</v>
      </c>
      <c r="E101" s="198" t="s">
        <v>5</v>
      </c>
      <c r="F101" s="199" t="s">
        <v>186</v>
      </c>
      <c r="H101" s="198" t="s">
        <v>5</v>
      </c>
      <c r="I101" s="200"/>
      <c r="L101" s="197"/>
      <c r="M101" s="201"/>
      <c r="N101" s="202"/>
      <c r="O101" s="202"/>
      <c r="P101" s="202"/>
      <c r="Q101" s="202"/>
      <c r="R101" s="202"/>
      <c r="S101" s="202"/>
      <c r="T101" s="203"/>
      <c r="AT101" s="198" t="s">
        <v>178</v>
      </c>
      <c r="AU101" s="198" t="s">
        <v>82</v>
      </c>
      <c r="AV101" s="12" t="s">
        <v>80</v>
      </c>
      <c r="AW101" s="12" t="s">
        <v>36</v>
      </c>
      <c r="AX101" s="12" t="s">
        <v>73</v>
      </c>
      <c r="AY101" s="198" t="s">
        <v>167</v>
      </c>
    </row>
    <row r="102" spans="2:51" s="13" customFormat="1" ht="13.5">
      <c r="B102" s="204"/>
      <c r="D102" s="194" t="s">
        <v>178</v>
      </c>
      <c r="E102" s="205" t="s">
        <v>5</v>
      </c>
      <c r="F102" s="206" t="s">
        <v>187</v>
      </c>
      <c r="H102" s="207">
        <v>268</v>
      </c>
      <c r="I102" s="208"/>
      <c r="L102" s="204"/>
      <c r="M102" s="209"/>
      <c r="N102" s="210"/>
      <c r="O102" s="210"/>
      <c r="P102" s="210"/>
      <c r="Q102" s="210"/>
      <c r="R102" s="210"/>
      <c r="S102" s="210"/>
      <c r="T102" s="211"/>
      <c r="AT102" s="205" t="s">
        <v>178</v>
      </c>
      <c r="AU102" s="205" t="s">
        <v>82</v>
      </c>
      <c r="AV102" s="13" t="s">
        <v>82</v>
      </c>
      <c r="AW102" s="13" t="s">
        <v>36</v>
      </c>
      <c r="AX102" s="13" t="s">
        <v>80</v>
      </c>
      <c r="AY102" s="205" t="s">
        <v>167</v>
      </c>
    </row>
    <row r="103" spans="2:65" s="1" customFormat="1" ht="38.25" customHeight="1">
      <c r="B103" s="181"/>
      <c r="C103" s="182" t="s">
        <v>174</v>
      </c>
      <c r="D103" s="182" t="s">
        <v>169</v>
      </c>
      <c r="E103" s="183" t="s">
        <v>192</v>
      </c>
      <c r="F103" s="184" t="s">
        <v>193</v>
      </c>
      <c r="G103" s="185" t="s">
        <v>194</v>
      </c>
      <c r="H103" s="186">
        <v>180</v>
      </c>
      <c r="I103" s="187"/>
      <c r="J103" s="188">
        <f>ROUND(I103*H103,2)</f>
        <v>0</v>
      </c>
      <c r="K103" s="184" t="s">
        <v>173</v>
      </c>
      <c r="L103" s="41"/>
      <c r="M103" s="189" t="s">
        <v>5</v>
      </c>
      <c r="N103" s="190" t="s">
        <v>44</v>
      </c>
      <c r="O103" s="42"/>
      <c r="P103" s="191">
        <f>O103*H103</f>
        <v>0</v>
      </c>
      <c r="Q103" s="191">
        <v>0</v>
      </c>
      <c r="R103" s="191">
        <f>Q103*H103</f>
        <v>0</v>
      </c>
      <c r="S103" s="191">
        <v>0.205</v>
      </c>
      <c r="T103" s="192">
        <f>S103*H103</f>
        <v>36.9</v>
      </c>
      <c r="AR103" s="24" t="s">
        <v>174</v>
      </c>
      <c r="AT103" s="24" t="s">
        <v>169</v>
      </c>
      <c r="AU103" s="24" t="s">
        <v>82</v>
      </c>
      <c r="AY103" s="24" t="s">
        <v>167</v>
      </c>
      <c r="BE103" s="193">
        <f>IF(N103="základní",J103,0)</f>
        <v>0</v>
      </c>
      <c r="BF103" s="193">
        <f>IF(N103="snížená",J103,0)</f>
        <v>0</v>
      </c>
      <c r="BG103" s="193">
        <f>IF(N103="zákl. přenesená",J103,0)</f>
        <v>0</v>
      </c>
      <c r="BH103" s="193">
        <f>IF(N103="sníž. přenesená",J103,0)</f>
        <v>0</v>
      </c>
      <c r="BI103" s="193">
        <f>IF(N103="nulová",J103,0)</f>
        <v>0</v>
      </c>
      <c r="BJ103" s="24" t="s">
        <v>80</v>
      </c>
      <c r="BK103" s="193">
        <f>ROUND(I103*H103,2)</f>
        <v>0</v>
      </c>
      <c r="BL103" s="24" t="s">
        <v>174</v>
      </c>
      <c r="BM103" s="24" t="s">
        <v>195</v>
      </c>
    </row>
    <row r="104" spans="2:47" s="1" customFormat="1" ht="152">
      <c r="B104" s="41"/>
      <c r="D104" s="194" t="s">
        <v>176</v>
      </c>
      <c r="F104" s="195" t="s">
        <v>196</v>
      </c>
      <c r="I104" s="156"/>
      <c r="L104" s="41"/>
      <c r="M104" s="196"/>
      <c r="N104" s="42"/>
      <c r="O104" s="42"/>
      <c r="P104" s="42"/>
      <c r="Q104" s="42"/>
      <c r="R104" s="42"/>
      <c r="S104" s="42"/>
      <c r="T104" s="70"/>
      <c r="AT104" s="24" t="s">
        <v>176</v>
      </c>
      <c r="AU104" s="24" t="s">
        <v>82</v>
      </c>
    </row>
    <row r="105" spans="2:65" s="1" customFormat="1" ht="38.25" customHeight="1">
      <c r="B105" s="181"/>
      <c r="C105" s="182" t="s">
        <v>197</v>
      </c>
      <c r="D105" s="182" t="s">
        <v>169</v>
      </c>
      <c r="E105" s="183" t="s">
        <v>198</v>
      </c>
      <c r="F105" s="184" t="s">
        <v>199</v>
      </c>
      <c r="G105" s="185" t="s">
        <v>200</v>
      </c>
      <c r="H105" s="186">
        <v>165</v>
      </c>
      <c r="I105" s="187"/>
      <c r="J105" s="188">
        <f>ROUND(I105*H105,2)</f>
        <v>0</v>
      </c>
      <c r="K105" s="184" t="s">
        <v>173</v>
      </c>
      <c r="L105" s="41"/>
      <c r="M105" s="189" t="s">
        <v>5</v>
      </c>
      <c r="N105" s="190" t="s">
        <v>44</v>
      </c>
      <c r="O105" s="42"/>
      <c r="P105" s="191">
        <f>O105*H105</f>
        <v>0</v>
      </c>
      <c r="Q105" s="191">
        <v>0</v>
      </c>
      <c r="R105" s="191">
        <f>Q105*H105</f>
        <v>0</v>
      </c>
      <c r="S105" s="191">
        <v>0</v>
      </c>
      <c r="T105" s="192">
        <f>S105*H105</f>
        <v>0</v>
      </c>
      <c r="AR105" s="24" t="s">
        <v>174</v>
      </c>
      <c r="AT105" s="24" t="s">
        <v>169</v>
      </c>
      <c r="AU105" s="24" t="s">
        <v>82</v>
      </c>
      <c r="AY105" s="24" t="s">
        <v>167</v>
      </c>
      <c r="BE105" s="193">
        <f>IF(N105="základní",J105,0)</f>
        <v>0</v>
      </c>
      <c r="BF105" s="193">
        <f>IF(N105="snížená",J105,0)</f>
        <v>0</v>
      </c>
      <c r="BG105" s="193">
        <f>IF(N105="zákl. přenesená",J105,0)</f>
        <v>0</v>
      </c>
      <c r="BH105" s="193">
        <f>IF(N105="sníž. přenesená",J105,0)</f>
        <v>0</v>
      </c>
      <c r="BI105" s="193">
        <f>IF(N105="nulová",J105,0)</f>
        <v>0</v>
      </c>
      <c r="BJ105" s="24" t="s">
        <v>80</v>
      </c>
      <c r="BK105" s="193">
        <f>ROUND(I105*H105,2)</f>
        <v>0</v>
      </c>
      <c r="BL105" s="24" t="s">
        <v>174</v>
      </c>
      <c r="BM105" s="24" t="s">
        <v>201</v>
      </c>
    </row>
    <row r="106" spans="2:47" s="1" customFormat="1" ht="237.5">
      <c r="B106" s="41"/>
      <c r="D106" s="194" t="s">
        <v>176</v>
      </c>
      <c r="F106" s="195" t="s">
        <v>202</v>
      </c>
      <c r="I106" s="156"/>
      <c r="L106" s="41"/>
      <c r="M106" s="196"/>
      <c r="N106" s="42"/>
      <c r="O106" s="42"/>
      <c r="P106" s="42"/>
      <c r="Q106" s="42"/>
      <c r="R106" s="42"/>
      <c r="S106" s="42"/>
      <c r="T106" s="70"/>
      <c r="AT106" s="24" t="s">
        <v>176</v>
      </c>
      <c r="AU106" s="24" t="s">
        <v>82</v>
      </c>
    </row>
    <row r="107" spans="2:51" s="12" customFormat="1" ht="13.5">
      <c r="B107" s="197"/>
      <c r="D107" s="194" t="s">
        <v>178</v>
      </c>
      <c r="E107" s="198" t="s">
        <v>5</v>
      </c>
      <c r="F107" s="199" t="s">
        <v>203</v>
      </c>
      <c r="H107" s="198" t="s">
        <v>5</v>
      </c>
      <c r="I107" s="200"/>
      <c r="L107" s="197"/>
      <c r="M107" s="201"/>
      <c r="N107" s="202"/>
      <c r="O107" s="202"/>
      <c r="P107" s="202"/>
      <c r="Q107" s="202"/>
      <c r="R107" s="202"/>
      <c r="S107" s="202"/>
      <c r="T107" s="203"/>
      <c r="AT107" s="198" t="s">
        <v>178</v>
      </c>
      <c r="AU107" s="198" t="s">
        <v>82</v>
      </c>
      <c r="AV107" s="12" t="s">
        <v>80</v>
      </c>
      <c r="AW107" s="12" t="s">
        <v>36</v>
      </c>
      <c r="AX107" s="12" t="s">
        <v>73</v>
      </c>
      <c r="AY107" s="198" t="s">
        <v>167</v>
      </c>
    </row>
    <row r="108" spans="2:51" s="13" customFormat="1" ht="13.5">
      <c r="B108" s="204"/>
      <c r="D108" s="194" t="s">
        <v>178</v>
      </c>
      <c r="E108" s="205" t="s">
        <v>5</v>
      </c>
      <c r="F108" s="206" t="s">
        <v>204</v>
      </c>
      <c r="H108" s="207">
        <v>165</v>
      </c>
      <c r="I108" s="208"/>
      <c r="L108" s="204"/>
      <c r="M108" s="209"/>
      <c r="N108" s="210"/>
      <c r="O108" s="210"/>
      <c r="P108" s="210"/>
      <c r="Q108" s="210"/>
      <c r="R108" s="210"/>
      <c r="S108" s="210"/>
      <c r="T108" s="211"/>
      <c r="AT108" s="205" t="s">
        <v>178</v>
      </c>
      <c r="AU108" s="205" t="s">
        <v>82</v>
      </c>
      <c r="AV108" s="13" t="s">
        <v>82</v>
      </c>
      <c r="AW108" s="13" t="s">
        <v>36</v>
      </c>
      <c r="AX108" s="13" t="s">
        <v>80</v>
      </c>
      <c r="AY108" s="205" t="s">
        <v>167</v>
      </c>
    </row>
    <row r="109" spans="2:65" s="1" customFormat="1" ht="38.25" customHeight="1">
      <c r="B109" s="181"/>
      <c r="C109" s="182" t="s">
        <v>205</v>
      </c>
      <c r="D109" s="182" t="s">
        <v>169</v>
      </c>
      <c r="E109" s="183" t="s">
        <v>206</v>
      </c>
      <c r="F109" s="184" t="s">
        <v>207</v>
      </c>
      <c r="G109" s="185" t="s">
        <v>200</v>
      </c>
      <c r="H109" s="186">
        <f>+H112+H113</f>
        <v>522</v>
      </c>
      <c r="I109" s="187"/>
      <c r="J109" s="188">
        <f>ROUND(I109*H109,2)</f>
        <v>0</v>
      </c>
      <c r="K109" s="184" t="s">
        <v>173</v>
      </c>
      <c r="L109" s="41"/>
      <c r="M109" s="189" t="s">
        <v>5</v>
      </c>
      <c r="N109" s="190" t="s">
        <v>44</v>
      </c>
      <c r="O109" s="42"/>
      <c r="P109" s="191">
        <f>O109*H109</f>
        <v>0</v>
      </c>
      <c r="Q109" s="191">
        <v>0</v>
      </c>
      <c r="R109" s="191">
        <f>Q109*H109</f>
        <v>0</v>
      </c>
      <c r="S109" s="191">
        <v>0</v>
      </c>
      <c r="T109" s="192">
        <f>S109*H109</f>
        <v>0</v>
      </c>
      <c r="AR109" s="24" t="s">
        <v>174</v>
      </c>
      <c r="AT109" s="24" t="s">
        <v>169</v>
      </c>
      <c r="AU109" s="24" t="s">
        <v>82</v>
      </c>
      <c r="AY109" s="24" t="s">
        <v>167</v>
      </c>
      <c r="BE109" s="193">
        <f>IF(N109="základní",J109,0)</f>
        <v>0</v>
      </c>
      <c r="BF109" s="193">
        <f>IF(N109="snížená",J109,0)</f>
        <v>0</v>
      </c>
      <c r="BG109" s="193">
        <f>IF(N109="zákl. přenesená",J109,0)</f>
        <v>0</v>
      </c>
      <c r="BH109" s="193">
        <f>IF(N109="sníž. přenesená",J109,0)</f>
        <v>0</v>
      </c>
      <c r="BI109" s="193">
        <f>IF(N109="nulová",J109,0)</f>
        <v>0</v>
      </c>
      <c r="BJ109" s="24" t="s">
        <v>80</v>
      </c>
      <c r="BK109" s="193">
        <f>ROUND(I109*H109,2)</f>
        <v>0</v>
      </c>
      <c r="BL109" s="24" t="s">
        <v>174</v>
      </c>
      <c r="BM109" s="24" t="s">
        <v>208</v>
      </c>
    </row>
    <row r="110" spans="2:47" s="1" customFormat="1" ht="104.5">
      <c r="B110" s="41"/>
      <c r="D110" s="194" t="s">
        <v>176</v>
      </c>
      <c r="F110" s="195" t="s">
        <v>209</v>
      </c>
      <c r="I110" s="156"/>
      <c r="L110" s="41"/>
      <c r="M110" s="196"/>
      <c r="N110" s="42"/>
      <c r="O110" s="42"/>
      <c r="P110" s="42"/>
      <c r="Q110" s="42"/>
      <c r="R110" s="42"/>
      <c r="S110" s="42"/>
      <c r="T110" s="70"/>
      <c r="AT110" s="24" t="s">
        <v>176</v>
      </c>
      <c r="AU110" s="24" t="s">
        <v>82</v>
      </c>
    </row>
    <row r="111" spans="2:51" s="12" customFormat="1" ht="24">
      <c r="B111" s="197"/>
      <c r="D111" s="194" t="s">
        <v>178</v>
      </c>
      <c r="E111" s="198" t="s">
        <v>5</v>
      </c>
      <c r="F111" s="199" t="s">
        <v>210</v>
      </c>
      <c r="H111" s="198" t="s">
        <v>5</v>
      </c>
      <c r="I111" s="200"/>
      <c r="L111" s="197"/>
      <c r="M111" s="201"/>
      <c r="N111" s="202"/>
      <c r="O111" s="202"/>
      <c r="P111" s="202"/>
      <c r="Q111" s="202"/>
      <c r="R111" s="202"/>
      <c r="S111" s="202"/>
      <c r="T111" s="203"/>
      <c r="AT111" s="198" t="s">
        <v>178</v>
      </c>
      <c r="AU111" s="198" t="s">
        <v>82</v>
      </c>
      <c r="AV111" s="12" t="s">
        <v>80</v>
      </c>
      <c r="AW111" s="12" t="s">
        <v>36</v>
      </c>
      <c r="AX111" s="12" t="s">
        <v>73</v>
      </c>
      <c r="AY111" s="198" t="s">
        <v>167</v>
      </c>
    </row>
    <row r="112" spans="2:51" s="13" customFormat="1" ht="13.5">
      <c r="B112" s="204"/>
      <c r="D112" s="194" t="s">
        <v>178</v>
      </c>
      <c r="E112" s="205" t="s">
        <v>5</v>
      </c>
      <c r="F112" s="206" t="s">
        <v>211</v>
      </c>
      <c r="H112" s="207">
        <v>480</v>
      </c>
      <c r="I112" s="208"/>
      <c r="L112" s="204"/>
      <c r="M112" s="209"/>
      <c r="N112" s="210"/>
      <c r="O112" s="210"/>
      <c r="P112" s="210"/>
      <c r="Q112" s="210"/>
      <c r="R112" s="210"/>
      <c r="S112" s="210"/>
      <c r="T112" s="211"/>
      <c r="AT112" s="205" t="s">
        <v>178</v>
      </c>
      <c r="AU112" s="205" t="s">
        <v>82</v>
      </c>
      <c r="AV112" s="13" t="s">
        <v>82</v>
      </c>
      <c r="AW112" s="13" t="s">
        <v>36</v>
      </c>
      <c r="AX112" s="13" t="s">
        <v>80</v>
      </c>
      <c r="AY112" s="205" t="s">
        <v>167</v>
      </c>
    </row>
    <row r="113" spans="2:51" s="13" customFormat="1" ht="13.5">
      <c r="B113" s="204"/>
      <c r="D113" s="194"/>
      <c r="E113" s="205"/>
      <c r="F113" s="199" t="s">
        <v>2840</v>
      </c>
      <c r="H113" s="207">
        <v>42</v>
      </c>
      <c r="I113" s="208"/>
      <c r="L113" s="204"/>
      <c r="M113" s="209"/>
      <c r="N113" s="330"/>
      <c r="O113" s="330"/>
      <c r="P113" s="330"/>
      <c r="Q113" s="330"/>
      <c r="R113" s="330"/>
      <c r="S113" s="330"/>
      <c r="T113" s="211"/>
      <c r="AT113" s="205"/>
      <c r="AU113" s="205"/>
      <c r="AY113" s="205"/>
    </row>
    <row r="114" spans="2:51" s="13" customFormat="1" ht="13.5">
      <c r="B114" s="204"/>
      <c r="D114" s="194"/>
      <c r="E114" s="205"/>
      <c r="F114" s="199"/>
      <c r="H114" s="207"/>
      <c r="I114" s="208"/>
      <c r="L114" s="204"/>
      <c r="M114" s="209"/>
      <c r="N114" s="330"/>
      <c r="O114" s="330"/>
      <c r="P114" s="330"/>
      <c r="Q114" s="330"/>
      <c r="R114" s="330"/>
      <c r="S114" s="330"/>
      <c r="T114" s="211"/>
      <c r="AT114" s="205"/>
      <c r="AU114" s="205"/>
      <c r="AY114" s="205"/>
    </row>
    <row r="115" spans="2:65" s="1" customFormat="1" ht="38.25" customHeight="1">
      <c r="B115" s="181"/>
      <c r="C115" s="182" t="s">
        <v>212</v>
      </c>
      <c r="D115" s="182" t="s">
        <v>169</v>
      </c>
      <c r="E115" s="183" t="s">
        <v>213</v>
      </c>
      <c r="F115" s="184" t="s">
        <v>214</v>
      </c>
      <c r="G115" s="185" t="s">
        <v>200</v>
      </c>
      <c r="H115" s="186">
        <v>144</v>
      </c>
      <c r="I115" s="187"/>
      <c r="J115" s="188">
        <f>ROUND(I115*H115,2)</f>
        <v>0</v>
      </c>
      <c r="K115" s="184" t="s">
        <v>173</v>
      </c>
      <c r="L115" s="41"/>
      <c r="M115" s="189" t="s">
        <v>5</v>
      </c>
      <c r="N115" s="190" t="s">
        <v>44</v>
      </c>
      <c r="O115" s="42"/>
      <c r="P115" s="191">
        <f>O115*H115</f>
        <v>0</v>
      </c>
      <c r="Q115" s="191">
        <v>0</v>
      </c>
      <c r="R115" s="191">
        <f>Q115*H115</f>
        <v>0</v>
      </c>
      <c r="S115" s="191">
        <v>0</v>
      </c>
      <c r="T115" s="192">
        <f>S115*H115</f>
        <v>0</v>
      </c>
      <c r="AR115" s="24" t="s">
        <v>174</v>
      </c>
      <c r="AT115" s="24" t="s">
        <v>169</v>
      </c>
      <c r="AU115" s="24" t="s">
        <v>82</v>
      </c>
      <c r="AY115" s="24" t="s">
        <v>167</v>
      </c>
      <c r="BE115" s="193">
        <f>IF(N115="základní",J115,0)</f>
        <v>0</v>
      </c>
      <c r="BF115" s="193">
        <f>IF(N115="snížená",J115,0)</f>
        <v>0</v>
      </c>
      <c r="BG115" s="193">
        <f>IF(N115="zákl. přenesená",J115,0)</f>
        <v>0</v>
      </c>
      <c r="BH115" s="193">
        <f>IF(N115="sníž. přenesená",J115,0)</f>
        <v>0</v>
      </c>
      <c r="BI115" s="193">
        <f>IF(N115="nulová",J115,0)</f>
        <v>0</v>
      </c>
      <c r="BJ115" s="24" t="s">
        <v>80</v>
      </c>
      <c r="BK115" s="193">
        <f>ROUND(I115*H115,2)</f>
        <v>0</v>
      </c>
      <c r="BL115" s="24" t="s">
        <v>174</v>
      </c>
      <c r="BM115" s="24" t="s">
        <v>215</v>
      </c>
    </row>
    <row r="116" spans="2:47" s="1" customFormat="1" ht="104.5">
      <c r="B116" s="41"/>
      <c r="D116" s="194" t="s">
        <v>176</v>
      </c>
      <c r="F116" s="195" t="s">
        <v>209</v>
      </c>
      <c r="I116" s="156"/>
      <c r="L116" s="41"/>
      <c r="M116" s="196"/>
      <c r="N116" s="42"/>
      <c r="O116" s="42"/>
      <c r="P116" s="42"/>
      <c r="Q116" s="42"/>
      <c r="R116" s="42"/>
      <c r="S116" s="42"/>
      <c r="T116" s="70"/>
      <c r="AT116" s="24" t="s">
        <v>176</v>
      </c>
      <c r="AU116" s="24" t="s">
        <v>82</v>
      </c>
    </row>
    <row r="117" spans="2:51" s="13" customFormat="1" ht="13.5">
      <c r="B117" s="204"/>
      <c r="D117" s="194" t="s">
        <v>178</v>
      </c>
      <c r="E117" s="205" t="s">
        <v>5</v>
      </c>
      <c r="F117" s="206" t="s">
        <v>216</v>
      </c>
      <c r="H117" s="207">
        <v>144</v>
      </c>
      <c r="I117" s="208"/>
      <c r="L117" s="204"/>
      <c r="M117" s="209"/>
      <c r="N117" s="210"/>
      <c r="O117" s="210"/>
      <c r="P117" s="210"/>
      <c r="Q117" s="210"/>
      <c r="R117" s="210"/>
      <c r="S117" s="210"/>
      <c r="T117" s="211"/>
      <c r="AT117" s="205" t="s">
        <v>178</v>
      </c>
      <c r="AU117" s="205" t="s">
        <v>82</v>
      </c>
      <c r="AV117" s="13" t="s">
        <v>82</v>
      </c>
      <c r="AW117" s="13" t="s">
        <v>36</v>
      </c>
      <c r="AX117" s="13" t="s">
        <v>80</v>
      </c>
      <c r="AY117" s="205" t="s">
        <v>167</v>
      </c>
    </row>
    <row r="118" spans="2:65" s="1" customFormat="1" ht="38.25" customHeight="1">
      <c r="B118" s="181"/>
      <c r="C118" s="182" t="s">
        <v>217</v>
      </c>
      <c r="D118" s="182" t="s">
        <v>169</v>
      </c>
      <c r="E118" s="183" t="s">
        <v>218</v>
      </c>
      <c r="F118" s="184" t="s">
        <v>219</v>
      </c>
      <c r="G118" s="185" t="s">
        <v>200</v>
      </c>
      <c r="H118" s="186">
        <f>+H109</f>
        <v>522</v>
      </c>
      <c r="I118" s="187"/>
      <c r="J118" s="188">
        <f>ROUND(I118*H118,2)</f>
        <v>0</v>
      </c>
      <c r="K118" s="184" t="s">
        <v>173</v>
      </c>
      <c r="L118" s="41"/>
      <c r="M118" s="189" t="s">
        <v>5</v>
      </c>
      <c r="N118" s="190" t="s">
        <v>44</v>
      </c>
      <c r="O118" s="42"/>
      <c r="P118" s="191">
        <f>O118*H118</f>
        <v>0</v>
      </c>
      <c r="Q118" s="191">
        <v>0</v>
      </c>
      <c r="R118" s="191">
        <f>Q118*H118</f>
        <v>0</v>
      </c>
      <c r="S118" s="191">
        <v>0</v>
      </c>
      <c r="T118" s="192">
        <f>S118*H118</f>
        <v>0</v>
      </c>
      <c r="AR118" s="24" t="s">
        <v>174</v>
      </c>
      <c r="AT118" s="24" t="s">
        <v>169</v>
      </c>
      <c r="AU118" s="24" t="s">
        <v>82</v>
      </c>
      <c r="AY118" s="24" t="s">
        <v>167</v>
      </c>
      <c r="BE118" s="193">
        <f>IF(N118="základní",J118,0)</f>
        <v>0</v>
      </c>
      <c r="BF118" s="193">
        <f>IF(N118="snížená",J118,0)</f>
        <v>0</v>
      </c>
      <c r="BG118" s="193">
        <f>IF(N118="zákl. přenesená",J118,0)</f>
        <v>0</v>
      </c>
      <c r="BH118" s="193">
        <f>IF(N118="sníž. přenesená",J118,0)</f>
        <v>0</v>
      </c>
      <c r="BI118" s="193">
        <f>IF(N118="nulová",J118,0)</f>
        <v>0</v>
      </c>
      <c r="BJ118" s="24" t="s">
        <v>80</v>
      </c>
      <c r="BK118" s="193">
        <f>ROUND(I118*H118,2)</f>
        <v>0</v>
      </c>
      <c r="BL118" s="24" t="s">
        <v>174</v>
      </c>
      <c r="BM118" s="24" t="s">
        <v>220</v>
      </c>
    </row>
    <row r="119" spans="2:47" s="1" customFormat="1" ht="190">
      <c r="B119" s="41"/>
      <c r="D119" s="194" t="s">
        <v>176</v>
      </c>
      <c r="F119" s="195" t="s">
        <v>221</v>
      </c>
      <c r="I119" s="156"/>
      <c r="L119" s="41"/>
      <c r="M119" s="196"/>
      <c r="N119" s="42"/>
      <c r="O119" s="42"/>
      <c r="P119" s="42"/>
      <c r="Q119" s="42"/>
      <c r="R119" s="42"/>
      <c r="S119" s="42"/>
      <c r="T119" s="70"/>
      <c r="AT119" s="24" t="s">
        <v>176</v>
      </c>
      <c r="AU119" s="24" t="s">
        <v>82</v>
      </c>
    </row>
    <row r="120" spans="2:51" s="12" customFormat="1" ht="13.5">
      <c r="B120" s="197"/>
      <c r="D120" s="194" t="s">
        <v>178</v>
      </c>
      <c r="E120" s="198" t="s">
        <v>5</v>
      </c>
      <c r="F120" s="199" t="s">
        <v>222</v>
      </c>
      <c r="H120" s="198" t="s">
        <v>5</v>
      </c>
      <c r="I120" s="200"/>
      <c r="L120" s="197"/>
      <c r="M120" s="201"/>
      <c r="N120" s="202"/>
      <c r="O120" s="202"/>
      <c r="P120" s="202"/>
      <c r="Q120" s="202"/>
      <c r="R120" s="202"/>
      <c r="S120" s="202"/>
      <c r="T120" s="203"/>
      <c r="AT120" s="198" t="s">
        <v>178</v>
      </c>
      <c r="AU120" s="198" t="s">
        <v>82</v>
      </c>
      <c r="AV120" s="12" t="s">
        <v>80</v>
      </c>
      <c r="AW120" s="12" t="s">
        <v>36</v>
      </c>
      <c r="AX120" s="12" t="s">
        <v>73</v>
      </c>
      <c r="AY120" s="198" t="s">
        <v>167</v>
      </c>
    </row>
    <row r="121" spans="2:51" s="13" customFormat="1" ht="13.5">
      <c r="B121" s="204"/>
      <c r="D121" s="194" t="s">
        <v>178</v>
      </c>
      <c r="E121" s="205" t="s">
        <v>5</v>
      </c>
      <c r="F121" s="206" t="s">
        <v>223</v>
      </c>
      <c r="H121" s="207">
        <v>404</v>
      </c>
      <c r="I121" s="208"/>
      <c r="L121" s="204"/>
      <c r="M121" s="209"/>
      <c r="N121" s="210"/>
      <c r="O121" s="210"/>
      <c r="P121" s="210"/>
      <c r="Q121" s="210"/>
      <c r="R121" s="210"/>
      <c r="S121" s="210"/>
      <c r="T121" s="211"/>
      <c r="AT121" s="205" t="s">
        <v>178</v>
      </c>
      <c r="AU121" s="205" t="s">
        <v>82</v>
      </c>
      <c r="AV121" s="13" t="s">
        <v>82</v>
      </c>
      <c r="AW121" s="13" t="s">
        <v>36</v>
      </c>
      <c r="AX121" s="13" t="s">
        <v>80</v>
      </c>
      <c r="AY121" s="205" t="s">
        <v>167</v>
      </c>
    </row>
    <row r="122" spans="2:65" s="1" customFormat="1" ht="51" customHeight="1">
      <c r="B122" s="181"/>
      <c r="C122" s="182" t="s">
        <v>224</v>
      </c>
      <c r="D122" s="182" t="s">
        <v>169</v>
      </c>
      <c r="E122" s="183" t="s">
        <v>225</v>
      </c>
      <c r="F122" s="184" t="s">
        <v>226</v>
      </c>
      <c r="G122" s="185" t="s">
        <v>200</v>
      </c>
      <c r="H122" s="186">
        <v>196</v>
      </c>
      <c r="I122" s="187"/>
      <c r="J122" s="188">
        <f>ROUND(I122*H122,2)</f>
        <v>0</v>
      </c>
      <c r="K122" s="184" t="s">
        <v>173</v>
      </c>
      <c r="L122" s="41"/>
      <c r="M122" s="189" t="s">
        <v>5</v>
      </c>
      <c r="N122" s="190" t="s">
        <v>44</v>
      </c>
      <c r="O122" s="42"/>
      <c r="P122" s="191">
        <f>O122*H122</f>
        <v>0</v>
      </c>
      <c r="Q122" s="191">
        <v>0</v>
      </c>
      <c r="R122" s="191">
        <f>Q122*H122</f>
        <v>0</v>
      </c>
      <c r="S122" s="191">
        <v>0</v>
      </c>
      <c r="T122" s="192">
        <f>S122*H122</f>
        <v>0</v>
      </c>
      <c r="AR122" s="24" t="s">
        <v>174</v>
      </c>
      <c r="AT122" s="24" t="s">
        <v>169</v>
      </c>
      <c r="AU122" s="24" t="s">
        <v>82</v>
      </c>
      <c r="AY122" s="24" t="s">
        <v>167</v>
      </c>
      <c r="BE122" s="193">
        <f>IF(N122="základní",J122,0)</f>
        <v>0</v>
      </c>
      <c r="BF122" s="193">
        <f>IF(N122="snížená",J122,0)</f>
        <v>0</v>
      </c>
      <c r="BG122" s="193">
        <f>IF(N122="zákl. přenesená",J122,0)</f>
        <v>0</v>
      </c>
      <c r="BH122" s="193">
        <f>IF(N122="sníž. přenesená",J122,0)</f>
        <v>0</v>
      </c>
      <c r="BI122" s="193">
        <f>IF(N122="nulová",J122,0)</f>
        <v>0</v>
      </c>
      <c r="BJ122" s="24" t="s">
        <v>80</v>
      </c>
      <c r="BK122" s="193">
        <f>ROUND(I122*H122,2)</f>
        <v>0</v>
      </c>
      <c r="BL122" s="24" t="s">
        <v>174</v>
      </c>
      <c r="BM122" s="24" t="s">
        <v>227</v>
      </c>
    </row>
    <row r="123" spans="2:47" s="1" customFormat="1" ht="409.5">
      <c r="B123" s="41"/>
      <c r="D123" s="194" t="s">
        <v>176</v>
      </c>
      <c r="F123" s="212" t="s">
        <v>228</v>
      </c>
      <c r="I123" s="156"/>
      <c r="L123" s="41"/>
      <c r="M123" s="196"/>
      <c r="N123" s="42"/>
      <c r="O123" s="42"/>
      <c r="P123" s="42"/>
      <c r="Q123" s="42"/>
      <c r="R123" s="42"/>
      <c r="S123" s="42"/>
      <c r="T123" s="70"/>
      <c r="AT123" s="24" t="s">
        <v>176</v>
      </c>
      <c r="AU123" s="24" t="s">
        <v>82</v>
      </c>
    </row>
    <row r="124" spans="2:51" s="12" customFormat="1" ht="13.5">
      <c r="B124" s="197"/>
      <c r="D124" s="194" t="s">
        <v>178</v>
      </c>
      <c r="E124" s="198" t="s">
        <v>5</v>
      </c>
      <c r="F124" s="199" t="s">
        <v>2820</v>
      </c>
      <c r="H124" s="198" t="s">
        <v>5</v>
      </c>
      <c r="I124" s="200"/>
      <c r="L124" s="197"/>
      <c r="M124" s="201"/>
      <c r="N124" s="202"/>
      <c r="O124" s="202"/>
      <c r="P124" s="202"/>
      <c r="Q124" s="202"/>
      <c r="R124" s="202"/>
      <c r="S124" s="202"/>
      <c r="T124" s="203"/>
      <c r="AT124" s="198" t="s">
        <v>178</v>
      </c>
      <c r="AU124" s="198" t="s">
        <v>82</v>
      </c>
      <c r="AV124" s="12" t="s">
        <v>80</v>
      </c>
      <c r="AW124" s="12" t="s">
        <v>36</v>
      </c>
      <c r="AX124" s="12" t="s">
        <v>73</v>
      </c>
      <c r="AY124" s="198" t="s">
        <v>167</v>
      </c>
    </row>
    <row r="125" spans="2:51" s="13" customFormat="1" ht="13.5">
      <c r="B125" s="204"/>
      <c r="D125" s="194" t="s">
        <v>178</v>
      </c>
      <c r="E125" s="205" t="s">
        <v>5</v>
      </c>
      <c r="F125" s="206" t="s">
        <v>2821</v>
      </c>
      <c r="H125" s="207">
        <v>76</v>
      </c>
      <c r="I125" s="208"/>
      <c r="L125" s="204"/>
      <c r="M125" s="209"/>
      <c r="N125" s="210"/>
      <c r="O125" s="210"/>
      <c r="P125" s="210"/>
      <c r="Q125" s="210"/>
      <c r="R125" s="210"/>
      <c r="S125" s="210"/>
      <c r="T125" s="211"/>
      <c r="AT125" s="205" t="s">
        <v>178</v>
      </c>
      <c r="AU125" s="205" t="s">
        <v>82</v>
      </c>
      <c r="AV125" s="13" t="s">
        <v>82</v>
      </c>
      <c r="AW125" s="13" t="s">
        <v>36</v>
      </c>
      <c r="AX125" s="13" t="s">
        <v>80</v>
      </c>
      <c r="AY125" s="205" t="s">
        <v>167</v>
      </c>
    </row>
    <row r="126" spans="2:65" s="1" customFormat="1" ht="16.5" customHeight="1">
      <c r="B126" s="181"/>
      <c r="C126" s="182" t="s">
        <v>229</v>
      </c>
      <c r="D126" s="182" t="s">
        <v>169</v>
      </c>
      <c r="E126" s="183" t="s">
        <v>230</v>
      </c>
      <c r="F126" s="184" t="s">
        <v>231</v>
      </c>
      <c r="G126" s="185" t="s">
        <v>200</v>
      </c>
      <c r="H126" s="186">
        <v>76</v>
      </c>
      <c r="I126" s="187"/>
      <c r="J126" s="188">
        <f>ROUND(I126*H126,2)</f>
        <v>0</v>
      </c>
      <c r="K126" s="184" t="s">
        <v>5</v>
      </c>
      <c r="L126" s="41"/>
      <c r="M126" s="189" t="s">
        <v>5</v>
      </c>
      <c r="N126" s="190" t="s">
        <v>44</v>
      </c>
      <c r="O126" s="42"/>
      <c r="P126" s="191">
        <f>O126*H126</f>
        <v>0</v>
      </c>
      <c r="Q126" s="191">
        <v>0</v>
      </c>
      <c r="R126" s="191">
        <f>Q126*H126</f>
        <v>0</v>
      </c>
      <c r="S126" s="191">
        <v>0</v>
      </c>
      <c r="T126" s="192">
        <f>S126*H126</f>
        <v>0</v>
      </c>
      <c r="AR126" s="24" t="s">
        <v>174</v>
      </c>
      <c r="AT126" s="24" t="s">
        <v>169</v>
      </c>
      <c r="AU126" s="24" t="s">
        <v>82</v>
      </c>
      <c r="AY126" s="24" t="s">
        <v>167</v>
      </c>
      <c r="BE126" s="193">
        <f>IF(N126="základní",J126,0)</f>
        <v>0</v>
      </c>
      <c r="BF126" s="193">
        <f>IF(N126="snížená",J126,0)</f>
        <v>0</v>
      </c>
      <c r="BG126" s="193">
        <f>IF(N126="zákl. přenesená",J126,0)</f>
        <v>0</v>
      </c>
      <c r="BH126" s="193">
        <f>IF(N126="sníž. přenesená",J126,0)</f>
        <v>0</v>
      </c>
      <c r="BI126" s="193">
        <f>IF(N126="nulová",J126,0)</f>
        <v>0</v>
      </c>
      <c r="BJ126" s="24" t="s">
        <v>80</v>
      </c>
      <c r="BK126" s="193">
        <f>ROUND(I126*H126,2)</f>
        <v>0</v>
      </c>
      <c r="BL126" s="24" t="s">
        <v>174</v>
      </c>
      <c r="BM126" s="24" t="s">
        <v>232</v>
      </c>
    </row>
    <row r="127" spans="2:47" s="1" customFormat="1" ht="275.5">
      <c r="B127" s="41"/>
      <c r="D127" s="194" t="s">
        <v>176</v>
      </c>
      <c r="F127" s="195" t="s">
        <v>233</v>
      </c>
      <c r="I127" s="156"/>
      <c r="L127" s="41"/>
      <c r="M127" s="196"/>
      <c r="N127" s="42"/>
      <c r="O127" s="42"/>
      <c r="P127" s="42"/>
      <c r="Q127" s="42"/>
      <c r="R127" s="42"/>
      <c r="S127" s="42"/>
      <c r="T127" s="70"/>
      <c r="AT127" s="24" t="s">
        <v>176</v>
      </c>
      <c r="AU127" s="24" t="s">
        <v>82</v>
      </c>
    </row>
    <row r="128" spans="2:65" s="1" customFormat="1" ht="25.5" customHeight="1">
      <c r="B128" s="181"/>
      <c r="C128" s="182" t="s">
        <v>234</v>
      </c>
      <c r="D128" s="182" t="s">
        <v>169</v>
      </c>
      <c r="E128" s="183" t="s">
        <v>235</v>
      </c>
      <c r="F128" s="184" t="s">
        <v>236</v>
      </c>
      <c r="G128" s="185" t="s">
        <v>172</v>
      </c>
      <c r="H128" s="186">
        <v>245</v>
      </c>
      <c r="I128" s="187"/>
      <c r="J128" s="188">
        <f>ROUND(I128*H128,2)</f>
        <v>0</v>
      </c>
      <c r="K128" s="184" t="s">
        <v>173</v>
      </c>
      <c r="L128" s="41"/>
      <c r="M128" s="189" t="s">
        <v>5</v>
      </c>
      <c r="N128" s="190" t="s">
        <v>44</v>
      </c>
      <c r="O128" s="42"/>
      <c r="P128" s="191">
        <f>O128*H128</f>
        <v>0</v>
      </c>
      <c r="Q128" s="191">
        <v>0</v>
      </c>
      <c r="R128" s="191">
        <f>Q128*H128</f>
        <v>0</v>
      </c>
      <c r="S128" s="191">
        <v>0</v>
      </c>
      <c r="T128" s="192">
        <f>S128*H128</f>
        <v>0</v>
      </c>
      <c r="AR128" s="24" t="s">
        <v>174</v>
      </c>
      <c r="AT128" s="24" t="s">
        <v>169</v>
      </c>
      <c r="AU128" s="24" t="s">
        <v>82</v>
      </c>
      <c r="AY128" s="24" t="s">
        <v>167</v>
      </c>
      <c r="BE128" s="193">
        <f>IF(N128="základní",J128,0)</f>
        <v>0</v>
      </c>
      <c r="BF128" s="193">
        <f>IF(N128="snížená",J128,0)</f>
        <v>0</v>
      </c>
      <c r="BG128" s="193">
        <f>IF(N128="zákl. přenesená",J128,0)</f>
        <v>0</v>
      </c>
      <c r="BH128" s="193">
        <f>IF(N128="sníž. přenesená",J128,0)</f>
        <v>0</v>
      </c>
      <c r="BI128" s="193">
        <f>IF(N128="nulová",J128,0)</f>
        <v>0</v>
      </c>
      <c r="BJ128" s="24" t="s">
        <v>80</v>
      </c>
      <c r="BK128" s="193">
        <f>ROUND(I128*H128,2)</f>
        <v>0</v>
      </c>
      <c r="BL128" s="24" t="s">
        <v>174</v>
      </c>
      <c r="BM128" s="24" t="s">
        <v>237</v>
      </c>
    </row>
    <row r="129" spans="2:51" s="12" customFormat="1" ht="13.5">
      <c r="B129" s="197"/>
      <c r="D129" s="194" t="s">
        <v>178</v>
      </c>
      <c r="E129" s="198" t="s">
        <v>5</v>
      </c>
      <c r="F129" s="199" t="s">
        <v>238</v>
      </c>
      <c r="H129" s="198" t="s">
        <v>5</v>
      </c>
      <c r="I129" s="200"/>
      <c r="L129" s="197"/>
      <c r="M129" s="201"/>
      <c r="N129" s="202"/>
      <c r="O129" s="202"/>
      <c r="P129" s="202"/>
      <c r="Q129" s="202"/>
      <c r="R129" s="202"/>
      <c r="S129" s="202"/>
      <c r="T129" s="203"/>
      <c r="AT129" s="198" t="s">
        <v>178</v>
      </c>
      <c r="AU129" s="198" t="s">
        <v>82</v>
      </c>
      <c r="AV129" s="12" t="s">
        <v>80</v>
      </c>
      <c r="AW129" s="12" t="s">
        <v>36</v>
      </c>
      <c r="AX129" s="12" t="s">
        <v>73</v>
      </c>
      <c r="AY129" s="198" t="s">
        <v>167</v>
      </c>
    </row>
    <row r="130" spans="2:51" s="13" customFormat="1" ht="13.5">
      <c r="B130" s="204"/>
      <c r="D130" s="194" t="s">
        <v>178</v>
      </c>
      <c r="E130" s="205" t="s">
        <v>5</v>
      </c>
      <c r="F130" s="206" t="s">
        <v>2822</v>
      </c>
      <c r="H130" s="207">
        <v>245</v>
      </c>
      <c r="I130" s="208"/>
      <c r="L130" s="204"/>
      <c r="M130" s="209"/>
      <c r="N130" s="210"/>
      <c r="O130" s="210"/>
      <c r="P130" s="210"/>
      <c r="Q130" s="210"/>
      <c r="R130" s="210"/>
      <c r="S130" s="210"/>
      <c r="T130" s="211"/>
      <c r="AT130" s="205" t="s">
        <v>178</v>
      </c>
      <c r="AU130" s="205" t="s">
        <v>82</v>
      </c>
      <c r="AV130" s="13" t="s">
        <v>82</v>
      </c>
      <c r="AW130" s="13" t="s">
        <v>36</v>
      </c>
      <c r="AX130" s="13" t="s">
        <v>80</v>
      </c>
      <c r="AY130" s="205" t="s">
        <v>167</v>
      </c>
    </row>
    <row r="131" spans="2:65" s="1" customFormat="1" ht="16.5" customHeight="1">
      <c r="B131" s="181"/>
      <c r="C131" s="182" t="s">
        <v>240</v>
      </c>
      <c r="D131" s="182" t="s">
        <v>169</v>
      </c>
      <c r="E131" s="183" t="s">
        <v>241</v>
      </c>
      <c r="F131" s="184" t="s">
        <v>242</v>
      </c>
      <c r="G131" s="185" t="s">
        <v>200</v>
      </c>
      <c r="H131" s="186">
        <v>404</v>
      </c>
      <c r="I131" s="187"/>
      <c r="J131" s="188">
        <f>ROUND(I131*H131,2)</f>
        <v>0</v>
      </c>
      <c r="K131" s="184" t="s">
        <v>173</v>
      </c>
      <c r="L131" s="41"/>
      <c r="M131" s="189" t="s">
        <v>5</v>
      </c>
      <c r="N131" s="190" t="s">
        <v>44</v>
      </c>
      <c r="O131" s="42"/>
      <c r="P131" s="191">
        <f>O131*H131</f>
        <v>0</v>
      </c>
      <c r="Q131" s="191">
        <v>0</v>
      </c>
      <c r="R131" s="191">
        <f>Q131*H131</f>
        <v>0</v>
      </c>
      <c r="S131" s="191">
        <v>0</v>
      </c>
      <c r="T131" s="192">
        <f>S131*H131</f>
        <v>0</v>
      </c>
      <c r="AR131" s="24" t="s">
        <v>174</v>
      </c>
      <c r="AT131" s="24" t="s">
        <v>169</v>
      </c>
      <c r="AU131" s="24" t="s">
        <v>82</v>
      </c>
      <c r="AY131" s="24" t="s">
        <v>167</v>
      </c>
      <c r="BE131" s="193">
        <f>IF(N131="základní",J131,0)</f>
        <v>0</v>
      </c>
      <c r="BF131" s="193">
        <f>IF(N131="snížená",J131,0)</f>
        <v>0</v>
      </c>
      <c r="BG131" s="193">
        <f>IF(N131="zákl. přenesená",J131,0)</f>
        <v>0</v>
      </c>
      <c r="BH131" s="193">
        <f>IF(N131="sníž. přenesená",J131,0)</f>
        <v>0</v>
      </c>
      <c r="BI131" s="193">
        <f>IF(N131="nulová",J131,0)</f>
        <v>0</v>
      </c>
      <c r="BJ131" s="24" t="s">
        <v>80</v>
      </c>
      <c r="BK131" s="193">
        <f>ROUND(I131*H131,2)</f>
        <v>0</v>
      </c>
      <c r="BL131" s="24" t="s">
        <v>174</v>
      </c>
      <c r="BM131" s="24" t="s">
        <v>243</v>
      </c>
    </row>
    <row r="132" spans="2:47" s="1" customFormat="1" ht="266">
      <c r="B132" s="41"/>
      <c r="D132" s="194" t="s">
        <v>176</v>
      </c>
      <c r="F132" s="195" t="s">
        <v>244</v>
      </c>
      <c r="I132" s="156"/>
      <c r="L132" s="41"/>
      <c r="M132" s="196"/>
      <c r="N132" s="42"/>
      <c r="O132" s="42"/>
      <c r="P132" s="42"/>
      <c r="Q132" s="42"/>
      <c r="R132" s="42"/>
      <c r="S132" s="42"/>
      <c r="T132" s="70"/>
      <c r="AT132" s="24" t="s">
        <v>176</v>
      </c>
      <c r="AU132" s="24" t="s">
        <v>82</v>
      </c>
    </row>
    <row r="133" spans="2:51" s="12" customFormat="1" ht="13.5">
      <c r="B133" s="197"/>
      <c r="D133" s="194" t="s">
        <v>178</v>
      </c>
      <c r="E133" s="198" t="s">
        <v>5</v>
      </c>
      <c r="F133" s="199" t="s">
        <v>222</v>
      </c>
      <c r="H133" s="198" t="s">
        <v>5</v>
      </c>
      <c r="I133" s="200"/>
      <c r="L133" s="197"/>
      <c r="M133" s="201"/>
      <c r="N133" s="202"/>
      <c r="O133" s="202"/>
      <c r="P133" s="202"/>
      <c r="Q133" s="202"/>
      <c r="R133" s="202"/>
      <c r="S133" s="202"/>
      <c r="T133" s="203"/>
      <c r="AT133" s="198" t="s">
        <v>178</v>
      </c>
      <c r="AU133" s="198" t="s">
        <v>82</v>
      </c>
      <c r="AV133" s="12" t="s">
        <v>80</v>
      </c>
      <c r="AW133" s="12" t="s">
        <v>36</v>
      </c>
      <c r="AX133" s="12" t="s">
        <v>73</v>
      </c>
      <c r="AY133" s="198" t="s">
        <v>167</v>
      </c>
    </row>
    <row r="134" spans="2:51" s="13" customFormat="1" ht="13.5">
      <c r="B134" s="204"/>
      <c r="D134" s="194" t="s">
        <v>178</v>
      </c>
      <c r="E134" s="205" t="s">
        <v>5</v>
      </c>
      <c r="F134" s="206" t="s">
        <v>223</v>
      </c>
      <c r="H134" s="207">
        <v>404</v>
      </c>
      <c r="I134" s="208"/>
      <c r="L134" s="204"/>
      <c r="M134" s="209"/>
      <c r="N134" s="210"/>
      <c r="O134" s="210"/>
      <c r="P134" s="210"/>
      <c r="Q134" s="210"/>
      <c r="R134" s="210"/>
      <c r="S134" s="210"/>
      <c r="T134" s="211"/>
      <c r="AT134" s="205" t="s">
        <v>178</v>
      </c>
      <c r="AU134" s="205" t="s">
        <v>82</v>
      </c>
      <c r="AV134" s="13" t="s">
        <v>82</v>
      </c>
      <c r="AW134" s="13" t="s">
        <v>36</v>
      </c>
      <c r="AX134" s="13" t="s">
        <v>80</v>
      </c>
      <c r="AY134" s="205" t="s">
        <v>167</v>
      </c>
    </row>
    <row r="135" spans="2:65" s="1" customFormat="1" ht="25.5" customHeight="1">
      <c r="B135" s="181"/>
      <c r="C135" s="182" t="s">
        <v>245</v>
      </c>
      <c r="D135" s="182" t="s">
        <v>169</v>
      </c>
      <c r="E135" s="183" t="s">
        <v>246</v>
      </c>
      <c r="F135" s="184" t="s">
        <v>247</v>
      </c>
      <c r="G135" s="185" t="s">
        <v>248</v>
      </c>
      <c r="H135" s="186">
        <v>727.2</v>
      </c>
      <c r="I135" s="187"/>
      <c r="J135" s="188">
        <f>ROUND(I135*H135,2)</f>
        <v>0</v>
      </c>
      <c r="K135" s="184" t="s">
        <v>173</v>
      </c>
      <c r="L135" s="41"/>
      <c r="M135" s="189" t="s">
        <v>5</v>
      </c>
      <c r="N135" s="190" t="s">
        <v>44</v>
      </c>
      <c r="O135" s="42"/>
      <c r="P135" s="191">
        <f>O135*H135</f>
        <v>0</v>
      </c>
      <c r="Q135" s="191">
        <v>0</v>
      </c>
      <c r="R135" s="191">
        <f>Q135*H135</f>
        <v>0</v>
      </c>
      <c r="S135" s="191">
        <v>0</v>
      </c>
      <c r="T135" s="192">
        <f>S135*H135</f>
        <v>0</v>
      </c>
      <c r="AR135" s="24" t="s">
        <v>174</v>
      </c>
      <c r="AT135" s="24" t="s">
        <v>169</v>
      </c>
      <c r="AU135" s="24" t="s">
        <v>82</v>
      </c>
      <c r="AY135" s="24" t="s">
        <v>167</v>
      </c>
      <c r="BE135" s="193">
        <f>IF(N135="základní",J135,0)</f>
        <v>0</v>
      </c>
      <c r="BF135" s="193">
        <f>IF(N135="snížená",J135,0)</f>
        <v>0</v>
      </c>
      <c r="BG135" s="193">
        <f>IF(N135="zákl. přenesená",J135,0)</f>
        <v>0</v>
      </c>
      <c r="BH135" s="193">
        <f>IF(N135="sníž. přenesená",J135,0)</f>
        <v>0</v>
      </c>
      <c r="BI135" s="193">
        <f>IF(N135="nulová",J135,0)</f>
        <v>0</v>
      </c>
      <c r="BJ135" s="24" t="s">
        <v>80</v>
      </c>
      <c r="BK135" s="193">
        <f>ROUND(I135*H135,2)</f>
        <v>0</v>
      </c>
      <c r="BL135" s="24" t="s">
        <v>174</v>
      </c>
      <c r="BM135" s="24" t="s">
        <v>249</v>
      </c>
    </row>
    <row r="136" spans="2:47" s="1" customFormat="1" ht="28.5">
      <c r="B136" s="41"/>
      <c r="D136" s="194" t="s">
        <v>176</v>
      </c>
      <c r="F136" s="195" t="s">
        <v>250</v>
      </c>
      <c r="I136" s="156"/>
      <c r="L136" s="41"/>
      <c r="M136" s="196"/>
      <c r="N136" s="42"/>
      <c r="O136" s="42"/>
      <c r="P136" s="42"/>
      <c r="Q136" s="42"/>
      <c r="R136" s="42"/>
      <c r="S136" s="42"/>
      <c r="T136" s="70"/>
      <c r="AT136" s="24" t="s">
        <v>176</v>
      </c>
      <c r="AU136" s="24" t="s">
        <v>82</v>
      </c>
    </row>
    <row r="137" spans="2:51" s="13" customFormat="1" ht="13.5">
      <c r="B137" s="204"/>
      <c r="D137" s="194" t="s">
        <v>178</v>
      </c>
      <c r="E137" s="205" t="s">
        <v>5</v>
      </c>
      <c r="F137" s="206" t="s">
        <v>251</v>
      </c>
      <c r="H137" s="207">
        <v>727.2</v>
      </c>
      <c r="I137" s="208"/>
      <c r="L137" s="204"/>
      <c r="M137" s="209"/>
      <c r="N137" s="210"/>
      <c r="O137" s="210"/>
      <c r="P137" s="210"/>
      <c r="Q137" s="210"/>
      <c r="R137" s="210"/>
      <c r="S137" s="210"/>
      <c r="T137" s="211"/>
      <c r="AT137" s="205" t="s">
        <v>178</v>
      </c>
      <c r="AU137" s="205" t="s">
        <v>82</v>
      </c>
      <c r="AV137" s="13" t="s">
        <v>82</v>
      </c>
      <c r="AW137" s="13" t="s">
        <v>36</v>
      </c>
      <c r="AX137" s="13" t="s">
        <v>80</v>
      </c>
      <c r="AY137" s="205" t="s">
        <v>167</v>
      </c>
    </row>
    <row r="138" spans="2:65" s="1" customFormat="1" ht="25.5" customHeight="1">
      <c r="B138" s="181"/>
      <c r="C138" s="182" t="s">
        <v>252</v>
      </c>
      <c r="D138" s="182" t="s">
        <v>169</v>
      </c>
      <c r="E138" s="183" t="s">
        <v>253</v>
      </c>
      <c r="F138" s="184" t="s">
        <v>254</v>
      </c>
      <c r="G138" s="185" t="s">
        <v>172</v>
      </c>
      <c r="H138" s="186">
        <v>220</v>
      </c>
      <c r="I138" s="187"/>
      <c r="J138" s="188">
        <f>ROUND(I138*H138,2)</f>
        <v>0</v>
      </c>
      <c r="K138" s="184" t="s">
        <v>173</v>
      </c>
      <c r="L138" s="41"/>
      <c r="M138" s="189" t="s">
        <v>5</v>
      </c>
      <c r="N138" s="190" t="s">
        <v>44</v>
      </c>
      <c r="O138" s="42"/>
      <c r="P138" s="191">
        <f>O138*H138</f>
        <v>0</v>
      </c>
      <c r="Q138" s="191">
        <v>0</v>
      </c>
      <c r="R138" s="191">
        <f>Q138*H138</f>
        <v>0</v>
      </c>
      <c r="S138" s="191">
        <v>0</v>
      </c>
      <c r="T138" s="192">
        <f>S138*H138</f>
        <v>0</v>
      </c>
      <c r="AR138" s="24" t="s">
        <v>174</v>
      </c>
      <c r="AT138" s="24" t="s">
        <v>169</v>
      </c>
      <c r="AU138" s="24" t="s">
        <v>82</v>
      </c>
      <c r="AY138" s="24" t="s">
        <v>167</v>
      </c>
      <c r="BE138" s="193">
        <f>IF(N138="základní",J138,0)</f>
        <v>0</v>
      </c>
      <c r="BF138" s="193">
        <f>IF(N138="snížená",J138,0)</f>
        <v>0</v>
      </c>
      <c r="BG138" s="193">
        <f>IF(N138="zákl. přenesená",J138,0)</f>
        <v>0</v>
      </c>
      <c r="BH138" s="193">
        <f>IF(N138="sníž. přenesená",J138,0)</f>
        <v>0</v>
      </c>
      <c r="BI138" s="193">
        <f>IF(N138="nulová",J138,0)</f>
        <v>0</v>
      </c>
      <c r="BJ138" s="24" t="s">
        <v>80</v>
      </c>
      <c r="BK138" s="193">
        <f>ROUND(I138*H138,2)</f>
        <v>0</v>
      </c>
      <c r="BL138" s="24" t="s">
        <v>174</v>
      </c>
      <c r="BM138" s="24" t="s">
        <v>255</v>
      </c>
    </row>
    <row r="139" spans="2:47" s="1" customFormat="1" ht="123.5">
      <c r="B139" s="41"/>
      <c r="D139" s="194" t="s">
        <v>176</v>
      </c>
      <c r="F139" s="195" t="s">
        <v>256</v>
      </c>
      <c r="I139" s="156"/>
      <c r="L139" s="41"/>
      <c r="M139" s="196"/>
      <c r="N139" s="42"/>
      <c r="O139" s="42"/>
      <c r="P139" s="42"/>
      <c r="Q139" s="42"/>
      <c r="R139" s="42"/>
      <c r="S139" s="42"/>
      <c r="T139" s="70"/>
      <c r="AT139" s="24" t="s">
        <v>176</v>
      </c>
      <c r="AU139" s="24" t="s">
        <v>82</v>
      </c>
    </row>
    <row r="140" spans="2:51" s="12" customFormat="1" ht="24">
      <c r="B140" s="197"/>
      <c r="D140" s="194" t="s">
        <v>178</v>
      </c>
      <c r="E140" s="198" t="s">
        <v>5</v>
      </c>
      <c r="F140" s="199" t="s">
        <v>257</v>
      </c>
      <c r="H140" s="198" t="s">
        <v>5</v>
      </c>
      <c r="I140" s="200"/>
      <c r="L140" s="197"/>
      <c r="M140" s="201"/>
      <c r="N140" s="202"/>
      <c r="O140" s="202"/>
      <c r="P140" s="202"/>
      <c r="Q140" s="202"/>
      <c r="R140" s="202"/>
      <c r="S140" s="202"/>
      <c r="T140" s="203"/>
      <c r="AT140" s="198" t="s">
        <v>178</v>
      </c>
      <c r="AU140" s="198" t="s">
        <v>82</v>
      </c>
      <c r="AV140" s="12" t="s">
        <v>80</v>
      </c>
      <c r="AW140" s="12" t="s">
        <v>36</v>
      </c>
      <c r="AX140" s="12" t="s">
        <v>73</v>
      </c>
      <c r="AY140" s="198" t="s">
        <v>167</v>
      </c>
    </row>
    <row r="141" spans="2:51" s="13" customFormat="1" ht="13.5">
      <c r="B141" s="204"/>
      <c r="D141" s="194" t="s">
        <v>178</v>
      </c>
      <c r="E141" s="205" t="s">
        <v>5</v>
      </c>
      <c r="F141" s="206" t="s">
        <v>258</v>
      </c>
      <c r="H141" s="207">
        <v>220</v>
      </c>
      <c r="I141" s="208"/>
      <c r="L141" s="204"/>
      <c r="M141" s="209"/>
      <c r="N141" s="210"/>
      <c r="O141" s="210"/>
      <c r="P141" s="210"/>
      <c r="Q141" s="210"/>
      <c r="R141" s="210"/>
      <c r="S141" s="210"/>
      <c r="T141" s="211"/>
      <c r="AT141" s="205" t="s">
        <v>178</v>
      </c>
      <c r="AU141" s="205" t="s">
        <v>82</v>
      </c>
      <c r="AV141" s="13" t="s">
        <v>82</v>
      </c>
      <c r="AW141" s="13" t="s">
        <v>36</v>
      </c>
      <c r="AX141" s="13" t="s">
        <v>80</v>
      </c>
      <c r="AY141" s="205" t="s">
        <v>167</v>
      </c>
    </row>
    <row r="142" spans="2:65" s="1" customFormat="1" ht="25.5" customHeight="1">
      <c r="B142" s="181"/>
      <c r="C142" s="182" t="s">
        <v>11</v>
      </c>
      <c r="D142" s="182" t="s">
        <v>169</v>
      </c>
      <c r="E142" s="183" t="s">
        <v>259</v>
      </c>
      <c r="F142" s="184" t="s">
        <v>260</v>
      </c>
      <c r="G142" s="185" t="s">
        <v>172</v>
      </c>
      <c r="H142" s="186">
        <v>95</v>
      </c>
      <c r="I142" s="187"/>
      <c r="J142" s="188">
        <f>ROUND(I142*H142,2)</f>
        <v>0</v>
      </c>
      <c r="K142" s="184" t="s">
        <v>173</v>
      </c>
      <c r="L142" s="41"/>
      <c r="M142" s="189" t="s">
        <v>5</v>
      </c>
      <c r="N142" s="190" t="s">
        <v>44</v>
      </c>
      <c r="O142" s="42"/>
      <c r="P142" s="191">
        <f>O142*H142</f>
        <v>0</v>
      </c>
      <c r="Q142" s="191">
        <v>0</v>
      </c>
      <c r="R142" s="191">
        <f>Q142*H142</f>
        <v>0</v>
      </c>
      <c r="S142" s="191">
        <v>0</v>
      </c>
      <c r="T142" s="192">
        <f>S142*H142</f>
        <v>0</v>
      </c>
      <c r="AR142" s="24" t="s">
        <v>174</v>
      </c>
      <c r="AT142" s="24" t="s">
        <v>169</v>
      </c>
      <c r="AU142" s="24" t="s">
        <v>82</v>
      </c>
      <c r="AY142" s="24" t="s">
        <v>167</v>
      </c>
      <c r="BE142" s="193">
        <f>IF(N142="základní",J142,0)</f>
        <v>0</v>
      </c>
      <c r="BF142" s="193">
        <f>IF(N142="snížená",J142,0)</f>
        <v>0</v>
      </c>
      <c r="BG142" s="193">
        <f>IF(N142="zákl. přenesená",J142,0)</f>
        <v>0</v>
      </c>
      <c r="BH142" s="193">
        <f>IF(N142="sníž. přenesená",J142,0)</f>
        <v>0</v>
      </c>
      <c r="BI142" s="193">
        <f>IF(N142="nulová",J142,0)</f>
        <v>0</v>
      </c>
      <c r="BJ142" s="24" t="s">
        <v>80</v>
      </c>
      <c r="BK142" s="193">
        <f>ROUND(I142*H142,2)</f>
        <v>0</v>
      </c>
      <c r="BL142" s="24" t="s">
        <v>174</v>
      </c>
      <c r="BM142" s="24" t="s">
        <v>261</v>
      </c>
    </row>
    <row r="143" spans="2:47" s="1" customFormat="1" ht="123.5">
      <c r="B143" s="41"/>
      <c r="D143" s="194" t="s">
        <v>176</v>
      </c>
      <c r="F143" s="195" t="s">
        <v>256</v>
      </c>
      <c r="I143" s="156"/>
      <c r="L143" s="41"/>
      <c r="M143" s="196"/>
      <c r="N143" s="42"/>
      <c r="O143" s="42"/>
      <c r="P143" s="42"/>
      <c r="Q143" s="42"/>
      <c r="R143" s="42"/>
      <c r="S143" s="42"/>
      <c r="T143" s="70"/>
      <c r="AT143" s="24" t="s">
        <v>176</v>
      </c>
      <c r="AU143" s="24" t="s">
        <v>82</v>
      </c>
    </row>
    <row r="144" spans="2:51" s="12" customFormat="1" ht="13.5">
      <c r="B144" s="197"/>
      <c r="D144" s="194" t="s">
        <v>178</v>
      </c>
      <c r="E144" s="198" t="s">
        <v>5</v>
      </c>
      <c r="F144" s="199" t="s">
        <v>238</v>
      </c>
      <c r="H144" s="198" t="s">
        <v>5</v>
      </c>
      <c r="I144" s="200"/>
      <c r="L144" s="197"/>
      <c r="M144" s="201"/>
      <c r="N144" s="202"/>
      <c r="O144" s="202"/>
      <c r="P144" s="202"/>
      <c r="Q144" s="202"/>
      <c r="R144" s="202"/>
      <c r="S144" s="202"/>
      <c r="T144" s="203"/>
      <c r="AT144" s="198" t="s">
        <v>178</v>
      </c>
      <c r="AU144" s="198" t="s">
        <v>82</v>
      </c>
      <c r="AV144" s="12" t="s">
        <v>80</v>
      </c>
      <c r="AW144" s="12" t="s">
        <v>36</v>
      </c>
      <c r="AX144" s="12" t="s">
        <v>73</v>
      </c>
      <c r="AY144" s="198" t="s">
        <v>167</v>
      </c>
    </row>
    <row r="145" spans="2:51" s="13" customFormat="1" ht="13.5">
      <c r="B145" s="204"/>
      <c r="D145" s="194" t="s">
        <v>178</v>
      </c>
      <c r="E145" s="205" t="s">
        <v>5</v>
      </c>
      <c r="F145" s="206" t="s">
        <v>239</v>
      </c>
      <c r="H145" s="207">
        <v>95</v>
      </c>
      <c r="I145" s="208"/>
      <c r="L145" s="204"/>
      <c r="M145" s="209"/>
      <c r="N145" s="210"/>
      <c r="O145" s="210"/>
      <c r="P145" s="210"/>
      <c r="Q145" s="210"/>
      <c r="R145" s="210"/>
      <c r="S145" s="210"/>
      <c r="T145" s="211"/>
      <c r="AT145" s="205" t="s">
        <v>178</v>
      </c>
      <c r="AU145" s="205" t="s">
        <v>82</v>
      </c>
      <c r="AV145" s="13" t="s">
        <v>82</v>
      </c>
      <c r="AW145" s="13" t="s">
        <v>36</v>
      </c>
      <c r="AX145" s="13" t="s">
        <v>80</v>
      </c>
      <c r="AY145" s="205" t="s">
        <v>167</v>
      </c>
    </row>
    <row r="146" spans="2:63" s="11" customFormat="1" ht="29.9" customHeight="1">
      <c r="B146" s="168"/>
      <c r="D146" s="169" t="s">
        <v>72</v>
      </c>
      <c r="E146" s="179" t="s">
        <v>217</v>
      </c>
      <c r="F146" s="179" t="s">
        <v>262</v>
      </c>
      <c r="I146" s="171"/>
      <c r="J146" s="180">
        <f>BK146</f>
        <v>0</v>
      </c>
      <c r="L146" s="168"/>
      <c r="M146" s="173"/>
      <c r="N146" s="174"/>
      <c r="O146" s="174"/>
      <c r="P146" s="175">
        <f>SUM(P147:P164)</f>
        <v>0</v>
      </c>
      <c r="Q146" s="174"/>
      <c r="R146" s="175">
        <f>SUM(R147:R164)</f>
        <v>6.58014</v>
      </c>
      <c r="S146" s="174"/>
      <c r="T146" s="176">
        <f>SUM(T147:T164)</f>
        <v>1.9</v>
      </c>
      <c r="AR146" s="169" t="s">
        <v>80</v>
      </c>
      <c r="AT146" s="177" t="s">
        <v>72</v>
      </c>
      <c r="AU146" s="177" t="s">
        <v>80</v>
      </c>
      <c r="AY146" s="169" t="s">
        <v>167</v>
      </c>
      <c r="BK146" s="178">
        <f>SUM(BK147:BK164)</f>
        <v>0</v>
      </c>
    </row>
    <row r="147" spans="2:65" s="1" customFormat="1" ht="25.5" customHeight="1">
      <c r="B147" s="181"/>
      <c r="C147" s="182" t="s">
        <v>263</v>
      </c>
      <c r="D147" s="182" t="s">
        <v>169</v>
      </c>
      <c r="E147" s="183" t="s">
        <v>264</v>
      </c>
      <c r="F147" s="184" t="s">
        <v>265</v>
      </c>
      <c r="G147" s="185" t="s">
        <v>266</v>
      </c>
      <c r="H147" s="186">
        <v>8</v>
      </c>
      <c r="I147" s="187"/>
      <c r="J147" s="188">
        <f>ROUND(I147*H147,2)</f>
        <v>0</v>
      </c>
      <c r="K147" s="184" t="s">
        <v>173</v>
      </c>
      <c r="L147" s="41"/>
      <c r="M147" s="189" t="s">
        <v>5</v>
      </c>
      <c r="N147" s="190" t="s">
        <v>44</v>
      </c>
      <c r="O147" s="42"/>
      <c r="P147" s="191">
        <f>O147*H147</f>
        <v>0</v>
      </c>
      <c r="Q147" s="191">
        <v>0</v>
      </c>
      <c r="R147" s="191">
        <f>Q147*H147</f>
        <v>0</v>
      </c>
      <c r="S147" s="191">
        <v>0.1</v>
      </c>
      <c r="T147" s="192">
        <f>S147*H147</f>
        <v>0.8</v>
      </c>
      <c r="AR147" s="24" t="s">
        <v>174</v>
      </c>
      <c r="AT147" s="24" t="s">
        <v>169</v>
      </c>
      <c r="AU147" s="24" t="s">
        <v>82</v>
      </c>
      <c r="AY147" s="24" t="s">
        <v>167</v>
      </c>
      <c r="BE147" s="193">
        <f>IF(N147="základní",J147,0)</f>
        <v>0</v>
      </c>
      <c r="BF147" s="193">
        <f>IF(N147="snížená",J147,0)</f>
        <v>0</v>
      </c>
      <c r="BG147" s="193">
        <f>IF(N147="zákl. přenesená",J147,0)</f>
        <v>0</v>
      </c>
      <c r="BH147" s="193">
        <f>IF(N147="sníž. přenesená",J147,0)</f>
        <v>0</v>
      </c>
      <c r="BI147" s="193">
        <f>IF(N147="nulová",J147,0)</f>
        <v>0</v>
      </c>
      <c r="BJ147" s="24" t="s">
        <v>80</v>
      </c>
      <c r="BK147" s="193">
        <f>ROUND(I147*H147,2)</f>
        <v>0</v>
      </c>
      <c r="BL147" s="24" t="s">
        <v>174</v>
      </c>
      <c r="BM147" s="24" t="s">
        <v>267</v>
      </c>
    </row>
    <row r="148" spans="2:65" s="1" customFormat="1" ht="25.5" customHeight="1">
      <c r="B148" s="181"/>
      <c r="C148" s="182" t="s">
        <v>268</v>
      </c>
      <c r="D148" s="182" t="s">
        <v>169</v>
      </c>
      <c r="E148" s="183" t="s">
        <v>269</v>
      </c>
      <c r="F148" s="184" t="s">
        <v>270</v>
      </c>
      <c r="G148" s="185" t="s">
        <v>266</v>
      </c>
      <c r="H148" s="186">
        <v>6</v>
      </c>
      <c r="I148" s="187"/>
      <c r="J148" s="188">
        <f>ROUND(I148*H148,2)</f>
        <v>0</v>
      </c>
      <c r="K148" s="184" t="s">
        <v>173</v>
      </c>
      <c r="L148" s="41"/>
      <c r="M148" s="189" t="s">
        <v>5</v>
      </c>
      <c r="N148" s="190" t="s">
        <v>44</v>
      </c>
      <c r="O148" s="42"/>
      <c r="P148" s="191">
        <f>O148*H148</f>
        <v>0</v>
      </c>
      <c r="Q148" s="191">
        <v>0.21734</v>
      </c>
      <c r="R148" s="191">
        <f>Q148*H148</f>
        <v>1.30404</v>
      </c>
      <c r="S148" s="191">
        <v>0</v>
      </c>
      <c r="T148" s="192">
        <f>S148*H148</f>
        <v>0</v>
      </c>
      <c r="AR148" s="24" t="s">
        <v>174</v>
      </c>
      <c r="AT148" s="24" t="s">
        <v>169</v>
      </c>
      <c r="AU148" s="24" t="s">
        <v>82</v>
      </c>
      <c r="AY148" s="24" t="s">
        <v>167</v>
      </c>
      <c r="BE148" s="193">
        <f>IF(N148="základní",J148,0)</f>
        <v>0</v>
      </c>
      <c r="BF148" s="193">
        <f>IF(N148="snížená",J148,0)</f>
        <v>0</v>
      </c>
      <c r="BG148" s="193">
        <f>IF(N148="zákl. přenesená",J148,0)</f>
        <v>0</v>
      </c>
      <c r="BH148" s="193">
        <f>IF(N148="sníž. přenesená",J148,0)</f>
        <v>0</v>
      </c>
      <c r="BI148" s="193">
        <f>IF(N148="nulová",J148,0)</f>
        <v>0</v>
      </c>
      <c r="BJ148" s="24" t="s">
        <v>80</v>
      </c>
      <c r="BK148" s="193">
        <f>ROUND(I148*H148,2)</f>
        <v>0</v>
      </c>
      <c r="BL148" s="24" t="s">
        <v>174</v>
      </c>
      <c r="BM148" s="24" t="s">
        <v>271</v>
      </c>
    </row>
    <row r="149" spans="2:47" s="1" customFormat="1" ht="171">
      <c r="B149" s="41"/>
      <c r="D149" s="194" t="s">
        <v>176</v>
      </c>
      <c r="F149" s="195" t="s">
        <v>272</v>
      </c>
      <c r="I149" s="156"/>
      <c r="L149" s="41"/>
      <c r="M149" s="196"/>
      <c r="N149" s="42"/>
      <c r="O149" s="42"/>
      <c r="P149" s="42"/>
      <c r="Q149" s="42"/>
      <c r="R149" s="42"/>
      <c r="S149" s="42"/>
      <c r="T149" s="70"/>
      <c r="AT149" s="24" t="s">
        <v>176</v>
      </c>
      <c r="AU149" s="24" t="s">
        <v>82</v>
      </c>
    </row>
    <row r="150" spans="2:65" s="1" customFormat="1" ht="16.5" customHeight="1">
      <c r="B150" s="181"/>
      <c r="C150" s="213" t="s">
        <v>273</v>
      </c>
      <c r="D150" s="213" t="s">
        <v>274</v>
      </c>
      <c r="E150" s="214" t="s">
        <v>275</v>
      </c>
      <c r="F150" s="215" t="s">
        <v>276</v>
      </c>
      <c r="G150" s="216" t="s">
        <v>266</v>
      </c>
      <c r="H150" s="217">
        <v>6</v>
      </c>
      <c r="I150" s="218"/>
      <c r="J150" s="219">
        <f>ROUND(I150*H150,2)</f>
        <v>0</v>
      </c>
      <c r="K150" s="215" t="s">
        <v>173</v>
      </c>
      <c r="L150" s="220"/>
      <c r="M150" s="221" t="s">
        <v>5</v>
      </c>
      <c r="N150" s="222" t="s">
        <v>44</v>
      </c>
      <c r="O150" s="42"/>
      <c r="P150" s="191">
        <f>O150*H150</f>
        <v>0</v>
      </c>
      <c r="Q150" s="191">
        <v>0.196</v>
      </c>
      <c r="R150" s="191">
        <f>Q150*H150</f>
        <v>1.1760000000000002</v>
      </c>
      <c r="S150" s="191">
        <v>0</v>
      </c>
      <c r="T150" s="192">
        <f>S150*H150</f>
        <v>0</v>
      </c>
      <c r="AR150" s="24" t="s">
        <v>217</v>
      </c>
      <c r="AT150" s="24" t="s">
        <v>274</v>
      </c>
      <c r="AU150" s="24" t="s">
        <v>82</v>
      </c>
      <c r="AY150" s="24" t="s">
        <v>167</v>
      </c>
      <c r="BE150" s="193">
        <f>IF(N150="základní",J150,0)</f>
        <v>0</v>
      </c>
      <c r="BF150" s="193">
        <f>IF(N150="snížená",J150,0)</f>
        <v>0</v>
      </c>
      <c r="BG150" s="193">
        <f>IF(N150="zákl. přenesená",J150,0)</f>
        <v>0</v>
      </c>
      <c r="BH150" s="193">
        <f>IF(N150="sníž. přenesená",J150,0)</f>
        <v>0</v>
      </c>
      <c r="BI150" s="193">
        <f>IF(N150="nulová",J150,0)</f>
        <v>0</v>
      </c>
      <c r="BJ150" s="24" t="s">
        <v>80</v>
      </c>
      <c r="BK150" s="193">
        <f>ROUND(I150*H150,2)</f>
        <v>0</v>
      </c>
      <c r="BL150" s="24" t="s">
        <v>174</v>
      </c>
      <c r="BM150" s="24" t="s">
        <v>277</v>
      </c>
    </row>
    <row r="151" spans="2:65" s="1" customFormat="1" ht="25.5" customHeight="1">
      <c r="B151" s="181"/>
      <c r="C151" s="182" t="s">
        <v>278</v>
      </c>
      <c r="D151" s="182" t="s">
        <v>169</v>
      </c>
      <c r="E151" s="183" t="s">
        <v>279</v>
      </c>
      <c r="F151" s="184" t="s">
        <v>280</v>
      </c>
      <c r="G151" s="185" t="s">
        <v>266</v>
      </c>
      <c r="H151" s="186">
        <v>1</v>
      </c>
      <c r="I151" s="187"/>
      <c r="J151" s="188">
        <f>ROUND(I151*H151,2)</f>
        <v>0</v>
      </c>
      <c r="K151" s="184" t="s">
        <v>173</v>
      </c>
      <c r="L151" s="41"/>
      <c r="M151" s="189" t="s">
        <v>5</v>
      </c>
      <c r="N151" s="190" t="s">
        <v>44</v>
      </c>
      <c r="O151" s="42"/>
      <c r="P151" s="191">
        <f>O151*H151</f>
        <v>0</v>
      </c>
      <c r="Q151" s="191">
        <v>0</v>
      </c>
      <c r="R151" s="191">
        <f>Q151*H151</f>
        <v>0</v>
      </c>
      <c r="S151" s="191">
        <v>0.2</v>
      </c>
      <c r="T151" s="192">
        <f>S151*H151</f>
        <v>0.2</v>
      </c>
      <c r="AR151" s="24" t="s">
        <v>174</v>
      </c>
      <c r="AT151" s="24" t="s">
        <v>169</v>
      </c>
      <c r="AU151" s="24" t="s">
        <v>82</v>
      </c>
      <c r="AY151" s="24" t="s">
        <v>167</v>
      </c>
      <c r="BE151" s="193">
        <f>IF(N151="základní",J151,0)</f>
        <v>0</v>
      </c>
      <c r="BF151" s="193">
        <f>IF(N151="snížená",J151,0)</f>
        <v>0</v>
      </c>
      <c r="BG151" s="193">
        <f>IF(N151="zákl. přenesená",J151,0)</f>
        <v>0</v>
      </c>
      <c r="BH151" s="193">
        <f>IF(N151="sníž. přenesená",J151,0)</f>
        <v>0</v>
      </c>
      <c r="BI151" s="193">
        <f>IF(N151="nulová",J151,0)</f>
        <v>0</v>
      </c>
      <c r="BJ151" s="24" t="s">
        <v>80</v>
      </c>
      <c r="BK151" s="193">
        <f>ROUND(I151*H151,2)</f>
        <v>0</v>
      </c>
      <c r="BL151" s="24" t="s">
        <v>174</v>
      </c>
      <c r="BM151" s="24" t="s">
        <v>281</v>
      </c>
    </row>
    <row r="152" spans="2:51" s="12" customFormat="1" ht="13.5">
      <c r="B152" s="197"/>
      <c r="D152" s="194" t="s">
        <v>178</v>
      </c>
      <c r="E152" s="198" t="s">
        <v>5</v>
      </c>
      <c r="F152" s="199" t="s">
        <v>282</v>
      </c>
      <c r="H152" s="198" t="s">
        <v>5</v>
      </c>
      <c r="I152" s="200"/>
      <c r="L152" s="197"/>
      <c r="M152" s="201"/>
      <c r="N152" s="202"/>
      <c r="O152" s="202"/>
      <c r="P152" s="202"/>
      <c r="Q152" s="202"/>
      <c r="R152" s="202"/>
      <c r="S152" s="202"/>
      <c r="T152" s="203"/>
      <c r="AT152" s="198" t="s">
        <v>178</v>
      </c>
      <c r="AU152" s="198" t="s">
        <v>82</v>
      </c>
      <c r="AV152" s="12" t="s">
        <v>80</v>
      </c>
      <c r="AW152" s="12" t="s">
        <v>36</v>
      </c>
      <c r="AX152" s="12" t="s">
        <v>73</v>
      </c>
      <c r="AY152" s="198" t="s">
        <v>167</v>
      </c>
    </row>
    <row r="153" spans="2:51" s="13" customFormat="1" ht="13.5">
      <c r="B153" s="204"/>
      <c r="D153" s="194" t="s">
        <v>178</v>
      </c>
      <c r="E153" s="205" t="s">
        <v>5</v>
      </c>
      <c r="F153" s="206" t="s">
        <v>80</v>
      </c>
      <c r="H153" s="207">
        <v>1</v>
      </c>
      <c r="I153" s="208"/>
      <c r="L153" s="204"/>
      <c r="M153" s="209"/>
      <c r="N153" s="210"/>
      <c r="O153" s="210"/>
      <c r="P153" s="210"/>
      <c r="Q153" s="210"/>
      <c r="R153" s="210"/>
      <c r="S153" s="210"/>
      <c r="T153" s="211"/>
      <c r="AT153" s="205" t="s">
        <v>178</v>
      </c>
      <c r="AU153" s="205" t="s">
        <v>82</v>
      </c>
      <c r="AV153" s="13" t="s">
        <v>82</v>
      </c>
      <c r="AW153" s="13" t="s">
        <v>36</v>
      </c>
      <c r="AX153" s="13" t="s">
        <v>80</v>
      </c>
      <c r="AY153" s="205" t="s">
        <v>167</v>
      </c>
    </row>
    <row r="154" spans="2:65" s="1" customFormat="1" ht="25.5" customHeight="1">
      <c r="B154" s="181"/>
      <c r="C154" s="182" t="s">
        <v>283</v>
      </c>
      <c r="D154" s="182" t="s">
        <v>169</v>
      </c>
      <c r="E154" s="183" t="s">
        <v>284</v>
      </c>
      <c r="F154" s="184" t="s">
        <v>285</v>
      </c>
      <c r="G154" s="185" t="s">
        <v>266</v>
      </c>
      <c r="H154" s="186">
        <v>2</v>
      </c>
      <c r="I154" s="187"/>
      <c r="J154" s="188">
        <f>ROUND(I154*H154,2)</f>
        <v>0</v>
      </c>
      <c r="K154" s="184" t="s">
        <v>173</v>
      </c>
      <c r="L154" s="41"/>
      <c r="M154" s="189" t="s">
        <v>5</v>
      </c>
      <c r="N154" s="190" t="s">
        <v>44</v>
      </c>
      <c r="O154" s="42"/>
      <c r="P154" s="191">
        <f>O154*H154</f>
        <v>0</v>
      </c>
      <c r="Q154" s="191">
        <v>0.78421</v>
      </c>
      <c r="R154" s="191">
        <f>Q154*H154</f>
        <v>1.56842</v>
      </c>
      <c r="S154" s="191">
        <v>0.45</v>
      </c>
      <c r="T154" s="192">
        <f>S154*H154</f>
        <v>0.9</v>
      </c>
      <c r="AR154" s="24" t="s">
        <v>174</v>
      </c>
      <c r="AT154" s="24" t="s">
        <v>169</v>
      </c>
      <c r="AU154" s="24" t="s">
        <v>82</v>
      </c>
      <c r="AY154" s="24" t="s">
        <v>167</v>
      </c>
      <c r="BE154" s="193">
        <f>IF(N154="základní",J154,0)</f>
        <v>0</v>
      </c>
      <c r="BF154" s="193">
        <f>IF(N154="snížená",J154,0)</f>
        <v>0</v>
      </c>
      <c r="BG154" s="193">
        <f>IF(N154="zákl. přenesená",J154,0)</f>
        <v>0</v>
      </c>
      <c r="BH154" s="193">
        <f>IF(N154="sníž. přenesená",J154,0)</f>
        <v>0</v>
      </c>
      <c r="BI154" s="193">
        <f>IF(N154="nulová",J154,0)</f>
        <v>0</v>
      </c>
      <c r="BJ154" s="24" t="s">
        <v>80</v>
      </c>
      <c r="BK154" s="193">
        <f>ROUND(I154*H154,2)</f>
        <v>0</v>
      </c>
      <c r="BL154" s="24" t="s">
        <v>174</v>
      </c>
      <c r="BM154" s="24" t="s">
        <v>286</v>
      </c>
    </row>
    <row r="155" spans="2:47" s="1" customFormat="1" ht="38">
      <c r="B155" s="41"/>
      <c r="D155" s="194" t="s">
        <v>176</v>
      </c>
      <c r="F155" s="195" t="s">
        <v>287</v>
      </c>
      <c r="I155" s="156"/>
      <c r="L155" s="41"/>
      <c r="M155" s="196"/>
      <c r="N155" s="42"/>
      <c r="O155" s="42"/>
      <c r="P155" s="42"/>
      <c r="Q155" s="42"/>
      <c r="R155" s="42"/>
      <c r="S155" s="42"/>
      <c r="T155" s="70"/>
      <c r="AT155" s="24" t="s">
        <v>176</v>
      </c>
      <c r="AU155" s="24" t="s">
        <v>82</v>
      </c>
    </row>
    <row r="156" spans="2:51" s="12" customFormat="1" ht="13.5">
      <c r="B156" s="197"/>
      <c r="D156" s="194" t="s">
        <v>178</v>
      </c>
      <c r="E156" s="198" t="s">
        <v>5</v>
      </c>
      <c r="F156" s="199" t="s">
        <v>288</v>
      </c>
      <c r="H156" s="198" t="s">
        <v>5</v>
      </c>
      <c r="I156" s="200"/>
      <c r="L156" s="197"/>
      <c r="M156" s="201"/>
      <c r="N156" s="202"/>
      <c r="O156" s="202"/>
      <c r="P156" s="202"/>
      <c r="Q156" s="202"/>
      <c r="R156" s="202"/>
      <c r="S156" s="202"/>
      <c r="T156" s="203"/>
      <c r="AT156" s="198" t="s">
        <v>178</v>
      </c>
      <c r="AU156" s="198" t="s">
        <v>82</v>
      </c>
      <c r="AV156" s="12" t="s">
        <v>80</v>
      </c>
      <c r="AW156" s="12" t="s">
        <v>36</v>
      </c>
      <c r="AX156" s="12" t="s">
        <v>73</v>
      </c>
      <c r="AY156" s="198" t="s">
        <v>167</v>
      </c>
    </row>
    <row r="157" spans="2:51" s="13" customFormat="1" ht="13.5">
      <c r="B157" s="204"/>
      <c r="D157" s="194" t="s">
        <v>178</v>
      </c>
      <c r="E157" s="205" t="s">
        <v>5</v>
      </c>
      <c r="F157" s="206" t="s">
        <v>82</v>
      </c>
      <c r="H157" s="207">
        <v>2</v>
      </c>
      <c r="I157" s="208"/>
      <c r="L157" s="204"/>
      <c r="M157" s="209"/>
      <c r="N157" s="210"/>
      <c r="O157" s="210"/>
      <c r="P157" s="210"/>
      <c r="Q157" s="210"/>
      <c r="R157" s="210"/>
      <c r="S157" s="210"/>
      <c r="T157" s="211"/>
      <c r="AT157" s="205" t="s">
        <v>178</v>
      </c>
      <c r="AU157" s="205" t="s">
        <v>82</v>
      </c>
      <c r="AV157" s="13" t="s">
        <v>82</v>
      </c>
      <c r="AW157" s="13" t="s">
        <v>36</v>
      </c>
      <c r="AX157" s="13" t="s">
        <v>80</v>
      </c>
      <c r="AY157" s="205" t="s">
        <v>167</v>
      </c>
    </row>
    <row r="158" spans="2:65" s="1" customFormat="1" ht="16.5" customHeight="1">
      <c r="B158" s="181"/>
      <c r="C158" s="182" t="s">
        <v>10</v>
      </c>
      <c r="D158" s="182" t="s">
        <v>169</v>
      </c>
      <c r="E158" s="183" t="s">
        <v>289</v>
      </c>
      <c r="F158" s="184" t="s">
        <v>290</v>
      </c>
      <c r="G158" s="185" t="s">
        <v>266</v>
      </c>
      <c r="H158" s="186">
        <v>6</v>
      </c>
      <c r="I158" s="187"/>
      <c r="J158" s="188">
        <f>ROUND(I158*H158,2)</f>
        <v>0</v>
      </c>
      <c r="K158" s="184" t="s">
        <v>173</v>
      </c>
      <c r="L158" s="41"/>
      <c r="M158" s="189" t="s">
        <v>5</v>
      </c>
      <c r="N158" s="190" t="s">
        <v>44</v>
      </c>
      <c r="O158" s="42"/>
      <c r="P158" s="191">
        <f>O158*H158</f>
        <v>0</v>
      </c>
      <c r="Q158" s="191">
        <v>0.4208</v>
      </c>
      <c r="R158" s="191">
        <f>Q158*H158</f>
        <v>2.5248</v>
      </c>
      <c r="S158" s="191">
        <v>0</v>
      </c>
      <c r="T158" s="192">
        <f>S158*H158</f>
        <v>0</v>
      </c>
      <c r="AR158" s="24" t="s">
        <v>174</v>
      </c>
      <c r="AT158" s="24" t="s">
        <v>169</v>
      </c>
      <c r="AU158" s="24" t="s">
        <v>82</v>
      </c>
      <c r="AY158" s="24" t="s">
        <v>167</v>
      </c>
      <c r="BE158" s="193">
        <f>IF(N158="základní",J158,0)</f>
        <v>0</v>
      </c>
      <c r="BF158" s="193">
        <f>IF(N158="snížená",J158,0)</f>
        <v>0</v>
      </c>
      <c r="BG158" s="193">
        <f>IF(N158="zákl. přenesená",J158,0)</f>
        <v>0</v>
      </c>
      <c r="BH158" s="193">
        <f>IF(N158="sníž. přenesená",J158,0)</f>
        <v>0</v>
      </c>
      <c r="BI158" s="193">
        <f>IF(N158="nulová",J158,0)</f>
        <v>0</v>
      </c>
      <c r="BJ158" s="24" t="s">
        <v>80</v>
      </c>
      <c r="BK158" s="193">
        <f>ROUND(I158*H158,2)</f>
        <v>0</v>
      </c>
      <c r="BL158" s="24" t="s">
        <v>174</v>
      </c>
      <c r="BM158" s="24" t="s">
        <v>291</v>
      </c>
    </row>
    <row r="159" spans="2:47" s="1" customFormat="1" ht="104.5">
      <c r="B159" s="41"/>
      <c r="D159" s="194" t="s">
        <v>176</v>
      </c>
      <c r="F159" s="195" t="s">
        <v>292</v>
      </c>
      <c r="I159" s="156"/>
      <c r="L159" s="41"/>
      <c r="M159" s="196"/>
      <c r="N159" s="42"/>
      <c r="O159" s="42"/>
      <c r="P159" s="42"/>
      <c r="Q159" s="42"/>
      <c r="R159" s="42"/>
      <c r="S159" s="42"/>
      <c r="T159" s="70"/>
      <c r="AT159" s="24" t="s">
        <v>176</v>
      </c>
      <c r="AU159" s="24" t="s">
        <v>82</v>
      </c>
    </row>
    <row r="160" spans="2:51" s="12" customFormat="1" ht="13.5">
      <c r="B160" s="197"/>
      <c r="D160" s="194" t="s">
        <v>178</v>
      </c>
      <c r="E160" s="198" t="s">
        <v>5</v>
      </c>
      <c r="F160" s="199" t="s">
        <v>293</v>
      </c>
      <c r="H160" s="198" t="s">
        <v>5</v>
      </c>
      <c r="I160" s="200"/>
      <c r="L160" s="197"/>
      <c r="M160" s="201"/>
      <c r="N160" s="202"/>
      <c r="O160" s="202"/>
      <c r="P160" s="202"/>
      <c r="Q160" s="202"/>
      <c r="R160" s="202"/>
      <c r="S160" s="202"/>
      <c r="T160" s="203"/>
      <c r="AT160" s="198" t="s">
        <v>178</v>
      </c>
      <c r="AU160" s="198" t="s">
        <v>82</v>
      </c>
      <c r="AV160" s="12" t="s">
        <v>80</v>
      </c>
      <c r="AW160" s="12" t="s">
        <v>36</v>
      </c>
      <c r="AX160" s="12" t="s">
        <v>73</v>
      </c>
      <c r="AY160" s="198" t="s">
        <v>167</v>
      </c>
    </row>
    <row r="161" spans="2:51" s="13" customFormat="1" ht="13.5">
      <c r="B161" s="204"/>
      <c r="D161" s="194" t="s">
        <v>178</v>
      </c>
      <c r="E161" s="205" t="s">
        <v>5</v>
      </c>
      <c r="F161" s="206" t="s">
        <v>205</v>
      </c>
      <c r="H161" s="207">
        <v>6</v>
      </c>
      <c r="I161" s="208"/>
      <c r="L161" s="204"/>
      <c r="M161" s="209"/>
      <c r="N161" s="210"/>
      <c r="O161" s="210"/>
      <c r="P161" s="210"/>
      <c r="Q161" s="210"/>
      <c r="R161" s="210"/>
      <c r="S161" s="210"/>
      <c r="T161" s="211"/>
      <c r="AT161" s="205" t="s">
        <v>178</v>
      </c>
      <c r="AU161" s="205" t="s">
        <v>82</v>
      </c>
      <c r="AV161" s="13" t="s">
        <v>82</v>
      </c>
      <c r="AW161" s="13" t="s">
        <v>36</v>
      </c>
      <c r="AX161" s="13" t="s">
        <v>80</v>
      </c>
      <c r="AY161" s="205" t="s">
        <v>167</v>
      </c>
    </row>
    <row r="162" spans="2:65" s="1" customFormat="1" ht="25.5" customHeight="1">
      <c r="B162" s="181"/>
      <c r="C162" s="182" t="s">
        <v>294</v>
      </c>
      <c r="D162" s="182" t="s">
        <v>169</v>
      </c>
      <c r="E162" s="183" t="s">
        <v>295</v>
      </c>
      <c r="F162" s="184" t="s">
        <v>296</v>
      </c>
      <c r="G162" s="185" t="s">
        <v>266</v>
      </c>
      <c r="H162" s="186">
        <v>1</v>
      </c>
      <c r="I162" s="187"/>
      <c r="J162" s="188">
        <f>ROUND(I162*H162,2)</f>
        <v>0</v>
      </c>
      <c r="K162" s="184" t="s">
        <v>5</v>
      </c>
      <c r="L162" s="41"/>
      <c r="M162" s="189" t="s">
        <v>5</v>
      </c>
      <c r="N162" s="190" t="s">
        <v>44</v>
      </c>
      <c r="O162" s="42"/>
      <c r="P162" s="191">
        <f>O162*H162</f>
        <v>0</v>
      </c>
      <c r="Q162" s="191">
        <v>0.00688</v>
      </c>
      <c r="R162" s="191">
        <f>Q162*H162</f>
        <v>0.00688</v>
      </c>
      <c r="S162" s="191">
        <v>0</v>
      </c>
      <c r="T162" s="192">
        <f>S162*H162</f>
        <v>0</v>
      </c>
      <c r="AR162" s="24" t="s">
        <v>174</v>
      </c>
      <c r="AT162" s="24" t="s">
        <v>169</v>
      </c>
      <c r="AU162" s="24" t="s">
        <v>82</v>
      </c>
      <c r="AY162" s="24" t="s">
        <v>167</v>
      </c>
      <c r="BE162" s="193">
        <f>IF(N162="základní",J162,0)</f>
        <v>0</v>
      </c>
      <c r="BF162" s="193">
        <f>IF(N162="snížená",J162,0)</f>
        <v>0</v>
      </c>
      <c r="BG162" s="193">
        <f>IF(N162="zákl. přenesená",J162,0)</f>
        <v>0</v>
      </c>
      <c r="BH162" s="193">
        <f>IF(N162="sníž. přenesená",J162,0)</f>
        <v>0</v>
      </c>
      <c r="BI162" s="193">
        <f>IF(N162="nulová",J162,0)</f>
        <v>0</v>
      </c>
      <c r="BJ162" s="24" t="s">
        <v>80</v>
      </c>
      <c r="BK162" s="193">
        <f>ROUND(I162*H162,2)</f>
        <v>0</v>
      </c>
      <c r="BL162" s="24" t="s">
        <v>174</v>
      </c>
      <c r="BM162" s="24" t="s">
        <v>297</v>
      </c>
    </row>
    <row r="163" spans="2:51" s="12" customFormat="1" ht="13.5">
      <c r="B163" s="197"/>
      <c r="D163" s="194" t="s">
        <v>178</v>
      </c>
      <c r="E163" s="198" t="s">
        <v>5</v>
      </c>
      <c r="F163" s="199" t="s">
        <v>282</v>
      </c>
      <c r="H163" s="198" t="s">
        <v>5</v>
      </c>
      <c r="I163" s="200"/>
      <c r="L163" s="197"/>
      <c r="M163" s="201"/>
      <c r="N163" s="202"/>
      <c r="O163" s="202"/>
      <c r="P163" s="202"/>
      <c r="Q163" s="202"/>
      <c r="R163" s="202"/>
      <c r="S163" s="202"/>
      <c r="T163" s="203"/>
      <c r="AT163" s="198" t="s">
        <v>178</v>
      </c>
      <c r="AU163" s="198" t="s">
        <v>82</v>
      </c>
      <c r="AV163" s="12" t="s">
        <v>80</v>
      </c>
      <c r="AW163" s="12" t="s">
        <v>36</v>
      </c>
      <c r="AX163" s="12" t="s">
        <v>73</v>
      </c>
      <c r="AY163" s="198" t="s">
        <v>167</v>
      </c>
    </row>
    <row r="164" spans="2:51" s="13" customFormat="1" ht="13.5">
      <c r="B164" s="204"/>
      <c r="D164" s="194" t="s">
        <v>178</v>
      </c>
      <c r="E164" s="205" t="s">
        <v>5</v>
      </c>
      <c r="F164" s="206" t="s">
        <v>80</v>
      </c>
      <c r="H164" s="207">
        <v>1</v>
      </c>
      <c r="I164" s="208"/>
      <c r="L164" s="204"/>
      <c r="M164" s="209"/>
      <c r="N164" s="210"/>
      <c r="O164" s="210"/>
      <c r="P164" s="210"/>
      <c r="Q164" s="210"/>
      <c r="R164" s="210"/>
      <c r="S164" s="210"/>
      <c r="T164" s="211"/>
      <c r="AT164" s="205" t="s">
        <v>178</v>
      </c>
      <c r="AU164" s="205" t="s">
        <v>82</v>
      </c>
      <c r="AV164" s="13" t="s">
        <v>82</v>
      </c>
      <c r="AW164" s="13" t="s">
        <v>36</v>
      </c>
      <c r="AX164" s="13" t="s">
        <v>80</v>
      </c>
      <c r="AY164" s="205" t="s">
        <v>167</v>
      </c>
    </row>
    <row r="165" spans="2:63" s="11" customFormat="1" ht="29.9" customHeight="1">
      <c r="B165" s="168"/>
      <c r="D165" s="169" t="s">
        <v>72</v>
      </c>
      <c r="E165" s="179" t="s">
        <v>224</v>
      </c>
      <c r="F165" s="179" t="s">
        <v>298</v>
      </c>
      <c r="I165" s="171"/>
      <c r="J165" s="180">
        <f>BK165</f>
        <v>0</v>
      </c>
      <c r="L165" s="168"/>
      <c r="M165" s="173"/>
      <c r="N165" s="174"/>
      <c r="O165" s="174"/>
      <c r="P165" s="175">
        <f>SUM(P166:P177)</f>
        <v>0</v>
      </c>
      <c r="Q165" s="174"/>
      <c r="R165" s="175">
        <f>SUM(R166:R177)</f>
        <v>0</v>
      </c>
      <c r="S165" s="174"/>
      <c r="T165" s="176">
        <f>SUM(T166:T177)</f>
        <v>15.281</v>
      </c>
      <c r="AR165" s="169" t="s">
        <v>80</v>
      </c>
      <c r="AT165" s="177" t="s">
        <v>72</v>
      </c>
      <c r="AU165" s="177" t="s">
        <v>80</v>
      </c>
      <c r="AY165" s="169" t="s">
        <v>167</v>
      </c>
      <c r="BK165" s="178">
        <f>SUM(BK166:BK177)</f>
        <v>0</v>
      </c>
    </row>
    <row r="166" spans="2:65" s="1" customFormat="1" ht="16.5" customHeight="1">
      <c r="B166" s="181"/>
      <c r="C166" s="182" t="s">
        <v>299</v>
      </c>
      <c r="D166" s="182" t="s">
        <v>169</v>
      </c>
      <c r="E166" s="183" t="s">
        <v>300</v>
      </c>
      <c r="F166" s="184" t="s">
        <v>301</v>
      </c>
      <c r="G166" s="185" t="s">
        <v>200</v>
      </c>
      <c r="H166" s="186">
        <v>5</v>
      </c>
      <c r="I166" s="187"/>
      <c r="J166" s="188">
        <f>ROUND(I166*H166,2)</f>
        <v>0</v>
      </c>
      <c r="K166" s="184" t="s">
        <v>173</v>
      </c>
      <c r="L166" s="41"/>
      <c r="M166" s="189" t="s">
        <v>5</v>
      </c>
      <c r="N166" s="190" t="s">
        <v>44</v>
      </c>
      <c r="O166" s="42"/>
      <c r="P166" s="191">
        <f>O166*H166</f>
        <v>0</v>
      </c>
      <c r="Q166" s="191">
        <v>0</v>
      </c>
      <c r="R166" s="191">
        <f>Q166*H166</f>
        <v>0</v>
      </c>
      <c r="S166" s="191">
        <v>2</v>
      </c>
      <c r="T166" s="192">
        <f>S166*H166</f>
        <v>10</v>
      </c>
      <c r="AR166" s="24" t="s">
        <v>174</v>
      </c>
      <c r="AT166" s="24" t="s">
        <v>169</v>
      </c>
      <c r="AU166" s="24" t="s">
        <v>82</v>
      </c>
      <c r="AY166" s="24" t="s">
        <v>167</v>
      </c>
      <c r="BE166" s="193">
        <f>IF(N166="základní",J166,0)</f>
        <v>0</v>
      </c>
      <c r="BF166" s="193">
        <f>IF(N166="snížená",J166,0)</f>
        <v>0</v>
      </c>
      <c r="BG166" s="193">
        <f>IF(N166="zákl. přenesená",J166,0)</f>
        <v>0</v>
      </c>
      <c r="BH166" s="193">
        <f>IF(N166="sníž. přenesená",J166,0)</f>
        <v>0</v>
      </c>
      <c r="BI166" s="193">
        <f>IF(N166="nulová",J166,0)</f>
        <v>0</v>
      </c>
      <c r="BJ166" s="24" t="s">
        <v>80</v>
      </c>
      <c r="BK166" s="193">
        <f>ROUND(I166*H166,2)</f>
        <v>0</v>
      </c>
      <c r="BL166" s="24" t="s">
        <v>174</v>
      </c>
      <c r="BM166" s="24" t="s">
        <v>302</v>
      </c>
    </row>
    <row r="167" spans="2:51" s="12" customFormat="1" ht="13.5">
      <c r="B167" s="197"/>
      <c r="D167" s="194" t="s">
        <v>178</v>
      </c>
      <c r="E167" s="198" t="s">
        <v>5</v>
      </c>
      <c r="F167" s="199" t="s">
        <v>303</v>
      </c>
      <c r="H167" s="198" t="s">
        <v>5</v>
      </c>
      <c r="I167" s="200"/>
      <c r="L167" s="197"/>
      <c r="M167" s="201"/>
      <c r="N167" s="202"/>
      <c r="O167" s="202"/>
      <c r="P167" s="202"/>
      <c r="Q167" s="202"/>
      <c r="R167" s="202"/>
      <c r="S167" s="202"/>
      <c r="T167" s="203"/>
      <c r="AT167" s="198" t="s">
        <v>178</v>
      </c>
      <c r="AU167" s="198" t="s">
        <v>82</v>
      </c>
      <c r="AV167" s="12" t="s">
        <v>80</v>
      </c>
      <c r="AW167" s="12" t="s">
        <v>36</v>
      </c>
      <c r="AX167" s="12" t="s">
        <v>73</v>
      </c>
      <c r="AY167" s="198" t="s">
        <v>167</v>
      </c>
    </row>
    <row r="168" spans="2:51" s="13" customFormat="1" ht="13.5">
      <c r="B168" s="204"/>
      <c r="D168" s="194" t="s">
        <v>178</v>
      </c>
      <c r="E168" s="205" t="s">
        <v>5</v>
      </c>
      <c r="F168" s="206" t="s">
        <v>304</v>
      </c>
      <c r="H168" s="207">
        <v>5</v>
      </c>
      <c r="I168" s="208"/>
      <c r="L168" s="204"/>
      <c r="M168" s="209"/>
      <c r="N168" s="210"/>
      <c r="O168" s="210"/>
      <c r="P168" s="210"/>
      <c r="Q168" s="210"/>
      <c r="R168" s="210"/>
      <c r="S168" s="210"/>
      <c r="T168" s="211"/>
      <c r="AT168" s="205" t="s">
        <v>178</v>
      </c>
      <c r="AU168" s="205" t="s">
        <v>82</v>
      </c>
      <c r="AV168" s="13" t="s">
        <v>82</v>
      </c>
      <c r="AW168" s="13" t="s">
        <v>36</v>
      </c>
      <c r="AX168" s="13" t="s">
        <v>80</v>
      </c>
      <c r="AY168" s="205" t="s">
        <v>167</v>
      </c>
    </row>
    <row r="169" spans="2:65" s="1" customFormat="1" ht="16.5" customHeight="1">
      <c r="B169" s="181"/>
      <c r="C169" s="182" t="s">
        <v>305</v>
      </c>
      <c r="D169" s="182" t="s">
        <v>169</v>
      </c>
      <c r="E169" s="183" t="s">
        <v>306</v>
      </c>
      <c r="F169" s="184" t="s">
        <v>307</v>
      </c>
      <c r="G169" s="185" t="s">
        <v>266</v>
      </c>
      <c r="H169" s="186">
        <v>3</v>
      </c>
      <c r="I169" s="187"/>
      <c r="J169" s="188">
        <f>ROUND(I169*H169,2)</f>
        <v>0</v>
      </c>
      <c r="K169" s="184" t="s">
        <v>5</v>
      </c>
      <c r="L169" s="41"/>
      <c r="M169" s="189" t="s">
        <v>5</v>
      </c>
      <c r="N169" s="190" t="s">
        <v>44</v>
      </c>
      <c r="O169" s="42"/>
      <c r="P169" s="191">
        <f>O169*H169</f>
        <v>0</v>
      </c>
      <c r="Q169" s="191">
        <v>0</v>
      </c>
      <c r="R169" s="191">
        <f>Q169*H169</f>
        <v>0</v>
      </c>
      <c r="S169" s="191">
        <v>1.31</v>
      </c>
      <c r="T169" s="192">
        <f>S169*H169</f>
        <v>3.93</v>
      </c>
      <c r="AR169" s="24" t="s">
        <v>174</v>
      </c>
      <c r="AT169" s="24" t="s">
        <v>169</v>
      </c>
      <c r="AU169" s="24" t="s">
        <v>82</v>
      </c>
      <c r="AY169" s="24" t="s">
        <v>167</v>
      </c>
      <c r="BE169" s="193">
        <f>IF(N169="základní",J169,0)</f>
        <v>0</v>
      </c>
      <c r="BF169" s="193">
        <f>IF(N169="snížená",J169,0)</f>
        <v>0</v>
      </c>
      <c r="BG169" s="193">
        <f>IF(N169="zákl. přenesená",J169,0)</f>
        <v>0</v>
      </c>
      <c r="BH169" s="193">
        <f>IF(N169="sníž. přenesená",J169,0)</f>
        <v>0</v>
      </c>
      <c r="BI169" s="193">
        <f>IF(N169="nulová",J169,0)</f>
        <v>0</v>
      </c>
      <c r="BJ169" s="24" t="s">
        <v>80</v>
      </c>
      <c r="BK169" s="193">
        <f>ROUND(I169*H169,2)</f>
        <v>0</v>
      </c>
      <c r="BL169" s="24" t="s">
        <v>174</v>
      </c>
      <c r="BM169" s="24" t="s">
        <v>308</v>
      </c>
    </row>
    <row r="170" spans="2:47" s="1" customFormat="1" ht="76">
      <c r="B170" s="41"/>
      <c r="D170" s="194" t="s">
        <v>176</v>
      </c>
      <c r="F170" s="195" t="s">
        <v>309</v>
      </c>
      <c r="I170" s="156"/>
      <c r="L170" s="41"/>
      <c r="M170" s="196"/>
      <c r="N170" s="42"/>
      <c r="O170" s="42"/>
      <c r="P170" s="42"/>
      <c r="Q170" s="42"/>
      <c r="R170" s="42"/>
      <c r="S170" s="42"/>
      <c r="T170" s="70"/>
      <c r="AT170" s="24" t="s">
        <v>176</v>
      </c>
      <c r="AU170" s="24" t="s">
        <v>82</v>
      </c>
    </row>
    <row r="171" spans="2:65" s="1" customFormat="1" ht="16.5" customHeight="1">
      <c r="B171" s="181"/>
      <c r="C171" s="182" t="s">
        <v>310</v>
      </c>
      <c r="D171" s="182" t="s">
        <v>169</v>
      </c>
      <c r="E171" s="183" t="s">
        <v>311</v>
      </c>
      <c r="F171" s="184" t="s">
        <v>312</v>
      </c>
      <c r="G171" s="185" t="s">
        <v>266</v>
      </c>
      <c r="H171" s="186">
        <v>2</v>
      </c>
      <c r="I171" s="187"/>
      <c r="J171" s="188">
        <f>ROUND(I171*H171,2)</f>
        <v>0</v>
      </c>
      <c r="K171" s="184" t="s">
        <v>173</v>
      </c>
      <c r="L171" s="41"/>
      <c r="M171" s="189" t="s">
        <v>5</v>
      </c>
      <c r="N171" s="190" t="s">
        <v>44</v>
      </c>
      <c r="O171" s="42"/>
      <c r="P171" s="191">
        <f>O171*H171</f>
        <v>0</v>
      </c>
      <c r="Q171" s="191">
        <v>0</v>
      </c>
      <c r="R171" s="191">
        <f>Q171*H171</f>
        <v>0</v>
      </c>
      <c r="S171" s="191">
        <v>0.482</v>
      </c>
      <c r="T171" s="192">
        <f>S171*H171</f>
        <v>0.964</v>
      </c>
      <c r="AR171" s="24" t="s">
        <v>174</v>
      </c>
      <c r="AT171" s="24" t="s">
        <v>169</v>
      </c>
      <c r="AU171" s="24" t="s">
        <v>82</v>
      </c>
      <c r="AY171" s="24" t="s">
        <v>167</v>
      </c>
      <c r="BE171" s="193">
        <f>IF(N171="základní",J171,0)</f>
        <v>0</v>
      </c>
      <c r="BF171" s="193">
        <f>IF(N171="snížená",J171,0)</f>
        <v>0</v>
      </c>
      <c r="BG171" s="193">
        <f>IF(N171="zákl. přenesená",J171,0)</f>
        <v>0</v>
      </c>
      <c r="BH171" s="193">
        <f>IF(N171="sníž. přenesená",J171,0)</f>
        <v>0</v>
      </c>
      <c r="BI171" s="193">
        <f>IF(N171="nulová",J171,0)</f>
        <v>0</v>
      </c>
      <c r="BJ171" s="24" t="s">
        <v>80</v>
      </c>
      <c r="BK171" s="193">
        <f>ROUND(I171*H171,2)</f>
        <v>0</v>
      </c>
      <c r="BL171" s="24" t="s">
        <v>174</v>
      </c>
      <c r="BM171" s="24" t="s">
        <v>313</v>
      </c>
    </row>
    <row r="172" spans="2:47" s="1" customFormat="1" ht="66.5">
      <c r="B172" s="41"/>
      <c r="D172" s="194" t="s">
        <v>176</v>
      </c>
      <c r="F172" s="195" t="s">
        <v>314</v>
      </c>
      <c r="I172" s="156"/>
      <c r="L172" s="41"/>
      <c r="M172" s="196"/>
      <c r="N172" s="42"/>
      <c r="O172" s="42"/>
      <c r="P172" s="42"/>
      <c r="Q172" s="42"/>
      <c r="R172" s="42"/>
      <c r="S172" s="42"/>
      <c r="T172" s="70"/>
      <c r="AT172" s="24" t="s">
        <v>176</v>
      </c>
      <c r="AU172" s="24" t="s">
        <v>82</v>
      </c>
    </row>
    <row r="173" spans="2:65" s="1" customFormat="1" ht="16.5" customHeight="1">
      <c r="B173" s="181"/>
      <c r="C173" s="182" t="s">
        <v>315</v>
      </c>
      <c r="D173" s="182" t="s">
        <v>169</v>
      </c>
      <c r="E173" s="183" t="s">
        <v>316</v>
      </c>
      <c r="F173" s="184" t="s">
        <v>317</v>
      </c>
      <c r="G173" s="185" t="s">
        <v>266</v>
      </c>
      <c r="H173" s="186">
        <v>1</v>
      </c>
      <c r="I173" s="187"/>
      <c r="J173" s="188">
        <f>ROUND(I173*H173,2)</f>
        <v>0</v>
      </c>
      <c r="K173" s="184" t="s">
        <v>5</v>
      </c>
      <c r="L173" s="41"/>
      <c r="M173" s="189" t="s">
        <v>5</v>
      </c>
      <c r="N173" s="190" t="s">
        <v>44</v>
      </c>
      <c r="O173" s="42"/>
      <c r="P173" s="191">
        <f>O173*H173</f>
        <v>0</v>
      </c>
      <c r="Q173" s="191">
        <v>0</v>
      </c>
      <c r="R173" s="191">
        <f>Q173*H173</f>
        <v>0</v>
      </c>
      <c r="S173" s="191">
        <v>0.3</v>
      </c>
      <c r="T173" s="192">
        <f>S173*H173</f>
        <v>0.3</v>
      </c>
      <c r="AR173" s="24" t="s">
        <v>174</v>
      </c>
      <c r="AT173" s="24" t="s">
        <v>169</v>
      </c>
      <c r="AU173" s="24" t="s">
        <v>82</v>
      </c>
      <c r="AY173" s="24" t="s">
        <v>167</v>
      </c>
      <c r="BE173" s="193">
        <f>IF(N173="základní",J173,0)</f>
        <v>0</v>
      </c>
      <c r="BF173" s="193">
        <f>IF(N173="snížená",J173,0)</f>
        <v>0</v>
      </c>
      <c r="BG173" s="193">
        <f>IF(N173="zákl. přenesená",J173,0)</f>
        <v>0</v>
      </c>
      <c r="BH173" s="193">
        <f>IF(N173="sníž. přenesená",J173,0)</f>
        <v>0</v>
      </c>
      <c r="BI173" s="193">
        <f>IF(N173="nulová",J173,0)</f>
        <v>0</v>
      </c>
      <c r="BJ173" s="24" t="s">
        <v>80</v>
      </c>
      <c r="BK173" s="193">
        <f>ROUND(I173*H173,2)</f>
        <v>0</v>
      </c>
      <c r="BL173" s="24" t="s">
        <v>174</v>
      </c>
      <c r="BM173" s="24" t="s">
        <v>318</v>
      </c>
    </row>
    <row r="174" spans="2:47" s="1" customFormat="1" ht="66.5">
      <c r="B174" s="41"/>
      <c r="D174" s="194" t="s">
        <v>176</v>
      </c>
      <c r="F174" s="195" t="s">
        <v>319</v>
      </c>
      <c r="I174" s="156"/>
      <c r="L174" s="41"/>
      <c r="M174" s="196"/>
      <c r="N174" s="42"/>
      <c r="O174" s="42"/>
      <c r="P174" s="42"/>
      <c r="Q174" s="42"/>
      <c r="R174" s="42"/>
      <c r="S174" s="42"/>
      <c r="T174" s="70"/>
      <c r="AT174" s="24" t="s">
        <v>176</v>
      </c>
      <c r="AU174" s="24" t="s">
        <v>82</v>
      </c>
    </row>
    <row r="175" spans="2:65" s="1" customFormat="1" ht="16.5" customHeight="1">
      <c r="B175" s="181"/>
      <c r="C175" s="182" t="s">
        <v>320</v>
      </c>
      <c r="D175" s="182" t="s">
        <v>169</v>
      </c>
      <c r="E175" s="183" t="s">
        <v>321</v>
      </c>
      <c r="F175" s="184" t="s">
        <v>322</v>
      </c>
      <c r="G175" s="185" t="s">
        <v>194</v>
      </c>
      <c r="H175" s="186">
        <v>6</v>
      </c>
      <c r="I175" s="187"/>
      <c r="J175" s="188">
        <f>ROUND(I175*H175,2)</f>
        <v>0</v>
      </c>
      <c r="K175" s="184" t="s">
        <v>173</v>
      </c>
      <c r="L175" s="41"/>
      <c r="M175" s="189" t="s">
        <v>5</v>
      </c>
      <c r="N175" s="190" t="s">
        <v>44</v>
      </c>
      <c r="O175" s="42"/>
      <c r="P175" s="191">
        <f>O175*H175</f>
        <v>0</v>
      </c>
      <c r="Q175" s="191">
        <v>0</v>
      </c>
      <c r="R175" s="191">
        <f>Q175*H175</f>
        <v>0</v>
      </c>
      <c r="S175" s="191">
        <v>0.0145</v>
      </c>
      <c r="T175" s="192">
        <f>S175*H175</f>
        <v>0.08700000000000001</v>
      </c>
      <c r="AR175" s="24" t="s">
        <v>174</v>
      </c>
      <c r="AT175" s="24" t="s">
        <v>169</v>
      </c>
      <c r="AU175" s="24" t="s">
        <v>82</v>
      </c>
      <c r="AY175" s="24" t="s">
        <v>167</v>
      </c>
      <c r="BE175" s="193">
        <f>IF(N175="základní",J175,0)</f>
        <v>0</v>
      </c>
      <c r="BF175" s="193">
        <f>IF(N175="snížená",J175,0)</f>
        <v>0</v>
      </c>
      <c r="BG175" s="193">
        <f>IF(N175="zákl. přenesená",J175,0)</f>
        <v>0</v>
      </c>
      <c r="BH175" s="193">
        <f>IF(N175="sníž. přenesená",J175,0)</f>
        <v>0</v>
      </c>
      <c r="BI175" s="193">
        <f>IF(N175="nulová",J175,0)</f>
        <v>0</v>
      </c>
      <c r="BJ175" s="24" t="s">
        <v>80</v>
      </c>
      <c r="BK175" s="193">
        <f>ROUND(I175*H175,2)</f>
        <v>0</v>
      </c>
      <c r="BL175" s="24" t="s">
        <v>174</v>
      </c>
      <c r="BM175" s="24" t="s">
        <v>323</v>
      </c>
    </row>
    <row r="176" spans="2:51" s="12" customFormat="1" ht="13.5">
      <c r="B176" s="197"/>
      <c r="D176" s="194" t="s">
        <v>178</v>
      </c>
      <c r="E176" s="198" t="s">
        <v>5</v>
      </c>
      <c r="F176" s="199" t="s">
        <v>324</v>
      </c>
      <c r="H176" s="198" t="s">
        <v>5</v>
      </c>
      <c r="I176" s="200"/>
      <c r="L176" s="197"/>
      <c r="M176" s="201"/>
      <c r="N176" s="202"/>
      <c r="O176" s="202"/>
      <c r="P176" s="202"/>
      <c r="Q176" s="202"/>
      <c r="R176" s="202"/>
      <c r="S176" s="202"/>
      <c r="T176" s="203"/>
      <c r="AT176" s="198" t="s">
        <v>178</v>
      </c>
      <c r="AU176" s="198" t="s">
        <v>82</v>
      </c>
      <c r="AV176" s="12" t="s">
        <v>80</v>
      </c>
      <c r="AW176" s="12" t="s">
        <v>36</v>
      </c>
      <c r="AX176" s="12" t="s">
        <v>73</v>
      </c>
      <c r="AY176" s="198" t="s">
        <v>167</v>
      </c>
    </row>
    <row r="177" spans="2:51" s="13" customFormat="1" ht="13.5">
      <c r="B177" s="204"/>
      <c r="D177" s="194" t="s">
        <v>178</v>
      </c>
      <c r="E177" s="205" t="s">
        <v>5</v>
      </c>
      <c r="F177" s="206" t="s">
        <v>205</v>
      </c>
      <c r="H177" s="207">
        <v>6</v>
      </c>
      <c r="I177" s="208"/>
      <c r="L177" s="204"/>
      <c r="M177" s="209"/>
      <c r="N177" s="210"/>
      <c r="O177" s="210"/>
      <c r="P177" s="210"/>
      <c r="Q177" s="210"/>
      <c r="R177" s="210"/>
      <c r="S177" s="210"/>
      <c r="T177" s="211"/>
      <c r="AT177" s="205" t="s">
        <v>178</v>
      </c>
      <c r="AU177" s="205" t="s">
        <v>82</v>
      </c>
      <c r="AV177" s="13" t="s">
        <v>82</v>
      </c>
      <c r="AW177" s="13" t="s">
        <v>36</v>
      </c>
      <c r="AX177" s="13" t="s">
        <v>80</v>
      </c>
      <c r="AY177" s="205" t="s">
        <v>167</v>
      </c>
    </row>
    <row r="178" spans="2:63" s="11" customFormat="1" ht="29.9" customHeight="1">
      <c r="B178" s="168"/>
      <c r="D178" s="169" t="s">
        <v>72</v>
      </c>
      <c r="E178" s="179" t="s">
        <v>325</v>
      </c>
      <c r="F178" s="179" t="s">
        <v>326</v>
      </c>
      <c r="I178" s="171"/>
      <c r="J178" s="180">
        <f>BK178</f>
        <v>0</v>
      </c>
      <c r="L178" s="168"/>
      <c r="M178" s="173"/>
      <c r="N178" s="174"/>
      <c r="O178" s="174"/>
      <c r="P178" s="175">
        <f>SUM(P179:P205)</f>
        <v>0</v>
      </c>
      <c r="Q178" s="174"/>
      <c r="R178" s="175">
        <f>SUM(R179:R205)</f>
        <v>0</v>
      </c>
      <c r="S178" s="174"/>
      <c r="T178" s="176">
        <f>SUM(T179:T205)</f>
        <v>0</v>
      </c>
      <c r="AR178" s="169" t="s">
        <v>80</v>
      </c>
      <c r="AT178" s="177" t="s">
        <v>72</v>
      </c>
      <c r="AU178" s="177" t="s">
        <v>80</v>
      </c>
      <c r="AY178" s="169" t="s">
        <v>167</v>
      </c>
      <c r="BK178" s="178">
        <f>SUM(BK179:BK205)</f>
        <v>0</v>
      </c>
    </row>
    <row r="179" spans="2:65" s="1" customFormat="1" ht="25.5" customHeight="1">
      <c r="B179" s="181"/>
      <c r="C179" s="182" t="s">
        <v>327</v>
      </c>
      <c r="D179" s="182" t="s">
        <v>169</v>
      </c>
      <c r="E179" s="183" t="s">
        <v>328</v>
      </c>
      <c r="F179" s="184" t="s">
        <v>329</v>
      </c>
      <c r="G179" s="185" t="s">
        <v>248</v>
      </c>
      <c r="H179" s="186">
        <v>77.72</v>
      </c>
      <c r="I179" s="187"/>
      <c r="J179" s="188">
        <f>ROUND(I179*H179,2)</f>
        <v>0</v>
      </c>
      <c r="K179" s="184" t="s">
        <v>173</v>
      </c>
      <c r="L179" s="41"/>
      <c r="M179" s="189" t="s">
        <v>5</v>
      </c>
      <c r="N179" s="190" t="s">
        <v>44</v>
      </c>
      <c r="O179" s="42"/>
      <c r="P179" s="191">
        <f>O179*H179</f>
        <v>0</v>
      </c>
      <c r="Q179" s="191">
        <v>0</v>
      </c>
      <c r="R179" s="191">
        <f>Q179*H179</f>
        <v>0</v>
      </c>
      <c r="S179" s="191">
        <v>0</v>
      </c>
      <c r="T179" s="192">
        <f>S179*H179</f>
        <v>0</v>
      </c>
      <c r="AR179" s="24" t="s">
        <v>174</v>
      </c>
      <c r="AT179" s="24" t="s">
        <v>169</v>
      </c>
      <c r="AU179" s="24" t="s">
        <v>82</v>
      </c>
      <c r="AY179" s="24" t="s">
        <v>167</v>
      </c>
      <c r="BE179" s="193">
        <f>IF(N179="základní",J179,0)</f>
        <v>0</v>
      </c>
      <c r="BF179" s="193">
        <f>IF(N179="snížená",J179,0)</f>
        <v>0</v>
      </c>
      <c r="BG179" s="193">
        <f>IF(N179="zákl. přenesená",J179,0)</f>
        <v>0</v>
      </c>
      <c r="BH179" s="193">
        <f>IF(N179="sníž. přenesená",J179,0)</f>
        <v>0</v>
      </c>
      <c r="BI179" s="193">
        <f>IF(N179="nulová",J179,0)</f>
        <v>0</v>
      </c>
      <c r="BJ179" s="24" t="s">
        <v>80</v>
      </c>
      <c r="BK179" s="193">
        <f>ROUND(I179*H179,2)</f>
        <v>0</v>
      </c>
      <c r="BL179" s="24" t="s">
        <v>174</v>
      </c>
      <c r="BM179" s="24" t="s">
        <v>330</v>
      </c>
    </row>
    <row r="180" spans="2:47" s="1" customFormat="1" ht="104.5">
      <c r="B180" s="41"/>
      <c r="D180" s="194" t="s">
        <v>176</v>
      </c>
      <c r="F180" s="195" t="s">
        <v>331</v>
      </c>
      <c r="I180" s="156"/>
      <c r="L180" s="41"/>
      <c r="M180" s="196"/>
      <c r="N180" s="42"/>
      <c r="O180" s="42"/>
      <c r="P180" s="42"/>
      <c r="Q180" s="42"/>
      <c r="R180" s="42"/>
      <c r="S180" s="42"/>
      <c r="T180" s="70"/>
      <c r="AT180" s="24" t="s">
        <v>176</v>
      </c>
      <c r="AU180" s="24" t="s">
        <v>82</v>
      </c>
    </row>
    <row r="181" spans="2:51" s="12" customFormat="1" ht="13.5">
      <c r="B181" s="197"/>
      <c r="D181" s="194" t="s">
        <v>178</v>
      </c>
      <c r="E181" s="198" t="s">
        <v>5</v>
      </c>
      <c r="F181" s="199" t="s">
        <v>332</v>
      </c>
      <c r="H181" s="198" t="s">
        <v>5</v>
      </c>
      <c r="I181" s="200"/>
      <c r="L181" s="197"/>
      <c r="M181" s="201"/>
      <c r="N181" s="202"/>
      <c r="O181" s="202"/>
      <c r="P181" s="202"/>
      <c r="Q181" s="202"/>
      <c r="R181" s="202"/>
      <c r="S181" s="202"/>
      <c r="T181" s="203"/>
      <c r="AT181" s="198" t="s">
        <v>178</v>
      </c>
      <c r="AU181" s="198" t="s">
        <v>82</v>
      </c>
      <c r="AV181" s="12" t="s">
        <v>80</v>
      </c>
      <c r="AW181" s="12" t="s">
        <v>36</v>
      </c>
      <c r="AX181" s="12" t="s">
        <v>73</v>
      </c>
      <c r="AY181" s="198" t="s">
        <v>167</v>
      </c>
    </row>
    <row r="182" spans="2:51" s="13" customFormat="1" ht="13.5">
      <c r="B182" s="204"/>
      <c r="D182" s="194" t="s">
        <v>178</v>
      </c>
      <c r="E182" s="205" t="s">
        <v>5</v>
      </c>
      <c r="F182" s="206" t="s">
        <v>333</v>
      </c>
      <c r="H182" s="207">
        <v>77.72</v>
      </c>
      <c r="I182" s="208"/>
      <c r="L182" s="204"/>
      <c r="M182" s="209"/>
      <c r="N182" s="210"/>
      <c r="O182" s="210"/>
      <c r="P182" s="210"/>
      <c r="Q182" s="210"/>
      <c r="R182" s="210"/>
      <c r="S182" s="210"/>
      <c r="T182" s="211"/>
      <c r="AT182" s="205" t="s">
        <v>178</v>
      </c>
      <c r="AU182" s="205" t="s">
        <v>82</v>
      </c>
      <c r="AV182" s="13" t="s">
        <v>82</v>
      </c>
      <c r="AW182" s="13" t="s">
        <v>36</v>
      </c>
      <c r="AX182" s="13" t="s">
        <v>80</v>
      </c>
      <c r="AY182" s="205" t="s">
        <v>167</v>
      </c>
    </row>
    <row r="183" spans="2:65" s="1" customFormat="1" ht="25.5" customHeight="1">
      <c r="B183" s="181"/>
      <c r="C183" s="182" t="s">
        <v>334</v>
      </c>
      <c r="D183" s="182" t="s">
        <v>169</v>
      </c>
      <c r="E183" s="183" t="s">
        <v>335</v>
      </c>
      <c r="F183" s="184" t="s">
        <v>336</v>
      </c>
      <c r="G183" s="185" t="s">
        <v>248</v>
      </c>
      <c r="H183" s="186">
        <v>699.48</v>
      </c>
      <c r="I183" s="187"/>
      <c r="J183" s="188">
        <f>ROUND(I183*H183,2)</f>
        <v>0</v>
      </c>
      <c r="K183" s="184" t="s">
        <v>173</v>
      </c>
      <c r="L183" s="41"/>
      <c r="M183" s="189" t="s">
        <v>5</v>
      </c>
      <c r="N183" s="190" t="s">
        <v>44</v>
      </c>
      <c r="O183" s="42"/>
      <c r="P183" s="191">
        <f>O183*H183</f>
        <v>0</v>
      </c>
      <c r="Q183" s="191">
        <v>0</v>
      </c>
      <c r="R183" s="191">
        <f>Q183*H183</f>
        <v>0</v>
      </c>
      <c r="S183" s="191">
        <v>0</v>
      </c>
      <c r="T183" s="192">
        <f>S183*H183</f>
        <v>0</v>
      </c>
      <c r="AR183" s="24" t="s">
        <v>174</v>
      </c>
      <c r="AT183" s="24" t="s">
        <v>169</v>
      </c>
      <c r="AU183" s="24" t="s">
        <v>82</v>
      </c>
      <c r="AY183" s="24" t="s">
        <v>167</v>
      </c>
      <c r="BE183" s="193">
        <f>IF(N183="základní",J183,0)</f>
        <v>0</v>
      </c>
      <c r="BF183" s="193">
        <f>IF(N183="snížená",J183,0)</f>
        <v>0</v>
      </c>
      <c r="BG183" s="193">
        <f>IF(N183="zákl. přenesená",J183,0)</f>
        <v>0</v>
      </c>
      <c r="BH183" s="193">
        <f>IF(N183="sníž. přenesená",J183,0)</f>
        <v>0</v>
      </c>
      <c r="BI183" s="193">
        <f>IF(N183="nulová",J183,0)</f>
        <v>0</v>
      </c>
      <c r="BJ183" s="24" t="s">
        <v>80</v>
      </c>
      <c r="BK183" s="193">
        <f>ROUND(I183*H183,2)</f>
        <v>0</v>
      </c>
      <c r="BL183" s="24" t="s">
        <v>174</v>
      </c>
      <c r="BM183" s="24" t="s">
        <v>337</v>
      </c>
    </row>
    <row r="184" spans="2:47" s="1" customFormat="1" ht="104.5">
      <c r="B184" s="41"/>
      <c r="D184" s="194" t="s">
        <v>176</v>
      </c>
      <c r="F184" s="195" t="s">
        <v>331</v>
      </c>
      <c r="I184" s="156"/>
      <c r="L184" s="41"/>
      <c r="M184" s="196"/>
      <c r="N184" s="42"/>
      <c r="O184" s="42"/>
      <c r="P184" s="42"/>
      <c r="Q184" s="42"/>
      <c r="R184" s="42"/>
      <c r="S184" s="42"/>
      <c r="T184" s="70"/>
      <c r="AT184" s="24" t="s">
        <v>176</v>
      </c>
      <c r="AU184" s="24" t="s">
        <v>82</v>
      </c>
    </row>
    <row r="185" spans="2:51" s="13" customFormat="1" ht="13.5">
      <c r="B185" s="204"/>
      <c r="D185" s="194" t="s">
        <v>178</v>
      </c>
      <c r="E185" s="205" t="s">
        <v>5</v>
      </c>
      <c r="F185" s="206" t="s">
        <v>338</v>
      </c>
      <c r="H185" s="207">
        <v>699.48</v>
      </c>
      <c r="I185" s="208"/>
      <c r="L185" s="204"/>
      <c r="M185" s="209"/>
      <c r="N185" s="210"/>
      <c r="O185" s="210"/>
      <c r="P185" s="210"/>
      <c r="Q185" s="210"/>
      <c r="R185" s="210"/>
      <c r="S185" s="210"/>
      <c r="T185" s="211"/>
      <c r="AT185" s="205" t="s">
        <v>178</v>
      </c>
      <c r="AU185" s="205" t="s">
        <v>82</v>
      </c>
      <c r="AV185" s="13" t="s">
        <v>82</v>
      </c>
      <c r="AW185" s="13" t="s">
        <v>36</v>
      </c>
      <c r="AX185" s="13" t="s">
        <v>80</v>
      </c>
      <c r="AY185" s="205" t="s">
        <v>167</v>
      </c>
    </row>
    <row r="186" spans="2:65" s="1" customFormat="1" ht="25.5" customHeight="1">
      <c r="B186" s="181"/>
      <c r="C186" s="182" t="s">
        <v>339</v>
      </c>
      <c r="D186" s="182" t="s">
        <v>169</v>
      </c>
      <c r="E186" s="183" t="s">
        <v>340</v>
      </c>
      <c r="F186" s="184" t="s">
        <v>341</v>
      </c>
      <c r="G186" s="185" t="s">
        <v>248</v>
      </c>
      <c r="H186" s="186">
        <v>74.641</v>
      </c>
      <c r="I186" s="187"/>
      <c r="J186" s="188">
        <f>ROUND(I186*H186,2)</f>
        <v>0</v>
      </c>
      <c r="K186" s="184" t="s">
        <v>173</v>
      </c>
      <c r="L186" s="41"/>
      <c r="M186" s="189" t="s">
        <v>5</v>
      </c>
      <c r="N186" s="190" t="s">
        <v>44</v>
      </c>
      <c r="O186" s="42"/>
      <c r="P186" s="191">
        <f>O186*H186</f>
        <v>0</v>
      </c>
      <c r="Q186" s="191">
        <v>0</v>
      </c>
      <c r="R186" s="191">
        <f>Q186*H186</f>
        <v>0</v>
      </c>
      <c r="S186" s="191">
        <v>0</v>
      </c>
      <c r="T186" s="192">
        <f>S186*H186</f>
        <v>0</v>
      </c>
      <c r="AR186" s="24" t="s">
        <v>174</v>
      </c>
      <c r="AT186" s="24" t="s">
        <v>169</v>
      </c>
      <c r="AU186" s="24" t="s">
        <v>82</v>
      </c>
      <c r="AY186" s="24" t="s">
        <v>167</v>
      </c>
      <c r="BE186" s="193">
        <f>IF(N186="základní",J186,0)</f>
        <v>0</v>
      </c>
      <c r="BF186" s="193">
        <f>IF(N186="snížená",J186,0)</f>
        <v>0</v>
      </c>
      <c r="BG186" s="193">
        <f>IF(N186="zákl. přenesená",J186,0)</f>
        <v>0</v>
      </c>
      <c r="BH186" s="193">
        <f>IF(N186="sníž. přenesená",J186,0)</f>
        <v>0</v>
      </c>
      <c r="BI186" s="193">
        <f>IF(N186="nulová",J186,0)</f>
        <v>0</v>
      </c>
      <c r="BJ186" s="24" t="s">
        <v>80</v>
      </c>
      <c r="BK186" s="193">
        <f>ROUND(I186*H186,2)</f>
        <v>0</v>
      </c>
      <c r="BL186" s="24" t="s">
        <v>174</v>
      </c>
      <c r="BM186" s="24" t="s">
        <v>342</v>
      </c>
    </row>
    <row r="187" spans="2:47" s="1" customFormat="1" ht="104.5">
      <c r="B187" s="41"/>
      <c r="D187" s="194" t="s">
        <v>176</v>
      </c>
      <c r="F187" s="195" t="s">
        <v>331</v>
      </c>
      <c r="I187" s="156"/>
      <c r="L187" s="41"/>
      <c r="M187" s="196"/>
      <c r="N187" s="42"/>
      <c r="O187" s="42"/>
      <c r="P187" s="42"/>
      <c r="Q187" s="42"/>
      <c r="R187" s="42"/>
      <c r="S187" s="42"/>
      <c r="T187" s="70"/>
      <c r="AT187" s="24" t="s">
        <v>176</v>
      </c>
      <c r="AU187" s="24" t="s">
        <v>82</v>
      </c>
    </row>
    <row r="188" spans="2:51" s="12" customFormat="1" ht="13.5">
      <c r="B188" s="197"/>
      <c r="D188" s="194" t="s">
        <v>178</v>
      </c>
      <c r="E188" s="198" t="s">
        <v>5</v>
      </c>
      <c r="F188" s="199" t="s">
        <v>343</v>
      </c>
      <c r="H188" s="198" t="s">
        <v>5</v>
      </c>
      <c r="I188" s="200"/>
      <c r="L188" s="197"/>
      <c r="M188" s="201"/>
      <c r="N188" s="202"/>
      <c r="O188" s="202"/>
      <c r="P188" s="202"/>
      <c r="Q188" s="202"/>
      <c r="R188" s="202"/>
      <c r="S188" s="202"/>
      <c r="T188" s="203"/>
      <c r="AT188" s="198" t="s">
        <v>178</v>
      </c>
      <c r="AU188" s="198" t="s">
        <v>82</v>
      </c>
      <c r="AV188" s="12" t="s">
        <v>80</v>
      </c>
      <c r="AW188" s="12" t="s">
        <v>36</v>
      </c>
      <c r="AX188" s="12" t="s">
        <v>73</v>
      </c>
      <c r="AY188" s="198" t="s">
        <v>167</v>
      </c>
    </row>
    <row r="189" spans="2:51" s="13" customFormat="1" ht="13.5">
      <c r="B189" s="204"/>
      <c r="D189" s="194" t="s">
        <v>178</v>
      </c>
      <c r="E189" s="205" t="s">
        <v>5</v>
      </c>
      <c r="F189" s="206" t="s">
        <v>229</v>
      </c>
      <c r="H189" s="207">
        <v>10</v>
      </c>
      <c r="I189" s="208"/>
      <c r="L189" s="204"/>
      <c r="M189" s="209"/>
      <c r="N189" s="210"/>
      <c r="O189" s="210"/>
      <c r="P189" s="210"/>
      <c r="Q189" s="210"/>
      <c r="R189" s="210"/>
      <c r="S189" s="210"/>
      <c r="T189" s="211"/>
      <c r="AT189" s="205" t="s">
        <v>178</v>
      </c>
      <c r="AU189" s="205" t="s">
        <v>82</v>
      </c>
      <c r="AV189" s="13" t="s">
        <v>82</v>
      </c>
      <c r="AW189" s="13" t="s">
        <v>36</v>
      </c>
      <c r="AX189" s="13" t="s">
        <v>73</v>
      </c>
      <c r="AY189" s="205" t="s">
        <v>167</v>
      </c>
    </row>
    <row r="190" spans="2:51" s="12" customFormat="1" ht="13.5">
      <c r="B190" s="197"/>
      <c r="D190" s="194" t="s">
        <v>178</v>
      </c>
      <c r="E190" s="198" t="s">
        <v>5</v>
      </c>
      <c r="F190" s="199" t="s">
        <v>344</v>
      </c>
      <c r="H190" s="198" t="s">
        <v>5</v>
      </c>
      <c r="I190" s="200"/>
      <c r="L190" s="197"/>
      <c r="M190" s="201"/>
      <c r="N190" s="202"/>
      <c r="O190" s="202"/>
      <c r="P190" s="202"/>
      <c r="Q190" s="202"/>
      <c r="R190" s="202"/>
      <c r="S190" s="202"/>
      <c r="T190" s="203"/>
      <c r="AT190" s="198" t="s">
        <v>178</v>
      </c>
      <c r="AU190" s="198" t="s">
        <v>82</v>
      </c>
      <c r="AV190" s="12" t="s">
        <v>80</v>
      </c>
      <c r="AW190" s="12" t="s">
        <v>36</v>
      </c>
      <c r="AX190" s="12" t="s">
        <v>73</v>
      </c>
      <c r="AY190" s="198" t="s">
        <v>167</v>
      </c>
    </row>
    <row r="191" spans="2:51" s="13" customFormat="1" ht="13.5">
      <c r="B191" s="204"/>
      <c r="D191" s="194" t="s">
        <v>178</v>
      </c>
      <c r="E191" s="205" t="s">
        <v>5</v>
      </c>
      <c r="F191" s="206" t="s">
        <v>345</v>
      </c>
      <c r="H191" s="207">
        <v>5.681</v>
      </c>
      <c r="I191" s="208"/>
      <c r="L191" s="204"/>
      <c r="M191" s="209"/>
      <c r="N191" s="210"/>
      <c r="O191" s="210"/>
      <c r="P191" s="210"/>
      <c r="Q191" s="210"/>
      <c r="R191" s="210"/>
      <c r="S191" s="210"/>
      <c r="T191" s="211"/>
      <c r="AT191" s="205" t="s">
        <v>178</v>
      </c>
      <c r="AU191" s="205" t="s">
        <v>82</v>
      </c>
      <c r="AV191" s="13" t="s">
        <v>82</v>
      </c>
      <c r="AW191" s="13" t="s">
        <v>36</v>
      </c>
      <c r="AX191" s="13" t="s">
        <v>73</v>
      </c>
      <c r="AY191" s="205" t="s">
        <v>167</v>
      </c>
    </row>
    <row r="192" spans="2:51" s="12" customFormat="1" ht="13.5">
      <c r="B192" s="197"/>
      <c r="D192" s="194" t="s">
        <v>178</v>
      </c>
      <c r="E192" s="198" t="s">
        <v>5</v>
      </c>
      <c r="F192" s="199" t="s">
        <v>346</v>
      </c>
      <c r="H192" s="198" t="s">
        <v>5</v>
      </c>
      <c r="I192" s="200"/>
      <c r="L192" s="197"/>
      <c r="M192" s="201"/>
      <c r="N192" s="202"/>
      <c r="O192" s="202"/>
      <c r="P192" s="202"/>
      <c r="Q192" s="202"/>
      <c r="R192" s="202"/>
      <c r="S192" s="202"/>
      <c r="T192" s="203"/>
      <c r="AT192" s="198" t="s">
        <v>178</v>
      </c>
      <c r="AU192" s="198" t="s">
        <v>82</v>
      </c>
      <c r="AV192" s="12" t="s">
        <v>80</v>
      </c>
      <c r="AW192" s="12" t="s">
        <v>36</v>
      </c>
      <c r="AX192" s="12" t="s">
        <v>73</v>
      </c>
      <c r="AY192" s="198" t="s">
        <v>167</v>
      </c>
    </row>
    <row r="193" spans="2:51" s="13" customFormat="1" ht="13.5">
      <c r="B193" s="204"/>
      <c r="D193" s="194" t="s">
        <v>178</v>
      </c>
      <c r="E193" s="205" t="s">
        <v>5</v>
      </c>
      <c r="F193" s="206" t="s">
        <v>347</v>
      </c>
      <c r="H193" s="207">
        <v>58.96</v>
      </c>
      <c r="I193" s="208"/>
      <c r="L193" s="204"/>
      <c r="M193" s="209"/>
      <c r="N193" s="210"/>
      <c r="O193" s="210"/>
      <c r="P193" s="210"/>
      <c r="Q193" s="210"/>
      <c r="R193" s="210"/>
      <c r="S193" s="210"/>
      <c r="T193" s="211"/>
      <c r="AT193" s="205" t="s">
        <v>178</v>
      </c>
      <c r="AU193" s="205" t="s">
        <v>82</v>
      </c>
      <c r="AV193" s="13" t="s">
        <v>82</v>
      </c>
      <c r="AW193" s="13" t="s">
        <v>36</v>
      </c>
      <c r="AX193" s="13" t="s">
        <v>73</v>
      </c>
      <c r="AY193" s="205" t="s">
        <v>167</v>
      </c>
    </row>
    <row r="194" spans="2:51" s="14" customFormat="1" ht="13.5">
      <c r="B194" s="223"/>
      <c r="D194" s="194" t="s">
        <v>178</v>
      </c>
      <c r="E194" s="224" t="s">
        <v>5</v>
      </c>
      <c r="F194" s="225" t="s">
        <v>348</v>
      </c>
      <c r="H194" s="226">
        <v>74.641</v>
      </c>
      <c r="I194" s="227"/>
      <c r="L194" s="223"/>
      <c r="M194" s="228"/>
      <c r="N194" s="229"/>
      <c r="O194" s="229"/>
      <c r="P194" s="229"/>
      <c r="Q194" s="229"/>
      <c r="R194" s="229"/>
      <c r="S194" s="229"/>
      <c r="T194" s="230"/>
      <c r="AT194" s="224" t="s">
        <v>178</v>
      </c>
      <c r="AU194" s="224" t="s">
        <v>82</v>
      </c>
      <c r="AV194" s="14" t="s">
        <v>174</v>
      </c>
      <c r="AW194" s="14" t="s">
        <v>36</v>
      </c>
      <c r="AX194" s="14" t="s">
        <v>80</v>
      </c>
      <c r="AY194" s="224" t="s">
        <v>167</v>
      </c>
    </row>
    <row r="195" spans="2:65" s="1" customFormat="1" ht="25.5" customHeight="1">
      <c r="B195" s="181"/>
      <c r="C195" s="182" t="s">
        <v>349</v>
      </c>
      <c r="D195" s="182" t="s">
        <v>169</v>
      </c>
      <c r="E195" s="183" t="s">
        <v>350</v>
      </c>
      <c r="F195" s="184" t="s">
        <v>336</v>
      </c>
      <c r="G195" s="185" t="s">
        <v>248</v>
      </c>
      <c r="H195" s="186">
        <v>671.769</v>
      </c>
      <c r="I195" s="187"/>
      <c r="J195" s="188">
        <f>ROUND(I195*H195,2)</f>
        <v>0</v>
      </c>
      <c r="K195" s="184" t="s">
        <v>173</v>
      </c>
      <c r="L195" s="41"/>
      <c r="M195" s="189" t="s">
        <v>5</v>
      </c>
      <c r="N195" s="190" t="s">
        <v>44</v>
      </c>
      <c r="O195" s="42"/>
      <c r="P195" s="191">
        <f>O195*H195</f>
        <v>0</v>
      </c>
      <c r="Q195" s="191">
        <v>0</v>
      </c>
      <c r="R195" s="191">
        <f>Q195*H195</f>
        <v>0</v>
      </c>
      <c r="S195" s="191">
        <v>0</v>
      </c>
      <c r="T195" s="192">
        <f>S195*H195</f>
        <v>0</v>
      </c>
      <c r="AR195" s="24" t="s">
        <v>174</v>
      </c>
      <c r="AT195" s="24" t="s">
        <v>169</v>
      </c>
      <c r="AU195" s="24" t="s">
        <v>82</v>
      </c>
      <c r="AY195" s="24" t="s">
        <v>167</v>
      </c>
      <c r="BE195" s="193">
        <f>IF(N195="základní",J195,0)</f>
        <v>0</v>
      </c>
      <c r="BF195" s="193">
        <f>IF(N195="snížená",J195,0)</f>
        <v>0</v>
      </c>
      <c r="BG195" s="193">
        <f>IF(N195="zákl. přenesená",J195,0)</f>
        <v>0</v>
      </c>
      <c r="BH195" s="193">
        <f>IF(N195="sníž. přenesená",J195,0)</f>
        <v>0</v>
      </c>
      <c r="BI195" s="193">
        <f>IF(N195="nulová",J195,0)</f>
        <v>0</v>
      </c>
      <c r="BJ195" s="24" t="s">
        <v>80</v>
      </c>
      <c r="BK195" s="193">
        <f>ROUND(I195*H195,2)</f>
        <v>0</v>
      </c>
      <c r="BL195" s="24" t="s">
        <v>174</v>
      </c>
      <c r="BM195" s="24" t="s">
        <v>351</v>
      </c>
    </row>
    <row r="196" spans="2:47" s="1" customFormat="1" ht="104.5">
      <c r="B196" s="41"/>
      <c r="D196" s="194" t="s">
        <v>176</v>
      </c>
      <c r="F196" s="195" t="s">
        <v>331</v>
      </c>
      <c r="I196" s="156"/>
      <c r="L196" s="41"/>
      <c r="M196" s="196"/>
      <c r="N196" s="42"/>
      <c r="O196" s="42"/>
      <c r="P196" s="42"/>
      <c r="Q196" s="42"/>
      <c r="R196" s="42"/>
      <c r="S196" s="42"/>
      <c r="T196" s="70"/>
      <c r="AT196" s="24" t="s">
        <v>176</v>
      </c>
      <c r="AU196" s="24" t="s">
        <v>82</v>
      </c>
    </row>
    <row r="197" spans="2:51" s="13" customFormat="1" ht="13.5">
      <c r="B197" s="204"/>
      <c r="D197" s="194" t="s">
        <v>178</v>
      </c>
      <c r="E197" s="205" t="s">
        <v>5</v>
      </c>
      <c r="F197" s="206" t="s">
        <v>352</v>
      </c>
      <c r="H197" s="207">
        <v>671.769</v>
      </c>
      <c r="I197" s="208"/>
      <c r="L197" s="204"/>
      <c r="M197" s="209"/>
      <c r="N197" s="210"/>
      <c r="O197" s="210"/>
      <c r="P197" s="210"/>
      <c r="Q197" s="210"/>
      <c r="R197" s="210"/>
      <c r="S197" s="210"/>
      <c r="T197" s="211"/>
      <c r="AT197" s="205" t="s">
        <v>178</v>
      </c>
      <c r="AU197" s="205" t="s">
        <v>82</v>
      </c>
      <c r="AV197" s="13" t="s">
        <v>82</v>
      </c>
      <c r="AW197" s="13" t="s">
        <v>36</v>
      </c>
      <c r="AX197" s="13" t="s">
        <v>80</v>
      </c>
      <c r="AY197" s="205" t="s">
        <v>167</v>
      </c>
    </row>
    <row r="198" spans="2:65" s="1" customFormat="1" ht="16.5" customHeight="1">
      <c r="B198" s="181"/>
      <c r="C198" s="182" t="s">
        <v>353</v>
      </c>
      <c r="D198" s="182" t="s">
        <v>169</v>
      </c>
      <c r="E198" s="183" t="s">
        <v>354</v>
      </c>
      <c r="F198" s="184" t="s">
        <v>355</v>
      </c>
      <c r="G198" s="185" t="s">
        <v>248</v>
      </c>
      <c r="H198" s="186">
        <v>190.761</v>
      </c>
      <c r="I198" s="187"/>
      <c r="J198" s="188">
        <f>ROUND(I198*H198,2)</f>
        <v>0</v>
      </c>
      <c r="K198" s="184" t="s">
        <v>173</v>
      </c>
      <c r="L198" s="41"/>
      <c r="M198" s="189" t="s">
        <v>5</v>
      </c>
      <c r="N198" s="190" t="s">
        <v>44</v>
      </c>
      <c r="O198" s="42"/>
      <c r="P198" s="191">
        <f>O198*H198</f>
        <v>0</v>
      </c>
      <c r="Q198" s="191">
        <v>0</v>
      </c>
      <c r="R198" s="191">
        <f>Q198*H198</f>
        <v>0</v>
      </c>
      <c r="S198" s="191">
        <v>0</v>
      </c>
      <c r="T198" s="192">
        <f>S198*H198</f>
        <v>0</v>
      </c>
      <c r="AR198" s="24" t="s">
        <v>174</v>
      </c>
      <c r="AT198" s="24" t="s">
        <v>169</v>
      </c>
      <c r="AU198" s="24" t="s">
        <v>82</v>
      </c>
      <c r="AY198" s="24" t="s">
        <v>167</v>
      </c>
      <c r="BE198" s="193">
        <f>IF(N198="základní",J198,0)</f>
        <v>0</v>
      </c>
      <c r="BF198" s="193">
        <f>IF(N198="snížená",J198,0)</f>
        <v>0</v>
      </c>
      <c r="BG198" s="193">
        <f>IF(N198="zákl. přenesená",J198,0)</f>
        <v>0</v>
      </c>
      <c r="BH198" s="193">
        <f>IF(N198="sníž. přenesená",J198,0)</f>
        <v>0</v>
      </c>
      <c r="BI198" s="193">
        <f>IF(N198="nulová",J198,0)</f>
        <v>0</v>
      </c>
      <c r="BJ198" s="24" t="s">
        <v>80</v>
      </c>
      <c r="BK198" s="193">
        <f>ROUND(I198*H198,2)</f>
        <v>0</v>
      </c>
      <c r="BL198" s="24" t="s">
        <v>174</v>
      </c>
      <c r="BM198" s="24" t="s">
        <v>356</v>
      </c>
    </row>
    <row r="199" spans="2:47" s="1" customFormat="1" ht="47.5">
      <c r="B199" s="41"/>
      <c r="D199" s="194" t="s">
        <v>176</v>
      </c>
      <c r="F199" s="195" t="s">
        <v>357</v>
      </c>
      <c r="I199" s="156"/>
      <c r="L199" s="41"/>
      <c r="M199" s="196"/>
      <c r="N199" s="42"/>
      <c r="O199" s="42"/>
      <c r="P199" s="42"/>
      <c r="Q199" s="42"/>
      <c r="R199" s="42"/>
      <c r="S199" s="42"/>
      <c r="T199" s="70"/>
      <c r="AT199" s="24" t="s">
        <v>176</v>
      </c>
      <c r="AU199" s="24" t="s">
        <v>82</v>
      </c>
    </row>
    <row r="200" spans="2:65" s="1" customFormat="1" ht="25.5" customHeight="1">
      <c r="B200" s="181"/>
      <c r="C200" s="182" t="s">
        <v>358</v>
      </c>
      <c r="D200" s="182" t="s">
        <v>169</v>
      </c>
      <c r="E200" s="183" t="s">
        <v>359</v>
      </c>
      <c r="F200" s="184" t="s">
        <v>360</v>
      </c>
      <c r="G200" s="185" t="s">
        <v>248</v>
      </c>
      <c r="H200" s="186">
        <v>11.264</v>
      </c>
      <c r="I200" s="187"/>
      <c r="J200" s="188">
        <f>ROUND(I200*H200,2)</f>
        <v>0</v>
      </c>
      <c r="K200" s="184" t="s">
        <v>173</v>
      </c>
      <c r="L200" s="41"/>
      <c r="M200" s="189" t="s">
        <v>5</v>
      </c>
      <c r="N200" s="190" t="s">
        <v>44</v>
      </c>
      <c r="O200" s="42"/>
      <c r="P200" s="191">
        <f>O200*H200</f>
        <v>0</v>
      </c>
      <c r="Q200" s="191">
        <v>0</v>
      </c>
      <c r="R200" s="191">
        <f>Q200*H200</f>
        <v>0</v>
      </c>
      <c r="S200" s="191">
        <v>0</v>
      </c>
      <c r="T200" s="192">
        <f>S200*H200</f>
        <v>0</v>
      </c>
      <c r="AR200" s="24" t="s">
        <v>174</v>
      </c>
      <c r="AT200" s="24" t="s">
        <v>169</v>
      </c>
      <c r="AU200" s="24" t="s">
        <v>82</v>
      </c>
      <c r="AY200" s="24" t="s">
        <v>167</v>
      </c>
      <c r="BE200" s="193">
        <f>IF(N200="základní",J200,0)</f>
        <v>0</v>
      </c>
      <c r="BF200" s="193">
        <f>IF(N200="snížená",J200,0)</f>
        <v>0</v>
      </c>
      <c r="BG200" s="193">
        <f>IF(N200="zákl. přenesená",J200,0)</f>
        <v>0</v>
      </c>
      <c r="BH200" s="193">
        <f>IF(N200="sníž. přenesená",J200,0)</f>
        <v>0</v>
      </c>
      <c r="BI200" s="193">
        <f>IF(N200="nulová",J200,0)</f>
        <v>0</v>
      </c>
      <c r="BJ200" s="24" t="s">
        <v>80</v>
      </c>
      <c r="BK200" s="193">
        <f>ROUND(I200*H200,2)</f>
        <v>0</v>
      </c>
      <c r="BL200" s="24" t="s">
        <v>174</v>
      </c>
      <c r="BM200" s="24" t="s">
        <v>361</v>
      </c>
    </row>
    <row r="201" spans="2:47" s="1" customFormat="1" ht="76">
      <c r="B201" s="41"/>
      <c r="D201" s="194" t="s">
        <v>176</v>
      </c>
      <c r="F201" s="195" t="s">
        <v>362</v>
      </c>
      <c r="I201" s="156"/>
      <c r="L201" s="41"/>
      <c r="M201" s="196"/>
      <c r="N201" s="42"/>
      <c r="O201" s="42"/>
      <c r="P201" s="42"/>
      <c r="Q201" s="42"/>
      <c r="R201" s="42"/>
      <c r="S201" s="42"/>
      <c r="T201" s="70"/>
      <c r="AT201" s="24" t="s">
        <v>176</v>
      </c>
      <c r="AU201" s="24" t="s">
        <v>82</v>
      </c>
    </row>
    <row r="202" spans="2:51" s="13" customFormat="1" ht="13.5">
      <c r="B202" s="204"/>
      <c r="D202" s="194" t="s">
        <v>178</v>
      </c>
      <c r="E202" s="205" t="s">
        <v>5</v>
      </c>
      <c r="F202" s="206" t="s">
        <v>363</v>
      </c>
      <c r="H202" s="207">
        <v>11.264</v>
      </c>
      <c r="I202" s="208"/>
      <c r="L202" s="204"/>
      <c r="M202" s="209"/>
      <c r="N202" s="210"/>
      <c r="O202" s="210"/>
      <c r="P202" s="210"/>
      <c r="Q202" s="210"/>
      <c r="R202" s="210"/>
      <c r="S202" s="210"/>
      <c r="T202" s="211"/>
      <c r="AT202" s="205" t="s">
        <v>178</v>
      </c>
      <c r="AU202" s="205" t="s">
        <v>82</v>
      </c>
      <c r="AV202" s="13" t="s">
        <v>82</v>
      </c>
      <c r="AW202" s="13" t="s">
        <v>36</v>
      </c>
      <c r="AX202" s="13" t="s">
        <v>80</v>
      </c>
      <c r="AY202" s="205" t="s">
        <v>167</v>
      </c>
    </row>
    <row r="203" spans="2:65" s="1" customFormat="1" ht="25.5" customHeight="1">
      <c r="B203" s="181"/>
      <c r="C203" s="182" t="s">
        <v>364</v>
      </c>
      <c r="D203" s="182" t="s">
        <v>169</v>
      </c>
      <c r="E203" s="183" t="s">
        <v>365</v>
      </c>
      <c r="F203" s="184" t="s">
        <v>366</v>
      </c>
      <c r="G203" s="185" t="s">
        <v>248</v>
      </c>
      <c r="H203" s="186">
        <v>58.96</v>
      </c>
      <c r="I203" s="187"/>
      <c r="J203" s="188">
        <f>ROUND(I203*H203,2)</f>
        <v>0</v>
      </c>
      <c r="K203" s="184" t="s">
        <v>173</v>
      </c>
      <c r="L203" s="41"/>
      <c r="M203" s="189" t="s">
        <v>5</v>
      </c>
      <c r="N203" s="190" t="s">
        <v>44</v>
      </c>
      <c r="O203" s="42"/>
      <c r="P203" s="191">
        <f>O203*H203</f>
        <v>0</v>
      </c>
      <c r="Q203" s="191">
        <v>0</v>
      </c>
      <c r="R203" s="191">
        <f>Q203*H203</f>
        <v>0</v>
      </c>
      <c r="S203" s="191">
        <v>0</v>
      </c>
      <c r="T203" s="192">
        <f>S203*H203</f>
        <v>0</v>
      </c>
      <c r="AR203" s="24" t="s">
        <v>174</v>
      </c>
      <c r="AT203" s="24" t="s">
        <v>169</v>
      </c>
      <c r="AU203" s="24" t="s">
        <v>82</v>
      </c>
      <c r="AY203" s="24" t="s">
        <v>167</v>
      </c>
      <c r="BE203" s="193">
        <f>IF(N203="základní",J203,0)</f>
        <v>0</v>
      </c>
      <c r="BF203" s="193">
        <f>IF(N203="snížená",J203,0)</f>
        <v>0</v>
      </c>
      <c r="BG203" s="193">
        <f>IF(N203="zákl. přenesená",J203,0)</f>
        <v>0</v>
      </c>
      <c r="BH203" s="193">
        <f>IF(N203="sníž. přenesená",J203,0)</f>
        <v>0</v>
      </c>
      <c r="BI203" s="193">
        <f>IF(N203="nulová",J203,0)</f>
        <v>0</v>
      </c>
      <c r="BJ203" s="24" t="s">
        <v>80</v>
      </c>
      <c r="BK203" s="193">
        <f>ROUND(I203*H203,2)</f>
        <v>0</v>
      </c>
      <c r="BL203" s="24" t="s">
        <v>174</v>
      </c>
      <c r="BM203" s="24" t="s">
        <v>367</v>
      </c>
    </row>
    <row r="204" spans="2:47" s="1" customFormat="1" ht="76">
      <c r="B204" s="41"/>
      <c r="D204" s="194" t="s">
        <v>176</v>
      </c>
      <c r="F204" s="195" t="s">
        <v>362</v>
      </c>
      <c r="I204" s="156"/>
      <c r="L204" s="41"/>
      <c r="M204" s="196"/>
      <c r="N204" s="42"/>
      <c r="O204" s="42"/>
      <c r="P204" s="42"/>
      <c r="Q204" s="42"/>
      <c r="R204" s="42"/>
      <c r="S204" s="42"/>
      <c r="T204" s="70"/>
      <c r="AT204" s="24" t="s">
        <v>176</v>
      </c>
      <c r="AU204" s="24" t="s">
        <v>82</v>
      </c>
    </row>
    <row r="205" spans="2:51" s="13" customFormat="1" ht="13.5">
      <c r="B205" s="204"/>
      <c r="D205" s="194" t="s">
        <v>178</v>
      </c>
      <c r="E205" s="205" t="s">
        <v>5</v>
      </c>
      <c r="F205" s="206" t="s">
        <v>347</v>
      </c>
      <c r="H205" s="207">
        <v>58.96</v>
      </c>
      <c r="I205" s="208"/>
      <c r="L205" s="204"/>
      <c r="M205" s="231"/>
      <c r="N205" s="232"/>
      <c r="O205" s="232"/>
      <c r="P205" s="232"/>
      <c r="Q205" s="232"/>
      <c r="R205" s="232"/>
      <c r="S205" s="232"/>
      <c r="T205" s="233"/>
      <c r="AT205" s="205" t="s">
        <v>178</v>
      </c>
      <c r="AU205" s="205" t="s">
        <v>82</v>
      </c>
      <c r="AV205" s="13" t="s">
        <v>82</v>
      </c>
      <c r="AW205" s="13" t="s">
        <v>36</v>
      </c>
      <c r="AX205" s="13" t="s">
        <v>80</v>
      </c>
      <c r="AY205" s="205" t="s">
        <v>167</v>
      </c>
    </row>
    <row r="206" spans="2:12" s="1" customFormat="1" ht="7" customHeight="1">
      <c r="B206" s="56"/>
      <c r="C206" s="57"/>
      <c r="D206" s="57"/>
      <c r="E206" s="57"/>
      <c r="F206" s="57"/>
      <c r="G206" s="57"/>
      <c r="H206" s="57"/>
      <c r="I206" s="134"/>
      <c r="J206" s="57"/>
      <c r="K206" s="57"/>
      <c r="L206" s="41"/>
    </row>
  </sheetData>
  <autoFilter ref="C86:K205"/>
  <mergeCells count="13">
    <mergeCell ref="E79:H79"/>
    <mergeCell ref="G1:H1"/>
    <mergeCell ref="L2:V2"/>
    <mergeCell ref="E49:H49"/>
    <mergeCell ref="E51:H51"/>
    <mergeCell ref="J55:J56"/>
    <mergeCell ref="E75:H75"/>
    <mergeCell ref="E77:H77"/>
    <mergeCell ref="E7:H7"/>
    <mergeCell ref="E9:H9"/>
    <mergeCell ref="E11:H11"/>
    <mergeCell ref="E26:H26"/>
    <mergeCell ref="E47:H47"/>
  </mergeCells>
  <hyperlinks>
    <hyperlink ref="F1:G1" location="C2" display="1) Krycí list soupisu"/>
    <hyperlink ref="G1:H1" location="C58"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243"/>
  <sheetViews>
    <sheetView showGridLines="0" workbookViewId="0" topLeftCell="A1">
      <pane ySplit="1" topLeftCell="A163" activePane="bottomLeft" state="frozen"/>
      <selection pane="bottomLeft" activeCell="X184" sqref="X184"/>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3" max="55" width="4" style="0" customWidth="1"/>
    <col min="56" max="66" width="14.33203125" style="0" customWidth="1"/>
  </cols>
  <sheetData>
    <row r="1" spans="1:70" ht="21.75" customHeight="1">
      <c r="A1" s="21"/>
      <c r="B1" s="107"/>
      <c r="C1" s="107"/>
      <c r="D1" s="108" t="s">
        <v>1</v>
      </c>
      <c r="E1" s="107"/>
      <c r="F1" s="109" t="s">
        <v>131</v>
      </c>
      <c r="G1" s="373" t="s">
        <v>132</v>
      </c>
      <c r="H1" s="373"/>
      <c r="I1" s="110"/>
      <c r="J1" s="109" t="s">
        <v>133</v>
      </c>
      <c r="K1" s="108" t="s">
        <v>134</v>
      </c>
      <c r="L1" s="109" t="s">
        <v>135</v>
      </c>
      <c r="M1" s="109"/>
      <c r="N1" s="109"/>
      <c r="O1" s="109"/>
      <c r="P1" s="109"/>
      <c r="Q1" s="109"/>
      <c r="R1" s="109"/>
      <c r="S1" s="109"/>
      <c r="T1" s="10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7" customHeight="1">
      <c r="L2" s="339" t="s">
        <v>8</v>
      </c>
      <c r="M2" s="340"/>
      <c r="N2" s="340"/>
      <c r="O2" s="340"/>
      <c r="P2" s="340"/>
      <c r="Q2" s="340"/>
      <c r="R2" s="340"/>
      <c r="S2" s="340"/>
      <c r="T2" s="340"/>
      <c r="U2" s="340"/>
      <c r="V2" s="340"/>
      <c r="AT2" s="24" t="s">
        <v>90</v>
      </c>
    </row>
    <row r="3" spans="2:46" ht="7" customHeight="1">
      <c r="B3" s="25"/>
      <c r="C3" s="26"/>
      <c r="D3" s="26"/>
      <c r="E3" s="26"/>
      <c r="F3" s="26"/>
      <c r="G3" s="26"/>
      <c r="H3" s="26"/>
      <c r="I3" s="111"/>
      <c r="J3" s="26"/>
      <c r="K3" s="27"/>
      <c r="AT3" s="24" t="s">
        <v>82</v>
      </c>
    </row>
    <row r="4" spans="2:46" ht="37" customHeight="1">
      <c r="B4" s="28"/>
      <c r="C4" s="29"/>
      <c r="D4" s="30" t="s">
        <v>136</v>
      </c>
      <c r="E4" s="29"/>
      <c r="F4" s="29"/>
      <c r="G4" s="29"/>
      <c r="H4" s="29"/>
      <c r="I4" s="112"/>
      <c r="J4" s="29"/>
      <c r="K4" s="31"/>
      <c r="M4" s="32" t="s">
        <v>13</v>
      </c>
      <c r="AT4" s="24" t="s">
        <v>6</v>
      </c>
    </row>
    <row r="5" spans="2:11" ht="7" customHeight="1">
      <c r="B5" s="28"/>
      <c r="C5" s="29"/>
      <c r="D5" s="29"/>
      <c r="E5" s="29"/>
      <c r="F5" s="29"/>
      <c r="G5" s="29"/>
      <c r="H5" s="29"/>
      <c r="I5" s="112"/>
      <c r="J5" s="29"/>
      <c r="K5" s="31"/>
    </row>
    <row r="6" spans="2:11" ht="13.5">
      <c r="B6" s="28"/>
      <c r="C6" s="29"/>
      <c r="D6" s="37" t="s">
        <v>19</v>
      </c>
      <c r="E6" s="29"/>
      <c r="F6" s="29"/>
      <c r="G6" s="29"/>
      <c r="H6" s="29"/>
      <c r="I6" s="112"/>
      <c r="J6" s="29"/>
      <c r="K6" s="31"/>
    </row>
    <row r="7" spans="2:11" ht="16.5" customHeight="1">
      <c r="B7" s="28"/>
      <c r="C7" s="29"/>
      <c r="D7" s="29"/>
      <c r="E7" s="374" t="str">
        <f>'Rekapitulace stavby'!K6</f>
        <v>Plácek v Hlubočepích</v>
      </c>
      <c r="F7" s="380"/>
      <c r="G7" s="380"/>
      <c r="H7" s="380"/>
      <c r="I7" s="112"/>
      <c r="J7" s="29"/>
      <c r="K7" s="31"/>
    </row>
    <row r="8" spans="2:11" ht="13.5">
      <c r="B8" s="28"/>
      <c r="C8" s="29"/>
      <c r="D8" s="37" t="s">
        <v>137</v>
      </c>
      <c r="E8" s="29"/>
      <c r="F8" s="29"/>
      <c r="G8" s="29"/>
      <c r="H8" s="29"/>
      <c r="I8" s="112"/>
      <c r="J8" s="29"/>
      <c r="K8" s="31"/>
    </row>
    <row r="9" spans="2:11" s="1" customFormat="1" ht="16.5" customHeight="1">
      <c r="B9" s="41"/>
      <c r="C9" s="42"/>
      <c r="D9" s="42"/>
      <c r="E9" s="374" t="s">
        <v>138</v>
      </c>
      <c r="F9" s="375"/>
      <c r="G9" s="375"/>
      <c r="H9" s="375"/>
      <c r="I9" s="113"/>
      <c r="J9" s="42"/>
      <c r="K9" s="45"/>
    </row>
    <row r="10" spans="2:11" s="1" customFormat="1" ht="13.5">
      <c r="B10" s="41"/>
      <c r="C10" s="42"/>
      <c r="D10" s="37" t="s">
        <v>139</v>
      </c>
      <c r="E10" s="42"/>
      <c r="F10" s="42"/>
      <c r="G10" s="42"/>
      <c r="H10" s="42"/>
      <c r="I10" s="113"/>
      <c r="J10" s="42"/>
      <c r="K10" s="45"/>
    </row>
    <row r="11" spans="2:11" s="1" customFormat="1" ht="37" customHeight="1">
      <c r="B11" s="41"/>
      <c r="C11" s="42"/>
      <c r="D11" s="42"/>
      <c r="E11" s="376" t="s">
        <v>368</v>
      </c>
      <c r="F11" s="375"/>
      <c r="G11" s="375"/>
      <c r="H11" s="375"/>
      <c r="I11" s="113"/>
      <c r="J11" s="42"/>
      <c r="K11" s="45"/>
    </row>
    <row r="12" spans="2:11" s="1" customFormat="1" ht="13.5">
      <c r="B12" s="41"/>
      <c r="C12" s="42"/>
      <c r="D12" s="42"/>
      <c r="E12" s="42"/>
      <c r="F12" s="42"/>
      <c r="G12" s="42"/>
      <c r="H12" s="42"/>
      <c r="I12" s="113"/>
      <c r="J12" s="42"/>
      <c r="K12" s="45"/>
    </row>
    <row r="13" spans="2:11" s="1" customFormat="1" ht="14.5" customHeight="1">
      <c r="B13" s="41"/>
      <c r="C13" s="42"/>
      <c r="D13" s="37" t="s">
        <v>21</v>
      </c>
      <c r="E13" s="42"/>
      <c r="F13" s="35" t="s">
        <v>5</v>
      </c>
      <c r="G13" s="42"/>
      <c r="H13" s="42"/>
      <c r="I13" s="114" t="s">
        <v>22</v>
      </c>
      <c r="J13" s="35" t="s">
        <v>5</v>
      </c>
      <c r="K13" s="45"/>
    </row>
    <row r="14" spans="2:11" s="1" customFormat="1" ht="14.5" customHeight="1">
      <c r="B14" s="41"/>
      <c r="C14" s="42"/>
      <c r="D14" s="37" t="s">
        <v>23</v>
      </c>
      <c r="E14" s="42"/>
      <c r="F14" s="35" t="s">
        <v>24</v>
      </c>
      <c r="G14" s="42"/>
      <c r="H14" s="42"/>
      <c r="I14" s="114" t="s">
        <v>25</v>
      </c>
      <c r="J14" s="115" t="str">
        <f>'Rekapitulace stavby'!AN8</f>
        <v>30. 10. 2018</v>
      </c>
      <c r="K14" s="45"/>
    </row>
    <row r="15" spans="2:11" s="1" customFormat="1" ht="10.75" customHeight="1">
      <c r="B15" s="41"/>
      <c r="C15" s="42"/>
      <c r="D15" s="42"/>
      <c r="E15" s="42"/>
      <c r="F15" s="42"/>
      <c r="G15" s="42"/>
      <c r="H15" s="42"/>
      <c r="I15" s="113"/>
      <c r="J15" s="42"/>
      <c r="K15" s="45"/>
    </row>
    <row r="16" spans="2:11" s="1" customFormat="1" ht="14.5" customHeight="1">
      <c r="B16" s="41"/>
      <c r="C16" s="42"/>
      <c r="D16" s="37" t="s">
        <v>27</v>
      </c>
      <c r="E16" s="42"/>
      <c r="F16" s="42"/>
      <c r="G16" s="42"/>
      <c r="H16" s="42"/>
      <c r="I16" s="114" t="s">
        <v>28</v>
      </c>
      <c r="J16" s="35" t="s">
        <v>29</v>
      </c>
      <c r="K16" s="45"/>
    </row>
    <row r="17" spans="2:11" s="1" customFormat="1" ht="18" customHeight="1">
      <c r="B17" s="41"/>
      <c r="C17" s="42"/>
      <c r="D17" s="42"/>
      <c r="E17" s="35" t="s">
        <v>30</v>
      </c>
      <c r="F17" s="42"/>
      <c r="G17" s="42"/>
      <c r="H17" s="42"/>
      <c r="I17" s="114" t="s">
        <v>31</v>
      </c>
      <c r="J17" s="35" t="s">
        <v>5</v>
      </c>
      <c r="K17" s="45"/>
    </row>
    <row r="18" spans="2:11" s="1" customFormat="1" ht="7" customHeight="1">
      <c r="B18" s="41"/>
      <c r="C18" s="42"/>
      <c r="D18" s="42"/>
      <c r="E18" s="42"/>
      <c r="F18" s="42"/>
      <c r="G18" s="42"/>
      <c r="H18" s="42"/>
      <c r="I18" s="113"/>
      <c r="J18" s="42"/>
      <c r="K18" s="45"/>
    </row>
    <row r="19" spans="2:11" s="1" customFormat="1" ht="14.5" customHeight="1">
      <c r="B19" s="41"/>
      <c r="C19" s="42"/>
      <c r="D19" s="37" t="s">
        <v>32</v>
      </c>
      <c r="E19" s="42"/>
      <c r="F19" s="42"/>
      <c r="G19" s="42"/>
      <c r="H19" s="42"/>
      <c r="I19" s="114"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14" t="s">
        <v>31</v>
      </c>
      <c r="J20" s="35" t="str">
        <f>IF('Rekapitulace stavby'!AN14="Vyplň údaj","",IF('Rekapitulace stavby'!AN14="","",'Rekapitulace stavby'!AN14))</f>
        <v/>
      </c>
      <c r="K20" s="45"/>
    </row>
    <row r="21" spans="2:11" s="1" customFormat="1" ht="7" customHeight="1">
      <c r="B21" s="41"/>
      <c r="C21" s="42"/>
      <c r="D21" s="42"/>
      <c r="E21" s="42"/>
      <c r="F21" s="42"/>
      <c r="G21" s="42"/>
      <c r="H21" s="42"/>
      <c r="I21" s="113"/>
      <c r="J21" s="42"/>
      <c r="K21" s="45"/>
    </row>
    <row r="22" spans="2:11" s="1" customFormat="1" ht="14.5" customHeight="1">
      <c r="B22" s="41"/>
      <c r="C22" s="42"/>
      <c r="D22" s="37" t="s">
        <v>34</v>
      </c>
      <c r="E22" s="42"/>
      <c r="F22" s="42"/>
      <c r="G22" s="42"/>
      <c r="H22" s="42"/>
      <c r="I22" s="114" t="s">
        <v>28</v>
      </c>
      <c r="J22" s="35" t="s">
        <v>5</v>
      </c>
      <c r="K22" s="45"/>
    </row>
    <row r="23" spans="2:11" s="1" customFormat="1" ht="18" customHeight="1">
      <c r="B23" s="41"/>
      <c r="C23" s="42"/>
      <c r="D23" s="42"/>
      <c r="E23" s="35" t="s">
        <v>35</v>
      </c>
      <c r="F23" s="42"/>
      <c r="G23" s="42"/>
      <c r="H23" s="42"/>
      <c r="I23" s="114" t="s">
        <v>31</v>
      </c>
      <c r="J23" s="35" t="s">
        <v>5</v>
      </c>
      <c r="K23" s="45"/>
    </row>
    <row r="24" spans="2:11" s="1" customFormat="1" ht="7" customHeight="1">
      <c r="B24" s="41"/>
      <c r="C24" s="42"/>
      <c r="D24" s="42"/>
      <c r="E24" s="42"/>
      <c r="F24" s="42"/>
      <c r="G24" s="42"/>
      <c r="H24" s="42"/>
      <c r="I24" s="113"/>
      <c r="J24" s="42"/>
      <c r="K24" s="45"/>
    </row>
    <row r="25" spans="2:11" s="1" customFormat="1" ht="14.5" customHeight="1">
      <c r="B25" s="41"/>
      <c r="C25" s="42"/>
      <c r="D25" s="37" t="s">
        <v>37</v>
      </c>
      <c r="E25" s="42"/>
      <c r="F25" s="42"/>
      <c r="G25" s="42"/>
      <c r="H25" s="42"/>
      <c r="I25" s="113"/>
      <c r="J25" s="42"/>
      <c r="K25" s="45"/>
    </row>
    <row r="26" spans="2:11" s="7" customFormat="1" ht="16.5" customHeight="1">
      <c r="B26" s="116"/>
      <c r="C26" s="117"/>
      <c r="D26" s="117"/>
      <c r="E26" s="350" t="s">
        <v>5</v>
      </c>
      <c r="F26" s="350"/>
      <c r="G26" s="350"/>
      <c r="H26" s="350"/>
      <c r="I26" s="118"/>
      <c r="J26" s="117"/>
      <c r="K26" s="119"/>
    </row>
    <row r="27" spans="2:11" s="1" customFormat="1" ht="7" customHeight="1">
      <c r="B27" s="41"/>
      <c r="C27" s="42"/>
      <c r="D27" s="42"/>
      <c r="E27" s="42"/>
      <c r="F27" s="42"/>
      <c r="G27" s="42"/>
      <c r="H27" s="42"/>
      <c r="I27" s="113"/>
      <c r="J27" s="42"/>
      <c r="K27" s="45"/>
    </row>
    <row r="28" spans="2:11" s="1" customFormat="1" ht="7" customHeight="1">
      <c r="B28" s="41"/>
      <c r="C28" s="42"/>
      <c r="D28" s="68"/>
      <c r="E28" s="68"/>
      <c r="F28" s="68"/>
      <c r="G28" s="68"/>
      <c r="H28" s="68"/>
      <c r="I28" s="120"/>
      <c r="J28" s="68"/>
      <c r="K28" s="121"/>
    </row>
    <row r="29" spans="2:11" s="1" customFormat="1" ht="25.4" customHeight="1">
      <c r="B29" s="41"/>
      <c r="C29" s="42"/>
      <c r="D29" s="122" t="s">
        <v>39</v>
      </c>
      <c r="E29" s="42"/>
      <c r="F29" s="42"/>
      <c r="G29" s="42"/>
      <c r="H29" s="42"/>
      <c r="I29" s="113"/>
      <c r="J29" s="123">
        <f>ROUND(J88,2)</f>
        <v>0</v>
      </c>
      <c r="K29" s="45"/>
    </row>
    <row r="30" spans="2:11" s="1" customFormat="1" ht="7" customHeight="1">
      <c r="B30" s="41"/>
      <c r="C30" s="42"/>
      <c r="D30" s="68"/>
      <c r="E30" s="68"/>
      <c r="F30" s="68"/>
      <c r="G30" s="68"/>
      <c r="H30" s="68"/>
      <c r="I30" s="120"/>
      <c r="J30" s="68"/>
      <c r="K30" s="121"/>
    </row>
    <row r="31" spans="2:11" s="1" customFormat="1" ht="14.5" customHeight="1">
      <c r="B31" s="41"/>
      <c r="C31" s="42"/>
      <c r="D31" s="42"/>
      <c r="E31" s="42"/>
      <c r="F31" s="46" t="s">
        <v>41</v>
      </c>
      <c r="G31" s="42"/>
      <c r="H31" s="42"/>
      <c r="I31" s="124" t="s">
        <v>40</v>
      </c>
      <c r="J31" s="46" t="s">
        <v>42</v>
      </c>
      <c r="K31" s="45"/>
    </row>
    <row r="32" spans="2:11" s="1" customFormat="1" ht="14.5" customHeight="1">
      <c r="B32" s="41"/>
      <c r="C32" s="42"/>
      <c r="D32" s="49" t="s">
        <v>43</v>
      </c>
      <c r="E32" s="49" t="s">
        <v>44</v>
      </c>
      <c r="F32" s="125">
        <f>ROUND(SUM(BE88:BE242),2)</f>
        <v>0</v>
      </c>
      <c r="G32" s="42"/>
      <c r="H32" s="42"/>
      <c r="I32" s="126">
        <v>0.21</v>
      </c>
      <c r="J32" s="125">
        <f>ROUND(ROUND((SUM(BE88:BE242)),2)*I32,2)</f>
        <v>0</v>
      </c>
      <c r="K32" s="45"/>
    </row>
    <row r="33" spans="2:11" s="1" customFormat="1" ht="14.5" customHeight="1">
      <c r="B33" s="41"/>
      <c r="C33" s="42"/>
      <c r="D33" s="42"/>
      <c r="E33" s="49" t="s">
        <v>45</v>
      </c>
      <c r="F33" s="125">
        <f>ROUND(SUM(BF88:BF242),2)</f>
        <v>0</v>
      </c>
      <c r="G33" s="42"/>
      <c r="H33" s="42"/>
      <c r="I33" s="126">
        <v>0.15</v>
      </c>
      <c r="J33" s="125">
        <f>ROUND(ROUND((SUM(BF88:BF242)),2)*I33,2)</f>
        <v>0</v>
      </c>
      <c r="K33" s="45"/>
    </row>
    <row r="34" spans="2:11" s="1" customFormat="1" ht="14.5" customHeight="1" hidden="1">
      <c r="B34" s="41"/>
      <c r="C34" s="42"/>
      <c r="D34" s="42"/>
      <c r="E34" s="49" t="s">
        <v>46</v>
      </c>
      <c r="F34" s="125">
        <f>ROUND(SUM(BG88:BG242),2)</f>
        <v>0</v>
      </c>
      <c r="G34" s="42"/>
      <c r="H34" s="42"/>
      <c r="I34" s="126">
        <v>0.21</v>
      </c>
      <c r="J34" s="125">
        <v>0</v>
      </c>
      <c r="K34" s="45"/>
    </row>
    <row r="35" spans="2:11" s="1" customFormat="1" ht="14.5" customHeight="1" hidden="1">
      <c r="B35" s="41"/>
      <c r="C35" s="42"/>
      <c r="D35" s="42"/>
      <c r="E35" s="49" t="s">
        <v>47</v>
      </c>
      <c r="F35" s="125">
        <f>ROUND(SUM(BH88:BH242),2)</f>
        <v>0</v>
      </c>
      <c r="G35" s="42"/>
      <c r="H35" s="42"/>
      <c r="I35" s="126">
        <v>0.15</v>
      </c>
      <c r="J35" s="125">
        <v>0</v>
      </c>
      <c r="K35" s="45"/>
    </row>
    <row r="36" spans="2:11" s="1" customFormat="1" ht="14.5" customHeight="1" hidden="1">
      <c r="B36" s="41"/>
      <c r="C36" s="42"/>
      <c r="D36" s="42"/>
      <c r="E36" s="49" t="s">
        <v>48</v>
      </c>
      <c r="F36" s="125">
        <f>ROUND(SUM(BI88:BI242),2)</f>
        <v>0</v>
      </c>
      <c r="G36" s="42"/>
      <c r="H36" s="42"/>
      <c r="I36" s="126">
        <v>0</v>
      </c>
      <c r="J36" s="125">
        <v>0</v>
      </c>
      <c r="K36" s="45"/>
    </row>
    <row r="37" spans="2:11" s="1" customFormat="1" ht="7" customHeight="1">
      <c r="B37" s="41"/>
      <c r="C37" s="42"/>
      <c r="D37" s="42"/>
      <c r="E37" s="42"/>
      <c r="F37" s="42"/>
      <c r="G37" s="42"/>
      <c r="H37" s="42"/>
      <c r="I37" s="113"/>
      <c r="J37" s="42"/>
      <c r="K37" s="45"/>
    </row>
    <row r="38" spans="2:11" s="1" customFormat="1" ht="25.4" customHeight="1">
      <c r="B38" s="41"/>
      <c r="C38" s="127"/>
      <c r="D38" s="128" t="s">
        <v>49</v>
      </c>
      <c r="E38" s="71"/>
      <c r="F38" s="71"/>
      <c r="G38" s="129" t="s">
        <v>50</v>
      </c>
      <c r="H38" s="130" t="s">
        <v>51</v>
      </c>
      <c r="I38" s="131"/>
      <c r="J38" s="132">
        <f>SUM(J29:J36)</f>
        <v>0</v>
      </c>
      <c r="K38" s="133"/>
    </row>
    <row r="39" spans="2:11" s="1" customFormat="1" ht="14.5" customHeight="1">
      <c r="B39" s="56"/>
      <c r="C39" s="57"/>
      <c r="D39" s="57"/>
      <c r="E39" s="57"/>
      <c r="F39" s="57"/>
      <c r="G39" s="57"/>
      <c r="H39" s="57"/>
      <c r="I39" s="134"/>
      <c r="J39" s="57"/>
      <c r="K39" s="58"/>
    </row>
    <row r="43" spans="2:11" s="1" customFormat="1" ht="7" customHeight="1">
      <c r="B43" s="59"/>
      <c r="C43" s="60"/>
      <c r="D43" s="60"/>
      <c r="E43" s="60"/>
      <c r="F43" s="60"/>
      <c r="G43" s="60"/>
      <c r="H43" s="60"/>
      <c r="I43" s="135"/>
      <c r="J43" s="60"/>
      <c r="K43" s="136"/>
    </row>
    <row r="44" spans="2:11" s="1" customFormat="1" ht="37" customHeight="1">
      <c r="B44" s="41"/>
      <c r="C44" s="30" t="s">
        <v>141</v>
      </c>
      <c r="D44" s="42"/>
      <c r="E44" s="42"/>
      <c r="F44" s="42"/>
      <c r="G44" s="42"/>
      <c r="H44" s="42"/>
      <c r="I44" s="113"/>
      <c r="J44" s="42"/>
      <c r="K44" s="45"/>
    </row>
    <row r="45" spans="2:11" s="1" customFormat="1" ht="7" customHeight="1">
      <c r="B45" s="41"/>
      <c r="C45" s="42"/>
      <c r="D45" s="42"/>
      <c r="E45" s="42"/>
      <c r="F45" s="42"/>
      <c r="G45" s="42"/>
      <c r="H45" s="42"/>
      <c r="I45" s="113"/>
      <c r="J45" s="42"/>
      <c r="K45" s="45"/>
    </row>
    <row r="46" spans="2:11" s="1" customFormat="1" ht="14.5" customHeight="1">
      <c r="B46" s="41"/>
      <c r="C46" s="37" t="s">
        <v>19</v>
      </c>
      <c r="D46" s="42"/>
      <c r="E46" s="42"/>
      <c r="F46" s="42"/>
      <c r="G46" s="42"/>
      <c r="H46" s="42"/>
      <c r="I46" s="113"/>
      <c r="J46" s="42"/>
      <c r="K46" s="45"/>
    </row>
    <row r="47" spans="2:11" s="1" customFormat="1" ht="16.5" customHeight="1">
      <c r="B47" s="41"/>
      <c r="C47" s="42"/>
      <c r="D47" s="42"/>
      <c r="E47" s="374" t="str">
        <f>E7</f>
        <v>Plácek v Hlubočepích</v>
      </c>
      <c r="F47" s="380"/>
      <c r="G47" s="380"/>
      <c r="H47" s="380"/>
      <c r="I47" s="113"/>
      <c r="J47" s="42"/>
      <c r="K47" s="45"/>
    </row>
    <row r="48" spans="2:11" ht="13.5">
      <c r="B48" s="28"/>
      <c r="C48" s="37" t="s">
        <v>137</v>
      </c>
      <c r="D48" s="29"/>
      <c r="E48" s="29"/>
      <c r="F48" s="29"/>
      <c r="G48" s="29"/>
      <c r="H48" s="29"/>
      <c r="I48" s="112"/>
      <c r="J48" s="29"/>
      <c r="K48" s="31"/>
    </row>
    <row r="49" spans="2:11" s="1" customFormat="1" ht="16.5" customHeight="1">
      <c r="B49" s="41"/>
      <c r="C49" s="42"/>
      <c r="D49" s="42"/>
      <c r="E49" s="374" t="s">
        <v>138</v>
      </c>
      <c r="F49" s="375"/>
      <c r="G49" s="375"/>
      <c r="H49" s="375"/>
      <c r="I49" s="113"/>
      <c r="J49" s="42"/>
      <c r="K49" s="45"/>
    </row>
    <row r="50" spans="2:11" s="1" customFormat="1" ht="14.5" customHeight="1">
      <c r="B50" s="41"/>
      <c r="C50" s="37" t="s">
        <v>139</v>
      </c>
      <c r="D50" s="42"/>
      <c r="E50" s="42"/>
      <c r="F50" s="42"/>
      <c r="G50" s="42"/>
      <c r="H50" s="42"/>
      <c r="I50" s="113"/>
      <c r="J50" s="42"/>
      <c r="K50" s="45"/>
    </row>
    <row r="51" spans="2:11" s="1" customFormat="1" ht="17.25" customHeight="1">
      <c r="B51" s="41"/>
      <c r="C51" s="42"/>
      <c r="D51" s="42"/>
      <c r="E51" s="376" t="str">
        <f>E11</f>
        <v>01.2 - SO 01.2 Komunikace</v>
      </c>
      <c r="F51" s="375"/>
      <c r="G51" s="375"/>
      <c r="H51" s="375"/>
      <c r="I51" s="113"/>
      <c r="J51" s="42"/>
      <c r="K51" s="45"/>
    </row>
    <row r="52" spans="2:11" s="1" customFormat="1" ht="7" customHeight="1">
      <c r="B52" s="41"/>
      <c r="C52" s="42"/>
      <c r="D52" s="42"/>
      <c r="E52" s="42"/>
      <c r="F52" s="42"/>
      <c r="G52" s="42"/>
      <c r="H52" s="42"/>
      <c r="I52" s="113"/>
      <c r="J52" s="42"/>
      <c r="K52" s="45"/>
    </row>
    <row r="53" spans="2:11" s="1" customFormat="1" ht="18" customHeight="1">
      <c r="B53" s="41"/>
      <c r="C53" s="37" t="s">
        <v>23</v>
      </c>
      <c r="D53" s="42"/>
      <c r="E53" s="42"/>
      <c r="F53" s="35" t="str">
        <f>F14</f>
        <v>p.č.1282/1, k.ú. Hlubočepy [728837]</v>
      </c>
      <c r="G53" s="42"/>
      <c r="H53" s="42"/>
      <c r="I53" s="114" t="s">
        <v>25</v>
      </c>
      <c r="J53" s="115" t="str">
        <f>IF(J14="","",J14)</f>
        <v>30. 10. 2018</v>
      </c>
      <c r="K53" s="45"/>
    </row>
    <row r="54" spans="2:11" s="1" customFormat="1" ht="7" customHeight="1">
      <c r="B54" s="41"/>
      <c r="C54" s="42"/>
      <c r="D54" s="42"/>
      <c r="E54" s="42"/>
      <c r="F54" s="42"/>
      <c r="G54" s="42"/>
      <c r="H54" s="42"/>
      <c r="I54" s="113"/>
      <c r="J54" s="42"/>
      <c r="K54" s="45"/>
    </row>
    <row r="55" spans="2:11" s="1" customFormat="1" ht="13.5">
      <c r="B55" s="41"/>
      <c r="C55" s="37" t="s">
        <v>27</v>
      </c>
      <c r="D55" s="42"/>
      <c r="E55" s="42"/>
      <c r="F55" s="35" t="str">
        <f>E17</f>
        <v>M.Č. PRAHA 5</v>
      </c>
      <c r="G55" s="42"/>
      <c r="H55" s="42"/>
      <c r="I55" s="114" t="s">
        <v>34</v>
      </c>
      <c r="J55" s="350" t="str">
        <f>E23</f>
        <v>VISION FOR LIFE s.r.o.</v>
      </c>
      <c r="K55" s="45"/>
    </row>
    <row r="56" spans="2:11" s="1" customFormat="1" ht="14.5" customHeight="1">
      <c r="B56" s="41"/>
      <c r="C56" s="37" t="s">
        <v>32</v>
      </c>
      <c r="D56" s="42"/>
      <c r="E56" s="42"/>
      <c r="F56" s="35" t="str">
        <f>IF(E20="","",E20)</f>
        <v/>
      </c>
      <c r="G56" s="42"/>
      <c r="H56" s="42"/>
      <c r="I56" s="113"/>
      <c r="J56" s="377"/>
      <c r="K56" s="45"/>
    </row>
    <row r="57" spans="2:11" s="1" customFormat="1" ht="10.4" customHeight="1">
      <c r="B57" s="41"/>
      <c r="C57" s="42"/>
      <c r="D57" s="42"/>
      <c r="E57" s="42"/>
      <c r="F57" s="42"/>
      <c r="G57" s="42"/>
      <c r="H57" s="42"/>
      <c r="I57" s="113"/>
      <c r="J57" s="42"/>
      <c r="K57" s="45"/>
    </row>
    <row r="58" spans="2:11" s="1" customFormat="1" ht="29.25" customHeight="1">
      <c r="B58" s="41"/>
      <c r="C58" s="137" t="s">
        <v>142</v>
      </c>
      <c r="D58" s="127"/>
      <c r="E58" s="127"/>
      <c r="F58" s="127"/>
      <c r="G58" s="127"/>
      <c r="H58" s="127"/>
      <c r="I58" s="138"/>
      <c r="J58" s="139" t="s">
        <v>143</v>
      </c>
      <c r="K58" s="140"/>
    </row>
    <row r="59" spans="2:11" s="1" customFormat="1" ht="10.4" customHeight="1">
      <c r="B59" s="41"/>
      <c r="C59" s="42"/>
      <c r="D59" s="42"/>
      <c r="E59" s="42"/>
      <c r="F59" s="42"/>
      <c r="G59" s="42"/>
      <c r="H59" s="42"/>
      <c r="I59" s="113"/>
      <c r="J59" s="42"/>
      <c r="K59" s="45"/>
    </row>
    <row r="60" spans="2:47" s="1" customFormat="1" ht="29.25" customHeight="1">
      <c r="B60" s="41"/>
      <c r="C60" s="141" t="s">
        <v>144</v>
      </c>
      <c r="D60" s="42"/>
      <c r="E60" s="42"/>
      <c r="F60" s="42"/>
      <c r="G60" s="42"/>
      <c r="H60" s="42"/>
      <c r="I60" s="113"/>
      <c r="J60" s="123">
        <f>J88</f>
        <v>0</v>
      </c>
      <c r="K60" s="45"/>
      <c r="AU60" s="24" t="s">
        <v>145</v>
      </c>
    </row>
    <row r="61" spans="2:11" s="8" customFormat="1" ht="25" customHeight="1">
      <c r="B61" s="142"/>
      <c r="C61" s="143"/>
      <c r="D61" s="144" t="s">
        <v>146</v>
      </c>
      <c r="E61" s="145"/>
      <c r="F61" s="145"/>
      <c r="G61" s="145"/>
      <c r="H61" s="145"/>
      <c r="I61" s="146"/>
      <c r="J61" s="147">
        <f>J89</f>
        <v>0</v>
      </c>
      <c r="K61" s="148"/>
    </row>
    <row r="62" spans="2:11" s="9" customFormat="1" ht="19.9" customHeight="1">
      <c r="B62" s="149"/>
      <c r="C62" s="150"/>
      <c r="D62" s="151" t="s">
        <v>147</v>
      </c>
      <c r="E62" s="152"/>
      <c r="F62" s="152"/>
      <c r="G62" s="152"/>
      <c r="H62" s="152"/>
      <c r="I62" s="153"/>
      <c r="J62" s="154">
        <f>J90</f>
        <v>0</v>
      </c>
      <c r="K62" s="155"/>
    </row>
    <row r="63" spans="2:11" s="9" customFormat="1" ht="19.9" customHeight="1">
      <c r="B63" s="149"/>
      <c r="C63" s="150"/>
      <c r="D63" s="151" t="s">
        <v>369</v>
      </c>
      <c r="E63" s="152"/>
      <c r="F63" s="152"/>
      <c r="G63" s="152"/>
      <c r="H63" s="152"/>
      <c r="I63" s="153"/>
      <c r="J63" s="154">
        <f>J143</f>
        <v>0</v>
      </c>
      <c r="K63" s="155"/>
    </row>
    <row r="64" spans="2:11" s="9" customFormat="1" ht="19.9" customHeight="1">
      <c r="B64" s="149"/>
      <c r="C64" s="150"/>
      <c r="D64" s="151" t="s">
        <v>370</v>
      </c>
      <c r="E64" s="152"/>
      <c r="F64" s="152"/>
      <c r="G64" s="152"/>
      <c r="H64" s="152"/>
      <c r="I64" s="153"/>
      <c r="J64" s="154">
        <f>J149</f>
        <v>0</v>
      </c>
      <c r="K64" s="155"/>
    </row>
    <row r="65" spans="2:11" s="9" customFormat="1" ht="19.9" customHeight="1">
      <c r="B65" s="149"/>
      <c r="C65" s="150"/>
      <c r="D65" s="151" t="s">
        <v>371</v>
      </c>
      <c r="E65" s="152"/>
      <c r="F65" s="152"/>
      <c r="G65" s="152"/>
      <c r="H65" s="152"/>
      <c r="I65" s="153"/>
      <c r="J65" s="154">
        <f>J193</f>
        <v>0</v>
      </c>
      <c r="K65" s="155"/>
    </row>
    <row r="66" spans="2:11" s="9" customFormat="1" ht="19.9" customHeight="1">
      <c r="B66" s="149"/>
      <c r="C66" s="150"/>
      <c r="D66" s="151" t="s">
        <v>372</v>
      </c>
      <c r="E66" s="152"/>
      <c r="F66" s="152"/>
      <c r="G66" s="152"/>
      <c r="H66" s="152"/>
      <c r="I66" s="153"/>
      <c r="J66" s="154">
        <f>J240</f>
        <v>0</v>
      </c>
      <c r="K66" s="155"/>
    </row>
    <row r="67" spans="2:11" s="1" customFormat="1" ht="21.75" customHeight="1">
      <c r="B67" s="41"/>
      <c r="C67" s="42"/>
      <c r="D67" s="42"/>
      <c r="E67" s="42"/>
      <c r="F67" s="42"/>
      <c r="G67" s="42"/>
      <c r="H67" s="42"/>
      <c r="I67" s="113"/>
      <c r="J67" s="42"/>
      <c r="K67" s="45"/>
    </row>
    <row r="68" spans="2:11" s="1" customFormat="1" ht="7" customHeight="1">
      <c r="B68" s="56"/>
      <c r="C68" s="57"/>
      <c r="D68" s="57"/>
      <c r="E68" s="57"/>
      <c r="F68" s="57"/>
      <c r="G68" s="57"/>
      <c r="H68" s="57"/>
      <c r="I68" s="134"/>
      <c r="J68" s="57"/>
      <c r="K68" s="58"/>
    </row>
    <row r="72" spans="2:12" s="1" customFormat="1" ht="7" customHeight="1">
      <c r="B72" s="59"/>
      <c r="C72" s="60"/>
      <c r="D72" s="60"/>
      <c r="E72" s="60"/>
      <c r="F72" s="60"/>
      <c r="G72" s="60"/>
      <c r="H72" s="60"/>
      <c r="I72" s="135"/>
      <c r="J72" s="60"/>
      <c r="K72" s="60"/>
      <c r="L72" s="41"/>
    </row>
    <row r="73" spans="2:12" s="1" customFormat="1" ht="37" customHeight="1">
      <c r="B73" s="41"/>
      <c r="C73" s="61" t="s">
        <v>151</v>
      </c>
      <c r="I73" s="156"/>
      <c r="L73" s="41"/>
    </row>
    <row r="74" spans="2:12" s="1" customFormat="1" ht="7" customHeight="1">
      <c r="B74" s="41"/>
      <c r="I74" s="156"/>
      <c r="L74" s="41"/>
    </row>
    <row r="75" spans="2:12" s="1" customFormat="1" ht="14.5" customHeight="1">
      <c r="B75" s="41"/>
      <c r="C75" s="63" t="s">
        <v>19</v>
      </c>
      <c r="I75" s="156"/>
      <c r="L75" s="41"/>
    </row>
    <row r="76" spans="2:12" s="1" customFormat="1" ht="16.5" customHeight="1">
      <c r="B76" s="41"/>
      <c r="E76" s="378" t="str">
        <f>E7</f>
        <v>Plácek v Hlubočepích</v>
      </c>
      <c r="F76" s="379"/>
      <c r="G76" s="379"/>
      <c r="H76" s="379"/>
      <c r="I76" s="156"/>
      <c r="L76" s="41"/>
    </row>
    <row r="77" spans="2:12" ht="13.5">
      <c r="B77" s="28"/>
      <c r="C77" s="63" t="s">
        <v>137</v>
      </c>
      <c r="L77" s="28"/>
    </row>
    <row r="78" spans="2:12" s="1" customFormat="1" ht="16.5" customHeight="1">
      <c r="B78" s="41"/>
      <c r="E78" s="378" t="s">
        <v>138</v>
      </c>
      <c r="F78" s="372"/>
      <c r="G78" s="372"/>
      <c r="H78" s="372"/>
      <c r="I78" s="156"/>
      <c r="L78" s="41"/>
    </row>
    <row r="79" spans="2:12" s="1" customFormat="1" ht="14.5" customHeight="1">
      <c r="B79" s="41"/>
      <c r="C79" s="63" t="s">
        <v>139</v>
      </c>
      <c r="I79" s="156"/>
      <c r="L79" s="41"/>
    </row>
    <row r="80" spans="2:12" s="1" customFormat="1" ht="17.25" customHeight="1">
      <c r="B80" s="41"/>
      <c r="E80" s="358" t="str">
        <f>E11</f>
        <v>01.2 - SO 01.2 Komunikace</v>
      </c>
      <c r="F80" s="372"/>
      <c r="G80" s="372"/>
      <c r="H80" s="372"/>
      <c r="I80" s="156"/>
      <c r="L80" s="41"/>
    </row>
    <row r="81" spans="2:12" s="1" customFormat="1" ht="7" customHeight="1">
      <c r="B81" s="41"/>
      <c r="I81" s="156"/>
      <c r="L81" s="41"/>
    </row>
    <row r="82" spans="2:12" s="1" customFormat="1" ht="18" customHeight="1">
      <c r="B82" s="41"/>
      <c r="C82" s="63" t="s">
        <v>23</v>
      </c>
      <c r="F82" s="157" t="str">
        <f>F14</f>
        <v>p.č.1282/1, k.ú. Hlubočepy [728837]</v>
      </c>
      <c r="I82" s="158" t="s">
        <v>25</v>
      </c>
      <c r="J82" s="67" t="str">
        <f>IF(J14="","",J14)</f>
        <v>30. 10. 2018</v>
      </c>
      <c r="L82" s="41"/>
    </row>
    <row r="83" spans="2:12" s="1" customFormat="1" ht="7" customHeight="1">
      <c r="B83" s="41"/>
      <c r="I83" s="156"/>
      <c r="L83" s="41"/>
    </row>
    <row r="84" spans="2:12" s="1" customFormat="1" ht="13.5">
      <c r="B84" s="41"/>
      <c r="C84" s="63" t="s">
        <v>27</v>
      </c>
      <c r="F84" s="157" t="str">
        <f>E17</f>
        <v>M.Č. PRAHA 5</v>
      </c>
      <c r="I84" s="158" t="s">
        <v>34</v>
      </c>
      <c r="J84" s="157" t="str">
        <f>E23</f>
        <v>VISION FOR LIFE s.r.o.</v>
      </c>
      <c r="L84" s="41"/>
    </row>
    <row r="85" spans="2:12" s="1" customFormat="1" ht="14.5" customHeight="1">
      <c r="B85" s="41"/>
      <c r="C85" s="63" t="s">
        <v>32</v>
      </c>
      <c r="F85" s="157" t="str">
        <f>IF(E20="","",E20)</f>
        <v/>
      </c>
      <c r="I85" s="156"/>
      <c r="L85" s="41"/>
    </row>
    <row r="86" spans="2:12" s="1" customFormat="1" ht="10.4" customHeight="1">
      <c r="B86" s="41"/>
      <c r="I86" s="156"/>
      <c r="L86" s="41"/>
    </row>
    <row r="87" spans="2:20" s="10" customFormat="1" ht="29.25" customHeight="1">
      <c r="B87" s="159"/>
      <c r="C87" s="160" t="s">
        <v>152</v>
      </c>
      <c r="D87" s="161" t="s">
        <v>58</v>
      </c>
      <c r="E87" s="161" t="s">
        <v>54</v>
      </c>
      <c r="F87" s="161" t="s">
        <v>153</v>
      </c>
      <c r="G87" s="161" t="s">
        <v>154</v>
      </c>
      <c r="H87" s="161" t="s">
        <v>155</v>
      </c>
      <c r="I87" s="162" t="s">
        <v>156</v>
      </c>
      <c r="J87" s="161" t="s">
        <v>143</v>
      </c>
      <c r="K87" s="163" t="s">
        <v>157</v>
      </c>
      <c r="L87" s="159"/>
      <c r="M87" s="73" t="s">
        <v>158</v>
      </c>
      <c r="N87" s="74" t="s">
        <v>43</v>
      </c>
      <c r="O87" s="74" t="s">
        <v>159</v>
      </c>
      <c r="P87" s="74" t="s">
        <v>160</v>
      </c>
      <c r="Q87" s="74" t="s">
        <v>161</v>
      </c>
      <c r="R87" s="74" t="s">
        <v>162</v>
      </c>
      <c r="S87" s="74" t="s">
        <v>163</v>
      </c>
      <c r="T87" s="75" t="s">
        <v>164</v>
      </c>
    </row>
    <row r="88" spans="2:63" s="1" customFormat="1" ht="29.25" customHeight="1">
      <c r="B88" s="41"/>
      <c r="C88" s="77" t="s">
        <v>144</v>
      </c>
      <c r="I88" s="156"/>
      <c r="J88" s="164">
        <f>BK88</f>
        <v>0</v>
      </c>
      <c r="L88" s="41"/>
      <c r="M88" s="76"/>
      <c r="N88" s="68"/>
      <c r="O88" s="68"/>
      <c r="P88" s="165">
        <f>P89</f>
        <v>0</v>
      </c>
      <c r="Q88" s="68"/>
      <c r="R88" s="165">
        <f>R89</f>
        <v>337.95800168000005</v>
      </c>
      <c r="S88" s="68"/>
      <c r="T88" s="166">
        <f>T89</f>
        <v>0</v>
      </c>
      <c r="AT88" s="24" t="s">
        <v>72</v>
      </c>
      <c r="AU88" s="24" t="s">
        <v>145</v>
      </c>
      <c r="BK88" s="167">
        <f>BK89</f>
        <v>0</v>
      </c>
    </row>
    <row r="89" spans="2:63" s="11" customFormat="1" ht="37.4" customHeight="1">
      <c r="B89" s="168"/>
      <c r="D89" s="169" t="s">
        <v>72</v>
      </c>
      <c r="E89" s="170" t="s">
        <v>165</v>
      </c>
      <c r="F89" s="170" t="s">
        <v>166</v>
      </c>
      <c r="I89" s="171"/>
      <c r="J89" s="172">
        <f>BK89</f>
        <v>0</v>
      </c>
      <c r="L89" s="168"/>
      <c r="M89" s="173"/>
      <c r="N89" s="174"/>
      <c r="O89" s="174"/>
      <c r="P89" s="175">
        <f>P90+P143+P149+P193+P240</f>
        <v>0</v>
      </c>
      <c r="Q89" s="174"/>
      <c r="R89" s="175">
        <f>R90+R143+R149+R193+R240</f>
        <v>337.95800168000005</v>
      </c>
      <c r="S89" s="174"/>
      <c r="T89" s="176">
        <f>T90+T143+T149+T193+T240</f>
        <v>0</v>
      </c>
      <c r="AR89" s="169" t="s">
        <v>80</v>
      </c>
      <c r="AT89" s="177" t="s">
        <v>72</v>
      </c>
      <c r="AU89" s="177" t="s">
        <v>73</v>
      </c>
      <c r="AY89" s="169" t="s">
        <v>167</v>
      </c>
      <c r="BK89" s="178">
        <f>BK90+BK143+BK149+BK193+BK240</f>
        <v>0</v>
      </c>
    </row>
    <row r="90" spans="2:63" s="11" customFormat="1" ht="19.9" customHeight="1">
      <c r="B90" s="168"/>
      <c r="D90" s="169" t="s">
        <v>72</v>
      </c>
      <c r="E90" s="179" t="s">
        <v>80</v>
      </c>
      <c r="F90" s="179" t="s">
        <v>168</v>
      </c>
      <c r="I90" s="171"/>
      <c r="J90" s="180">
        <f>BK90</f>
        <v>0</v>
      </c>
      <c r="L90" s="168"/>
      <c r="M90" s="173"/>
      <c r="N90" s="174"/>
      <c r="O90" s="174"/>
      <c r="P90" s="175">
        <f>SUM(P91:P142)</f>
        <v>0</v>
      </c>
      <c r="Q90" s="174"/>
      <c r="R90" s="175">
        <f>SUM(R91:R142)</f>
        <v>297.14496</v>
      </c>
      <c r="S90" s="174"/>
      <c r="T90" s="176">
        <f>SUM(T91:T142)</f>
        <v>0</v>
      </c>
      <c r="AR90" s="169" t="s">
        <v>80</v>
      </c>
      <c r="AT90" s="177" t="s">
        <v>72</v>
      </c>
      <c r="AU90" s="177" t="s">
        <v>80</v>
      </c>
      <c r="AY90" s="169" t="s">
        <v>167</v>
      </c>
      <c r="BK90" s="178">
        <f>SUM(BK91:BK142)</f>
        <v>0</v>
      </c>
    </row>
    <row r="91" spans="2:65" s="1" customFormat="1" ht="25.5" customHeight="1">
      <c r="B91" s="181"/>
      <c r="C91" s="182" t="s">
        <v>80</v>
      </c>
      <c r="D91" s="182" t="s">
        <v>169</v>
      </c>
      <c r="E91" s="183" t="s">
        <v>373</v>
      </c>
      <c r="F91" s="184" t="s">
        <v>374</v>
      </c>
      <c r="G91" s="185" t="s">
        <v>172</v>
      </c>
      <c r="H91" s="186">
        <v>240</v>
      </c>
      <c r="I91" s="187"/>
      <c r="J91" s="188">
        <f>ROUND(I91*H91,2)</f>
        <v>0</v>
      </c>
      <c r="K91" s="184" t="s">
        <v>173</v>
      </c>
      <c r="L91" s="41"/>
      <c r="M91" s="189" t="s">
        <v>5</v>
      </c>
      <c r="N91" s="190" t="s">
        <v>44</v>
      </c>
      <c r="O91" s="42"/>
      <c r="P91" s="191">
        <f>O91*H91</f>
        <v>0</v>
      </c>
      <c r="Q91" s="191">
        <v>0.0001</v>
      </c>
      <c r="R91" s="191">
        <f>Q91*H91</f>
        <v>0.024</v>
      </c>
      <c r="S91" s="191">
        <v>0</v>
      </c>
      <c r="T91" s="192">
        <f>S91*H91</f>
        <v>0</v>
      </c>
      <c r="AR91" s="24" t="s">
        <v>174</v>
      </c>
      <c r="AT91" s="24" t="s">
        <v>169</v>
      </c>
      <c r="AU91" s="24" t="s">
        <v>82</v>
      </c>
      <c r="AY91" s="24" t="s">
        <v>167</v>
      </c>
      <c r="BE91" s="193">
        <f>IF(N91="základní",J91,0)</f>
        <v>0</v>
      </c>
      <c r="BF91" s="193">
        <f>IF(N91="snížená",J91,0)</f>
        <v>0</v>
      </c>
      <c r="BG91" s="193">
        <f>IF(N91="zákl. přenesená",J91,0)</f>
        <v>0</v>
      </c>
      <c r="BH91" s="193">
        <f>IF(N91="sníž. přenesená",J91,0)</f>
        <v>0</v>
      </c>
      <c r="BI91" s="193">
        <f>IF(N91="nulová",J91,0)</f>
        <v>0</v>
      </c>
      <c r="BJ91" s="24" t="s">
        <v>80</v>
      </c>
      <c r="BK91" s="193">
        <f>ROUND(I91*H91,2)</f>
        <v>0</v>
      </c>
      <c r="BL91" s="24" t="s">
        <v>174</v>
      </c>
      <c r="BM91" s="24" t="s">
        <v>375</v>
      </c>
    </row>
    <row r="92" spans="2:47" s="1" customFormat="1" ht="85.5">
      <c r="B92" s="41"/>
      <c r="D92" s="194" t="s">
        <v>176</v>
      </c>
      <c r="F92" s="195" t="s">
        <v>376</v>
      </c>
      <c r="I92" s="156"/>
      <c r="L92" s="41"/>
      <c r="M92" s="196"/>
      <c r="N92" s="42"/>
      <c r="O92" s="42"/>
      <c r="P92" s="42"/>
      <c r="Q92" s="42"/>
      <c r="R92" s="42"/>
      <c r="S92" s="42"/>
      <c r="T92" s="70"/>
      <c r="AT92" s="24" t="s">
        <v>176</v>
      </c>
      <c r="AU92" s="24" t="s">
        <v>82</v>
      </c>
    </row>
    <row r="93" spans="2:51" s="12" customFormat="1" ht="24">
      <c r="B93" s="197"/>
      <c r="D93" s="194" t="s">
        <v>178</v>
      </c>
      <c r="E93" s="198" t="s">
        <v>5</v>
      </c>
      <c r="F93" s="199" t="s">
        <v>2835</v>
      </c>
      <c r="H93" s="198" t="s">
        <v>5</v>
      </c>
      <c r="I93" s="200"/>
      <c r="L93" s="197"/>
      <c r="M93" s="201"/>
      <c r="N93" s="202"/>
      <c r="O93" s="202"/>
      <c r="P93" s="202"/>
      <c r="Q93" s="202"/>
      <c r="R93" s="202"/>
      <c r="S93" s="202"/>
      <c r="T93" s="203"/>
      <c r="AT93" s="198" t="s">
        <v>178</v>
      </c>
      <c r="AU93" s="198" t="s">
        <v>82</v>
      </c>
      <c r="AV93" s="12" t="s">
        <v>80</v>
      </c>
      <c r="AW93" s="12" t="s">
        <v>36</v>
      </c>
      <c r="AX93" s="12" t="s">
        <v>73</v>
      </c>
      <c r="AY93" s="198" t="s">
        <v>167</v>
      </c>
    </row>
    <row r="94" spans="2:51" s="13" customFormat="1" ht="13.5">
      <c r="B94" s="204"/>
      <c r="D94" s="194" t="s">
        <v>178</v>
      </c>
      <c r="E94" s="205" t="s">
        <v>5</v>
      </c>
      <c r="F94" s="206" t="s">
        <v>258</v>
      </c>
      <c r="H94" s="207">
        <v>220</v>
      </c>
      <c r="I94" s="208"/>
      <c r="L94" s="204"/>
      <c r="M94" s="209"/>
      <c r="N94" s="210"/>
      <c r="O94" s="210"/>
      <c r="P94" s="210"/>
      <c r="Q94" s="210"/>
      <c r="R94" s="210"/>
      <c r="S94" s="210"/>
      <c r="T94" s="211"/>
      <c r="AT94" s="205" t="s">
        <v>178</v>
      </c>
      <c r="AU94" s="205" t="s">
        <v>82</v>
      </c>
      <c r="AV94" s="13" t="s">
        <v>82</v>
      </c>
      <c r="AW94" s="13" t="s">
        <v>36</v>
      </c>
      <c r="AX94" s="13" t="s">
        <v>80</v>
      </c>
      <c r="AY94" s="205" t="s">
        <v>167</v>
      </c>
    </row>
    <row r="95" spans="2:65" s="1" customFormat="1" ht="16.5" customHeight="1">
      <c r="B95" s="181"/>
      <c r="C95" s="213" t="s">
        <v>82</v>
      </c>
      <c r="D95" s="213" t="s">
        <v>274</v>
      </c>
      <c r="E95" s="214" t="s">
        <v>377</v>
      </c>
      <c r="F95" s="215" t="s">
        <v>378</v>
      </c>
      <c r="G95" s="216" t="s">
        <v>172</v>
      </c>
      <c r="H95" s="217">
        <v>253</v>
      </c>
      <c r="I95" s="218"/>
      <c r="J95" s="219">
        <f>ROUND(I95*H95,2)</f>
        <v>0</v>
      </c>
      <c r="K95" s="215" t="s">
        <v>5</v>
      </c>
      <c r="L95" s="220"/>
      <c r="M95" s="221" t="s">
        <v>5</v>
      </c>
      <c r="N95" s="222" t="s">
        <v>44</v>
      </c>
      <c r="O95" s="42"/>
      <c r="P95" s="191">
        <f>O95*H95</f>
        <v>0</v>
      </c>
      <c r="Q95" s="191">
        <v>0.00032</v>
      </c>
      <c r="R95" s="191">
        <f>Q95*H95</f>
        <v>0.08096</v>
      </c>
      <c r="S95" s="191">
        <v>0</v>
      </c>
      <c r="T95" s="192">
        <f>S95*H95</f>
        <v>0</v>
      </c>
      <c r="AR95" s="24" t="s">
        <v>217</v>
      </c>
      <c r="AT95" s="24" t="s">
        <v>274</v>
      </c>
      <c r="AU95" s="24" t="s">
        <v>82</v>
      </c>
      <c r="AY95" s="24" t="s">
        <v>167</v>
      </c>
      <c r="BE95" s="193">
        <f>IF(N95="základní",J95,0)</f>
        <v>0</v>
      </c>
      <c r="BF95" s="193">
        <f>IF(N95="snížená",J95,0)</f>
        <v>0</v>
      </c>
      <c r="BG95" s="193">
        <f>IF(N95="zákl. přenesená",J95,0)</f>
        <v>0</v>
      </c>
      <c r="BH95" s="193">
        <f>IF(N95="sníž. přenesená",J95,0)</f>
        <v>0</v>
      </c>
      <c r="BI95" s="193">
        <f>IF(N95="nulová",J95,0)</f>
        <v>0</v>
      </c>
      <c r="BJ95" s="24" t="s">
        <v>80</v>
      </c>
      <c r="BK95" s="193">
        <f>ROUND(I95*H95,2)</f>
        <v>0</v>
      </c>
      <c r="BL95" s="24" t="s">
        <v>174</v>
      </c>
      <c r="BM95" s="24" t="s">
        <v>379</v>
      </c>
    </row>
    <row r="96" spans="2:51" s="12" customFormat="1" ht="24">
      <c r="B96" s="197"/>
      <c r="D96" s="194" t="s">
        <v>178</v>
      </c>
      <c r="E96" s="198" t="s">
        <v>5</v>
      </c>
      <c r="F96" s="199" t="s">
        <v>2835</v>
      </c>
      <c r="H96" s="198" t="s">
        <v>5</v>
      </c>
      <c r="I96" s="200"/>
      <c r="L96" s="197"/>
      <c r="M96" s="201"/>
      <c r="N96" s="202"/>
      <c r="O96" s="202"/>
      <c r="P96" s="202"/>
      <c r="Q96" s="202"/>
      <c r="R96" s="202"/>
      <c r="S96" s="202"/>
      <c r="T96" s="203"/>
      <c r="AT96" s="198" t="s">
        <v>178</v>
      </c>
      <c r="AU96" s="198" t="s">
        <v>82</v>
      </c>
      <c r="AV96" s="12" t="s">
        <v>80</v>
      </c>
      <c r="AW96" s="12" t="s">
        <v>36</v>
      </c>
      <c r="AX96" s="12" t="s">
        <v>73</v>
      </c>
      <c r="AY96" s="198" t="s">
        <v>167</v>
      </c>
    </row>
    <row r="97" spans="2:51" s="13" customFormat="1" ht="13.5">
      <c r="B97" s="204"/>
      <c r="D97" s="194" t="s">
        <v>178</v>
      </c>
      <c r="E97" s="205" t="s">
        <v>5</v>
      </c>
      <c r="F97" s="206">
        <v>240</v>
      </c>
      <c r="H97" s="207">
        <v>220</v>
      </c>
      <c r="I97" s="208"/>
      <c r="L97" s="204"/>
      <c r="M97" s="209"/>
      <c r="N97" s="210"/>
      <c r="O97" s="210"/>
      <c r="P97" s="210"/>
      <c r="Q97" s="210"/>
      <c r="R97" s="210"/>
      <c r="S97" s="210"/>
      <c r="T97" s="211"/>
      <c r="AT97" s="205" t="s">
        <v>178</v>
      </c>
      <c r="AU97" s="205" t="s">
        <v>82</v>
      </c>
      <c r="AV97" s="13" t="s">
        <v>82</v>
      </c>
      <c r="AW97" s="13" t="s">
        <v>36</v>
      </c>
      <c r="AX97" s="13" t="s">
        <v>80</v>
      </c>
      <c r="AY97" s="205" t="s">
        <v>167</v>
      </c>
    </row>
    <row r="98" spans="2:51" s="13" customFormat="1" ht="13.5">
      <c r="B98" s="204"/>
      <c r="D98" s="194" t="s">
        <v>178</v>
      </c>
      <c r="F98" s="206" t="s">
        <v>2836</v>
      </c>
      <c r="H98" s="207">
        <v>276</v>
      </c>
      <c r="I98" s="208"/>
      <c r="L98" s="204"/>
      <c r="M98" s="209"/>
      <c r="N98" s="210"/>
      <c r="O98" s="210"/>
      <c r="P98" s="210"/>
      <c r="Q98" s="210"/>
      <c r="R98" s="210"/>
      <c r="S98" s="210"/>
      <c r="T98" s="211"/>
      <c r="AT98" s="205" t="s">
        <v>178</v>
      </c>
      <c r="AU98" s="205" t="s">
        <v>82</v>
      </c>
      <c r="AV98" s="13" t="s">
        <v>82</v>
      </c>
      <c r="AW98" s="13" t="s">
        <v>6</v>
      </c>
      <c r="AX98" s="13" t="s">
        <v>80</v>
      </c>
      <c r="AY98" s="205" t="s">
        <v>167</v>
      </c>
    </row>
    <row r="99" spans="2:65" s="1" customFormat="1" ht="25.5" customHeight="1">
      <c r="B99" s="181"/>
      <c r="C99" s="182" t="s">
        <v>188</v>
      </c>
      <c r="D99" s="182" t="s">
        <v>169</v>
      </c>
      <c r="E99" s="183" t="s">
        <v>380</v>
      </c>
      <c r="F99" s="184" t="s">
        <v>381</v>
      </c>
      <c r="G99" s="185" t="s">
        <v>172</v>
      </c>
      <c r="H99" s="186">
        <v>1100</v>
      </c>
      <c r="I99" s="187"/>
      <c r="J99" s="188">
        <f>ROUND(I99*H99,2)</f>
        <v>0</v>
      </c>
      <c r="K99" s="184" t="s">
        <v>173</v>
      </c>
      <c r="L99" s="41"/>
      <c r="M99" s="189" t="s">
        <v>5</v>
      </c>
      <c r="N99" s="190" t="s">
        <v>44</v>
      </c>
      <c r="O99" s="42"/>
      <c r="P99" s="191">
        <f>O99*H99</f>
        <v>0</v>
      </c>
      <c r="Q99" s="191">
        <v>0</v>
      </c>
      <c r="R99" s="191">
        <f>Q99*H99</f>
        <v>0</v>
      </c>
      <c r="S99" s="191">
        <v>0</v>
      </c>
      <c r="T99" s="192">
        <f>S99*H99</f>
        <v>0</v>
      </c>
      <c r="AR99" s="24" t="s">
        <v>174</v>
      </c>
      <c r="AT99" s="24" t="s">
        <v>169</v>
      </c>
      <c r="AU99" s="24" t="s">
        <v>82</v>
      </c>
      <c r="AY99" s="24" t="s">
        <v>167</v>
      </c>
      <c r="BE99" s="193">
        <f>IF(N99="základní",J99,0)</f>
        <v>0</v>
      </c>
      <c r="BF99" s="193">
        <f>IF(N99="snížená",J99,0)</f>
        <v>0</v>
      </c>
      <c r="BG99" s="193">
        <f>IF(N99="zákl. přenesená",J99,0)</f>
        <v>0</v>
      </c>
      <c r="BH99" s="193">
        <f>IF(N99="sníž. přenesená",J99,0)</f>
        <v>0</v>
      </c>
      <c r="BI99" s="193">
        <f>IF(N99="nulová",J99,0)</f>
        <v>0</v>
      </c>
      <c r="BJ99" s="24" t="s">
        <v>80</v>
      </c>
      <c r="BK99" s="193">
        <f>ROUND(I99*H99,2)</f>
        <v>0</v>
      </c>
      <c r="BL99" s="24" t="s">
        <v>174</v>
      </c>
      <c r="BM99" s="24" t="s">
        <v>382</v>
      </c>
    </row>
    <row r="100" spans="2:47" s="1" customFormat="1" ht="145.5" customHeight="1">
      <c r="B100" s="41"/>
      <c r="D100" s="194" t="s">
        <v>176</v>
      </c>
      <c r="F100" s="212" t="s">
        <v>383</v>
      </c>
      <c r="I100" s="156"/>
      <c r="L100" s="41"/>
      <c r="M100" s="196"/>
      <c r="N100" s="42"/>
      <c r="O100" s="42"/>
      <c r="P100" s="42"/>
      <c r="Q100" s="42"/>
      <c r="R100" s="42"/>
      <c r="S100" s="42"/>
      <c r="T100" s="70"/>
      <c r="AT100" s="24" t="s">
        <v>176</v>
      </c>
      <c r="AU100" s="24" t="s">
        <v>82</v>
      </c>
    </row>
    <row r="101" spans="2:51" s="12" customFormat="1" ht="24">
      <c r="B101" s="197"/>
      <c r="D101" s="194" t="s">
        <v>178</v>
      </c>
      <c r="E101" s="198" t="s">
        <v>5</v>
      </c>
      <c r="F101" s="199" t="s">
        <v>384</v>
      </c>
      <c r="H101" s="198" t="s">
        <v>5</v>
      </c>
      <c r="I101" s="200"/>
      <c r="L101" s="197"/>
      <c r="M101" s="201"/>
      <c r="N101" s="202"/>
      <c r="O101" s="202"/>
      <c r="P101" s="202"/>
      <c r="Q101" s="202"/>
      <c r="R101" s="202"/>
      <c r="S101" s="202"/>
      <c r="T101" s="203"/>
      <c r="AT101" s="198" t="s">
        <v>178</v>
      </c>
      <c r="AU101" s="198" t="s">
        <v>82</v>
      </c>
      <c r="AV101" s="12" t="s">
        <v>80</v>
      </c>
      <c r="AW101" s="12" t="s">
        <v>36</v>
      </c>
      <c r="AX101" s="12" t="s">
        <v>73</v>
      </c>
      <c r="AY101" s="198" t="s">
        <v>167</v>
      </c>
    </row>
    <row r="102" spans="2:51" s="13" customFormat="1" ht="13.5">
      <c r="B102" s="204"/>
      <c r="D102" s="194" t="s">
        <v>178</v>
      </c>
      <c r="E102" s="205" t="s">
        <v>5</v>
      </c>
      <c r="F102" s="206" t="s">
        <v>385</v>
      </c>
      <c r="H102" s="207">
        <v>880</v>
      </c>
      <c r="I102" s="208"/>
      <c r="L102" s="204"/>
      <c r="M102" s="209"/>
      <c r="N102" s="210"/>
      <c r="O102" s="210"/>
      <c r="P102" s="210"/>
      <c r="Q102" s="210"/>
      <c r="R102" s="210"/>
      <c r="S102" s="210"/>
      <c r="T102" s="211"/>
      <c r="AT102" s="205" t="s">
        <v>178</v>
      </c>
      <c r="AU102" s="205" t="s">
        <v>82</v>
      </c>
      <c r="AV102" s="13" t="s">
        <v>82</v>
      </c>
      <c r="AW102" s="13" t="s">
        <v>36</v>
      </c>
      <c r="AX102" s="13" t="s">
        <v>80</v>
      </c>
      <c r="AY102" s="205" t="s">
        <v>167</v>
      </c>
    </row>
    <row r="103" spans="2:65" s="1" customFormat="1" ht="25.5" customHeight="1">
      <c r="B103" s="181"/>
      <c r="C103" s="182" t="s">
        <v>174</v>
      </c>
      <c r="D103" s="182" t="s">
        <v>169</v>
      </c>
      <c r="E103" s="183" t="s">
        <v>386</v>
      </c>
      <c r="F103" s="328" t="s">
        <v>387</v>
      </c>
      <c r="G103" s="185" t="s">
        <v>172</v>
      </c>
      <c r="H103" s="186">
        <v>1482</v>
      </c>
      <c r="I103" s="187"/>
      <c r="J103" s="188">
        <f>ROUND(I103*H103,2)</f>
        <v>0</v>
      </c>
      <c r="K103" s="184" t="s">
        <v>173</v>
      </c>
      <c r="L103" s="41"/>
      <c r="M103" s="189" t="s">
        <v>5</v>
      </c>
      <c r="N103" s="190" t="s">
        <v>44</v>
      </c>
      <c r="O103" s="42"/>
      <c r="P103" s="191">
        <f>O103*H103</f>
        <v>0</v>
      </c>
      <c r="Q103" s="191">
        <v>0</v>
      </c>
      <c r="R103" s="191">
        <f>Q103*H103</f>
        <v>0</v>
      </c>
      <c r="S103" s="191">
        <v>0</v>
      </c>
      <c r="T103" s="192">
        <f>S103*H103</f>
        <v>0</v>
      </c>
      <c r="AR103" s="24" t="s">
        <v>174</v>
      </c>
      <c r="AT103" s="24" t="s">
        <v>169</v>
      </c>
      <c r="AU103" s="24" t="s">
        <v>82</v>
      </c>
      <c r="AY103" s="24" t="s">
        <v>167</v>
      </c>
      <c r="BE103" s="193">
        <f>IF(N103="základní",J103,0)</f>
        <v>0</v>
      </c>
      <c r="BF103" s="193">
        <f>IF(N103="snížená",J103,0)</f>
        <v>0</v>
      </c>
      <c r="BG103" s="193">
        <f>IF(N103="zákl. přenesená",J103,0)</f>
        <v>0</v>
      </c>
      <c r="BH103" s="193">
        <f>IF(N103="sníž. přenesená",J103,0)</f>
        <v>0</v>
      </c>
      <c r="BI103" s="193">
        <f>IF(N103="nulová",J103,0)</f>
        <v>0</v>
      </c>
      <c r="BJ103" s="24" t="s">
        <v>80</v>
      </c>
      <c r="BK103" s="193">
        <f>ROUND(I103*H103,2)</f>
        <v>0</v>
      </c>
      <c r="BL103" s="24" t="s">
        <v>174</v>
      </c>
      <c r="BM103" s="24" t="s">
        <v>388</v>
      </c>
    </row>
    <row r="104" spans="2:47" s="1" customFormat="1" ht="133">
      <c r="B104" s="41"/>
      <c r="D104" s="194" t="s">
        <v>176</v>
      </c>
      <c r="F104" s="195" t="s">
        <v>389</v>
      </c>
      <c r="I104" s="156"/>
      <c r="L104" s="41"/>
      <c r="M104" s="196"/>
      <c r="N104" s="42"/>
      <c r="O104" s="42"/>
      <c r="P104" s="42"/>
      <c r="Q104" s="42"/>
      <c r="R104" s="42"/>
      <c r="S104" s="42"/>
      <c r="T104" s="70"/>
      <c r="AT104" s="24" t="s">
        <v>176</v>
      </c>
      <c r="AU104" s="24" t="s">
        <v>82</v>
      </c>
    </row>
    <row r="105" spans="2:51" s="12" customFormat="1" ht="13.5">
      <c r="B105" s="197"/>
      <c r="D105" s="194" t="s">
        <v>178</v>
      </c>
      <c r="E105" s="198" t="s">
        <v>5</v>
      </c>
      <c r="F105" s="199" t="s">
        <v>2838</v>
      </c>
      <c r="H105" s="198" t="s">
        <v>5</v>
      </c>
      <c r="I105" s="200"/>
      <c r="L105" s="197"/>
      <c r="M105" s="201"/>
      <c r="N105" s="202"/>
      <c r="O105" s="202"/>
      <c r="P105" s="202"/>
      <c r="Q105" s="202"/>
      <c r="R105" s="202"/>
      <c r="S105" s="202"/>
      <c r="T105" s="203"/>
      <c r="AT105" s="198" t="s">
        <v>178</v>
      </c>
      <c r="AU105" s="198" t="s">
        <v>82</v>
      </c>
      <c r="AV105" s="12" t="s">
        <v>80</v>
      </c>
      <c r="AW105" s="12" t="s">
        <v>36</v>
      </c>
      <c r="AX105" s="12" t="s">
        <v>73</v>
      </c>
      <c r="AY105" s="198" t="s">
        <v>167</v>
      </c>
    </row>
    <row r="106" spans="2:51" s="13" customFormat="1" ht="13.5">
      <c r="B106" s="204"/>
      <c r="D106" s="194" t="s">
        <v>178</v>
      </c>
      <c r="E106" s="205" t="s">
        <v>5</v>
      </c>
      <c r="F106" s="206" t="s">
        <v>391</v>
      </c>
      <c r="H106" s="207">
        <v>382</v>
      </c>
      <c r="I106" s="208"/>
      <c r="L106" s="204"/>
      <c r="M106" s="209"/>
      <c r="N106" s="210"/>
      <c r="O106" s="210"/>
      <c r="P106" s="210"/>
      <c r="Q106" s="210"/>
      <c r="R106" s="210"/>
      <c r="S106" s="210"/>
      <c r="T106" s="211"/>
      <c r="AT106" s="205" t="s">
        <v>178</v>
      </c>
      <c r="AU106" s="205" t="s">
        <v>82</v>
      </c>
      <c r="AV106" s="13" t="s">
        <v>82</v>
      </c>
      <c r="AW106" s="13" t="s">
        <v>36</v>
      </c>
      <c r="AX106" s="13" t="s">
        <v>80</v>
      </c>
      <c r="AY106" s="205" t="s">
        <v>167</v>
      </c>
    </row>
    <row r="107" spans="2:65" s="1" customFormat="1" ht="16.5" customHeight="1">
      <c r="B107" s="181"/>
      <c r="C107" s="213" t="s">
        <v>197</v>
      </c>
      <c r="D107" s="213" t="s">
        <v>274</v>
      </c>
      <c r="E107" s="214" t="s">
        <v>392</v>
      </c>
      <c r="F107" s="215" t="s">
        <v>393</v>
      </c>
      <c r="G107" s="216" t="s">
        <v>394</v>
      </c>
      <c r="H107" s="217">
        <v>40</v>
      </c>
      <c r="I107" s="218"/>
      <c r="J107" s="219">
        <f>ROUND(I107*H107,2)</f>
        <v>0</v>
      </c>
      <c r="K107" s="215" t="s">
        <v>5</v>
      </c>
      <c r="L107" s="220"/>
      <c r="M107" s="221" t="s">
        <v>5</v>
      </c>
      <c r="N107" s="222" t="s">
        <v>44</v>
      </c>
      <c r="O107" s="42"/>
      <c r="P107" s="191">
        <f>O107*H107</f>
        <v>0</v>
      </c>
      <c r="Q107" s="191">
        <v>0.001</v>
      </c>
      <c r="R107" s="191">
        <f>Q107*H107</f>
        <v>0.04</v>
      </c>
      <c r="S107" s="191">
        <v>0</v>
      </c>
      <c r="T107" s="192">
        <f>S107*H107</f>
        <v>0</v>
      </c>
      <c r="AR107" s="24" t="s">
        <v>217</v>
      </c>
      <c r="AT107" s="24" t="s">
        <v>274</v>
      </c>
      <c r="AU107" s="24" t="s">
        <v>82</v>
      </c>
      <c r="AY107" s="24" t="s">
        <v>167</v>
      </c>
      <c r="BE107" s="193">
        <f>IF(N107="základní",J107,0)</f>
        <v>0</v>
      </c>
      <c r="BF107" s="193">
        <f>IF(N107="snížená",J107,0)</f>
        <v>0</v>
      </c>
      <c r="BG107" s="193">
        <f>IF(N107="zákl. přenesená",J107,0)</f>
        <v>0</v>
      </c>
      <c r="BH107" s="193">
        <f>IF(N107="sníž. přenesená",J107,0)</f>
        <v>0</v>
      </c>
      <c r="BI107" s="193">
        <f>IF(N107="nulová",J107,0)</f>
        <v>0</v>
      </c>
      <c r="BJ107" s="24" t="s">
        <v>80</v>
      </c>
      <c r="BK107" s="193">
        <f>ROUND(I107*H107,2)</f>
        <v>0</v>
      </c>
      <c r="BL107" s="24" t="s">
        <v>174</v>
      </c>
      <c r="BM107" s="24" t="s">
        <v>395</v>
      </c>
    </row>
    <row r="108" spans="2:51" s="12" customFormat="1" ht="13.5">
      <c r="B108" s="197"/>
      <c r="D108" s="194" t="s">
        <v>178</v>
      </c>
      <c r="E108" s="198" t="s">
        <v>5</v>
      </c>
      <c r="F108" s="199" t="s">
        <v>2839</v>
      </c>
      <c r="H108" s="198" t="s">
        <v>5</v>
      </c>
      <c r="I108" s="200"/>
      <c r="L108" s="197"/>
      <c r="M108" s="201"/>
      <c r="N108" s="202"/>
      <c r="O108" s="202"/>
      <c r="P108" s="202"/>
      <c r="Q108" s="202"/>
      <c r="R108" s="202"/>
      <c r="S108" s="202"/>
      <c r="T108" s="203"/>
      <c r="AT108" s="198" t="s">
        <v>178</v>
      </c>
      <c r="AU108" s="198" t="s">
        <v>82</v>
      </c>
      <c r="AV108" s="12" t="s">
        <v>80</v>
      </c>
      <c r="AW108" s="12" t="s">
        <v>36</v>
      </c>
      <c r="AX108" s="12" t="s">
        <v>73</v>
      </c>
      <c r="AY108" s="198" t="s">
        <v>167</v>
      </c>
    </row>
    <row r="109" spans="2:51" s="13" customFormat="1" ht="13.5">
      <c r="B109" s="204"/>
      <c r="D109" s="194" t="s">
        <v>178</v>
      </c>
      <c r="E109" s="205" t="s">
        <v>5</v>
      </c>
      <c r="F109" s="206"/>
      <c r="H109" s="207"/>
      <c r="I109" s="208"/>
      <c r="L109" s="204"/>
      <c r="M109" s="209"/>
      <c r="N109" s="210"/>
      <c r="O109" s="210"/>
      <c r="P109" s="210"/>
      <c r="Q109" s="210"/>
      <c r="R109" s="210"/>
      <c r="S109" s="210"/>
      <c r="T109" s="211"/>
      <c r="AT109" s="205" t="s">
        <v>178</v>
      </c>
      <c r="AU109" s="205" t="s">
        <v>82</v>
      </c>
      <c r="AV109" s="13" t="s">
        <v>82</v>
      </c>
      <c r="AW109" s="13" t="s">
        <v>36</v>
      </c>
      <c r="AX109" s="13" t="s">
        <v>80</v>
      </c>
      <c r="AY109" s="205" t="s">
        <v>167</v>
      </c>
    </row>
    <row r="110" spans="2:51" s="13" customFormat="1" ht="13.5">
      <c r="B110" s="204"/>
      <c r="D110" s="194" t="s">
        <v>178</v>
      </c>
      <c r="F110" s="206"/>
      <c r="H110" s="207"/>
      <c r="I110" s="208"/>
      <c r="L110" s="204"/>
      <c r="M110" s="209"/>
      <c r="N110" s="210"/>
      <c r="O110" s="210"/>
      <c r="P110" s="210"/>
      <c r="Q110" s="210"/>
      <c r="R110" s="210"/>
      <c r="S110" s="210"/>
      <c r="T110" s="211"/>
      <c r="AT110" s="205" t="s">
        <v>178</v>
      </c>
      <c r="AU110" s="205" t="s">
        <v>82</v>
      </c>
      <c r="AV110" s="13" t="s">
        <v>82</v>
      </c>
      <c r="AW110" s="13" t="s">
        <v>6</v>
      </c>
      <c r="AX110" s="13" t="s">
        <v>80</v>
      </c>
      <c r="AY110" s="205" t="s">
        <v>167</v>
      </c>
    </row>
    <row r="111" spans="2:65" s="1" customFormat="1" ht="25.5" customHeight="1">
      <c r="B111" s="181"/>
      <c r="C111" s="182" t="s">
        <v>205</v>
      </c>
      <c r="D111" s="182" t="s">
        <v>169</v>
      </c>
      <c r="E111" s="183" t="s">
        <v>396</v>
      </c>
      <c r="F111" s="184" t="s">
        <v>397</v>
      </c>
      <c r="G111" s="185" t="s">
        <v>172</v>
      </c>
      <c r="H111" s="186">
        <v>1661.9</v>
      </c>
      <c r="I111" s="187"/>
      <c r="J111" s="188">
        <f>ROUND(I111*H111,2)</f>
        <v>0</v>
      </c>
      <c r="K111" s="184" t="s">
        <v>173</v>
      </c>
      <c r="L111" s="41"/>
      <c r="M111" s="189" t="s">
        <v>5</v>
      </c>
      <c r="N111" s="190" t="s">
        <v>44</v>
      </c>
      <c r="O111" s="42"/>
      <c r="P111" s="191">
        <f>O111*H111</f>
        <v>0</v>
      </c>
      <c r="Q111" s="191">
        <v>0</v>
      </c>
      <c r="R111" s="191">
        <f>Q111*H111</f>
        <v>0</v>
      </c>
      <c r="S111" s="191">
        <v>0</v>
      </c>
      <c r="T111" s="192">
        <f>S111*H111</f>
        <v>0</v>
      </c>
      <c r="AR111" s="24" t="s">
        <v>174</v>
      </c>
      <c r="AT111" s="24" t="s">
        <v>169</v>
      </c>
      <c r="AU111" s="24" t="s">
        <v>82</v>
      </c>
      <c r="AY111" s="24" t="s">
        <v>167</v>
      </c>
      <c r="BE111" s="193">
        <f>IF(N111="základní",J111,0)</f>
        <v>0</v>
      </c>
      <c r="BF111" s="193">
        <f>IF(N111="snížená",J111,0)</f>
        <v>0</v>
      </c>
      <c r="BG111" s="193">
        <f>IF(N111="zákl. přenesená",J111,0)</f>
        <v>0</v>
      </c>
      <c r="BH111" s="193">
        <f>IF(N111="sníž. přenesená",J111,0)</f>
        <v>0</v>
      </c>
      <c r="BI111" s="193">
        <f>IF(N111="nulová",J111,0)</f>
        <v>0</v>
      </c>
      <c r="BJ111" s="24" t="s">
        <v>80</v>
      </c>
      <c r="BK111" s="193">
        <f>ROUND(I111*H111,2)</f>
        <v>0</v>
      </c>
      <c r="BL111" s="24" t="s">
        <v>174</v>
      </c>
      <c r="BM111" s="24" t="s">
        <v>398</v>
      </c>
    </row>
    <row r="112" spans="2:47" s="1" customFormat="1" ht="152">
      <c r="B112" s="41"/>
      <c r="D112" s="194" t="s">
        <v>176</v>
      </c>
      <c r="F112" s="195" t="s">
        <v>399</v>
      </c>
      <c r="I112" s="156"/>
      <c r="L112" s="41"/>
      <c r="M112" s="196"/>
      <c r="N112" s="42"/>
      <c r="O112" s="42"/>
      <c r="P112" s="42"/>
      <c r="Q112" s="42"/>
      <c r="R112" s="42"/>
      <c r="S112" s="42"/>
      <c r="T112" s="70"/>
      <c r="AT112" s="24" t="s">
        <v>176</v>
      </c>
      <c r="AU112" s="24" t="s">
        <v>82</v>
      </c>
    </row>
    <row r="113" spans="2:51" s="12" customFormat="1" ht="13.5">
      <c r="B113" s="197"/>
      <c r="D113" s="194" t="s">
        <v>178</v>
      </c>
      <c r="E113" s="198" t="s">
        <v>5</v>
      </c>
      <c r="F113" s="199" t="s">
        <v>400</v>
      </c>
      <c r="H113" s="198" t="s">
        <v>5</v>
      </c>
      <c r="I113" s="200"/>
      <c r="L113" s="197"/>
      <c r="M113" s="201"/>
      <c r="N113" s="202"/>
      <c r="O113" s="202"/>
      <c r="P113" s="202"/>
      <c r="Q113" s="202"/>
      <c r="R113" s="202"/>
      <c r="S113" s="202"/>
      <c r="T113" s="203"/>
      <c r="AT113" s="198" t="s">
        <v>178</v>
      </c>
      <c r="AU113" s="198" t="s">
        <v>82</v>
      </c>
      <c r="AV113" s="12" t="s">
        <v>80</v>
      </c>
      <c r="AW113" s="12" t="s">
        <v>36</v>
      </c>
      <c r="AX113" s="12" t="s">
        <v>73</v>
      </c>
      <c r="AY113" s="198" t="s">
        <v>167</v>
      </c>
    </row>
    <row r="114" spans="2:51" s="13" customFormat="1" ht="13.5">
      <c r="B114" s="204"/>
      <c r="D114" s="194" t="s">
        <v>178</v>
      </c>
      <c r="E114" s="205" t="s">
        <v>5</v>
      </c>
      <c r="F114" s="206" t="s">
        <v>401</v>
      </c>
      <c r="H114" s="207">
        <v>114</v>
      </c>
      <c r="I114" s="208"/>
      <c r="L114" s="204"/>
      <c r="M114" s="209"/>
      <c r="N114" s="210"/>
      <c r="O114" s="210"/>
      <c r="P114" s="210"/>
      <c r="Q114" s="210"/>
      <c r="R114" s="210"/>
      <c r="S114" s="210"/>
      <c r="T114" s="211"/>
      <c r="AT114" s="205" t="s">
        <v>178</v>
      </c>
      <c r="AU114" s="205" t="s">
        <v>82</v>
      </c>
      <c r="AV114" s="13" t="s">
        <v>82</v>
      </c>
      <c r="AW114" s="13" t="s">
        <v>36</v>
      </c>
      <c r="AX114" s="13" t="s">
        <v>73</v>
      </c>
      <c r="AY114" s="205" t="s">
        <v>167</v>
      </c>
    </row>
    <row r="115" spans="2:51" s="12" customFormat="1" ht="13.5">
      <c r="B115" s="197"/>
      <c r="D115" s="194" t="s">
        <v>178</v>
      </c>
      <c r="E115" s="198" t="s">
        <v>5</v>
      </c>
      <c r="F115" s="199" t="s">
        <v>390</v>
      </c>
      <c r="H115" s="198" t="s">
        <v>5</v>
      </c>
      <c r="I115" s="200"/>
      <c r="L115" s="197"/>
      <c r="M115" s="201"/>
      <c r="N115" s="202"/>
      <c r="O115" s="202"/>
      <c r="P115" s="202"/>
      <c r="Q115" s="202"/>
      <c r="R115" s="202"/>
      <c r="S115" s="202"/>
      <c r="T115" s="203"/>
      <c r="AT115" s="198" t="s">
        <v>178</v>
      </c>
      <c r="AU115" s="198" t="s">
        <v>82</v>
      </c>
      <c r="AV115" s="12" t="s">
        <v>80</v>
      </c>
      <c r="AW115" s="12" t="s">
        <v>36</v>
      </c>
      <c r="AX115" s="12" t="s">
        <v>73</v>
      </c>
      <c r="AY115" s="198" t="s">
        <v>167</v>
      </c>
    </row>
    <row r="116" spans="2:51" s="13" customFormat="1" ht="13.5">
      <c r="B116" s="204"/>
      <c r="D116" s="194" t="s">
        <v>178</v>
      </c>
      <c r="E116" s="205" t="s">
        <v>5</v>
      </c>
      <c r="F116" s="206" t="s">
        <v>391</v>
      </c>
      <c r="H116" s="207">
        <v>382</v>
      </c>
      <c r="I116" s="208"/>
      <c r="L116" s="204"/>
      <c r="M116" s="209"/>
      <c r="N116" s="210"/>
      <c r="O116" s="210"/>
      <c r="P116" s="210"/>
      <c r="Q116" s="210"/>
      <c r="R116" s="210"/>
      <c r="S116" s="210"/>
      <c r="T116" s="211"/>
      <c r="AT116" s="205" t="s">
        <v>178</v>
      </c>
      <c r="AU116" s="205" t="s">
        <v>82</v>
      </c>
      <c r="AV116" s="13" t="s">
        <v>82</v>
      </c>
      <c r="AW116" s="13" t="s">
        <v>36</v>
      </c>
      <c r="AX116" s="13" t="s">
        <v>73</v>
      </c>
      <c r="AY116" s="205" t="s">
        <v>167</v>
      </c>
    </row>
    <row r="117" spans="2:51" s="12" customFormat="1" ht="13.5">
      <c r="B117" s="197"/>
      <c r="D117" s="194" t="s">
        <v>178</v>
      </c>
      <c r="E117" s="198" t="s">
        <v>5</v>
      </c>
      <c r="F117" s="199" t="s">
        <v>402</v>
      </c>
      <c r="H117" s="198" t="s">
        <v>5</v>
      </c>
      <c r="I117" s="200"/>
      <c r="L117" s="197"/>
      <c r="M117" s="201"/>
      <c r="N117" s="202"/>
      <c r="O117" s="202"/>
      <c r="P117" s="202"/>
      <c r="Q117" s="202"/>
      <c r="R117" s="202"/>
      <c r="S117" s="202"/>
      <c r="T117" s="203"/>
      <c r="AT117" s="198" t="s">
        <v>178</v>
      </c>
      <c r="AU117" s="198" t="s">
        <v>82</v>
      </c>
      <c r="AV117" s="12" t="s">
        <v>80</v>
      </c>
      <c r="AW117" s="12" t="s">
        <v>36</v>
      </c>
      <c r="AX117" s="12" t="s">
        <v>73</v>
      </c>
      <c r="AY117" s="198" t="s">
        <v>167</v>
      </c>
    </row>
    <row r="118" spans="2:51" s="13" customFormat="1" ht="13.5">
      <c r="B118" s="204"/>
      <c r="D118" s="194" t="s">
        <v>178</v>
      </c>
      <c r="E118" s="205" t="s">
        <v>5</v>
      </c>
      <c r="F118" s="206" t="s">
        <v>403</v>
      </c>
      <c r="H118" s="207">
        <v>26.5</v>
      </c>
      <c r="I118" s="208"/>
      <c r="L118" s="204"/>
      <c r="M118" s="209"/>
      <c r="N118" s="210"/>
      <c r="O118" s="210"/>
      <c r="P118" s="210"/>
      <c r="Q118" s="210"/>
      <c r="R118" s="210"/>
      <c r="S118" s="210"/>
      <c r="T118" s="211"/>
      <c r="AT118" s="205" t="s">
        <v>178</v>
      </c>
      <c r="AU118" s="205" t="s">
        <v>82</v>
      </c>
      <c r="AV118" s="13" t="s">
        <v>82</v>
      </c>
      <c r="AW118" s="13" t="s">
        <v>36</v>
      </c>
      <c r="AX118" s="13" t="s">
        <v>73</v>
      </c>
      <c r="AY118" s="205" t="s">
        <v>167</v>
      </c>
    </row>
    <row r="119" spans="2:51" s="12" customFormat="1" ht="13.5">
      <c r="B119" s="197"/>
      <c r="D119" s="194" t="s">
        <v>178</v>
      </c>
      <c r="E119" s="198" t="s">
        <v>5</v>
      </c>
      <c r="F119" s="199" t="s">
        <v>404</v>
      </c>
      <c r="H119" s="198" t="s">
        <v>5</v>
      </c>
      <c r="I119" s="200"/>
      <c r="L119" s="197"/>
      <c r="M119" s="201"/>
      <c r="N119" s="202"/>
      <c r="O119" s="202"/>
      <c r="P119" s="202"/>
      <c r="Q119" s="202"/>
      <c r="R119" s="202"/>
      <c r="S119" s="202"/>
      <c r="T119" s="203"/>
      <c r="AT119" s="198" t="s">
        <v>178</v>
      </c>
      <c r="AU119" s="198" t="s">
        <v>82</v>
      </c>
      <c r="AV119" s="12" t="s">
        <v>80</v>
      </c>
      <c r="AW119" s="12" t="s">
        <v>36</v>
      </c>
      <c r="AX119" s="12" t="s">
        <v>73</v>
      </c>
      <c r="AY119" s="198" t="s">
        <v>167</v>
      </c>
    </row>
    <row r="120" spans="2:51" s="13" customFormat="1" ht="13.5">
      <c r="B120" s="204"/>
      <c r="D120" s="194" t="s">
        <v>178</v>
      </c>
      <c r="E120" s="205" t="s">
        <v>5</v>
      </c>
      <c r="F120" s="206" t="s">
        <v>405</v>
      </c>
      <c r="H120" s="207">
        <v>12.4</v>
      </c>
      <c r="I120" s="208"/>
      <c r="L120" s="204"/>
      <c r="M120" s="209"/>
      <c r="N120" s="210"/>
      <c r="O120" s="210"/>
      <c r="P120" s="210"/>
      <c r="Q120" s="210"/>
      <c r="R120" s="210"/>
      <c r="S120" s="210"/>
      <c r="T120" s="211"/>
      <c r="AT120" s="205" t="s">
        <v>178</v>
      </c>
      <c r="AU120" s="205" t="s">
        <v>82</v>
      </c>
      <c r="AV120" s="13" t="s">
        <v>82</v>
      </c>
      <c r="AW120" s="13" t="s">
        <v>36</v>
      </c>
      <c r="AX120" s="13" t="s">
        <v>73</v>
      </c>
      <c r="AY120" s="205" t="s">
        <v>167</v>
      </c>
    </row>
    <row r="121" spans="2:51" s="12" customFormat="1" ht="13.5">
      <c r="B121" s="197"/>
      <c r="D121" s="194" t="s">
        <v>178</v>
      </c>
      <c r="E121" s="198" t="s">
        <v>5</v>
      </c>
      <c r="F121" s="199" t="s">
        <v>406</v>
      </c>
      <c r="H121" s="198" t="s">
        <v>5</v>
      </c>
      <c r="I121" s="200"/>
      <c r="L121" s="197"/>
      <c r="M121" s="201"/>
      <c r="N121" s="202"/>
      <c r="O121" s="202"/>
      <c r="P121" s="202"/>
      <c r="Q121" s="202"/>
      <c r="R121" s="202"/>
      <c r="S121" s="202"/>
      <c r="T121" s="203"/>
      <c r="AT121" s="198" t="s">
        <v>178</v>
      </c>
      <c r="AU121" s="198" t="s">
        <v>82</v>
      </c>
      <c r="AV121" s="12" t="s">
        <v>80</v>
      </c>
      <c r="AW121" s="12" t="s">
        <v>36</v>
      </c>
      <c r="AX121" s="12" t="s">
        <v>73</v>
      </c>
      <c r="AY121" s="198" t="s">
        <v>167</v>
      </c>
    </row>
    <row r="122" spans="2:51" s="13" customFormat="1" ht="13.5">
      <c r="B122" s="204"/>
      <c r="D122" s="194" t="s">
        <v>178</v>
      </c>
      <c r="E122" s="205" t="s">
        <v>5</v>
      </c>
      <c r="F122" s="206" t="s">
        <v>407</v>
      </c>
      <c r="H122" s="207">
        <v>8.5</v>
      </c>
      <c r="I122" s="208"/>
      <c r="L122" s="204"/>
      <c r="M122" s="209"/>
      <c r="N122" s="210"/>
      <c r="O122" s="210"/>
      <c r="P122" s="210"/>
      <c r="Q122" s="210"/>
      <c r="R122" s="210"/>
      <c r="S122" s="210"/>
      <c r="T122" s="211"/>
      <c r="AT122" s="205" t="s">
        <v>178</v>
      </c>
      <c r="AU122" s="205" t="s">
        <v>82</v>
      </c>
      <c r="AV122" s="13" t="s">
        <v>82</v>
      </c>
      <c r="AW122" s="13" t="s">
        <v>36</v>
      </c>
      <c r="AX122" s="13" t="s">
        <v>73</v>
      </c>
      <c r="AY122" s="205" t="s">
        <v>167</v>
      </c>
    </row>
    <row r="123" spans="2:51" s="12" customFormat="1" ht="13.5">
      <c r="B123" s="197"/>
      <c r="D123" s="194" t="s">
        <v>178</v>
      </c>
      <c r="E123" s="198" t="s">
        <v>5</v>
      </c>
      <c r="F123" s="199" t="s">
        <v>408</v>
      </c>
      <c r="H123" s="198" t="s">
        <v>5</v>
      </c>
      <c r="I123" s="200"/>
      <c r="L123" s="197"/>
      <c r="M123" s="201"/>
      <c r="N123" s="202"/>
      <c r="O123" s="202"/>
      <c r="P123" s="202"/>
      <c r="Q123" s="202"/>
      <c r="R123" s="202"/>
      <c r="S123" s="202"/>
      <c r="T123" s="203"/>
      <c r="AT123" s="198" t="s">
        <v>178</v>
      </c>
      <c r="AU123" s="198" t="s">
        <v>82</v>
      </c>
      <c r="AV123" s="12" t="s">
        <v>80</v>
      </c>
      <c r="AW123" s="12" t="s">
        <v>36</v>
      </c>
      <c r="AX123" s="12" t="s">
        <v>73</v>
      </c>
      <c r="AY123" s="198" t="s">
        <v>167</v>
      </c>
    </row>
    <row r="124" spans="2:51" s="13" customFormat="1" ht="13.5">
      <c r="B124" s="204"/>
      <c r="D124" s="194" t="s">
        <v>178</v>
      </c>
      <c r="E124" s="205" t="s">
        <v>5</v>
      </c>
      <c r="F124" s="206" t="s">
        <v>409</v>
      </c>
      <c r="H124" s="207">
        <v>1100</v>
      </c>
      <c r="I124" s="208"/>
      <c r="L124" s="204"/>
      <c r="M124" s="209"/>
      <c r="N124" s="210"/>
      <c r="O124" s="210"/>
      <c r="P124" s="210"/>
      <c r="Q124" s="210"/>
      <c r="R124" s="210"/>
      <c r="S124" s="210"/>
      <c r="T124" s="211"/>
      <c r="AT124" s="205" t="s">
        <v>178</v>
      </c>
      <c r="AU124" s="205" t="s">
        <v>82</v>
      </c>
      <c r="AV124" s="13" t="s">
        <v>82</v>
      </c>
      <c r="AW124" s="13" t="s">
        <v>36</v>
      </c>
      <c r="AX124" s="13" t="s">
        <v>73</v>
      </c>
      <c r="AY124" s="205" t="s">
        <v>167</v>
      </c>
    </row>
    <row r="125" spans="2:51" s="12" customFormat="1" ht="13.5">
      <c r="B125" s="197"/>
      <c r="D125" s="194" t="s">
        <v>178</v>
      </c>
      <c r="E125" s="198" t="s">
        <v>5</v>
      </c>
      <c r="F125" s="199" t="s">
        <v>410</v>
      </c>
      <c r="H125" s="198" t="s">
        <v>5</v>
      </c>
      <c r="I125" s="200"/>
      <c r="L125" s="197"/>
      <c r="M125" s="201"/>
      <c r="N125" s="202"/>
      <c r="O125" s="202"/>
      <c r="P125" s="202"/>
      <c r="Q125" s="202"/>
      <c r="R125" s="202"/>
      <c r="S125" s="202"/>
      <c r="T125" s="203"/>
      <c r="AT125" s="198" t="s">
        <v>178</v>
      </c>
      <c r="AU125" s="198" t="s">
        <v>82</v>
      </c>
      <c r="AV125" s="12" t="s">
        <v>80</v>
      </c>
      <c r="AW125" s="12" t="s">
        <v>36</v>
      </c>
      <c r="AX125" s="12" t="s">
        <v>73</v>
      </c>
      <c r="AY125" s="198" t="s">
        <v>167</v>
      </c>
    </row>
    <row r="126" spans="2:51" s="13" customFormat="1" ht="13.5">
      <c r="B126" s="204"/>
      <c r="D126" s="194" t="s">
        <v>178</v>
      </c>
      <c r="E126" s="205" t="s">
        <v>5</v>
      </c>
      <c r="F126" s="206" t="s">
        <v>411</v>
      </c>
      <c r="H126" s="207">
        <v>18.5</v>
      </c>
      <c r="I126" s="208"/>
      <c r="L126" s="204"/>
      <c r="M126" s="209"/>
      <c r="N126" s="210"/>
      <c r="O126" s="210"/>
      <c r="P126" s="210"/>
      <c r="Q126" s="210"/>
      <c r="R126" s="210"/>
      <c r="S126" s="210"/>
      <c r="T126" s="211"/>
      <c r="AT126" s="205" t="s">
        <v>178</v>
      </c>
      <c r="AU126" s="205" t="s">
        <v>82</v>
      </c>
      <c r="AV126" s="13" t="s">
        <v>82</v>
      </c>
      <c r="AW126" s="13" t="s">
        <v>36</v>
      </c>
      <c r="AX126" s="13" t="s">
        <v>73</v>
      </c>
      <c r="AY126" s="205" t="s">
        <v>167</v>
      </c>
    </row>
    <row r="127" spans="2:51" s="14" customFormat="1" ht="13.5">
      <c r="B127" s="223"/>
      <c r="D127" s="194" t="s">
        <v>178</v>
      </c>
      <c r="E127" s="224" t="s">
        <v>5</v>
      </c>
      <c r="F127" s="225" t="s">
        <v>348</v>
      </c>
      <c r="H127" s="226">
        <v>1661.9</v>
      </c>
      <c r="I127" s="227"/>
      <c r="L127" s="223"/>
      <c r="M127" s="228"/>
      <c r="N127" s="229"/>
      <c r="O127" s="229"/>
      <c r="P127" s="229"/>
      <c r="Q127" s="229"/>
      <c r="R127" s="229"/>
      <c r="S127" s="229"/>
      <c r="T127" s="230"/>
      <c r="AT127" s="224" t="s">
        <v>178</v>
      </c>
      <c r="AU127" s="224" t="s">
        <v>82</v>
      </c>
      <c r="AV127" s="14" t="s">
        <v>174</v>
      </c>
      <c r="AW127" s="14" t="s">
        <v>36</v>
      </c>
      <c r="AX127" s="14" t="s">
        <v>80</v>
      </c>
      <c r="AY127" s="224" t="s">
        <v>167</v>
      </c>
    </row>
    <row r="128" spans="2:65" s="1" customFormat="1" ht="25.5" customHeight="1">
      <c r="B128" s="181"/>
      <c r="C128" s="182" t="s">
        <v>212</v>
      </c>
      <c r="D128" s="182" t="s">
        <v>169</v>
      </c>
      <c r="E128" s="183" t="s">
        <v>412</v>
      </c>
      <c r="F128" s="184" t="s">
        <v>413</v>
      </c>
      <c r="G128" s="185" t="s">
        <v>172</v>
      </c>
      <c r="H128" s="186">
        <v>240</v>
      </c>
      <c r="I128" s="187"/>
      <c r="J128" s="188">
        <f>ROUND(I128*H128,2)</f>
        <v>0</v>
      </c>
      <c r="K128" s="184" t="s">
        <v>173</v>
      </c>
      <c r="L128" s="41"/>
      <c r="M128" s="189" t="s">
        <v>5</v>
      </c>
      <c r="N128" s="190" t="s">
        <v>44</v>
      </c>
      <c r="O128" s="42"/>
      <c r="P128" s="191">
        <f>O128*H128</f>
        <v>0</v>
      </c>
      <c r="Q128" s="191">
        <v>0</v>
      </c>
      <c r="R128" s="191">
        <f>Q128*H128</f>
        <v>0</v>
      </c>
      <c r="S128" s="191">
        <v>0</v>
      </c>
      <c r="T128" s="192">
        <f>S128*H128</f>
        <v>0</v>
      </c>
      <c r="AR128" s="24" t="s">
        <v>174</v>
      </c>
      <c r="AT128" s="24" t="s">
        <v>169</v>
      </c>
      <c r="AU128" s="24" t="s">
        <v>82</v>
      </c>
      <c r="AY128" s="24" t="s">
        <v>167</v>
      </c>
      <c r="BE128" s="193">
        <f>IF(N128="základní",J128,0)</f>
        <v>0</v>
      </c>
      <c r="BF128" s="193">
        <f>IF(N128="snížená",J128,0)</f>
        <v>0</v>
      </c>
      <c r="BG128" s="193">
        <f>IF(N128="zákl. přenesená",J128,0)</f>
        <v>0</v>
      </c>
      <c r="BH128" s="193">
        <f>IF(N128="sníž. přenesená",J128,0)</f>
        <v>0</v>
      </c>
      <c r="BI128" s="193">
        <f>IF(N128="nulová",J128,0)</f>
        <v>0</v>
      </c>
      <c r="BJ128" s="24" t="s">
        <v>80</v>
      </c>
      <c r="BK128" s="193">
        <f>ROUND(I128*H128,2)</f>
        <v>0</v>
      </c>
      <c r="BL128" s="24" t="s">
        <v>174</v>
      </c>
      <c r="BM128" s="24" t="s">
        <v>414</v>
      </c>
    </row>
    <row r="129" spans="2:47" s="1" customFormat="1" ht="114">
      <c r="B129" s="41"/>
      <c r="D129" s="194" t="s">
        <v>176</v>
      </c>
      <c r="F129" s="195" t="s">
        <v>415</v>
      </c>
      <c r="I129" s="156"/>
      <c r="L129" s="41"/>
      <c r="M129" s="196"/>
      <c r="N129" s="42"/>
      <c r="O129" s="42"/>
      <c r="P129" s="42"/>
      <c r="Q129" s="42"/>
      <c r="R129" s="42"/>
      <c r="S129" s="42"/>
      <c r="T129" s="70"/>
      <c r="AT129" s="24" t="s">
        <v>176</v>
      </c>
      <c r="AU129" s="24" t="s">
        <v>82</v>
      </c>
    </row>
    <row r="130" spans="2:51" s="12" customFormat="1" ht="24">
      <c r="B130" s="197"/>
      <c r="D130" s="194" t="s">
        <v>178</v>
      </c>
      <c r="E130" s="198" t="s">
        <v>5</v>
      </c>
      <c r="F130" s="199" t="s">
        <v>2837</v>
      </c>
      <c r="H130" s="198" t="s">
        <v>5</v>
      </c>
      <c r="I130" s="200"/>
      <c r="L130" s="197"/>
      <c r="M130" s="201"/>
      <c r="N130" s="202"/>
      <c r="O130" s="202"/>
      <c r="P130" s="202"/>
      <c r="Q130" s="202"/>
      <c r="R130" s="202"/>
      <c r="S130" s="202"/>
      <c r="T130" s="203"/>
      <c r="AT130" s="198" t="s">
        <v>178</v>
      </c>
      <c r="AU130" s="198" t="s">
        <v>82</v>
      </c>
      <c r="AV130" s="12" t="s">
        <v>80</v>
      </c>
      <c r="AW130" s="12" t="s">
        <v>36</v>
      </c>
      <c r="AX130" s="12" t="s">
        <v>73</v>
      </c>
      <c r="AY130" s="198" t="s">
        <v>167</v>
      </c>
    </row>
    <row r="131" spans="2:51" s="13" customFormat="1" ht="13.5">
      <c r="B131" s="204"/>
      <c r="D131" s="194" t="s">
        <v>178</v>
      </c>
      <c r="E131" s="205" t="s">
        <v>5</v>
      </c>
      <c r="F131" s="206" t="s">
        <v>416</v>
      </c>
      <c r="H131" s="207">
        <v>220</v>
      </c>
      <c r="I131" s="208"/>
      <c r="L131" s="204"/>
      <c r="M131" s="209"/>
      <c r="N131" s="210"/>
      <c r="O131" s="210"/>
      <c r="P131" s="210"/>
      <c r="Q131" s="210"/>
      <c r="R131" s="210"/>
      <c r="S131" s="210"/>
      <c r="T131" s="211"/>
      <c r="AT131" s="205" t="s">
        <v>178</v>
      </c>
      <c r="AU131" s="205" t="s">
        <v>82</v>
      </c>
      <c r="AV131" s="13" t="s">
        <v>82</v>
      </c>
      <c r="AW131" s="13" t="s">
        <v>36</v>
      </c>
      <c r="AX131" s="13" t="s">
        <v>80</v>
      </c>
      <c r="AY131" s="205" t="s">
        <v>167</v>
      </c>
    </row>
    <row r="132" spans="2:65" s="1" customFormat="1" ht="16.5" customHeight="1">
      <c r="B132" s="181"/>
      <c r="C132" s="213" t="s">
        <v>217</v>
      </c>
      <c r="D132" s="213" t="s">
        <v>274</v>
      </c>
      <c r="E132" s="214" t="s">
        <v>417</v>
      </c>
      <c r="F132" s="215" t="s">
        <v>2823</v>
      </c>
      <c r="G132" s="216" t="s">
        <v>248</v>
      </c>
      <c r="H132" s="217">
        <v>297</v>
      </c>
      <c r="I132" s="218"/>
      <c r="J132" s="219">
        <f>ROUND(I132*H132,2)</f>
        <v>0</v>
      </c>
      <c r="K132" s="215" t="s">
        <v>173</v>
      </c>
      <c r="L132" s="220"/>
      <c r="M132" s="221" t="s">
        <v>5</v>
      </c>
      <c r="N132" s="222" t="s">
        <v>44</v>
      </c>
      <c r="O132" s="42"/>
      <c r="P132" s="191">
        <f>O132*H132</f>
        <v>0</v>
      </c>
      <c r="Q132" s="191">
        <v>1</v>
      </c>
      <c r="R132" s="191">
        <f>Q132*H132</f>
        <v>297</v>
      </c>
      <c r="S132" s="191">
        <v>0</v>
      </c>
      <c r="T132" s="192">
        <f>S132*H132</f>
        <v>0</v>
      </c>
      <c r="AR132" s="24" t="s">
        <v>217</v>
      </c>
      <c r="AT132" s="24" t="s">
        <v>274</v>
      </c>
      <c r="AU132" s="24" t="s">
        <v>82</v>
      </c>
      <c r="AY132" s="24" t="s">
        <v>167</v>
      </c>
      <c r="BE132" s="193">
        <f>IF(N132="základní",J132,0)</f>
        <v>0</v>
      </c>
      <c r="BF132" s="193">
        <f>IF(N132="snížená",J132,0)</f>
        <v>0</v>
      </c>
      <c r="BG132" s="193">
        <f>IF(N132="zákl. přenesená",J132,0)</f>
        <v>0</v>
      </c>
      <c r="BH132" s="193">
        <f>IF(N132="sníž. přenesená",J132,0)</f>
        <v>0</v>
      </c>
      <c r="BI132" s="193">
        <f>IF(N132="nulová",J132,0)</f>
        <v>0</v>
      </c>
      <c r="BJ132" s="24" t="s">
        <v>80</v>
      </c>
      <c r="BK132" s="193">
        <f>ROUND(I132*H132,2)</f>
        <v>0</v>
      </c>
      <c r="BL132" s="24" t="s">
        <v>174</v>
      </c>
      <c r="BM132" s="24" t="s">
        <v>418</v>
      </c>
    </row>
    <row r="133" spans="2:51" s="12" customFormat="1" ht="24">
      <c r="B133" s="197"/>
      <c r="D133" s="194" t="s">
        <v>178</v>
      </c>
      <c r="E133" s="198" t="s">
        <v>5</v>
      </c>
      <c r="F133" s="199" t="s">
        <v>419</v>
      </c>
      <c r="H133" s="198" t="s">
        <v>5</v>
      </c>
      <c r="I133" s="200"/>
      <c r="L133" s="197"/>
      <c r="M133" s="201"/>
      <c r="N133" s="202"/>
      <c r="O133" s="202"/>
      <c r="P133" s="202"/>
      <c r="Q133" s="202"/>
      <c r="R133" s="202"/>
      <c r="S133" s="202"/>
      <c r="T133" s="203"/>
      <c r="AT133" s="198" t="s">
        <v>178</v>
      </c>
      <c r="AU133" s="198" t="s">
        <v>82</v>
      </c>
      <c r="AV133" s="12" t="s">
        <v>80</v>
      </c>
      <c r="AW133" s="12" t="s">
        <v>36</v>
      </c>
      <c r="AX133" s="12" t="s">
        <v>73</v>
      </c>
      <c r="AY133" s="198" t="s">
        <v>167</v>
      </c>
    </row>
    <row r="134" spans="2:51" s="13" customFormat="1" ht="13.5">
      <c r="B134" s="204"/>
      <c r="D134" s="194" t="s">
        <v>178</v>
      </c>
      <c r="E134" s="205" t="s">
        <v>5</v>
      </c>
      <c r="F134" s="206" t="s">
        <v>420</v>
      </c>
      <c r="H134" s="207">
        <v>297</v>
      </c>
      <c r="I134" s="208"/>
      <c r="L134" s="204"/>
      <c r="M134" s="209"/>
      <c r="N134" s="210"/>
      <c r="O134" s="210"/>
      <c r="P134" s="210"/>
      <c r="Q134" s="210"/>
      <c r="R134" s="210"/>
      <c r="S134" s="210"/>
      <c r="T134" s="211"/>
      <c r="AT134" s="205" t="s">
        <v>178</v>
      </c>
      <c r="AU134" s="205" t="s">
        <v>82</v>
      </c>
      <c r="AV134" s="13" t="s">
        <v>82</v>
      </c>
      <c r="AW134" s="13" t="s">
        <v>36</v>
      </c>
      <c r="AX134" s="13" t="s">
        <v>80</v>
      </c>
      <c r="AY134" s="205" t="s">
        <v>167</v>
      </c>
    </row>
    <row r="135" spans="2:65" s="1" customFormat="1" ht="16.5" customHeight="1">
      <c r="B135" s="181"/>
      <c r="C135" s="182" t="s">
        <v>224</v>
      </c>
      <c r="D135" s="182" t="s">
        <v>169</v>
      </c>
      <c r="E135" s="183" t="s">
        <v>421</v>
      </c>
      <c r="F135" s="184" t="s">
        <v>422</v>
      </c>
      <c r="G135" s="185" t="s">
        <v>172</v>
      </c>
      <c r="H135" s="186">
        <v>1100</v>
      </c>
      <c r="I135" s="187"/>
      <c r="J135" s="188">
        <f>ROUND(I135*H135,2)</f>
        <v>0</v>
      </c>
      <c r="K135" s="184" t="s">
        <v>173</v>
      </c>
      <c r="L135" s="41"/>
      <c r="M135" s="189" t="s">
        <v>5</v>
      </c>
      <c r="N135" s="190" t="s">
        <v>44</v>
      </c>
      <c r="O135" s="42"/>
      <c r="P135" s="191">
        <f>O135*H135</f>
        <v>0</v>
      </c>
      <c r="Q135" s="191">
        <v>0</v>
      </c>
      <c r="R135" s="191">
        <f>Q135*H135</f>
        <v>0</v>
      </c>
      <c r="S135" s="191">
        <v>0</v>
      </c>
      <c r="T135" s="192">
        <f>S135*H135</f>
        <v>0</v>
      </c>
      <c r="AR135" s="24" t="s">
        <v>174</v>
      </c>
      <c r="AT135" s="24" t="s">
        <v>169</v>
      </c>
      <c r="AU135" s="24" t="s">
        <v>82</v>
      </c>
      <c r="AY135" s="24" t="s">
        <v>167</v>
      </c>
      <c r="BE135" s="193">
        <f>IF(N135="základní",J135,0)</f>
        <v>0</v>
      </c>
      <c r="BF135" s="193">
        <f>IF(N135="snížená",J135,0)</f>
        <v>0</v>
      </c>
      <c r="BG135" s="193">
        <f>IF(N135="zákl. přenesená",J135,0)</f>
        <v>0</v>
      </c>
      <c r="BH135" s="193">
        <f>IF(N135="sníž. přenesená",J135,0)</f>
        <v>0</v>
      </c>
      <c r="BI135" s="193">
        <f>IF(N135="nulová",J135,0)</f>
        <v>0</v>
      </c>
      <c r="BJ135" s="24" t="s">
        <v>80</v>
      </c>
      <c r="BK135" s="193">
        <f>ROUND(I135*H135,2)</f>
        <v>0</v>
      </c>
      <c r="BL135" s="24" t="s">
        <v>174</v>
      </c>
      <c r="BM135" s="24" t="s">
        <v>423</v>
      </c>
    </row>
    <row r="136" spans="2:47" s="1" customFormat="1" ht="38">
      <c r="B136" s="41"/>
      <c r="D136" s="194" t="s">
        <v>176</v>
      </c>
      <c r="F136" s="195" t="s">
        <v>424</v>
      </c>
      <c r="I136" s="156"/>
      <c r="L136" s="41"/>
      <c r="M136" s="196"/>
      <c r="N136" s="42"/>
      <c r="O136" s="42"/>
      <c r="P136" s="42"/>
      <c r="Q136" s="42"/>
      <c r="R136" s="42"/>
      <c r="S136" s="42"/>
      <c r="T136" s="70"/>
      <c r="AT136" s="24" t="s">
        <v>176</v>
      </c>
      <c r="AU136" s="24" t="s">
        <v>82</v>
      </c>
    </row>
    <row r="137" spans="2:51" s="12" customFormat="1" ht="13.5">
      <c r="B137" s="197"/>
      <c r="D137" s="194" t="s">
        <v>178</v>
      </c>
      <c r="E137" s="198" t="s">
        <v>5</v>
      </c>
      <c r="F137" s="199" t="s">
        <v>408</v>
      </c>
      <c r="H137" s="198" t="s">
        <v>5</v>
      </c>
      <c r="I137" s="200"/>
      <c r="L137" s="197"/>
      <c r="M137" s="201"/>
      <c r="N137" s="202"/>
      <c r="O137" s="202"/>
      <c r="P137" s="202"/>
      <c r="Q137" s="202"/>
      <c r="R137" s="202"/>
      <c r="S137" s="202"/>
      <c r="T137" s="203"/>
      <c r="AT137" s="198" t="s">
        <v>178</v>
      </c>
      <c r="AU137" s="198" t="s">
        <v>82</v>
      </c>
      <c r="AV137" s="12" t="s">
        <v>80</v>
      </c>
      <c r="AW137" s="12" t="s">
        <v>36</v>
      </c>
      <c r="AX137" s="12" t="s">
        <v>73</v>
      </c>
      <c r="AY137" s="198" t="s">
        <v>167</v>
      </c>
    </row>
    <row r="138" spans="2:51" s="13" customFormat="1" ht="13.5">
      <c r="B138" s="204"/>
      <c r="D138" s="194" t="s">
        <v>178</v>
      </c>
      <c r="E138" s="205" t="s">
        <v>5</v>
      </c>
      <c r="F138" s="206" t="s">
        <v>425</v>
      </c>
      <c r="H138" s="207">
        <v>382</v>
      </c>
      <c r="I138" s="208"/>
      <c r="L138" s="204"/>
      <c r="M138" s="209"/>
      <c r="N138" s="210"/>
      <c r="O138" s="210"/>
      <c r="P138" s="210"/>
      <c r="Q138" s="210"/>
      <c r="R138" s="210"/>
      <c r="S138" s="210"/>
      <c r="T138" s="211"/>
      <c r="AT138" s="205" t="s">
        <v>178</v>
      </c>
      <c r="AU138" s="205" t="s">
        <v>82</v>
      </c>
      <c r="AV138" s="13" t="s">
        <v>82</v>
      </c>
      <c r="AW138" s="13" t="s">
        <v>36</v>
      </c>
      <c r="AX138" s="13" t="s">
        <v>80</v>
      </c>
      <c r="AY138" s="205" t="s">
        <v>167</v>
      </c>
    </row>
    <row r="139" spans="2:65" s="1" customFormat="1" ht="16.5" customHeight="1">
      <c r="B139" s="181"/>
      <c r="C139" s="182" t="s">
        <v>229</v>
      </c>
      <c r="D139" s="182" t="s">
        <v>169</v>
      </c>
      <c r="E139" s="183" t="s">
        <v>426</v>
      </c>
      <c r="F139" s="184" t="s">
        <v>427</v>
      </c>
      <c r="G139" s="185" t="s">
        <v>200</v>
      </c>
      <c r="H139" s="186">
        <v>19.1</v>
      </c>
      <c r="I139" s="187"/>
      <c r="J139" s="188">
        <f>ROUND(I139*H139,2)</f>
        <v>0</v>
      </c>
      <c r="K139" s="184" t="s">
        <v>173</v>
      </c>
      <c r="L139" s="41"/>
      <c r="M139" s="189" t="s">
        <v>5</v>
      </c>
      <c r="N139" s="190" t="s">
        <v>44</v>
      </c>
      <c r="O139" s="42"/>
      <c r="P139" s="191">
        <f>O139*H139</f>
        <v>0</v>
      </c>
      <c r="Q139" s="191">
        <v>0</v>
      </c>
      <c r="R139" s="191">
        <f>Q139*H139</f>
        <v>0</v>
      </c>
      <c r="S139" s="191">
        <v>0</v>
      </c>
      <c r="T139" s="192">
        <f>S139*H139</f>
        <v>0</v>
      </c>
      <c r="AR139" s="24" t="s">
        <v>174</v>
      </c>
      <c r="AT139" s="24" t="s">
        <v>169</v>
      </c>
      <c r="AU139" s="24" t="s">
        <v>82</v>
      </c>
      <c r="AY139" s="24" t="s">
        <v>167</v>
      </c>
      <c r="BE139" s="193">
        <f>IF(N139="základní",J139,0)</f>
        <v>0</v>
      </c>
      <c r="BF139" s="193">
        <f>IF(N139="snížená",J139,0)</f>
        <v>0</v>
      </c>
      <c r="BG139" s="193">
        <f>IF(N139="zákl. přenesená",J139,0)</f>
        <v>0</v>
      </c>
      <c r="BH139" s="193">
        <f>IF(N139="sníž. přenesená",J139,0)</f>
        <v>0</v>
      </c>
      <c r="BI139" s="193">
        <f>IF(N139="nulová",J139,0)</f>
        <v>0</v>
      </c>
      <c r="BJ139" s="24" t="s">
        <v>80</v>
      </c>
      <c r="BK139" s="193">
        <f>ROUND(I139*H139,2)</f>
        <v>0</v>
      </c>
      <c r="BL139" s="24" t="s">
        <v>174</v>
      </c>
      <c r="BM139" s="24" t="s">
        <v>428</v>
      </c>
    </row>
    <row r="140" spans="2:47" s="1" customFormat="1" ht="19">
      <c r="B140" s="41"/>
      <c r="D140" s="194" t="s">
        <v>429</v>
      </c>
      <c r="F140" s="195" t="s">
        <v>430</v>
      </c>
      <c r="I140" s="156"/>
      <c r="L140" s="41"/>
      <c r="M140" s="196"/>
      <c r="N140" s="42"/>
      <c r="O140" s="42"/>
      <c r="P140" s="42"/>
      <c r="Q140" s="42"/>
      <c r="R140" s="42"/>
      <c r="S140" s="42"/>
      <c r="T140" s="70"/>
      <c r="AT140" s="24" t="s">
        <v>429</v>
      </c>
      <c r="AU140" s="24" t="s">
        <v>82</v>
      </c>
    </row>
    <row r="141" spans="2:51" s="12" customFormat="1" ht="13.5">
      <c r="B141" s="197"/>
      <c r="D141" s="194" t="s">
        <v>178</v>
      </c>
      <c r="E141" s="198" t="s">
        <v>5</v>
      </c>
      <c r="F141" s="199" t="s">
        <v>431</v>
      </c>
      <c r="H141" s="198" t="s">
        <v>5</v>
      </c>
      <c r="I141" s="200"/>
      <c r="L141" s="197"/>
      <c r="M141" s="201"/>
      <c r="N141" s="202"/>
      <c r="O141" s="202"/>
      <c r="P141" s="202"/>
      <c r="Q141" s="202"/>
      <c r="R141" s="202"/>
      <c r="S141" s="202"/>
      <c r="T141" s="203"/>
      <c r="AT141" s="198" t="s">
        <v>178</v>
      </c>
      <c r="AU141" s="198" t="s">
        <v>82</v>
      </c>
      <c r="AV141" s="12" t="s">
        <v>80</v>
      </c>
      <c r="AW141" s="12" t="s">
        <v>36</v>
      </c>
      <c r="AX141" s="12" t="s">
        <v>73</v>
      </c>
      <c r="AY141" s="198" t="s">
        <v>167</v>
      </c>
    </row>
    <row r="142" spans="2:51" s="13" customFormat="1" ht="13.5">
      <c r="B142" s="204"/>
      <c r="D142" s="194" t="s">
        <v>178</v>
      </c>
      <c r="E142" s="205" t="s">
        <v>5</v>
      </c>
      <c r="F142" s="206" t="s">
        <v>432</v>
      </c>
      <c r="H142" s="207">
        <v>19.1</v>
      </c>
      <c r="I142" s="208"/>
      <c r="L142" s="204"/>
      <c r="M142" s="209"/>
      <c r="N142" s="210"/>
      <c r="O142" s="210"/>
      <c r="P142" s="210"/>
      <c r="Q142" s="210"/>
      <c r="R142" s="210"/>
      <c r="S142" s="210"/>
      <c r="T142" s="211"/>
      <c r="AT142" s="205" t="s">
        <v>178</v>
      </c>
      <c r="AU142" s="205" t="s">
        <v>82</v>
      </c>
      <c r="AV142" s="13" t="s">
        <v>82</v>
      </c>
      <c r="AW142" s="13" t="s">
        <v>36</v>
      </c>
      <c r="AX142" s="13" t="s">
        <v>80</v>
      </c>
      <c r="AY142" s="205" t="s">
        <v>167</v>
      </c>
    </row>
    <row r="143" spans="2:63" s="11" customFormat="1" ht="29.9" customHeight="1">
      <c r="B143" s="168"/>
      <c r="D143" s="169" t="s">
        <v>72</v>
      </c>
      <c r="E143" s="179" t="s">
        <v>174</v>
      </c>
      <c r="F143" s="179" t="s">
        <v>433</v>
      </c>
      <c r="I143" s="171"/>
      <c r="J143" s="180">
        <f>BK143</f>
        <v>0</v>
      </c>
      <c r="L143" s="168"/>
      <c r="M143" s="173"/>
      <c r="N143" s="174"/>
      <c r="O143" s="174"/>
      <c r="P143" s="175">
        <f>SUM(P144:P148)</f>
        <v>0</v>
      </c>
      <c r="Q143" s="174"/>
      <c r="R143" s="175">
        <f>SUM(R144:R148)</f>
        <v>4.7124</v>
      </c>
      <c r="S143" s="174"/>
      <c r="T143" s="176">
        <f>SUM(T144:T148)</f>
        <v>0</v>
      </c>
      <c r="AR143" s="169" t="s">
        <v>80</v>
      </c>
      <c r="AT143" s="177" t="s">
        <v>72</v>
      </c>
      <c r="AU143" s="177" t="s">
        <v>80</v>
      </c>
      <c r="AY143" s="169" t="s">
        <v>167</v>
      </c>
      <c r="BK143" s="178">
        <f>SUM(BK144:BK148)</f>
        <v>0</v>
      </c>
    </row>
    <row r="144" spans="2:65" s="1" customFormat="1" ht="25.5" customHeight="1">
      <c r="B144" s="181"/>
      <c r="C144" s="182" t="s">
        <v>245</v>
      </c>
      <c r="D144" s="182" t="s">
        <v>169</v>
      </c>
      <c r="E144" s="183" t="s">
        <v>434</v>
      </c>
      <c r="F144" s="184" t="s">
        <v>435</v>
      </c>
      <c r="G144" s="185" t="s">
        <v>200</v>
      </c>
      <c r="H144" s="186">
        <v>2.55</v>
      </c>
      <c r="I144" s="187"/>
      <c r="J144" s="188">
        <f>ROUND(I144*H144,2)</f>
        <v>0</v>
      </c>
      <c r="K144" s="184" t="s">
        <v>173</v>
      </c>
      <c r="L144" s="41"/>
      <c r="M144" s="189" t="s">
        <v>5</v>
      </c>
      <c r="N144" s="190" t="s">
        <v>44</v>
      </c>
      <c r="O144" s="42"/>
      <c r="P144" s="191">
        <f>O144*H144</f>
        <v>0</v>
      </c>
      <c r="Q144" s="191">
        <v>1.848</v>
      </c>
      <c r="R144" s="191">
        <f>Q144*H144</f>
        <v>4.7124</v>
      </c>
      <c r="S144" s="191">
        <v>0</v>
      </c>
      <c r="T144" s="192">
        <f>S144*H144</f>
        <v>0</v>
      </c>
      <c r="AR144" s="24" t="s">
        <v>174</v>
      </c>
      <c r="AT144" s="24" t="s">
        <v>169</v>
      </c>
      <c r="AU144" s="24" t="s">
        <v>82</v>
      </c>
      <c r="AY144" s="24" t="s">
        <v>167</v>
      </c>
      <c r="BE144" s="193">
        <f>IF(N144="základní",J144,0)</f>
        <v>0</v>
      </c>
      <c r="BF144" s="193">
        <f>IF(N144="snížená",J144,0)</f>
        <v>0</v>
      </c>
      <c r="BG144" s="193">
        <f>IF(N144="zákl. přenesená",J144,0)</f>
        <v>0</v>
      </c>
      <c r="BH144" s="193">
        <f>IF(N144="sníž. přenesená",J144,0)</f>
        <v>0</v>
      </c>
      <c r="BI144" s="193">
        <f>IF(N144="nulová",J144,0)</f>
        <v>0</v>
      </c>
      <c r="BJ144" s="24" t="s">
        <v>80</v>
      </c>
      <c r="BK144" s="193">
        <f>ROUND(I144*H144,2)</f>
        <v>0</v>
      </c>
      <c r="BL144" s="24" t="s">
        <v>174</v>
      </c>
      <c r="BM144" s="24" t="s">
        <v>436</v>
      </c>
    </row>
    <row r="145" spans="2:47" s="1" customFormat="1" ht="66.5">
      <c r="B145" s="41"/>
      <c r="D145" s="194" t="s">
        <v>176</v>
      </c>
      <c r="F145" s="195" t="s">
        <v>437</v>
      </c>
      <c r="I145" s="156"/>
      <c r="L145" s="41"/>
      <c r="M145" s="196"/>
      <c r="N145" s="42"/>
      <c r="O145" s="42"/>
      <c r="P145" s="42"/>
      <c r="Q145" s="42"/>
      <c r="R145" s="42"/>
      <c r="S145" s="42"/>
      <c r="T145" s="70"/>
      <c r="AT145" s="24" t="s">
        <v>176</v>
      </c>
      <c r="AU145" s="24" t="s">
        <v>82</v>
      </c>
    </row>
    <row r="146" spans="2:51" s="12" customFormat="1" ht="13.5">
      <c r="B146" s="197"/>
      <c r="D146" s="194" t="s">
        <v>178</v>
      </c>
      <c r="E146" s="198" t="s">
        <v>5</v>
      </c>
      <c r="F146" s="199"/>
      <c r="H146" s="198" t="s">
        <v>5</v>
      </c>
      <c r="I146" s="200"/>
      <c r="L146" s="197"/>
      <c r="M146" s="201"/>
      <c r="N146" s="202"/>
      <c r="O146" s="202"/>
      <c r="P146" s="202"/>
      <c r="Q146" s="202"/>
      <c r="R146" s="202"/>
      <c r="S146" s="202"/>
      <c r="T146" s="203"/>
      <c r="AT146" s="198" t="s">
        <v>178</v>
      </c>
      <c r="AU146" s="198" t="s">
        <v>82</v>
      </c>
      <c r="AV146" s="12" t="s">
        <v>80</v>
      </c>
      <c r="AW146" s="12" t="s">
        <v>36</v>
      </c>
      <c r="AX146" s="12" t="s">
        <v>73</v>
      </c>
      <c r="AY146" s="198" t="s">
        <v>167</v>
      </c>
    </row>
    <row r="147" spans="2:51" s="12" customFormat="1" ht="13.5">
      <c r="B147" s="197"/>
      <c r="D147" s="194" t="s">
        <v>178</v>
      </c>
      <c r="E147" s="198" t="s">
        <v>5</v>
      </c>
      <c r="F147" s="199" t="s">
        <v>438</v>
      </c>
      <c r="H147" s="198" t="s">
        <v>5</v>
      </c>
      <c r="I147" s="200"/>
      <c r="L147" s="197"/>
      <c r="M147" s="201"/>
      <c r="N147" s="202"/>
      <c r="O147" s="202"/>
      <c r="P147" s="202"/>
      <c r="Q147" s="202"/>
      <c r="R147" s="202"/>
      <c r="S147" s="202"/>
      <c r="T147" s="203"/>
      <c r="AT147" s="198" t="s">
        <v>178</v>
      </c>
      <c r="AU147" s="198" t="s">
        <v>82</v>
      </c>
      <c r="AV147" s="12" t="s">
        <v>80</v>
      </c>
      <c r="AW147" s="12" t="s">
        <v>36</v>
      </c>
      <c r="AX147" s="12" t="s">
        <v>73</v>
      </c>
      <c r="AY147" s="198" t="s">
        <v>167</v>
      </c>
    </row>
    <row r="148" spans="2:51" s="13" customFormat="1" ht="13.5">
      <c r="B148" s="204"/>
      <c r="D148" s="194" t="s">
        <v>178</v>
      </c>
      <c r="E148" s="205" t="s">
        <v>5</v>
      </c>
      <c r="F148" s="206" t="s">
        <v>439</v>
      </c>
      <c r="H148" s="207">
        <v>2.55</v>
      </c>
      <c r="I148" s="208"/>
      <c r="L148" s="204"/>
      <c r="M148" s="209"/>
      <c r="N148" s="210"/>
      <c r="O148" s="210"/>
      <c r="P148" s="210"/>
      <c r="Q148" s="210"/>
      <c r="R148" s="210"/>
      <c r="S148" s="210"/>
      <c r="T148" s="211"/>
      <c r="AT148" s="205" t="s">
        <v>178</v>
      </c>
      <c r="AU148" s="205" t="s">
        <v>82</v>
      </c>
      <c r="AV148" s="13" t="s">
        <v>82</v>
      </c>
      <c r="AW148" s="13" t="s">
        <v>36</v>
      </c>
      <c r="AX148" s="13" t="s">
        <v>80</v>
      </c>
      <c r="AY148" s="205" t="s">
        <v>167</v>
      </c>
    </row>
    <row r="149" spans="2:63" s="11" customFormat="1" ht="29.9" customHeight="1">
      <c r="B149" s="168"/>
      <c r="D149" s="169" t="s">
        <v>72</v>
      </c>
      <c r="E149" s="179" t="s">
        <v>197</v>
      </c>
      <c r="F149" s="179" t="s">
        <v>440</v>
      </c>
      <c r="I149" s="171"/>
      <c r="J149" s="180">
        <f>BK149</f>
        <v>0</v>
      </c>
      <c r="L149" s="168"/>
      <c r="M149" s="173"/>
      <c r="N149" s="174"/>
      <c r="O149" s="174"/>
      <c r="P149" s="175">
        <f>SUM(P150:P192)</f>
        <v>0</v>
      </c>
      <c r="Q149" s="174"/>
      <c r="R149" s="175">
        <f>SUM(R150:R192)</f>
        <v>7.547999999999999</v>
      </c>
      <c r="S149" s="174"/>
      <c r="T149" s="176">
        <f>SUM(T150:T192)</f>
        <v>0</v>
      </c>
      <c r="AR149" s="169" t="s">
        <v>80</v>
      </c>
      <c r="AT149" s="177" t="s">
        <v>72</v>
      </c>
      <c r="AU149" s="177" t="s">
        <v>80</v>
      </c>
      <c r="AY149" s="169" t="s">
        <v>167</v>
      </c>
      <c r="BK149" s="178">
        <f>SUM(BK150:BK192)</f>
        <v>0</v>
      </c>
    </row>
    <row r="150" spans="2:65" s="1" customFormat="1" ht="25.5" customHeight="1">
      <c r="B150" s="181"/>
      <c r="C150" s="182" t="s">
        <v>252</v>
      </c>
      <c r="D150" s="182" t="s">
        <v>169</v>
      </c>
      <c r="E150" s="183" t="s">
        <v>441</v>
      </c>
      <c r="F150" s="184" t="s">
        <v>442</v>
      </c>
      <c r="G150" s="185" t="s">
        <v>172</v>
      </c>
      <c r="H150" s="186">
        <f>+H157</f>
        <v>156.9</v>
      </c>
      <c r="I150" s="187">
        <v>0</v>
      </c>
      <c r="J150" s="188">
        <f>ROUND(I150*H150,2)</f>
        <v>0</v>
      </c>
      <c r="K150" s="184" t="s">
        <v>173</v>
      </c>
      <c r="L150" s="41"/>
      <c r="M150" s="189" t="s">
        <v>5</v>
      </c>
      <c r="N150" s="190" t="s">
        <v>44</v>
      </c>
      <c r="O150" s="42"/>
      <c r="P150" s="191">
        <f>O150*H150</f>
        <v>0</v>
      </c>
      <c r="Q150" s="191">
        <v>0</v>
      </c>
      <c r="R150" s="191">
        <f>Q150*H150</f>
        <v>0</v>
      </c>
      <c r="S150" s="191">
        <v>0</v>
      </c>
      <c r="T150" s="192">
        <f>S150*H150</f>
        <v>0</v>
      </c>
      <c r="AR150" s="24" t="s">
        <v>174</v>
      </c>
      <c r="AT150" s="24" t="s">
        <v>169</v>
      </c>
      <c r="AU150" s="24" t="s">
        <v>82</v>
      </c>
      <c r="AY150" s="24" t="s">
        <v>167</v>
      </c>
      <c r="BE150" s="193">
        <f>IF(N150="základní",J150,0)</f>
        <v>0</v>
      </c>
      <c r="BF150" s="193">
        <f>IF(N150="snížená",J150,0)</f>
        <v>0</v>
      </c>
      <c r="BG150" s="193">
        <f>IF(N150="zákl. přenesená",J150,0)</f>
        <v>0</v>
      </c>
      <c r="BH150" s="193">
        <f>IF(N150="sníž. přenesená",J150,0)</f>
        <v>0</v>
      </c>
      <c r="BI150" s="193">
        <f>IF(N150="nulová",J150,0)</f>
        <v>0</v>
      </c>
      <c r="BJ150" s="24" t="s">
        <v>80</v>
      </c>
      <c r="BK150" s="193">
        <f>ROUND(I150*H150,2)</f>
        <v>0</v>
      </c>
      <c r="BL150" s="24" t="s">
        <v>174</v>
      </c>
      <c r="BM150" s="24" t="s">
        <v>443</v>
      </c>
    </row>
    <row r="151" spans="2:51" s="12" customFormat="1" ht="13.5">
      <c r="B151" s="197"/>
      <c r="D151" s="194" t="s">
        <v>178</v>
      </c>
      <c r="E151" s="198" t="s">
        <v>5</v>
      </c>
      <c r="F151" s="199" t="s">
        <v>402</v>
      </c>
      <c r="H151" s="198" t="s">
        <v>5</v>
      </c>
      <c r="I151" s="200"/>
      <c r="L151" s="197"/>
      <c r="M151" s="201"/>
      <c r="N151" s="202"/>
      <c r="O151" s="202"/>
      <c r="P151" s="202"/>
      <c r="Q151" s="202"/>
      <c r="R151" s="202"/>
      <c r="S151" s="202"/>
      <c r="T151" s="203"/>
      <c r="AT151" s="198" t="s">
        <v>178</v>
      </c>
      <c r="AU151" s="198" t="s">
        <v>82</v>
      </c>
      <c r="AV151" s="12" t="s">
        <v>80</v>
      </c>
      <c r="AW151" s="12" t="s">
        <v>36</v>
      </c>
      <c r="AX151" s="12" t="s">
        <v>73</v>
      </c>
      <c r="AY151" s="198" t="s">
        <v>167</v>
      </c>
    </row>
    <row r="152" spans="2:51" s="13" customFormat="1" ht="13.5">
      <c r="B152" s="204"/>
      <c r="D152" s="194" t="s">
        <v>178</v>
      </c>
      <c r="E152" s="205" t="s">
        <v>5</v>
      </c>
      <c r="F152" s="206" t="s">
        <v>403</v>
      </c>
      <c r="H152" s="207">
        <v>26.5</v>
      </c>
      <c r="I152" s="208"/>
      <c r="L152" s="204"/>
      <c r="M152" s="209"/>
      <c r="N152" s="210"/>
      <c r="O152" s="210"/>
      <c r="P152" s="210"/>
      <c r="Q152" s="210"/>
      <c r="R152" s="210"/>
      <c r="S152" s="210"/>
      <c r="T152" s="211"/>
      <c r="AT152" s="205" t="s">
        <v>178</v>
      </c>
      <c r="AU152" s="205" t="s">
        <v>82</v>
      </c>
      <c r="AV152" s="13" t="s">
        <v>82</v>
      </c>
      <c r="AW152" s="13" t="s">
        <v>36</v>
      </c>
      <c r="AX152" s="13" t="s">
        <v>73</v>
      </c>
      <c r="AY152" s="205" t="s">
        <v>167</v>
      </c>
    </row>
    <row r="153" spans="2:51" s="12" customFormat="1" ht="13.5">
      <c r="B153" s="197"/>
      <c r="D153" s="194" t="s">
        <v>178</v>
      </c>
      <c r="E153" s="198" t="s">
        <v>5</v>
      </c>
      <c r="F153" s="199" t="s">
        <v>404</v>
      </c>
      <c r="H153" s="198" t="s">
        <v>5</v>
      </c>
      <c r="I153" s="200"/>
      <c r="L153" s="197"/>
      <c r="M153" s="201"/>
      <c r="N153" s="202"/>
      <c r="O153" s="202"/>
      <c r="P153" s="202"/>
      <c r="Q153" s="202"/>
      <c r="R153" s="202"/>
      <c r="S153" s="202"/>
      <c r="T153" s="203"/>
      <c r="AT153" s="198" t="s">
        <v>178</v>
      </c>
      <c r="AU153" s="198" t="s">
        <v>82</v>
      </c>
      <c r="AV153" s="12" t="s">
        <v>80</v>
      </c>
      <c r="AW153" s="12" t="s">
        <v>36</v>
      </c>
      <c r="AX153" s="12" t="s">
        <v>73</v>
      </c>
      <c r="AY153" s="198" t="s">
        <v>167</v>
      </c>
    </row>
    <row r="154" spans="2:51" s="13" customFormat="1" ht="13.5">
      <c r="B154" s="204"/>
      <c r="D154" s="194" t="s">
        <v>178</v>
      </c>
      <c r="E154" s="205" t="s">
        <v>5</v>
      </c>
      <c r="F154" s="206" t="s">
        <v>405</v>
      </c>
      <c r="H154" s="207">
        <v>12.4</v>
      </c>
      <c r="I154" s="208"/>
      <c r="L154" s="204"/>
      <c r="M154" s="209"/>
      <c r="N154" s="210"/>
      <c r="O154" s="210"/>
      <c r="P154" s="210"/>
      <c r="Q154" s="210"/>
      <c r="R154" s="210"/>
      <c r="S154" s="210"/>
      <c r="T154" s="211"/>
      <c r="AT154" s="205" t="s">
        <v>178</v>
      </c>
      <c r="AU154" s="205" t="s">
        <v>82</v>
      </c>
      <c r="AV154" s="13" t="s">
        <v>82</v>
      </c>
      <c r="AW154" s="13" t="s">
        <v>36</v>
      </c>
      <c r="AX154" s="13" t="s">
        <v>73</v>
      </c>
      <c r="AY154" s="205" t="s">
        <v>167</v>
      </c>
    </row>
    <row r="155" spans="2:51" s="14" customFormat="1" ht="13.5">
      <c r="B155" s="223"/>
      <c r="D155" s="194" t="s">
        <v>178</v>
      </c>
      <c r="E155" s="224" t="s">
        <v>5</v>
      </c>
      <c r="F155" s="199" t="s">
        <v>410</v>
      </c>
      <c r="G155" s="12"/>
      <c r="H155" s="198" t="s">
        <v>5</v>
      </c>
      <c r="I155" s="200"/>
      <c r="L155" s="223"/>
      <c r="M155" s="228"/>
      <c r="N155" s="229"/>
      <c r="O155" s="229"/>
      <c r="P155" s="229"/>
      <c r="Q155" s="229"/>
      <c r="R155" s="229"/>
      <c r="S155" s="229"/>
      <c r="T155" s="230"/>
      <c r="AT155" s="224" t="s">
        <v>178</v>
      </c>
      <c r="AU155" s="224" t="s">
        <v>82</v>
      </c>
      <c r="AV155" s="14" t="s">
        <v>174</v>
      </c>
      <c r="AW155" s="14" t="s">
        <v>36</v>
      </c>
      <c r="AX155" s="14" t="s">
        <v>80</v>
      </c>
      <c r="AY155" s="224" t="s">
        <v>167</v>
      </c>
    </row>
    <row r="156" spans="2:51" s="14" customFormat="1" ht="13.5">
      <c r="B156" s="223"/>
      <c r="D156" s="194"/>
      <c r="E156" s="224"/>
      <c r="F156" s="206">
        <v>118</v>
      </c>
      <c r="G156" s="13"/>
      <c r="H156" s="207">
        <v>118</v>
      </c>
      <c r="I156" s="208"/>
      <c r="L156" s="223"/>
      <c r="M156" s="228"/>
      <c r="N156" s="329"/>
      <c r="O156" s="329"/>
      <c r="P156" s="329"/>
      <c r="Q156" s="329"/>
      <c r="R156" s="329"/>
      <c r="S156" s="329"/>
      <c r="T156" s="230"/>
      <c r="AT156" s="224"/>
      <c r="AU156" s="224"/>
      <c r="AY156" s="224"/>
    </row>
    <row r="157" spans="2:51" s="14" customFormat="1" ht="13.5">
      <c r="B157" s="223"/>
      <c r="D157" s="194"/>
      <c r="E157" s="224"/>
      <c r="F157" s="225" t="s">
        <v>348</v>
      </c>
      <c r="H157" s="226">
        <f>+H156+H154+H152</f>
        <v>156.9</v>
      </c>
      <c r="I157" s="227"/>
      <c r="L157" s="223"/>
      <c r="M157" s="228"/>
      <c r="N157" s="329"/>
      <c r="O157" s="329"/>
      <c r="P157" s="329"/>
      <c r="Q157" s="329"/>
      <c r="R157" s="329"/>
      <c r="S157" s="329"/>
      <c r="T157" s="230"/>
      <c r="AT157" s="224"/>
      <c r="AU157" s="224"/>
      <c r="AY157" s="224"/>
    </row>
    <row r="158" spans="2:51" s="14" customFormat="1" ht="13.5">
      <c r="B158" s="223"/>
      <c r="D158" s="194"/>
      <c r="E158" s="224"/>
      <c r="F158" s="225"/>
      <c r="H158" s="226"/>
      <c r="I158" s="227"/>
      <c r="L158" s="223"/>
      <c r="M158" s="228"/>
      <c r="N158" s="329"/>
      <c r="O158" s="329"/>
      <c r="P158" s="329"/>
      <c r="Q158" s="329"/>
      <c r="R158" s="329"/>
      <c r="S158" s="329"/>
      <c r="T158" s="230"/>
      <c r="AT158" s="224"/>
      <c r="AU158" s="224"/>
      <c r="AY158" s="224"/>
    </row>
    <row r="159" spans="2:65" s="1" customFormat="1" ht="38.25" customHeight="1">
      <c r="B159" s="181"/>
      <c r="C159" s="182" t="s">
        <v>11</v>
      </c>
      <c r="D159" s="182" t="s">
        <v>169</v>
      </c>
      <c r="E159" s="183" t="s">
        <v>444</v>
      </c>
      <c r="F159" s="184" t="s">
        <v>445</v>
      </c>
      <c r="G159" s="185" t="s">
        <v>172</v>
      </c>
      <c r="H159" s="186">
        <v>382</v>
      </c>
      <c r="I159" s="187"/>
      <c r="J159" s="188">
        <f>ROUND(I159*H159,2)</f>
        <v>0</v>
      </c>
      <c r="K159" s="184" t="s">
        <v>5</v>
      </c>
      <c r="L159" s="41"/>
      <c r="M159" s="189" t="s">
        <v>5</v>
      </c>
      <c r="N159" s="190" t="s">
        <v>44</v>
      </c>
      <c r="O159" s="42"/>
      <c r="P159" s="191">
        <f>O159*H159</f>
        <v>0</v>
      </c>
      <c r="Q159" s="191">
        <v>0</v>
      </c>
      <c r="R159" s="191">
        <f>Q159*H159</f>
        <v>0</v>
      </c>
      <c r="S159" s="191">
        <v>0</v>
      </c>
      <c r="T159" s="192">
        <f>S159*H159</f>
        <v>0</v>
      </c>
      <c r="AR159" s="24" t="s">
        <v>174</v>
      </c>
      <c r="AT159" s="24" t="s">
        <v>169</v>
      </c>
      <c r="AU159" s="24" t="s">
        <v>82</v>
      </c>
      <c r="AY159" s="24" t="s">
        <v>167</v>
      </c>
      <c r="BE159" s="193">
        <f>IF(N159="základní",J159,0)</f>
        <v>0</v>
      </c>
      <c r="BF159" s="193">
        <f>IF(N159="snížená",J159,0)</f>
        <v>0</v>
      </c>
      <c r="BG159" s="193">
        <f>IF(N159="zákl. přenesená",J159,0)</f>
        <v>0</v>
      </c>
      <c r="BH159" s="193">
        <f>IF(N159="sníž. přenesená",J159,0)</f>
        <v>0</v>
      </c>
      <c r="BI159" s="193">
        <f>IF(N159="nulová",J159,0)</f>
        <v>0</v>
      </c>
      <c r="BJ159" s="24" t="s">
        <v>80</v>
      </c>
      <c r="BK159" s="193">
        <f>ROUND(I159*H159,2)</f>
        <v>0</v>
      </c>
      <c r="BL159" s="24" t="s">
        <v>174</v>
      </c>
      <c r="BM159" s="24" t="s">
        <v>446</v>
      </c>
    </row>
    <row r="160" spans="2:51" s="12" customFormat="1" ht="13.5">
      <c r="B160" s="197"/>
      <c r="D160" s="194" t="s">
        <v>178</v>
      </c>
      <c r="E160" s="198" t="s">
        <v>5</v>
      </c>
      <c r="F160" s="199" t="s">
        <v>390</v>
      </c>
      <c r="H160" s="198" t="s">
        <v>5</v>
      </c>
      <c r="I160" s="200"/>
      <c r="L160" s="197"/>
      <c r="M160" s="201"/>
      <c r="N160" s="202"/>
      <c r="O160" s="202"/>
      <c r="P160" s="202"/>
      <c r="Q160" s="202"/>
      <c r="R160" s="202"/>
      <c r="S160" s="202"/>
      <c r="T160" s="203"/>
      <c r="AT160" s="198" t="s">
        <v>178</v>
      </c>
      <c r="AU160" s="198" t="s">
        <v>82</v>
      </c>
      <c r="AV160" s="12" t="s">
        <v>80</v>
      </c>
      <c r="AW160" s="12" t="s">
        <v>36</v>
      </c>
      <c r="AX160" s="12" t="s">
        <v>73</v>
      </c>
      <c r="AY160" s="198" t="s">
        <v>167</v>
      </c>
    </row>
    <row r="161" spans="2:51" s="13" customFormat="1" ht="13.5">
      <c r="B161" s="204"/>
      <c r="D161" s="194" t="s">
        <v>178</v>
      </c>
      <c r="E161" s="205" t="s">
        <v>5</v>
      </c>
      <c r="F161" s="206" t="s">
        <v>391</v>
      </c>
      <c r="H161" s="207">
        <v>382</v>
      </c>
      <c r="I161" s="208"/>
      <c r="L161" s="204"/>
      <c r="M161" s="209"/>
      <c r="N161" s="210"/>
      <c r="O161" s="210"/>
      <c r="P161" s="210"/>
      <c r="Q161" s="210"/>
      <c r="R161" s="210"/>
      <c r="S161" s="210"/>
      <c r="T161" s="211"/>
      <c r="AT161" s="205" t="s">
        <v>178</v>
      </c>
      <c r="AU161" s="205" t="s">
        <v>82</v>
      </c>
      <c r="AV161" s="13" t="s">
        <v>82</v>
      </c>
      <c r="AW161" s="13" t="s">
        <v>36</v>
      </c>
      <c r="AX161" s="13" t="s">
        <v>80</v>
      </c>
      <c r="AY161" s="205" t="s">
        <v>167</v>
      </c>
    </row>
    <row r="162" spans="2:65" s="1" customFormat="1" ht="25.5" customHeight="1">
      <c r="B162" s="181"/>
      <c r="C162" s="182" t="s">
        <v>263</v>
      </c>
      <c r="D162" s="182" t="s">
        <v>169</v>
      </c>
      <c r="E162" s="183" t="s">
        <v>447</v>
      </c>
      <c r="F162" s="184" t="s">
        <v>448</v>
      </c>
      <c r="G162" s="185" t="s">
        <v>172</v>
      </c>
      <c r="H162" s="186">
        <v>38.9</v>
      </c>
      <c r="I162" s="187"/>
      <c r="J162" s="188">
        <f>ROUND(I162*H162,2)</f>
        <v>0</v>
      </c>
      <c r="K162" s="184" t="s">
        <v>173</v>
      </c>
      <c r="L162" s="41"/>
      <c r="M162" s="189" t="s">
        <v>5</v>
      </c>
      <c r="N162" s="190" t="s">
        <v>44</v>
      </c>
      <c r="O162" s="42"/>
      <c r="P162" s="191">
        <f>O162*H162</f>
        <v>0</v>
      </c>
      <c r="Q162" s="191">
        <v>0</v>
      </c>
      <c r="R162" s="191">
        <f>Q162*H162</f>
        <v>0</v>
      </c>
      <c r="S162" s="191">
        <v>0</v>
      </c>
      <c r="T162" s="192">
        <f>S162*H162</f>
        <v>0</v>
      </c>
      <c r="AR162" s="24" t="s">
        <v>174</v>
      </c>
      <c r="AT162" s="24" t="s">
        <v>169</v>
      </c>
      <c r="AU162" s="24" t="s">
        <v>82</v>
      </c>
      <c r="AY162" s="24" t="s">
        <v>167</v>
      </c>
      <c r="BE162" s="193">
        <f>IF(N162="základní",J162,0)</f>
        <v>0</v>
      </c>
      <c r="BF162" s="193">
        <f>IF(N162="snížená",J162,0)</f>
        <v>0</v>
      </c>
      <c r="BG162" s="193">
        <f>IF(N162="zákl. přenesená",J162,0)</f>
        <v>0</v>
      </c>
      <c r="BH162" s="193">
        <f>IF(N162="sníž. přenesená",J162,0)</f>
        <v>0</v>
      </c>
      <c r="BI162" s="193">
        <f>IF(N162="nulová",J162,0)</f>
        <v>0</v>
      </c>
      <c r="BJ162" s="24" t="s">
        <v>80</v>
      </c>
      <c r="BK162" s="193">
        <f>ROUND(I162*H162,2)</f>
        <v>0</v>
      </c>
      <c r="BL162" s="24" t="s">
        <v>174</v>
      </c>
      <c r="BM162" s="24" t="s">
        <v>449</v>
      </c>
    </row>
    <row r="163" spans="2:51" s="12" customFormat="1" ht="13.5">
      <c r="B163" s="197"/>
      <c r="D163" s="194" t="s">
        <v>178</v>
      </c>
      <c r="E163" s="198" t="s">
        <v>5</v>
      </c>
      <c r="F163" s="199" t="s">
        <v>402</v>
      </c>
      <c r="H163" s="198" t="s">
        <v>5</v>
      </c>
      <c r="I163" s="200"/>
      <c r="L163" s="197"/>
      <c r="M163" s="201"/>
      <c r="N163" s="202"/>
      <c r="O163" s="202"/>
      <c r="P163" s="202"/>
      <c r="Q163" s="202"/>
      <c r="R163" s="202"/>
      <c r="S163" s="202"/>
      <c r="T163" s="203"/>
      <c r="AT163" s="198" t="s">
        <v>178</v>
      </c>
      <c r="AU163" s="198" t="s">
        <v>82</v>
      </c>
      <c r="AV163" s="12" t="s">
        <v>80</v>
      </c>
      <c r="AW163" s="12" t="s">
        <v>36</v>
      </c>
      <c r="AX163" s="12" t="s">
        <v>73</v>
      </c>
      <c r="AY163" s="198" t="s">
        <v>167</v>
      </c>
    </row>
    <row r="164" spans="2:51" s="13" customFormat="1" ht="13.5">
      <c r="B164" s="204"/>
      <c r="D164" s="194" t="s">
        <v>178</v>
      </c>
      <c r="E164" s="205" t="s">
        <v>5</v>
      </c>
      <c r="F164" s="206" t="s">
        <v>403</v>
      </c>
      <c r="H164" s="207">
        <v>26.5</v>
      </c>
      <c r="I164" s="208"/>
      <c r="L164" s="204"/>
      <c r="M164" s="209"/>
      <c r="N164" s="210"/>
      <c r="O164" s="210"/>
      <c r="P164" s="210"/>
      <c r="Q164" s="210"/>
      <c r="R164" s="210"/>
      <c r="S164" s="210"/>
      <c r="T164" s="211"/>
      <c r="AT164" s="205" t="s">
        <v>178</v>
      </c>
      <c r="AU164" s="205" t="s">
        <v>82</v>
      </c>
      <c r="AV164" s="13" t="s">
        <v>82</v>
      </c>
      <c r="AW164" s="13" t="s">
        <v>36</v>
      </c>
      <c r="AX164" s="13" t="s">
        <v>73</v>
      </c>
      <c r="AY164" s="205" t="s">
        <v>167</v>
      </c>
    </row>
    <row r="165" spans="2:51" s="12" customFormat="1" ht="13.5">
      <c r="B165" s="197"/>
      <c r="D165" s="194" t="s">
        <v>178</v>
      </c>
      <c r="E165" s="198" t="s">
        <v>5</v>
      </c>
      <c r="F165" s="199" t="s">
        <v>404</v>
      </c>
      <c r="H165" s="198" t="s">
        <v>5</v>
      </c>
      <c r="I165" s="200"/>
      <c r="L165" s="197"/>
      <c r="M165" s="201"/>
      <c r="N165" s="202"/>
      <c r="O165" s="202"/>
      <c r="P165" s="202"/>
      <c r="Q165" s="202"/>
      <c r="R165" s="202"/>
      <c r="S165" s="202"/>
      <c r="T165" s="203"/>
      <c r="AT165" s="198" t="s">
        <v>178</v>
      </c>
      <c r="AU165" s="198" t="s">
        <v>82</v>
      </c>
      <c r="AV165" s="12" t="s">
        <v>80</v>
      </c>
      <c r="AW165" s="12" t="s">
        <v>36</v>
      </c>
      <c r="AX165" s="12" t="s">
        <v>73</v>
      </c>
      <c r="AY165" s="198" t="s">
        <v>167</v>
      </c>
    </row>
    <row r="166" spans="2:51" s="13" customFormat="1" ht="13.5">
      <c r="B166" s="204"/>
      <c r="D166" s="194" t="s">
        <v>178</v>
      </c>
      <c r="E166" s="205" t="s">
        <v>5</v>
      </c>
      <c r="F166" s="206" t="s">
        <v>405</v>
      </c>
      <c r="H166" s="207">
        <v>12.4</v>
      </c>
      <c r="I166" s="208"/>
      <c r="L166" s="204"/>
      <c r="M166" s="209"/>
      <c r="N166" s="210"/>
      <c r="O166" s="210"/>
      <c r="P166" s="210"/>
      <c r="Q166" s="210"/>
      <c r="R166" s="210"/>
      <c r="S166" s="210"/>
      <c r="T166" s="211"/>
      <c r="AT166" s="205" t="s">
        <v>178</v>
      </c>
      <c r="AU166" s="205" t="s">
        <v>82</v>
      </c>
      <c r="AV166" s="13" t="s">
        <v>82</v>
      </c>
      <c r="AW166" s="13" t="s">
        <v>36</v>
      </c>
      <c r="AX166" s="13" t="s">
        <v>73</v>
      </c>
      <c r="AY166" s="205" t="s">
        <v>167</v>
      </c>
    </row>
    <row r="167" spans="2:51" s="14" customFormat="1" ht="13.5">
      <c r="B167" s="223"/>
      <c r="D167" s="194" t="s">
        <v>178</v>
      </c>
      <c r="E167" s="224" t="s">
        <v>5</v>
      </c>
      <c r="F167" s="225" t="s">
        <v>348</v>
      </c>
      <c r="H167" s="226">
        <v>38.9</v>
      </c>
      <c r="I167" s="227"/>
      <c r="L167" s="223"/>
      <c r="M167" s="228"/>
      <c r="N167" s="229"/>
      <c r="O167" s="229"/>
      <c r="P167" s="229"/>
      <c r="Q167" s="229"/>
      <c r="R167" s="229"/>
      <c r="S167" s="229"/>
      <c r="T167" s="230"/>
      <c r="AT167" s="224" t="s">
        <v>178</v>
      </c>
      <c r="AU167" s="224" t="s">
        <v>82</v>
      </c>
      <c r="AV167" s="14" t="s">
        <v>174</v>
      </c>
      <c r="AW167" s="14" t="s">
        <v>36</v>
      </c>
      <c r="AX167" s="14" t="s">
        <v>80</v>
      </c>
      <c r="AY167" s="224" t="s">
        <v>167</v>
      </c>
    </row>
    <row r="168" spans="2:65" s="1" customFormat="1" ht="25.5" customHeight="1">
      <c r="B168" s="181"/>
      <c r="C168" s="182" t="s">
        <v>268</v>
      </c>
      <c r="D168" s="182" t="s">
        <v>169</v>
      </c>
      <c r="E168" s="183" t="s">
        <v>450</v>
      </c>
      <c r="F168" s="184" t="s">
        <v>451</v>
      </c>
      <c r="G168" s="185" t="s">
        <v>172</v>
      </c>
      <c r="H168" s="186">
        <f>+H170+H172</f>
        <v>500</v>
      </c>
      <c r="I168" s="187"/>
      <c r="J168" s="188">
        <f>ROUND(I168*H168,2)</f>
        <v>0</v>
      </c>
      <c r="K168" s="184" t="s">
        <v>173</v>
      </c>
      <c r="L168" s="41"/>
      <c r="M168" s="189" t="s">
        <v>5</v>
      </c>
      <c r="N168" s="190" t="s">
        <v>44</v>
      </c>
      <c r="O168" s="42"/>
      <c r="P168" s="191">
        <f>O168*H168</f>
        <v>0</v>
      </c>
      <c r="Q168" s="191">
        <v>0</v>
      </c>
      <c r="R168" s="191">
        <f>Q168*H168</f>
        <v>0</v>
      </c>
      <c r="S168" s="191">
        <v>0</v>
      </c>
      <c r="T168" s="192">
        <f>S168*H168</f>
        <v>0</v>
      </c>
      <c r="AR168" s="24" t="s">
        <v>174</v>
      </c>
      <c r="AT168" s="24" t="s">
        <v>169</v>
      </c>
      <c r="AU168" s="24" t="s">
        <v>82</v>
      </c>
      <c r="AY168" s="24" t="s">
        <v>167</v>
      </c>
      <c r="BE168" s="193">
        <f>IF(N168="základní",J168,0)</f>
        <v>0</v>
      </c>
      <c r="BF168" s="193">
        <f>IF(N168="snížená",J168,0)</f>
        <v>0</v>
      </c>
      <c r="BG168" s="193">
        <f>IF(N168="zákl. přenesená",J168,0)</f>
        <v>0</v>
      </c>
      <c r="BH168" s="193">
        <f>IF(N168="sníž. přenesená",J168,0)</f>
        <v>0</v>
      </c>
      <c r="BI168" s="193">
        <f>IF(N168="nulová",J168,0)</f>
        <v>0</v>
      </c>
      <c r="BJ168" s="24" t="s">
        <v>80</v>
      </c>
      <c r="BK168" s="193">
        <f>ROUND(I168*H168,2)</f>
        <v>0</v>
      </c>
      <c r="BL168" s="24" t="s">
        <v>174</v>
      </c>
      <c r="BM168" s="24" t="s">
        <v>452</v>
      </c>
    </row>
    <row r="169" spans="2:51" s="12" customFormat="1" ht="13.5">
      <c r="B169" s="197"/>
      <c r="D169" s="194" t="s">
        <v>178</v>
      </c>
      <c r="E169" s="198" t="s">
        <v>5</v>
      </c>
      <c r="F169" s="199" t="s">
        <v>390</v>
      </c>
      <c r="H169" s="198" t="s">
        <v>5</v>
      </c>
      <c r="I169" s="200"/>
      <c r="L169" s="197"/>
      <c r="M169" s="201"/>
      <c r="N169" s="202"/>
      <c r="O169" s="202"/>
      <c r="P169" s="202"/>
      <c r="Q169" s="202"/>
      <c r="R169" s="202"/>
      <c r="S169" s="202"/>
      <c r="T169" s="203"/>
      <c r="AT169" s="198" t="s">
        <v>178</v>
      </c>
      <c r="AU169" s="198" t="s">
        <v>82</v>
      </c>
      <c r="AV169" s="12" t="s">
        <v>80</v>
      </c>
      <c r="AW169" s="12" t="s">
        <v>36</v>
      </c>
      <c r="AX169" s="12" t="s">
        <v>73</v>
      </c>
      <c r="AY169" s="198" t="s">
        <v>167</v>
      </c>
    </row>
    <row r="170" spans="2:51" s="13" customFormat="1" ht="13.5">
      <c r="B170" s="204"/>
      <c r="D170" s="194" t="s">
        <v>178</v>
      </c>
      <c r="E170" s="205" t="s">
        <v>5</v>
      </c>
      <c r="F170" s="206" t="s">
        <v>391</v>
      </c>
      <c r="H170" s="207">
        <v>382</v>
      </c>
      <c r="I170" s="208"/>
      <c r="L170" s="204"/>
      <c r="M170" s="209"/>
      <c r="N170" s="210"/>
      <c r="O170" s="210"/>
      <c r="P170" s="210"/>
      <c r="Q170" s="210"/>
      <c r="R170" s="210"/>
      <c r="S170" s="210"/>
      <c r="T170" s="211"/>
      <c r="AT170" s="205" t="s">
        <v>178</v>
      </c>
      <c r="AU170" s="205" t="s">
        <v>82</v>
      </c>
      <c r="AV170" s="13" t="s">
        <v>82</v>
      </c>
      <c r="AW170" s="13" t="s">
        <v>36</v>
      </c>
      <c r="AX170" s="13" t="s">
        <v>80</v>
      </c>
      <c r="AY170" s="205" t="s">
        <v>167</v>
      </c>
    </row>
    <row r="171" spans="2:51" s="13" customFormat="1" ht="13.5">
      <c r="B171" s="204"/>
      <c r="D171" s="194"/>
      <c r="E171" s="205"/>
      <c r="F171" s="199" t="s">
        <v>410</v>
      </c>
      <c r="H171" s="207"/>
      <c r="I171" s="208"/>
      <c r="L171" s="204"/>
      <c r="M171" s="209"/>
      <c r="N171" s="330"/>
      <c r="O171" s="330"/>
      <c r="P171" s="330"/>
      <c r="Q171" s="330"/>
      <c r="R171" s="330"/>
      <c r="S171" s="330"/>
      <c r="T171" s="211"/>
      <c r="AT171" s="205"/>
      <c r="AU171" s="205"/>
      <c r="AY171" s="205"/>
    </row>
    <row r="172" spans="2:51" s="13" customFormat="1" ht="13.5">
      <c r="B172" s="204"/>
      <c r="D172" s="194"/>
      <c r="E172" s="205"/>
      <c r="F172" s="206">
        <v>118</v>
      </c>
      <c r="H172" s="207">
        <v>118</v>
      </c>
      <c r="I172" s="208"/>
      <c r="L172" s="204"/>
      <c r="M172" s="209"/>
      <c r="N172" s="330"/>
      <c r="O172" s="330"/>
      <c r="P172" s="330"/>
      <c r="Q172" s="330"/>
      <c r="R172" s="330"/>
      <c r="S172" s="330"/>
      <c r="T172" s="211"/>
      <c r="AT172" s="205"/>
      <c r="AU172" s="205"/>
      <c r="AY172" s="205"/>
    </row>
    <row r="173" spans="2:65" s="1" customFormat="1" ht="25.5" customHeight="1">
      <c r="B173" s="181"/>
      <c r="C173" s="182" t="s">
        <v>273</v>
      </c>
      <c r="D173" s="182" t="s">
        <v>169</v>
      </c>
      <c r="E173" s="183" t="s">
        <v>453</v>
      </c>
      <c r="F173" s="184" t="s">
        <v>454</v>
      </c>
      <c r="G173" s="185" t="s">
        <v>172</v>
      </c>
      <c r="H173" s="186">
        <v>114</v>
      </c>
      <c r="I173" s="187"/>
      <c r="J173" s="188">
        <f>ROUND(I173*H173,2)</f>
        <v>0</v>
      </c>
      <c r="K173" s="184" t="s">
        <v>173</v>
      </c>
      <c r="L173" s="41"/>
      <c r="M173" s="189" t="s">
        <v>5</v>
      </c>
      <c r="N173" s="190" t="s">
        <v>44</v>
      </c>
      <c r="O173" s="42"/>
      <c r="P173" s="191">
        <f>O173*H173</f>
        <v>0</v>
      </c>
      <c r="Q173" s="191">
        <v>0</v>
      </c>
      <c r="R173" s="191">
        <f>Q173*H173</f>
        <v>0</v>
      </c>
      <c r="S173" s="191">
        <v>0</v>
      </c>
      <c r="T173" s="192">
        <f>S173*H173</f>
        <v>0</v>
      </c>
      <c r="AR173" s="24" t="s">
        <v>174</v>
      </c>
      <c r="AT173" s="24" t="s">
        <v>169</v>
      </c>
      <c r="AU173" s="24" t="s">
        <v>82</v>
      </c>
      <c r="AY173" s="24" t="s">
        <v>167</v>
      </c>
      <c r="BE173" s="193">
        <f>IF(N173="základní",J173,0)</f>
        <v>0</v>
      </c>
      <c r="BF173" s="193">
        <f>IF(N173="snížená",J173,0)</f>
        <v>0</v>
      </c>
      <c r="BG173" s="193">
        <f>IF(N173="zákl. přenesená",J173,0)</f>
        <v>0</v>
      </c>
      <c r="BH173" s="193">
        <f>IF(N173="sníž. přenesená",J173,0)</f>
        <v>0</v>
      </c>
      <c r="BI173" s="193">
        <f>IF(N173="nulová",J173,0)</f>
        <v>0</v>
      </c>
      <c r="BJ173" s="24" t="s">
        <v>80</v>
      </c>
      <c r="BK173" s="193">
        <f>ROUND(I173*H173,2)</f>
        <v>0</v>
      </c>
      <c r="BL173" s="24" t="s">
        <v>174</v>
      </c>
      <c r="BM173" s="24" t="s">
        <v>455</v>
      </c>
    </row>
    <row r="174" spans="2:64" s="12" customFormat="1" ht="13.5">
      <c r="B174" s="197"/>
      <c r="D174" s="194" t="s">
        <v>178</v>
      </c>
      <c r="E174" s="198" t="s">
        <v>5</v>
      </c>
      <c r="F174" s="199" t="s">
        <v>400</v>
      </c>
      <c r="H174" s="198" t="s">
        <v>5</v>
      </c>
      <c r="I174" s="200"/>
      <c r="L174" s="197"/>
      <c r="M174" s="201"/>
      <c r="N174" s="202"/>
      <c r="O174" s="202"/>
      <c r="P174" s="202"/>
      <c r="Q174" s="202"/>
      <c r="R174" s="202"/>
      <c r="S174" s="202"/>
      <c r="T174" s="203"/>
      <c r="AT174" s="198" t="s">
        <v>178</v>
      </c>
      <c r="AU174" s="198" t="s">
        <v>82</v>
      </c>
      <c r="AV174" s="12" t="s">
        <v>80</v>
      </c>
      <c r="AW174" s="12" t="s">
        <v>36</v>
      </c>
      <c r="AX174" s="12" t="s">
        <v>73</v>
      </c>
      <c r="AY174" s="198" t="s">
        <v>167</v>
      </c>
      <c r="BE174" s="193"/>
      <c r="BF174" s="193"/>
      <c r="BG174" s="193"/>
      <c r="BH174" s="193"/>
      <c r="BI174" s="193"/>
      <c r="BJ174" s="24"/>
      <c r="BK174" s="193"/>
      <c r="BL174" s="24"/>
    </row>
    <row r="175" spans="2:64" s="13" customFormat="1" ht="13.5">
      <c r="B175" s="204"/>
      <c r="D175" s="194" t="s">
        <v>178</v>
      </c>
      <c r="E175" s="205" t="s">
        <v>5</v>
      </c>
      <c r="F175" s="206" t="s">
        <v>401</v>
      </c>
      <c r="H175" s="207">
        <v>114</v>
      </c>
      <c r="I175" s="208"/>
      <c r="L175" s="204"/>
      <c r="M175" s="209"/>
      <c r="N175" s="210"/>
      <c r="O175" s="210"/>
      <c r="P175" s="210"/>
      <c r="Q175" s="210"/>
      <c r="R175" s="210"/>
      <c r="S175" s="210"/>
      <c r="T175" s="211"/>
      <c r="AT175" s="205" t="s">
        <v>178</v>
      </c>
      <c r="AU175" s="205" t="s">
        <v>82</v>
      </c>
      <c r="AV175" s="13" t="s">
        <v>82</v>
      </c>
      <c r="AW175" s="13" t="s">
        <v>36</v>
      </c>
      <c r="AX175" s="13" t="s">
        <v>80</v>
      </c>
      <c r="AY175" s="205" t="s">
        <v>167</v>
      </c>
      <c r="BE175" s="193"/>
      <c r="BF175" s="193"/>
      <c r="BG175" s="193"/>
      <c r="BH175" s="193"/>
      <c r="BI175" s="193"/>
      <c r="BJ175" s="24"/>
      <c r="BK175" s="193"/>
      <c r="BL175" s="24"/>
    </row>
    <row r="176" spans="2:64" s="13" customFormat="1" ht="13.5">
      <c r="B176" s="204"/>
      <c r="C176" s="182" t="s">
        <v>273</v>
      </c>
      <c r="D176" s="182" t="s">
        <v>169</v>
      </c>
      <c r="E176" s="183" t="s">
        <v>2841</v>
      </c>
      <c r="F176" s="184" t="s">
        <v>2844</v>
      </c>
      <c r="G176" s="185" t="s">
        <v>172</v>
      </c>
      <c r="H176" s="186">
        <v>118</v>
      </c>
      <c r="I176" s="187">
        <v>0</v>
      </c>
      <c r="J176" s="188">
        <f>ROUND(I176*H176,2)</f>
        <v>0</v>
      </c>
      <c r="K176" s="184" t="s">
        <v>173</v>
      </c>
      <c r="L176" s="204"/>
      <c r="M176" s="209"/>
      <c r="N176" s="330"/>
      <c r="O176" s="330"/>
      <c r="P176" s="330"/>
      <c r="Q176" s="330"/>
      <c r="R176" s="330"/>
      <c r="S176" s="330"/>
      <c r="T176" s="211"/>
      <c r="AT176" s="205"/>
      <c r="AU176" s="205"/>
      <c r="AY176" s="205"/>
      <c r="BE176" s="193">
        <f aca="true" t="shared" si="0" ref="BE176">IF(N176="základní",J176,0)</f>
        <v>0</v>
      </c>
      <c r="BF176" s="193">
        <f aca="true" t="shared" si="1" ref="BF176">IF(N176="snížená",J176,0)</f>
        <v>0</v>
      </c>
      <c r="BG176" s="193">
        <f aca="true" t="shared" si="2" ref="BG176">IF(N176="zákl. přenesená",J176,0)</f>
        <v>0</v>
      </c>
      <c r="BH176" s="193">
        <f aca="true" t="shared" si="3" ref="BH176">IF(N176="sníž. přenesená",J176,0)</f>
        <v>0</v>
      </c>
      <c r="BI176" s="193">
        <f aca="true" t="shared" si="4" ref="BI176">IF(N176="nulová",J176,0)</f>
        <v>0</v>
      </c>
      <c r="BJ176" s="24" t="s">
        <v>174</v>
      </c>
      <c r="BK176" s="193">
        <f aca="true" t="shared" si="5" ref="BK176">ROUND(I176*H176,2)</f>
        <v>0</v>
      </c>
      <c r="BL176" s="24" t="s">
        <v>212</v>
      </c>
    </row>
    <row r="177" spans="2:64" s="13" customFormat="1" ht="13.5">
      <c r="B177" s="204"/>
      <c r="C177" s="12"/>
      <c r="D177" s="194" t="s">
        <v>178</v>
      </c>
      <c r="E177" s="198" t="s">
        <v>5</v>
      </c>
      <c r="F177" s="199" t="s">
        <v>2843</v>
      </c>
      <c r="G177" s="12"/>
      <c r="H177" s="198" t="s">
        <v>5</v>
      </c>
      <c r="I177" s="200"/>
      <c r="J177" s="12"/>
      <c r="K177" s="12"/>
      <c r="L177" s="204"/>
      <c r="M177" s="209"/>
      <c r="N177" s="330"/>
      <c r="O177" s="330"/>
      <c r="P177" s="330"/>
      <c r="Q177" s="330"/>
      <c r="R177" s="330"/>
      <c r="S177" s="330"/>
      <c r="T177" s="211"/>
      <c r="AT177" s="205"/>
      <c r="AU177" s="205"/>
      <c r="AY177" s="205"/>
      <c r="BE177" s="193"/>
      <c r="BF177" s="193"/>
      <c r="BG177" s="193"/>
      <c r="BH177" s="193"/>
      <c r="BI177" s="193"/>
      <c r="BJ177" s="24"/>
      <c r="BK177" s="193"/>
      <c r="BL177" s="24"/>
    </row>
    <row r="178" spans="2:51" s="13" customFormat="1" ht="13.5">
      <c r="B178" s="204"/>
      <c r="D178" s="194" t="s">
        <v>178</v>
      </c>
      <c r="E178" s="205" t="s">
        <v>5</v>
      </c>
      <c r="F178" s="206" t="s">
        <v>2845</v>
      </c>
      <c r="H178" s="207">
        <v>129.8</v>
      </c>
      <c r="I178" s="208"/>
      <c r="L178" s="204"/>
      <c r="M178" s="209"/>
      <c r="N178" s="330"/>
      <c r="O178" s="330"/>
      <c r="P178" s="330"/>
      <c r="Q178" s="330"/>
      <c r="R178" s="330"/>
      <c r="S178" s="330"/>
      <c r="T178" s="211"/>
      <c r="AT178" s="205"/>
      <c r="AU178" s="205"/>
      <c r="AY178" s="205"/>
    </row>
    <row r="179" spans="2:65" s="320" customFormat="1" ht="25.5" customHeight="1">
      <c r="B179" s="181"/>
      <c r="C179" s="182" t="s">
        <v>273</v>
      </c>
      <c r="D179" s="182" t="s">
        <v>169</v>
      </c>
      <c r="E179" s="183" t="s">
        <v>2842</v>
      </c>
      <c r="F179" s="184" t="s">
        <v>2846</v>
      </c>
      <c r="G179" s="185" t="s">
        <v>172</v>
      </c>
      <c r="H179" s="186">
        <v>114</v>
      </c>
      <c r="I179" s="187">
        <v>0</v>
      </c>
      <c r="J179" s="188">
        <f>ROUND(I179*H179,2)</f>
        <v>0</v>
      </c>
      <c r="K179" s="184" t="s">
        <v>173</v>
      </c>
      <c r="L179" s="41"/>
      <c r="M179" s="189" t="s">
        <v>5</v>
      </c>
      <c r="N179" s="190" t="s">
        <v>44</v>
      </c>
      <c r="O179" s="319"/>
      <c r="P179" s="191">
        <f>O179*H179</f>
        <v>0</v>
      </c>
      <c r="Q179" s="191">
        <v>0</v>
      </c>
      <c r="R179" s="191">
        <f>Q179*H179</f>
        <v>0</v>
      </c>
      <c r="S179" s="191">
        <v>0</v>
      </c>
      <c r="T179" s="192">
        <f>S179*H179</f>
        <v>0</v>
      </c>
      <c r="AR179" s="24" t="s">
        <v>174</v>
      </c>
      <c r="AT179" s="24" t="s">
        <v>169</v>
      </c>
      <c r="AU179" s="24" t="s">
        <v>82</v>
      </c>
      <c r="AY179" s="24" t="s">
        <v>167</v>
      </c>
      <c r="BE179" s="193">
        <f>IF(N179="základní",J179,0)</f>
        <v>0</v>
      </c>
      <c r="BF179" s="193">
        <f>IF(N179="snížená",J179,0)</f>
        <v>0</v>
      </c>
      <c r="BG179" s="193">
        <f>IF(N179="zákl. přenesená",J179,0)</f>
        <v>0</v>
      </c>
      <c r="BH179" s="193">
        <f>IF(N179="sníž. přenesená",J179,0)</f>
        <v>0</v>
      </c>
      <c r="BI179" s="193">
        <f>IF(N179="nulová",J179,0)</f>
        <v>0</v>
      </c>
      <c r="BJ179" s="24" t="s">
        <v>80</v>
      </c>
      <c r="BK179" s="193">
        <f>ROUND(I179*H179,2)</f>
        <v>0</v>
      </c>
      <c r="BL179" s="24" t="s">
        <v>174</v>
      </c>
      <c r="BM179" s="24" t="s">
        <v>455</v>
      </c>
    </row>
    <row r="180" spans="2:51" s="12" customFormat="1" ht="13.5">
      <c r="B180" s="197"/>
      <c r="D180" s="194" t="s">
        <v>178</v>
      </c>
      <c r="E180" s="198" t="s">
        <v>5</v>
      </c>
      <c r="F180" s="199" t="s">
        <v>2843</v>
      </c>
      <c r="H180" s="198" t="s">
        <v>5</v>
      </c>
      <c r="I180" s="200"/>
      <c r="L180" s="197"/>
      <c r="M180" s="201"/>
      <c r="N180" s="202"/>
      <c r="O180" s="202"/>
      <c r="P180" s="202"/>
      <c r="Q180" s="202"/>
      <c r="R180" s="202"/>
      <c r="S180" s="202"/>
      <c r="T180" s="203"/>
      <c r="AT180" s="198" t="s">
        <v>178</v>
      </c>
      <c r="AU180" s="198" t="s">
        <v>82</v>
      </c>
      <c r="AV180" s="12" t="s">
        <v>80</v>
      </c>
      <c r="AW180" s="12" t="s">
        <v>36</v>
      </c>
      <c r="AX180" s="12" t="s">
        <v>73</v>
      </c>
      <c r="AY180" s="198" t="s">
        <v>167</v>
      </c>
    </row>
    <row r="181" spans="2:51" s="13" customFormat="1" ht="13.5">
      <c r="B181" s="204"/>
      <c r="D181" s="194" t="s">
        <v>178</v>
      </c>
      <c r="E181" s="205" t="s">
        <v>5</v>
      </c>
      <c r="F181" s="206">
        <v>118</v>
      </c>
      <c r="H181" s="207">
        <v>114</v>
      </c>
      <c r="I181" s="208"/>
      <c r="L181" s="204"/>
      <c r="M181" s="209"/>
      <c r="N181" s="210"/>
      <c r="O181" s="210"/>
      <c r="P181" s="210"/>
      <c r="Q181" s="210"/>
      <c r="R181" s="210"/>
      <c r="S181" s="210"/>
      <c r="T181" s="211"/>
      <c r="AT181" s="205" t="s">
        <v>178</v>
      </c>
      <c r="AU181" s="205" t="s">
        <v>82</v>
      </c>
      <c r="AV181" s="13" t="s">
        <v>82</v>
      </c>
      <c r="AW181" s="13" t="s">
        <v>36</v>
      </c>
      <c r="AX181" s="13" t="s">
        <v>80</v>
      </c>
      <c r="AY181" s="205" t="s">
        <v>167</v>
      </c>
    </row>
    <row r="182" spans="2:65" s="1" customFormat="1" ht="16.5" customHeight="1">
      <c r="B182" s="181"/>
      <c r="C182" s="182" t="s">
        <v>278</v>
      </c>
      <c r="D182" s="182" t="s">
        <v>169</v>
      </c>
      <c r="E182" s="183" t="s">
        <v>456</v>
      </c>
      <c r="F182" s="184" t="s">
        <v>457</v>
      </c>
      <c r="G182" s="185" t="s">
        <v>172</v>
      </c>
      <c r="H182" s="186">
        <v>18.5</v>
      </c>
      <c r="I182" s="187"/>
      <c r="J182" s="188">
        <f>ROUND(I182*H182,2)</f>
        <v>0</v>
      </c>
      <c r="K182" s="184" t="s">
        <v>5</v>
      </c>
      <c r="L182" s="41"/>
      <c r="M182" s="189" t="s">
        <v>5</v>
      </c>
      <c r="N182" s="190" t="s">
        <v>44</v>
      </c>
      <c r="O182" s="42"/>
      <c r="P182" s="191">
        <f>O182*H182</f>
        <v>0</v>
      </c>
      <c r="Q182" s="191">
        <v>0.408</v>
      </c>
      <c r="R182" s="191">
        <f>Q182*H182</f>
        <v>7.547999999999999</v>
      </c>
      <c r="S182" s="191">
        <v>0</v>
      </c>
      <c r="T182" s="192">
        <f>S182*H182</f>
        <v>0</v>
      </c>
      <c r="AR182" s="24" t="s">
        <v>174</v>
      </c>
      <c r="AT182" s="24" t="s">
        <v>169</v>
      </c>
      <c r="AU182" s="24" t="s">
        <v>82</v>
      </c>
      <c r="AY182" s="24" t="s">
        <v>167</v>
      </c>
      <c r="BE182" s="193">
        <f>IF(N182="základní",J182,0)</f>
        <v>0</v>
      </c>
      <c r="BF182" s="193">
        <f>IF(N182="snížená",J182,0)</f>
        <v>0</v>
      </c>
      <c r="BG182" s="193">
        <f>IF(N182="zákl. přenesená",J182,0)</f>
        <v>0</v>
      </c>
      <c r="BH182" s="193">
        <f>IF(N182="sníž. přenesená",J182,0)</f>
        <v>0</v>
      </c>
      <c r="BI182" s="193">
        <f>IF(N182="nulová",J182,0)</f>
        <v>0</v>
      </c>
      <c r="BJ182" s="24" t="s">
        <v>80</v>
      </c>
      <c r="BK182" s="193">
        <f>ROUND(I182*H182,2)</f>
        <v>0</v>
      </c>
      <c r="BL182" s="24" t="s">
        <v>174</v>
      </c>
      <c r="BM182" s="24" t="s">
        <v>458</v>
      </c>
    </row>
    <row r="183" spans="2:51" s="12" customFormat="1" ht="13.5">
      <c r="B183" s="197"/>
      <c r="D183" s="194" t="s">
        <v>178</v>
      </c>
      <c r="E183" s="198" t="s">
        <v>5</v>
      </c>
      <c r="F183" s="199" t="s">
        <v>410</v>
      </c>
      <c r="H183" s="198" t="s">
        <v>5</v>
      </c>
      <c r="I183" s="200"/>
      <c r="L183" s="197"/>
      <c r="M183" s="201"/>
      <c r="N183" s="202"/>
      <c r="O183" s="202"/>
      <c r="P183" s="202"/>
      <c r="Q183" s="202"/>
      <c r="R183" s="202"/>
      <c r="S183" s="202"/>
      <c r="T183" s="203"/>
      <c r="AT183" s="198" t="s">
        <v>178</v>
      </c>
      <c r="AU183" s="198" t="s">
        <v>82</v>
      </c>
      <c r="AV183" s="12" t="s">
        <v>80</v>
      </c>
      <c r="AW183" s="12" t="s">
        <v>36</v>
      </c>
      <c r="AX183" s="12" t="s">
        <v>73</v>
      </c>
      <c r="AY183" s="198" t="s">
        <v>167</v>
      </c>
    </row>
    <row r="184" spans="2:51" s="13" customFormat="1" ht="13.5">
      <c r="B184" s="204"/>
      <c r="D184" s="194" t="s">
        <v>178</v>
      </c>
      <c r="E184" s="205" t="s">
        <v>5</v>
      </c>
      <c r="F184" s="206" t="s">
        <v>411</v>
      </c>
      <c r="H184" s="207">
        <v>18.5</v>
      </c>
      <c r="I184" s="208"/>
      <c r="L184" s="204"/>
      <c r="M184" s="209"/>
      <c r="N184" s="210"/>
      <c r="O184" s="210"/>
      <c r="P184" s="210"/>
      <c r="Q184" s="210"/>
      <c r="R184" s="210"/>
      <c r="S184" s="210"/>
      <c r="T184" s="211"/>
      <c r="AT184" s="205" t="s">
        <v>178</v>
      </c>
      <c r="AU184" s="205" t="s">
        <v>82</v>
      </c>
      <c r="AV184" s="13" t="s">
        <v>82</v>
      </c>
      <c r="AW184" s="13" t="s">
        <v>36</v>
      </c>
      <c r="AX184" s="13" t="s">
        <v>80</v>
      </c>
      <c r="AY184" s="205" t="s">
        <v>167</v>
      </c>
    </row>
    <row r="185" spans="2:65" s="1" customFormat="1" ht="16.5" customHeight="1">
      <c r="B185" s="181"/>
      <c r="C185" s="182" t="s">
        <v>283</v>
      </c>
      <c r="D185" s="182" t="s">
        <v>169</v>
      </c>
      <c r="E185" s="183" t="s">
        <v>459</v>
      </c>
      <c r="F185" s="184" t="s">
        <v>460</v>
      </c>
      <c r="G185" s="185" t="s">
        <v>172</v>
      </c>
      <c r="H185" s="186">
        <v>27</v>
      </c>
      <c r="I185" s="187"/>
      <c r="J185" s="188">
        <f>ROUND(I185*H185,2)</f>
        <v>0</v>
      </c>
      <c r="K185" s="184" t="s">
        <v>173</v>
      </c>
      <c r="L185" s="41"/>
      <c r="M185" s="189" t="s">
        <v>5</v>
      </c>
      <c r="N185" s="190" t="s">
        <v>44</v>
      </c>
      <c r="O185" s="42"/>
      <c r="P185" s="191">
        <f>O185*H185</f>
        <v>0</v>
      </c>
      <c r="Q185" s="191">
        <v>0</v>
      </c>
      <c r="R185" s="191">
        <f>Q185*H185</f>
        <v>0</v>
      </c>
      <c r="S185" s="191">
        <v>0</v>
      </c>
      <c r="T185" s="192">
        <f>S185*H185</f>
        <v>0</v>
      </c>
      <c r="AR185" s="24" t="s">
        <v>174</v>
      </c>
      <c r="AT185" s="24" t="s">
        <v>169</v>
      </c>
      <c r="AU185" s="24" t="s">
        <v>82</v>
      </c>
      <c r="AY185" s="24" t="s">
        <v>167</v>
      </c>
      <c r="BE185" s="193">
        <f>IF(N185="základní",J185,0)</f>
        <v>0</v>
      </c>
      <c r="BF185" s="193">
        <f>IF(N185="snížená",J185,0)</f>
        <v>0</v>
      </c>
      <c r="BG185" s="193">
        <f>IF(N185="zákl. přenesená",J185,0)</f>
        <v>0</v>
      </c>
      <c r="BH185" s="193">
        <f>IF(N185="sníž. přenesená",J185,0)</f>
        <v>0</v>
      </c>
      <c r="BI185" s="193">
        <f>IF(N185="nulová",J185,0)</f>
        <v>0</v>
      </c>
      <c r="BJ185" s="24" t="s">
        <v>80</v>
      </c>
      <c r="BK185" s="193">
        <f>ROUND(I185*H185,2)</f>
        <v>0</v>
      </c>
      <c r="BL185" s="24" t="s">
        <v>174</v>
      </c>
      <c r="BM185" s="24" t="s">
        <v>461</v>
      </c>
    </row>
    <row r="186" spans="2:47" s="1" customFormat="1" ht="247">
      <c r="B186" s="41"/>
      <c r="D186" s="194" t="s">
        <v>176</v>
      </c>
      <c r="F186" s="195" t="s">
        <v>462</v>
      </c>
      <c r="I186" s="156"/>
      <c r="L186" s="41"/>
      <c r="M186" s="196"/>
      <c r="N186" s="42"/>
      <c r="O186" s="42"/>
      <c r="P186" s="42"/>
      <c r="Q186" s="42"/>
      <c r="R186" s="42"/>
      <c r="S186" s="42"/>
      <c r="T186" s="70"/>
      <c r="AT186" s="24" t="s">
        <v>176</v>
      </c>
      <c r="AU186" s="24" t="s">
        <v>82</v>
      </c>
    </row>
    <row r="187" spans="2:51" s="12" customFormat="1" ht="13.5">
      <c r="B187" s="197"/>
      <c r="D187" s="194" t="s">
        <v>178</v>
      </c>
      <c r="E187" s="198" t="s">
        <v>5</v>
      </c>
      <c r="F187" s="199" t="s">
        <v>463</v>
      </c>
      <c r="H187" s="198" t="s">
        <v>5</v>
      </c>
      <c r="I187" s="200"/>
      <c r="L187" s="197"/>
      <c r="M187" s="201"/>
      <c r="N187" s="202"/>
      <c r="O187" s="202"/>
      <c r="P187" s="202"/>
      <c r="Q187" s="202"/>
      <c r="R187" s="202"/>
      <c r="S187" s="202"/>
      <c r="T187" s="203"/>
      <c r="AT187" s="198" t="s">
        <v>178</v>
      </c>
      <c r="AU187" s="198" t="s">
        <v>82</v>
      </c>
      <c r="AV187" s="12" t="s">
        <v>80</v>
      </c>
      <c r="AW187" s="12" t="s">
        <v>36</v>
      </c>
      <c r="AX187" s="12" t="s">
        <v>73</v>
      </c>
      <c r="AY187" s="198" t="s">
        <v>167</v>
      </c>
    </row>
    <row r="188" spans="2:51" s="13" customFormat="1" ht="13.5">
      <c r="B188" s="204"/>
      <c r="D188" s="194" t="s">
        <v>178</v>
      </c>
      <c r="E188" s="205" t="s">
        <v>5</v>
      </c>
      <c r="F188" s="206" t="s">
        <v>464</v>
      </c>
      <c r="H188" s="207">
        <v>27</v>
      </c>
      <c r="I188" s="208"/>
      <c r="L188" s="204"/>
      <c r="M188" s="209"/>
      <c r="N188" s="210"/>
      <c r="O188" s="210"/>
      <c r="P188" s="210"/>
      <c r="Q188" s="210"/>
      <c r="R188" s="210"/>
      <c r="S188" s="210"/>
      <c r="T188" s="211"/>
      <c r="AT188" s="205" t="s">
        <v>178</v>
      </c>
      <c r="AU188" s="205" t="s">
        <v>82</v>
      </c>
      <c r="AV188" s="13" t="s">
        <v>82</v>
      </c>
      <c r="AW188" s="13" t="s">
        <v>36</v>
      </c>
      <c r="AX188" s="13" t="s">
        <v>80</v>
      </c>
      <c r="AY188" s="205" t="s">
        <v>167</v>
      </c>
    </row>
    <row r="189" spans="2:65" s="1" customFormat="1" ht="16.5" customHeight="1">
      <c r="B189" s="181"/>
      <c r="C189" s="182" t="s">
        <v>10</v>
      </c>
      <c r="D189" s="182" t="s">
        <v>169</v>
      </c>
      <c r="E189" s="183" t="s">
        <v>465</v>
      </c>
      <c r="F189" s="184" t="s">
        <v>466</v>
      </c>
      <c r="G189" s="185" t="s">
        <v>172</v>
      </c>
      <c r="H189" s="186">
        <v>114</v>
      </c>
      <c r="I189" s="187"/>
      <c r="J189" s="188">
        <f>ROUND(I189*H189,2)</f>
        <v>0</v>
      </c>
      <c r="K189" s="184" t="s">
        <v>173</v>
      </c>
      <c r="L189" s="41"/>
      <c r="M189" s="189" t="s">
        <v>5</v>
      </c>
      <c r="N189" s="190" t="s">
        <v>44</v>
      </c>
      <c r="O189" s="42"/>
      <c r="P189" s="191">
        <f>O189*H189</f>
        <v>0</v>
      </c>
      <c r="Q189" s="191">
        <v>0</v>
      </c>
      <c r="R189" s="191">
        <f>Q189*H189</f>
        <v>0</v>
      </c>
      <c r="S189" s="191">
        <v>0</v>
      </c>
      <c r="T189" s="192">
        <f>S189*H189</f>
        <v>0</v>
      </c>
      <c r="AR189" s="24" t="s">
        <v>174</v>
      </c>
      <c r="AT189" s="24" t="s">
        <v>169</v>
      </c>
      <c r="AU189" s="24" t="s">
        <v>82</v>
      </c>
      <c r="AY189" s="24" t="s">
        <v>167</v>
      </c>
      <c r="BE189" s="193">
        <f>IF(N189="základní",J189,0)</f>
        <v>0</v>
      </c>
      <c r="BF189" s="193">
        <f>IF(N189="snížená",J189,0)</f>
        <v>0</v>
      </c>
      <c r="BG189" s="193">
        <f>IF(N189="zákl. přenesená",J189,0)</f>
        <v>0</v>
      </c>
      <c r="BH189" s="193">
        <f>IF(N189="sníž. přenesená",J189,0)</f>
        <v>0</v>
      </c>
      <c r="BI189" s="193">
        <f>IF(N189="nulová",J189,0)</f>
        <v>0</v>
      </c>
      <c r="BJ189" s="24" t="s">
        <v>80</v>
      </c>
      <c r="BK189" s="193">
        <f>ROUND(I189*H189,2)</f>
        <v>0</v>
      </c>
      <c r="BL189" s="24" t="s">
        <v>174</v>
      </c>
      <c r="BM189" s="24" t="s">
        <v>467</v>
      </c>
    </row>
    <row r="190" spans="2:47" s="1" customFormat="1" ht="247">
      <c r="B190" s="41"/>
      <c r="D190" s="194" t="s">
        <v>176</v>
      </c>
      <c r="F190" s="195" t="s">
        <v>462</v>
      </c>
      <c r="I190" s="156"/>
      <c r="L190" s="41"/>
      <c r="M190" s="196"/>
      <c r="N190" s="42"/>
      <c r="O190" s="42"/>
      <c r="P190" s="42"/>
      <c r="Q190" s="42"/>
      <c r="R190" s="42"/>
      <c r="S190" s="42"/>
      <c r="T190" s="70"/>
      <c r="AT190" s="24" t="s">
        <v>176</v>
      </c>
      <c r="AU190" s="24" t="s">
        <v>82</v>
      </c>
    </row>
    <row r="191" spans="2:51" s="12" customFormat="1" ht="13.5">
      <c r="B191" s="197"/>
      <c r="D191" s="194" t="s">
        <v>178</v>
      </c>
      <c r="E191" s="198" t="s">
        <v>5</v>
      </c>
      <c r="F191" s="199" t="s">
        <v>400</v>
      </c>
      <c r="H191" s="198" t="s">
        <v>5</v>
      </c>
      <c r="I191" s="200"/>
      <c r="L191" s="197"/>
      <c r="M191" s="201"/>
      <c r="N191" s="202"/>
      <c r="O191" s="202"/>
      <c r="P191" s="202"/>
      <c r="Q191" s="202"/>
      <c r="R191" s="202"/>
      <c r="S191" s="202"/>
      <c r="T191" s="203"/>
      <c r="AT191" s="198" t="s">
        <v>178</v>
      </c>
      <c r="AU191" s="198" t="s">
        <v>82</v>
      </c>
      <c r="AV191" s="12" t="s">
        <v>80</v>
      </c>
      <c r="AW191" s="12" t="s">
        <v>36</v>
      </c>
      <c r="AX191" s="12" t="s">
        <v>73</v>
      </c>
      <c r="AY191" s="198" t="s">
        <v>167</v>
      </c>
    </row>
    <row r="192" spans="2:51" s="13" customFormat="1" ht="13.5">
      <c r="B192" s="204"/>
      <c r="D192" s="194" t="s">
        <v>178</v>
      </c>
      <c r="E192" s="205" t="s">
        <v>5</v>
      </c>
      <c r="F192" s="206" t="s">
        <v>401</v>
      </c>
      <c r="H192" s="207">
        <v>114</v>
      </c>
      <c r="I192" s="208"/>
      <c r="L192" s="204"/>
      <c r="M192" s="209"/>
      <c r="N192" s="210"/>
      <c r="O192" s="210"/>
      <c r="P192" s="210"/>
      <c r="Q192" s="210"/>
      <c r="R192" s="210"/>
      <c r="S192" s="210"/>
      <c r="T192" s="211"/>
      <c r="AT192" s="205" t="s">
        <v>178</v>
      </c>
      <c r="AU192" s="205" t="s">
        <v>82</v>
      </c>
      <c r="AV192" s="13" t="s">
        <v>82</v>
      </c>
      <c r="AW192" s="13" t="s">
        <v>36</v>
      </c>
      <c r="AX192" s="13" t="s">
        <v>80</v>
      </c>
      <c r="AY192" s="205" t="s">
        <v>167</v>
      </c>
    </row>
    <row r="193" spans="2:63" s="11" customFormat="1" ht="29.9" customHeight="1">
      <c r="B193" s="168"/>
      <c r="D193" s="169" t="s">
        <v>72</v>
      </c>
      <c r="E193" s="179" t="s">
        <v>224</v>
      </c>
      <c r="F193" s="179" t="s">
        <v>468</v>
      </c>
      <c r="I193" s="171"/>
      <c r="J193" s="180">
        <f>BK193</f>
        <v>0</v>
      </c>
      <c r="L193" s="168"/>
      <c r="M193" s="173"/>
      <c r="N193" s="174"/>
      <c r="O193" s="174"/>
      <c r="P193" s="175">
        <f>SUM(P194:P239)</f>
        <v>0</v>
      </c>
      <c r="Q193" s="174"/>
      <c r="R193" s="175">
        <f>SUM(R194:R239)</f>
        <v>28.55264168</v>
      </c>
      <c r="S193" s="174"/>
      <c r="T193" s="176">
        <f>SUM(T194:T239)</f>
        <v>0</v>
      </c>
      <c r="AR193" s="169" t="s">
        <v>80</v>
      </c>
      <c r="AT193" s="177" t="s">
        <v>72</v>
      </c>
      <c r="AU193" s="177" t="s">
        <v>80</v>
      </c>
      <c r="AY193" s="169" t="s">
        <v>167</v>
      </c>
      <c r="BK193" s="178">
        <f>SUM(BK194:BK239)</f>
        <v>0</v>
      </c>
    </row>
    <row r="194" spans="2:65" s="1" customFormat="1" ht="38.25" customHeight="1">
      <c r="B194" s="181"/>
      <c r="C194" s="182" t="s">
        <v>294</v>
      </c>
      <c r="D194" s="182" t="s">
        <v>169</v>
      </c>
      <c r="E194" s="183" t="s">
        <v>469</v>
      </c>
      <c r="F194" s="184" t="s">
        <v>470</v>
      </c>
      <c r="G194" s="185" t="s">
        <v>194</v>
      </c>
      <c r="H194" s="186">
        <v>8</v>
      </c>
      <c r="I194" s="187"/>
      <c r="J194" s="188">
        <f>ROUND(I194*H194,2)</f>
        <v>0</v>
      </c>
      <c r="K194" s="184" t="s">
        <v>173</v>
      </c>
      <c r="L194" s="41"/>
      <c r="M194" s="189" t="s">
        <v>5</v>
      </c>
      <c r="N194" s="190" t="s">
        <v>44</v>
      </c>
      <c r="O194" s="42"/>
      <c r="P194" s="191">
        <f>O194*H194</f>
        <v>0</v>
      </c>
      <c r="Q194" s="191">
        <v>0.14321</v>
      </c>
      <c r="R194" s="191">
        <f>Q194*H194</f>
        <v>1.14568</v>
      </c>
      <c r="S194" s="191">
        <v>0</v>
      </c>
      <c r="T194" s="192">
        <f>S194*H194</f>
        <v>0</v>
      </c>
      <c r="AR194" s="24" t="s">
        <v>174</v>
      </c>
      <c r="AT194" s="24" t="s">
        <v>169</v>
      </c>
      <c r="AU194" s="24" t="s">
        <v>82</v>
      </c>
      <c r="AY194" s="24" t="s">
        <v>167</v>
      </c>
      <c r="BE194" s="193">
        <f>IF(N194="základní",J194,0)</f>
        <v>0</v>
      </c>
      <c r="BF194" s="193">
        <f>IF(N194="snížená",J194,0)</f>
        <v>0</v>
      </c>
      <c r="BG194" s="193">
        <f>IF(N194="zákl. přenesená",J194,0)</f>
        <v>0</v>
      </c>
      <c r="BH194" s="193">
        <f>IF(N194="sníž. přenesená",J194,0)</f>
        <v>0</v>
      </c>
      <c r="BI194" s="193">
        <f>IF(N194="nulová",J194,0)</f>
        <v>0</v>
      </c>
      <c r="BJ194" s="24" t="s">
        <v>80</v>
      </c>
      <c r="BK194" s="193">
        <f>ROUND(I194*H194,2)</f>
        <v>0</v>
      </c>
      <c r="BL194" s="24" t="s">
        <v>174</v>
      </c>
      <c r="BM194" s="24" t="s">
        <v>471</v>
      </c>
    </row>
    <row r="195" spans="2:47" s="1" customFormat="1" ht="104.5">
      <c r="B195" s="41"/>
      <c r="D195" s="194" t="s">
        <v>176</v>
      </c>
      <c r="F195" s="195" t="s">
        <v>472</v>
      </c>
      <c r="I195" s="156"/>
      <c r="L195" s="41"/>
      <c r="M195" s="196"/>
      <c r="N195" s="42"/>
      <c r="O195" s="42"/>
      <c r="P195" s="42"/>
      <c r="Q195" s="42"/>
      <c r="R195" s="42"/>
      <c r="S195" s="42"/>
      <c r="T195" s="70"/>
      <c r="AT195" s="24" t="s">
        <v>176</v>
      </c>
      <c r="AU195" s="24" t="s">
        <v>82</v>
      </c>
    </row>
    <row r="196" spans="2:65" s="1" customFormat="1" ht="16.5" customHeight="1">
      <c r="B196" s="181"/>
      <c r="C196" s="213" t="s">
        <v>299</v>
      </c>
      <c r="D196" s="213" t="s">
        <v>274</v>
      </c>
      <c r="E196" s="214" t="s">
        <v>473</v>
      </c>
      <c r="F196" s="215" t="s">
        <v>474</v>
      </c>
      <c r="G196" s="216" t="s">
        <v>194</v>
      </c>
      <c r="H196" s="217">
        <v>8</v>
      </c>
      <c r="I196" s="218"/>
      <c r="J196" s="219">
        <f>ROUND(I196*H196,2)</f>
        <v>0</v>
      </c>
      <c r="K196" s="215" t="s">
        <v>173</v>
      </c>
      <c r="L196" s="220"/>
      <c r="M196" s="221" t="s">
        <v>5</v>
      </c>
      <c r="N196" s="222" t="s">
        <v>44</v>
      </c>
      <c r="O196" s="42"/>
      <c r="P196" s="191">
        <f>O196*H196</f>
        <v>0</v>
      </c>
      <c r="Q196" s="191">
        <v>0.0483</v>
      </c>
      <c r="R196" s="191">
        <f>Q196*H196</f>
        <v>0.3864</v>
      </c>
      <c r="S196" s="191">
        <v>0</v>
      </c>
      <c r="T196" s="192">
        <f>S196*H196</f>
        <v>0</v>
      </c>
      <c r="AR196" s="24" t="s">
        <v>217</v>
      </c>
      <c r="AT196" s="24" t="s">
        <v>274</v>
      </c>
      <c r="AU196" s="24" t="s">
        <v>82</v>
      </c>
      <c r="AY196" s="24" t="s">
        <v>167</v>
      </c>
      <c r="BE196" s="193">
        <f>IF(N196="základní",J196,0)</f>
        <v>0</v>
      </c>
      <c r="BF196" s="193">
        <f>IF(N196="snížená",J196,0)</f>
        <v>0</v>
      </c>
      <c r="BG196" s="193">
        <f>IF(N196="zákl. přenesená",J196,0)</f>
        <v>0</v>
      </c>
      <c r="BH196" s="193">
        <f>IF(N196="sníž. přenesená",J196,0)</f>
        <v>0</v>
      </c>
      <c r="BI196" s="193">
        <f>IF(N196="nulová",J196,0)</f>
        <v>0</v>
      </c>
      <c r="BJ196" s="24" t="s">
        <v>80</v>
      </c>
      <c r="BK196" s="193">
        <f>ROUND(I196*H196,2)</f>
        <v>0</v>
      </c>
      <c r="BL196" s="24" t="s">
        <v>174</v>
      </c>
      <c r="BM196" s="24" t="s">
        <v>475</v>
      </c>
    </row>
    <row r="197" spans="2:65" s="1" customFormat="1" ht="16.5" customHeight="1">
      <c r="B197" s="181"/>
      <c r="C197" s="182" t="s">
        <v>305</v>
      </c>
      <c r="D197" s="182" t="s">
        <v>169</v>
      </c>
      <c r="E197" s="183" t="s">
        <v>476</v>
      </c>
      <c r="F197" s="184" t="s">
        <v>477</v>
      </c>
      <c r="G197" s="185" t="s">
        <v>194</v>
      </c>
      <c r="H197" s="186">
        <v>60</v>
      </c>
      <c r="I197" s="187"/>
      <c r="J197" s="188">
        <f>ROUND(I197*H197,2)</f>
        <v>0</v>
      </c>
      <c r="K197" s="184" t="s">
        <v>5</v>
      </c>
      <c r="L197" s="41"/>
      <c r="M197" s="189" t="s">
        <v>5</v>
      </c>
      <c r="N197" s="190" t="s">
        <v>44</v>
      </c>
      <c r="O197" s="42"/>
      <c r="P197" s="191">
        <f>O197*H197</f>
        <v>0</v>
      </c>
      <c r="Q197" s="191">
        <v>3E-05</v>
      </c>
      <c r="R197" s="191">
        <f>Q197*H197</f>
        <v>0.0018</v>
      </c>
      <c r="S197" s="191">
        <v>0</v>
      </c>
      <c r="T197" s="192">
        <f>S197*H197</f>
        <v>0</v>
      </c>
      <c r="AR197" s="24" t="s">
        <v>174</v>
      </c>
      <c r="AT197" s="24" t="s">
        <v>169</v>
      </c>
      <c r="AU197" s="24" t="s">
        <v>82</v>
      </c>
      <c r="AY197" s="24" t="s">
        <v>167</v>
      </c>
      <c r="BE197" s="193">
        <f>IF(N197="základní",J197,0)</f>
        <v>0</v>
      </c>
      <c r="BF197" s="193">
        <f>IF(N197="snížená",J197,0)</f>
        <v>0</v>
      </c>
      <c r="BG197" s="193">
        <f>IF(N197="zákl. přenesená",J197,0)</f>
        <v>0</v>
      </c>
      <c r="BH197" s="193">
        <f>IF(N197="sníž. přenesená",J197,0)</f>
        <v>0</v>
      </c>
      <c r="BI197" s="193">
        <f>IF(N197="nulová",J197,0)</f>
        <v>0</v>
      </c>
      <c r="BJ197" s="24" t="s">
        <v>80</v>
      </c>
      <c r="BK197" s="193">
        <f>ROUND(I197*H197,2)</f>
        <v>0</v>
      </c>
      <c r="BL197" s="24" t="s">
        <v>174</v>
      </c>
      <c r="BM197" s="24" t="s">
        <v>478</v>
      </c>
    </row>
    <row r="198" spans="2:65" s="1" customFormat="1" ht="16.5" customHeight="1">
      <c r="B198" s="181"/>
      <c r="C198" s="213" t="s">
        <v>310</v>
      </c>
      <c r="D198" s="213" t="s">
        <v>274</v>
      </c>
      <c r="E198" s="214" t="s">
        <v>479</v>
      </c>
      <c r="F198" s="215" t="s">
        <v>480</v>
      </c>
      <c r="G198" s="216" t="s">
        <v>194</v>
      </c>
      <c r="H198" s="217">
        <v>60</v>
      </c>
      <c r="I198" s="218"/>
      <c r="J198" s="219">
        <f>ROUND(I198*H198,2)</f>
        <v>0</v>
      </c>
      <c r="K198" s="215" t="s">
        <v>5</v>
      </c>
      <c r="L198" s="220"/>
      <c r="M198" s="221" t="s">
        <v>5</v>
      </c>
      <c r="N198" s="222" t="s">
        <v>44</v>
      </c>
      <c r="O198" s="42"/>
      <c r="P198" s="191">
        <f>O198*H198</f>
        <v>0</v>
      </c>
      <c r="Q198" s="191">
        <v>0.0194</v>
      </c>
      <c r="R198" s="191">
        <f>Q198*H198</f>
        <v>1.1640000000000001</v>
      </c>
      <c r="S198" s="191">
        <v>0</v>
      </c>
      <c r="T198" s="192">
        <f>S198*H198</f>
        <v>0</v>
      </c>
      <c r="AR198" s="24" t="s">
        <v>217</v>
      </c>
      <c r="AT198" s="24" t="s">
        <v>274</v>
      </c>
      <c r="AU198" s="24" t="s">
        <v>82</v>
      </c>
      <c r="AY198" s="24" t="s">
        <v>167</v>
      </c>
      <c r="BE198" s="193">
        <f>IF(N198="základní",J198,0)</f>
        <v>0</v>
      </c>
      <c r="BF198" s="193">
        <f>IF(N198="snížená",J198,0)</f>
        <v>0</v>
      </c>
      <c r="BG198" s="193">
        <f>IF(N198="zákl. přenesená",J198,0)</f>
        <v>0</v>
      </c>
      <c r="BH198" s="193">
        <f>IF(N198="sníž. přenesená",J198,0)</f>
        <v>0</v>
      </c>
      <c r="BI198" s="193">
        <f>IF(N198="nulová",J198,0)</f>
        <v>0</v>
      </c>
      <c r="BJ198" s="24" t="s">
        <v>80</v>
      </c>
      <c r="BK198" s="193">
        <f>ROUND(I198*H198,2)</f>
        <v>0</v>
      </c>
      <c r="BL198" s="24" t="s">
        <v>174</v>
      </c>
      <c r="BM198" s="24" t="s">
        <v>481</v>
      </c>
    </row>
    <row r="199" spans="2:65" s="1" customFormat="1" ht="25.5" customHeight="1">
      <c r="B199" s="181"/>
      <c r="C199" s="182" t="s">
        <v>315</v>
      </c>
      <c r="D199" s="182" t="s">
        <v>169</v>
      </c>
      <c r="E199" s="183" t="s">
        <v>482</v>
      </c>
      <c r="F199" s="184" t="s">
        <v>483</v>
      </c>
      <c r="G199" s="185" t="s">
        <v>194</v>
      </c>
      <c r="H199" s="186">
        <v>24</v>
      </c>
      <c r="I199" s="187"/>
      <c r="J199" s="188">
        <f>ROUND(I199*H199,2)</f>
        <v>0</v>
      </c>
      <c r="K199" s="184" t="s">
        <v>173</v>
      </c>
      <c r="L199" s="41"/>
      <c r="M199" s="189" t="s">
        <v>5</v>
      </c>
      <c r="N199" s="190" t="s">
        <v>44</v>
      </c>
      <c r="O199" s="42"/>
      <c r="P199" s="191">
        <f>O199*H199</f>
        <v>0</v>
      </c>
      <c r="Q199" s="191">
        <v>1E-05</v>
      </c>
      <c r="R199" s="191">
        <f>Q199*H199</f>
        <v>0.00024000000000000003</v>
      </c>
      <c r="S199" s="191">
        <v>0</v>
      </c>
      <c r="T199" s="192">
        <f>S199*H199</f>
        <v>0</v>
      </c>
      <c r="AR199" s="24" t="s">
        <v>174</v>
      </c>
      <c r="AT199" s="24" t="s">
        <v>169</v>
      </c>
      <c r="AU199" s="24" t="s">
        <v>82</v>
      </c>
      <c r="AY199" s="24" t="s">
        <v>167</v>
      </c>
      <c r="BE199" s="193">
        <f>IF(N199="základní",J199,0)</f>
        <v>0</v>
      </c>
      <c r="BF199" s="193">
        <f>IF(N199="snížená",J199,0)</f>
        <v>0</v>
      </c>
      <c r="BG199" s="193">
        <f>IF(N199="zákl. přenesená",J199,0)</f>
        <v>0</v>
      </c>
      <c r="BH199" s="193">
        <f>IF(N199="sníž. přenesená",J199,0)</f>
        <v>0</v>
      </c>
      <c r="BI199" s="193">
        <f>IF(N199="nulová",J199,0)</f>
        <v>0</v>
      </c>
      <c r="BJ199" s="24" t="s">
        <v>80</v>
      </c>
      <c r="BK199" s="193">
        <f>ROUND(I199*H199,2)</f>
        <v>0</v>
      </c>
      <c r="BL199" s="24" t="s">
        <v>174</v>
      </c>
      <c r="BM199" s="24" t="s">
        <v>484</v>
      </c>
    </row>
    <row r="200" spans="2:47" s="1" customFormat="1" ht="28.5">
      <c r="B200" s="41"/>
      <c r="D200" s="194" t="s">
        <v>176</v>
      </c>
      <c r="F200" s="195" t="s">
        <v>485</v>
      </c>
      <c r="I200" s="156"/>
      <c r="L200" s="41"/>
      <c r="M200" s="196"/>
      <c r="N200" s="42"/>
      <c r="O200" s="42"/>
      <c r="P200" s="42"/>
      <c r="Q200" s="42"/>
      <c r="R200" s="42"/>
      <c r="S200" s="42"/>
      <c r="T200" s="70"/>
      <c r="AT200" s="24" t="s">
        <v>176</v>
      </c>
      <c r="AU200" s="24" t="s">
        <v>82</v>
      </c>
    </row>
    <row r="201" spans="2:51" s="12" customFormat="1" ht="13.5">
      <c r="B201" s="197"/>
      <c r="D201" s="194" t="s">
        <v>178</v>
      </c>
      <c r="E201" s="198" t="s">
        <v>5</v>
      </c>
      <c r="F201" s="199" t="s">
        <v>486</v>
      </c>
      <c r="H201" s="198" t="s">
        <v>5</v>
      </c>
      <c r="I201" s="200"/>
      <c r="L201" s="197"/>
      <c r="M201" s="201"/>
      <c r="N201" s="202"/>
      <c r="O201" s="202"/>
      <c r="P201" s="202"/>
      <c r="Q201" s="202"/>
      <c r="R201" s="202"/>
      <c r="S201" s="202"/>
      <c r="T201" s="203"/>
      <c r="AT201" s="198" t="s">
        <v>178</v>
      </c>
      <c r="AU201" s="198" t="s">
        <v>82</v>
      </c>
      <c r="AV201" s="12" t="s">
        <v>80</v>
      </c>
      <c r="AW201" s="12" t="s">
        <v>36</v>
      </c>
      <c r="AX201" s="12" t="s">
        <v>73</v>
      </c>
      <c r="AY201" s="198" t="s">
        <v>167</v>
      </c>
    </row>
    <row r="202" spans="2:51" s="13" customFormat="1" ht="13.5">
      <c r="B202" s="204"/>
      <c r="D202" s="194" t="s">
        <v>178</v>
      </c>
      <c r="E202" s="205" t="s">
        <v>5</v>
      </c>
      <c r="F202" s="206" t="s">
        <v>487</v>
      </c>
      <c r="H202" s="207">
        <v>24</v>
      </c>
      <c r="I202" s="208"/>
      <c r="L202" s="204"/>
      <c r="M202" s="209"/>
      <c r="N202" s="210"/>
      <c r="O202" s="210"/>
      <c r="P202" s="210"/>
      <c r="Q202" s="210"/>
      <c r="R202" s="210"/>
      <c r="S202" s="210"/>
      <c r="T202" s="211"/>
      <c r="AT202" s="205" t="s">
        <v>178</v>
      </c>
      <c r="AU202" s="205" t="s">
        <v>82</v>
      </c>
      <c r="AV202" s="13" t="s">
        <v>82</v>
      </c>
      <c r="AW202" s="13" t="s">
        <v>36</v>
      </c>
      <c r="AX202" s="13" t="s">
        <v>80</v>
      </c>
      <c r="AY202" s="205" t="s">
        <v>167</v>
      </c>
    </row>
    <row r="203" spans="2:65" s="1" customFormat="1" ht="38.25" customHeight="1">
      <c r="B203" s="181"/>
      <c r="C203" s="182" t="s">
        <v>320</v>
      </c>
      <c r="D203" s="182" t="s">
        <v>169</v>
      </c>
      <c r="E203" s="183" t="s">
        <v>488</v>
      </c>
      <c r="F203" s="184" t="s">
        <v>489</v>
      </c>
      <c r="G203" s="185" t="s">
        <v>194</v>
      </c>
      <c r="H203" s="186">
        <v>24</v>
      </c>
      <c r="I203" s="187"/>
      <c r="J203" s="188">
        <f>ROUND(I203*H203,2)</f>
        <v>0</v>
      </c>
      <c r="K203" s="184" t="s">
        <v>173</v>
      </c>
      <c r="L203" s="41"/>
      <c r="M203" s="189" t="s">
        <v>5</v>
      </c>
      <c r="N203" s="190" t="s">
        <v>44</v>
      </c>
      <c r="O203" s="42"/>
      <c r="P203" s="191">
        <f>O203*H203</f>
        <v>0</v>
      </c>
      <c r="Q203" s="191">
        <v>0.00018</v>
      </c>
      <c r="R203" s="191">
        <f>Q203*H203</f>
        <v>0.00432</v>
      </c>
      <c r="S203" s="191">
        <v>0</v>
      </c>
      <c r="T203" s="192">
        <f>S203*H203</f>
        <v>0</v>
      </c>
      <c r="AR203" s="24" t="s">
        <v>174</v>
      </c>
      <c r="AT203" s="24" t="s">
        <v>169</v>
      </c>
      <c r="AU203" s="24" t="s">
        <v>82</v>
      </c>
      <c r="AY203" s="24" t="s">
        <v>167</v>
      </c>
      <c r="BE203" s="193">
        <f>IF(N203="základní",J203,0)</f>
        <v>0</v>
      </c>
      <c r="BF203" s="193">
        <f>IF(N203="snížená",J203,0)</f>
        <v>0</v>
      </c>
      <c r="BG203" s="193">
        <f>IF(N203="zákl. přenesená",J203,0)</f>
        <v>0</v>
      </c>
      <c r="BH203" s="193">
        <f>IF(N203="sníž. přenesená",J203,0)</f>
        <v>0</v>
      </c>
      <c r="BI203" s="193">
        <f>IF(N203="nulová",J203,0)</f>
        <v>0</v>
      </c>
      <c r="BJ203" s="24" t="s">
        <v>80</v>
      </c>
      <c r="BK203" s="193">
        <f>ROUND(I203*H203,2)</f>
        <v>0</v>
      </c>
      <c r="BL203" s="24" t="s">
        <v>174</v>
      </c>
      <c r="BM203" s="24" t="s">
        <v>490</v>
      </c>
    </row>
    <row r="204" spans="2:47" s="1" customFormat="1" ht="38">
      <c r="B204" s="41"/>
      <c r="D204" s="194" t="s">
        <v>176</v>
      </c>
      <c r="F204" s="195" t="s">
        <v>491</v>
      </c>
      <c r="I204" s="156"/>
      <c r="L204" s="41"/>
      <c r="M204" s="196"/>
      <c r="N204" s="42"/>
      <c r="O204" s="42"/>
      <c r="P204" s="42"/>
      <c r="Q204" s="42"/>
      <c r="R204" s="42"/>
      <c r="S204" s="42"/>
      <c r="T204" s="70"/>
      <c r="AT204" s="24" t="s">
        <v>176</v>
      </c>
      <c r="AU204" s="24" t="s">
        <v>82</v>
      </c>
    </row>
    <row r="205" spans="2:65" s="1" customFormat="1" ht="25.5" customHeight="1">
      <c r="B205" s="181"/>
      <c r="C205" s="182" t="s">
        <v>327</v>
      </c>
      <c r="D205" s="182" t="s">
        <v>169</v>
      </c>
      <c r="E205" s="183" t="s">
        <v>492</v>
      </c>
      <c r="F205" s="184" t="s">
        <v>493</v>
      </c>
      <c r="G205" s="185" t="s">
        <v>194</v>
      </c>
      <c r="H205" s="186">
        <v>16.444</v>
      </c>
      <c r="I205" s="187"/>
      <c r="J205" s="188">
        <f>ROUND(I205*H205,2)</f>
        <v>0</v>
      </c>
      <c r="K205" s="184" t="s">
        <v>173</v>
      </c>
      <c r="L205" s="41"/>
      <c r="M205" s="189" t="s">
        <v>5</v>
      </c>
      <c r="N205" s="190" t="s">
        <v>44</v>
      </c>
      <c r="O205" s="42"/>
      <c r="P205" s="191">
        <f>O205*H205</f>
        <v>0</v>
      </c>
      <c r="Q205" s="191">
        <v>0.0043</v>
      </c>
      <c r="R205" s="191">
        <f>Q205*H205</f>
        <v>0.0707092</v>
      </c>
      <c r="S205" s="191">
        <v>0</v>
      </c>
      <c r="T205" s="192">
        <f>S205*H205</f>
        <v>0</v>
      </c>
      <c r="AR205" s="24" t="s">
        <v>174</v>
      </c>
      <c r="AT205" s="24" t="s">
        <v>169</v>
      </c>
      <c r="AU205" s="24" t="s">
        <v>82</v>
      </c>
      <c r="AY205" s="24" t="s">
        <v>167</v>
      </c>
      <c r="BE205" s="193">
        <f>IF(N205="základní",J205,0)</f>
        <v>0</v>
      </c>
      <c r="BF205" s="193">
        <f>IF(N205="snížená",J205,0)</f>
        <v>0</v>
      </c>
      <c r="BG205" s="193">
        <f>IF(N205="zákl. přenesená",J205,0)</f>
        <v>0</v>
      </c>
      <c r="BH205" s="193">
        <f>IF(N205="sníž. přenesená",J205,0)</f>
        <v>0</v>
      </c>
      <c r="BI205" s="193">
        <f>IF(N205="nulová",J205,0)</f>
        <v>0</v>
      </c>
      <c r="BJ205" s="24" t="s">
        <v>80</v>
      </c>
      <c r="BK205" s="193">
        <f>ROUND(I205*H205,2)</f>
        <v>0</v>
      </c>
      <c r="BL205" s="24" t="s">
        <v>174</v>
      </c>
      <c r="BM205" s="24" t="s">
        <v>494</v>
      </c>
    </row>
    <row r="206" spans="2:47" s="1" customFormat="1" ht="28.5">
      <c r="B206" s="41"/>
      <c r="D206" s="194" t="s">
        <v>176</v>
      </c>
      <c r="F206" s="195" t="s">
        <v>495</v>
      </c>
      <c r="I206" s="156"/>
      <c r="L206" s="41"/>
      <c r="M206" s="196"/>
      <c r="N206" s="42"/>
      <c r="O206" s="42"/>
      <c r="P206" s="42"/>
      <c r="Q206" s="42"/>
      <c r="R206" s="42"/>
      <c r="S206" s="42"/>
      <c r="T206" s="70"/>
      <c r="AT206" s="24" t="s">
        <v>176</v>
      </c>
      <c r="AU206" s="24" t="s">
        <v>82</v>
      </c>
    </row>
    <row r="207" spans="2:51" s="12" customFormat="1" ht="13.5">
      <c r="B207" s="197"/>
      <c r="D207" s="194" t="s">
        <v>178</v>
      </c>
      <c r="E207" s="198" t="s">
        <v>5</v>
      </c>
      <c r="F207" s="199" t="s">
        <v>496</v>
      </c>
      <c r="H207" s="198" t="s">
        <v>5</v>
      </c>
      <c r="I207" s="200"/>
      <c r="L207" s="197"/>
      <c r="M207" s="201"/>
      <c r="N207" s="202"/>
      <c r="O207" s="202"/>
      <c r="P207" s="202"/>
      <c r="Q207" s="202"/>
      <c r="R207" s="202"/>
      <c r="S207" s="202"/>
      <c r="T207" s="203"/>
      <c r="AT207" s="198" t="s">
        <v>178</v>
      </c>
      <c r="AU207" s="198" t="s">
        <v>82</v>
      </c>
      <c r="AV207" s="12" t="s">
        <v>80</v>
      </c>
      <c r="AW207" s="12" t="s">
        <v>36</v>
      </c>
      <c r="AX207" s="12" t="s">
        <v>73</v>
      </c>
      <c r="AY207" s="198" t="s">
        <v>167</v>
      </c>
    </row>
    <row r="208" spans="2:51" s="13" customFormat="1" ht="13.5">
      <c r="B208" s="204"/>
      <c r="D208" s="194" t="s">
        <v>178</v>
      </c>
      <c r="E208" s="205" t="s">
        <v>5</v>
      </c>
      <c r="F208" s="206" t="s">
        <v>497</v>
      </c>
      <c r="H208" s="207">
        <v>16.444</v>
      </c>
      <c r="I208" s="208"/>
      <c r="L208" s="204"/>
      <c r="M208" s="209"/>
      <c r="N208" s="210"/>
      <c r="O208" s="210"/>
      <c r="P208" s="210"/>
      <c r="Q208" s="210"/>
      <c r="R208" s="210"/>
      <c r="S208" s="210"/>
      <c r="T208" s="211"/>
      <c r="AT208" s="205" t="s">
        <v>178</v>
      </c>
      <c r="AU208" s="205" t="s">
        <v>82</v>
      </c>
      <c r="AV208" s="13" t="s">
        <v>82</v>
      </c>
      <c r="AW208" s="13" t="s">
        <v>36</v>
      </c>
      <c r="AX208" s="13" t="s">
        <v>80</v>
      </c>
      <c r="AY208" s="205" t="s">
        <v>167</v>
      </c>
    </row>
    <row r="209" spans="2:65" s="1" customFormat="1" ht="25.5" customHeight="1">
      <c r="B209" s="181"/>
      <c r="C209" s="182" t="s">
        <v>334</v>
      </c>
      <c r="D209" s="182" t="s">
        <v>169</v>
      </c>
      <c r="E209" s="183" t="s">
        <v>498</v>
      </c>
      <c r="F209" s="184" t="s">
        <v>499</v>
      </c>
      <c r="G209" s="185" t="s">
        <v>248</v>
      </c>
      <c r="H209" s="186">
        <v>1.281</v>
      </c>
      <c r="I209" s="187"/>
      <c r="J209" s="188">
        <f>ROUND(I209*H209,2)</f>
        <v>0</v>
      </c>
      <c r="K209" s="184" t="s">
        <v>173</v>
      </c>
      <c r="L209" s="41"/>
      <c r="M209" s="189" t="s">
        <v>5</v>
      </c>
      <c r="N209" s="190" t="s">
        <v>44</v>
      </c>
      <c r="O209" s="42"/>
      <c r="P209" s="191">
        <f>O209*H209</f>
        <v>0</v>
      </c>
      <c r="Q209" s="191">
        <v>1.01508</v>
      </c>
      <c r="R209" s="191">
        <f>Q209*H209</f>
        <v>1.30031748</v>
      </c>
      <c r="S209" s="191">
        <v>0</v>
      </c>
      <c r="T209" s="192">
        <f>S209*H209</f>
        <v>0</v>
      </c>
      <c r="AR209" s="24" t="s">
        <v>174</v>
      </c>
      <c r="AT209" s="24" t="s">
        <v>169</v>
      </c>
      <c r="AU209" s="24" t="s">
        <v>82</v>
      </c>
      <c r="AY209" s="24" t="s">
        <v>167</v>
      </c>
      <c r="BE209" s="193">
        <f>IF(N209="základní",J209,0)</f>
        <v>0</v>
      </c>
      <c r="BF209" s="193">
        <f>IF(N209="snížená",J209,0)</f>
        <v>0</v>
      </c>
      <c r="BG209" s="193">
        <f>IF(N209="zákl. přenesená",J209,0)</f>
        <v>0</v>
      </c>
      <c r="BH209" s="193">
        <f>IF(N209="sníž. přenesená",J209,0)</f>
        <v>0</v>
      </c>
      <c r="BI209" s="193">
        <f>IF(N209="nulová",J209,0)</f>
        <v>0</v>
      </c>
      <c r="BJ209" s="24" t="s">
        <v>80</v>
      </c>
      <c r="BK209" s="193">
        <f>ROUND(I209*H209,2)</f>
        <v>0</v>
      </c>
      <c r="BL209" s="24" t="s">
        <v>174</v>
      </c>
      <c r="BM209" s="24" t="s">
        <v>500</v>
      </c>
    </row>
    <row r="210" spans="2:51" s="12" customFormat="1" ht="13.5">
      <c r="B210" s="197"/>
      <c r="D210" s="194" t="s">
        <v>178</v>
      </c>
      <c r="E210" s="198" t="s">
        <v>5</v>
      </c>
      <c r="F210" s="199" t="s">
        <v>501</v>
      </c>
      <c r="H210" s="198" t="s">
        <v>5</v>
      </c>
      <c r="I210" s="200"/>
      <c r="L210" s="197"/>
      <c r="M210" s="201"/>
      <c r="N210" s="202"/>
      <c r="O210" s="202"/>
      <c r="P210" s="202"/>
      <c r="Q210" s="202"/>
      <c r="R210" s="202"/>
      <c r="S210" s="202"/>
      <c r="T210" s="203"/>
      <c r="AT210" s="198" t="s">
        <v>178</v>
      </c>
      <c r="AU210" s="198" t="s">
        <v>82</v>
      </c>
      <c r="AV210" s="12" t="s">
        <v>80</v>
      </c>
      <c r="AW210" s="12" t="s">
        <v>36</v>
      </c>
      <c r="AX210" s="12" t="s">
        <v>73</v>
      </c>
      <c r="AY210" s="198" t="s">
        <v>167</v>
      </c>
    </row>
    <row r="211" spans="2:51" s="12" customFormat="1" ht="13.5">
      <c r="B211" s="197"/>
      <c r="D211" s="194" t="s">
        <v>178</v>
      </c>
      <c r="E211" s="198" t="s">
        <v>5</v>
      </c>
      <c r="F211" s="199" t="s">
        <v>400</v>
      </c>
      <c r="H211" s="198" t="s">
        <v>5</v>
      </c>
      <c r="I211" s="200"/>
      <c r="L211" s="197"/>
      <c r="M211" s="201"/>
      <c r="N211" s="202"/>
      <c r="O211" s="202"/>
      <c r="P211" s="202"/>
      <c r="Q211" s="202"/>
      <c r="R211" s="202"/>
      <c r="S211" s="202"/>
      <c r="T211" s="203"/>
      <c r="AT211" s="198" t="s">
        <v>178</v>
      </c>
      <c r="AU211" s="198" t="s">
        <v>82</v>
      </c>
      <c r="AV211" s="12" t="s">
        <v>80</v>
      </c>
      <c r="AW211" s="12" t="s">
        <v>36</v>
      </c>
      <c r="AX211" s="12" t="s">
        <v>73</v>
      </c>
      <c r="AY211" s="198" t="s">
        <v>167</v>
      </c>
    </row>
    <row r="212" spans="2:51" s="13" customFormat="1" ht="13.5">
      <c r="B212" s="204"/>
      <c r="D212" s="194" t="s">
        <v>178</v>
      </c>
      <c r="E212" s="205" t="s">
        <v>5</v>
      </c>
      <c r="F212" s="206" t="s">
        <v>502</v>
      </c>
      <c r="H212" s="207">
        <v>1.036</v>
      </c>
      <c r="I212" s="208"/>
      <c r="L212" s="204"/>
      <c r="M212" s="209"/>
      <c r="N212" s="210"/>
      <c r="O212" s="210"/>
      <c r="P212" s="210"/>
      <c r="Q212" s="210"/>
      <c r="R212" s="210"/>
      <c r="S212" s="210"/>
      <c r="T212" s="211"/>
      <c r="AT212" s="205" t="s">
        <v>178</v>
      </c>
      <c r="AU212" s="205" t="s">
        <v>82</v>
      </c>
      <c r="AV212" s="13" t="s">
        <v>82</v>
      </c>
      <c r="AW212" s="13" t="s">
        <v>36</v>
      </c>
      <c r="AX212" s="13" t="s">
        <v>73</v>
      </c>
      <c r="AY212" s="205" t="s">
        <v>167</v>
      </c>
    </row>
    <row r="213" spans="2:51" s="12" customFormat="1" ht="13.5">
      <c r="B213" s="197"/>
      <c r="D213" s="194" t="s">
        <v>178</v>
      </c>
      <c r="E213" s="198" t="s">
        <v>5</v>
      </c>
      <c r="F213" s="199" t="s">
        <v>463</v>
      </c>
      <c r="H213" s="198" t="s">
        <v>5</v>
      </c>
      <c r="I213" s="200"/>
      <c r="L213" s="197"/>
      <c r="M213" s="201"/>
      <c r="N213" s="202"/>
      <c r="O213" s="202"/>
      <c r="P213" s="202"/>
      <c r="Q213" s="202"/>
      <c r="R213" s="202"/>
      <c r="S213" s="202"/>
      <c r="T213" s="203"/>
      <c r="AT213" s="198" t="s">
        <v>178</v>
      </c>
      <c r="AU213" s="198" t="s">
        <v>82</v>
      </c>
      <c r="AV213" s="12" t="s">
        <v>80</v>
      </c>
      <c r="AW213" s="12" t="s">
        <v>36</v>
      </c>
      <c r="AX213" s="12" t="s">
        <v>73</v>
      </c>
      <c r="AY213" s="198" t="s">
        <v>167</v>
      </c>
    </row>
    <row r="214" spans="2:51" s="13" customFormat="1" ht="13.5">
      <c r="B214" s="204"/>
      <c r="D214" s="194" t="s">
        <v>178</v>
      </c>
      <c r="E214" s="205" t="s">
        <v>5</v>
      </c>
      <c r="F214" s="206" t="s">
        <v>503</v>
      </c>
      <c r="H214" s="207">
        <v>0.245</v>
      </c>
      <c r="I214" s="208"/>
      <c r="L214" s="204"/>
      <c r="M214" s="209"/>
      <c r="N214" s="210"/>
      <c r="O214" s="210"/>
      <c r="P214" s="210"/>
      <c r="Q214" s="210"/>
      <c r="R214" s="210"/>
      <c r="S214" s="210"/>
      <c r="T214" s="211"/>
      <c r="AT214" s="205" t="s">
        <v>178</v>
      </c>
      <c r="AU214" s="205" t="s">
        <v>82</v>
      </c>
      <c r="AV214" s="13" t="s">
        <v>82</v>
      </c>
      <c r="AW214" s="13" t="s">
        <v>36</v>
      </c>
      <c r="AX214" s="13" t="s">
        <v>73</v>
      </c>
      <c r="AY214" s="205" t="s">
        <v>167</v>
      </c>
    </row>
    <row r="215" spans="2:51" s="14" customFormat="1" ht="13.5">
      <c r="B215" s="223"/>
      <c r="D215" s="194" t="s">
        <v>178</v>
      </c>
      <c r="E215" s="224" t="s">
        <v>5</v>
      </c>
      <c r="F215" s="225" t="s">
        <v>348</v>
      </c>
      <c r="H215" s="226">
        <v>1.281</v>
      </c>
      <c r="I215" s="227"/>
      <c r="L215" s="223"/>
      <c r="M215" s="228"/>
      <c r="N215" s="229"/>
      <c r="O215" s="229"/>
      <c r="P215" s="229"/>
      <c r="Q215" s="229"/>
      <c r="R215" s="229"/>
      <c r="S215" s="229"/>
      <c r="T215" s="230"/>
      <c r="AT215" s="224" t="s">
        <v>178</v>
      </c>
      <c r="AU215" s="224" t="s">
        <v>82</v>
      </c>
      <c r="AV215" s="14" t="s">
        <v>174</v>
      </c>
      <c r="AW215" s="14" t="s">
        <v>36</v>
      </c>
      <c r="AX215" s="14" t="s">
        <v>80</v>
      </c>
      <c r="AY215" s="224" t="s">
        <v>167</v>
      </c>
    </row>
    <row r="216" spans="2:65" s="1" customFormat="1" ht="25.5" customHeight="1">
      <c r="B216" s="181"/>
      <c r="C216" s="182" t="s">
        <v>339</v>
      </c>
      <c r="D216" s="182" t="s">
        <v>169</v>
      </c>
      <c r="E216" s="183" t="s">
        <v>504</v>
      </c>
      <c r="F216" s="184" t="s">
        <v>505</v>
      </c>
      <c r="G216" s="185" t="s">
        <v>172</v>
      </c>
      <c r="H216" s="186">
        <v>38.9</v>
      </c>
      <c r="I216" s="187"/>
      <c r="J216" s="188">
        <f>ROUND(I216*H216,2)</f>
        <v>0</v>
      </c>
      <c r="K216" s="184" t="s">
        <v>173</v>
      </c>
      <c r="L216" s="41"/>
      <c r="M216" s="189" t="s">
        <v>5</v>
      </c>
      <c r="N216" s="190" t="s">
        <v>44</v>
      </c>
      <c r="O216" s="42"/>
      <c r="P216" s="191">
        <f>O216*H216</f>
        <v>0</v>
      </c>
      <c r="Q216" s="191">
        <v>0.00047</v>
      </c>
      <c r="R216" s="191">
        <f>Q216*H216</f>
        <v>0.018282999999999997</v>
      </c>
      <c r="S216" s="191">
        <v>0</v>
      </c>
      <c r="T216" s="192">
        <f>S216*H216</f>
        <v>0</v>
      </c>
      <c r="AR216" s="24" t="s">
        <v>174</v>
      </c>
      <c r="AT216" s="24" t="s">
        <v>169</v>
      </c>
      <c r="AU216" s="24" t="s">
        <v>82</v>
      </c>
      <c r="AY216" s="24" t="s">
        <v>167</v>
      </c>
      <c r="BE216" s="193">
        <f>IF(N216="základní",J216,0)</f>
        <v>0</v>
      </c>
      <c r="BF216" s="193">
        <f>IF(N216="snížená",J216,0)</f>
        <v>0</v>
      </c>
      <c r="BG216" s="193">
        <f>IF(N216="zákl. přenesená",J216,0)</f>
        <v>0</v>
      </c>
      <c r="BH216" s="193">
        <f>IF(N216="sníž. přenesená",J216,0)</f>
        <v>0</v>
      </c>
      <c r="BI216" s="193">
        <f>IF(N216="nulová",J216,0)</f>
        <v>0</v>
      </c>
      <c r="BJ216" s="24" t="s">
        <v>80</v>
      </c>
      <c r="BK216" s="193">
        <f>ROUND(I216*H216,2)</f>
        <v>0</v>
      </c>
      <c r="BL216" s="24" t="s">
        <v>174</v>
      </c>
      <c r="BM216" s="24" t="s">
        <v>506</v>
      </c>
    </row>
    <row r="217" spans="2:47" s="1" customFormat="1" ht="28.5">
      <c r="B217" s="41"/>
      <c r="D217" s="194" t="s">
        <v>176</v>
      </c>
      <c r="F217" s="195" t="s">
        <v>507</v>
      </c>
      <c r="I217" s="156"/>
      <c r="L217" s="41"/>
      <c r="M217" s="196"/>
      <c r="N217" s="42"/>
      <c r="O217" s="42"/>
      <c r="P217" s="42"/>
      <c r="Q217" s="42"/>
      <c r="R217" s="42"/>
      <c r="S217" s="42"/>
      <c r="T217" s="70"/>
      <c r="AT217" s="24" t="s">
        <v>176</v>
      </c>
      <c r="AU217" s="24" t="s">
        <v>82</v>
      </c>
    </row>
    <row r="218" spans="2:51" s="12" customFormat="1" ht="13.5">
      <c r="B218" s="197"/>
      <c r="D218" s="194" t="s">
        <v>178</v>
      </c>
      <c r="E218" s="198" t="s">
        <v>5</v>
      </c>
      <c r="F218" s="199" t="s">
        <v>402</v>
      </c>
      <c r="H218" s="198" t="s">
        <v>5</v>
      </c>
      <c r="I218" s="200"/>
      <c r="L218" s="197"/>
      <c r="M218" s="201"/>
      <c r="N218" s="202"/>
      <c r="O218" s="202"/>
      <c r="P218" s="202"/>
      <c r="Q218" s="202"/>
      <c r="R218" s="202"/>
      <c r="S218" s="202"/>
      <c r="T218" s="203"/>
      <c r="AT218" s="198" t="s">
        <v>178</v>
      </c>
      <c r="AU218" s="198" t="s">
        <v>82</v>
      </c>
      <c r="AV218" s="12" t="s">
        <v>80</v>
      </c>
      <c r="AW218" s="12" t="s">
        <v>36</v>
      </c>
      <c r="AX218" s="12" t="s">
        <v>73</v>
      </c>
      <c r="AY218" s="198" t="s">
        <v>167</v>
      </c>
    </row>
    <row r="219" spans="2:51" s="13" customFormat="1" ht="13.5">
      <c r="B219" s="204"/>
      <c r="D219" s="194" t="s">
        <v>178</v>
      </c>
      <c r="E219" s="205" t="s">
        <v>5</v>
      </c>
      <c r="F219" s="206" t="s">
        <v>403</v>
      </c>
      <c r="H219" s="207">
        <v>26.5</v>
      </c>
      <c r="I219" s="208"/>
      <c r="L219" s="204"/>
      <c r="M219" s="209"/>
      <c r="N219" s="210"/>
      <c r="O219" s="210"/>
      <c r="P219" s="210"/>
      <c r="Q219" s="210"/>
      <c r="R219" s="210"/>
      <c r="S219" s="210"/>
      <c r="T219" s="211"/>
      <c r="AT219" s="205" t="s">
        <v>178</v>
      </c>
      <c r="AU219" s="205" t="s">
        <v>82</v>
      </c>
      <c r="AV219" s="13" t="s">
        <v>82</v>
      </c>
      <c r="AW219" s="13" t="s">
        <v>36</v>
      </c>
      <c r="AX219" s="13" t="s">
        <v>73</v>
      </c>
      <c r="AY219" s="205" t="s">
        <v>167</v>
      </c>
    </row>
    <row r="220" spans="2:51" s="12" customFormat="1" ht="13.5">
      <c r="B220" s="197"/>
      <c r="D220" s="194" t="s">
        <v>178</v>
      </c>
      <c r="E220" s="198" t="s">
        <v>5</v>
      </c>
      <c r="F220" s="199" t="s">
        <v>404</v>
      </c>
      <c r="H220" s="198" t="s">
        <v>5</v>
      </c>
      <c r="I220" s="200"/>
      <c r="L220" s="197"/>
      <c r="M220" s="201"/>
      <c r="N220" s="202"/>
      <c r="O220" s="202"/>
      <c r="P220" s="202"/>
      <c r="Q220" s="202"/>
      <c r="R220" s="202"/>
      <c r="S220" s="202"/>
      <c r="T220" s="203"/>
      <c r="AT220" s="198" t="s">
        <v>178</v>
      </c>
      <c r="AU220" s="198" t="s">
        <v>82</v>
      </c>
      <c r="AV220" s="12" t="s">
        <v>80</v>
      </c>
      <c r="AW220" s="12" t="s">
        <v>36</v>
      </c>
      <c r="AX220" s="12" t="s">
        <v>73</v>
      </c>
      <c r="AY220" s="198" t="s">
        <v>167</v>
      </c>
    </row>
    <row r="221" spans="2:51" s="13" customFormat="1" ht="13.5">
      <c r="B221" s="204"/>
      <c r="D221" s="194" t="s">
        <v>178</v>
      </c>
      <c r="E221" s="205" t="s">
        <v>5</v>
      </c>
      <c r="F221" s="206" t="s">
        <v>405</v>
      </c>
      <c r="H221" s="207">
        <v>12.4</v>
      </c>
      <c r="I221" s="208"/>
      <c r="L221" s="204"/>
      <c r="M221" s="209"/>
      <c r="N221" s="210"/>
      <c r="O221" s="210"/>
      <c r="P221" s="210"/>
      <c r="Q221" s="210"/>
      <c r="R221" s="210"/>
      <c r="S221" s="210"/>
      <c r="T221" s="211"/>
      <c r="AT221" s="205" t="s">
        <v>178</v>
      </c>
      <c r="AU221" s="205" t="s">
        <v>82</v>
      </c>
      <c r="AV221" s="13" t="s">
        <v>82</v>
      </c>
      <c r="AW221" s="13" t="s">
        <v>36</v>
      </c>
      <c r="AX221" s="13" t="s">
        <v>73</v>
      </c>
      <c r="AY221" s="205" t="s">
        <v>167</v>
      </c>
    </row>
    <row r="222" spans="2:51" s="14" customFormat="1" ht="13.5">
      <c r="B222" s="223"/>
      <c r="D222" s="194" t="s">
        <v>178</v>
      </c>
      <c r="E222" s="224" t="s">
        <v>5</v>
      </c>
      <c r="F222" s="225" t="s">
        <v>348</v>
      </c>
      <c r="H222" s="226">
        <v>38.9</v>
      </c>
      <c r="I222" s="227"/>
      <c r="L222" s="223"/>
      <c r="M222" s="228"/>
      <c r="N222" s="229"/>
      <c r="O222" s="229"/>
      <c r="P222" s="229"/>
      <c r="Q222" s="229"/>
      <c r="R222" s="229"/>
      <c r="S222" s="229"/>
      <c r="T222" s="230"/>
      <c r="AT222" s="224" t="s">
        <v>178</v>
      </c>
      <c r="AU222" s="224" t="s">
        <v>82</v>
      </c>
      <c r="AV222" s="14" t="s">
        <v>174</v>
      </c>
      <c r="AW222" s="14" t="s">
        <v>36</v>
      </c>
      <c r="AX222" s="14" t="s">
        <v>80</v>
      </c>
      <c r="AY222" s="224" t="s">
        <v>167</v>
      </c>
    </row>
    <row r="223" spans="2:65" s="1" customFormat="1" ht="16.5" customHeight="1">
      <c r="B223" s="181"/>
      <c r="C223" s="182" t="s">
        <v>349</v>
      </c>
      <c r="D223" s="182" t="s">
        <v>169</v>
      </c>
      <c r="E223" s="183" t="s">
        <v>508</v>
      </c>
      <c r="F223" s="184" t="s">
        <v>509</v>
      </c>
      <c r="G223" s="185" t="s">
        <v>172</v>
      </c>
      <c r="H223" s="186">
        <v>141</v>
      </c>
      <c r="I223" s="187"/>
      <c r="J223" s="188">
        <f>ROUND(I223*H223,2)</f>
        <v>0</v>
      </c>
      <c r="K223" s="184" t="s">
        <v>173</v>
      </c>
      <c r="L223" s="41"/>
      <c r="M223" s="189" t="s">
        <v>5</v>
      </c>
      <c r="N223" s="190" t="s">
        <v>44</v>
      </c>
      <c r="O223" s="42"/>
      <c r="P223" s="191">
        <f>O223*H223</f>
        <v>0</v>
      </c>
      <c r="Q223" s="191">
        <v>0</v>
      </c>
      <c r="R223" s="191">
        <f>Q223*H223</f>
        <v>0</v>
      </c>
      <c r="S223" s="191">
        <v>0</v>
      </c>
      <c r="T223" s="192">
        <f>S223*H223</f>
        <v>0</v>
      </c>
      <c r="AR223" s="24" t="s">
        <v>174</v>
      </c>
      <c r="AT223" s="24" t="s">
        <v>169</v>
      </c>
      <c r="AU223" s="24" t="s">
        <v>82</v>
      </c>
      <c r="AY223" s="24" t="s">
        <v>167</v>
      </c>
      <c r="BE223" s="193">
        <f>IF(N223="základní",J223,0)</f>
        <v>0</v>
      </c>
      <c r="BF223" s="193">
        <f>IF(N223="snížená",J223,0)</f>
        <v>0</v>
      </c>
      <c r="BG223" s="193">
        <f>IF(N223="zákl. přenesená",J223,0)</f>
        <v>0</v>
      </c>
      <c r="BH223" s="193">
        <f>IF(N223="sníž. přenesená",J223,0)</f>
        <v>0</v>
      </c>
      <c r="BI223" s="193">
        <f>IF(N223="nulová",J223,0)</f>
        <v>0</v>
      </c>
      <c r="BJ223" s="24" t="s">
        <v>80</v>
      </c>
      <c r="BK223" s="193">
        <f>ROUND(I223*H223,2)</f>
        <v>0</v>
      </c>
      <c r="BL223" s="24" t="s">
        <v>174</v>
      </c>
      <c r="BM223" s="24" t="s">
        <v>510</v>
      </c>
    </row>
    <row r="224" spans="2:47" s="1" customFormat="1" ht="57">
      <c r="B224" s="41"/>
      <c r="D224" s="194" t="s">
        <v>176</v>
      </c>
      <c r="F224" s="195" t="s">
        <v>511</v>
      </c>
      <c r="I224" s="156"/>
      <c r="L224" s="41"/>
      <c r="M224" s="196"/>
      <c r="N224" s="42"/>
      <c r="O224" s="42"/>
      <c r="P224" s="42"/>
      <c r="Q224" s="42"/>
      <c r="R224" s="42"/>
      <c r="S224" s="42"/>
      <c r="T224" s="70"/>
      <c r="AT224" s="24" t="s">
        <v>176</v>
      </c>
      <c r="AU224" s="24" t="s">
        <v>82</v>
      </c>
    </row>
    <row r="225" spans="2:51" s="12" customFormat="1" ht="13.5">
      <c r="B225" s="197"/>
      <c r="D225" s="194" t="s">
        <v>178</v>
      </c>
      <c r="E225" s="198" t="s">
        <v>5</v>
      </c>
      <c r="F225" s="199" t="s">
        <v>463</v>
      </c>
      <c r="H225" s="198" t="s">
        <v>5</v>
      </c>
      <c r="I225" s="200"/>
      <c r="L225" s="197"/>
      <c r="M225" s="201"/>
      <c r="N225" s="202"/>
      <c r="O225" s="202"/>
      <c r="P225" s="202"/>
      <c r="Q225" s="202"/>
      <c r="R225" s="202"/>
      <c r="S225" s="202"/>
      <c r="T225" s="203"/>
      <c r="AT225" s="198" t="s">
        <v>178</v>
      </c>
      <c r="AU225" s="198" t="s">
        <v>82</v>
      </c>
      <c r="AV225" s="12" t="s">
        <v>80</v>
      </c>
      <c r="AW225" s="12" t="s">
        <v>36</v>
      </c>
      <c r="AX225" s="12" t="s">
        <v>73</v>
      </c>
      <c r="AY225" s="198" t="s">
        <v>167</v>
      </c>
    </row>
    <row r="226" spans="2:51" s="13" customFormat="1" ht="13.5">
      <c r="B226" s="204"/>
      <c r="D226" s="194" t="s">
        <v>178</v>
      </c>
      <c r="E226" s="205" t="s">
        <v>5</v>
      </c>
      <c r="F226" s="206" t="s">
        <v>464</v>
      </c>
      <c r="H226" s="207">
        <v>27</v>
      </c>
      <c r="I226" s="208"/>
      <c r="L226" s="204"/>
      <c r="M226" s="209"/>
      <c r="N226" s="210"/>
      <c r="O226" s="210"/>
      <c r="P226" s="210"/>
      <c r="Q226" s="210"/>
      <c r="R226" s="210"/>
      <c r="S226" s="210"/>
      <c r="T226" s="211"/>
      <c r="AT226" s="205" t="s">
        <v>178</v>
      </c>
      <c r="AU226" s="205" t="s">
        <v>82</v>
      </c>
      <c r="AV226" s="13" t="s">
        <v>82</v>
      </c>
      <c r="AW226" s="13" t="s">
        <v>36</v>
      </c>
      <c r="AX226" s="13" t="s">
        <v>73</v>
      </c>
      <c r="AY226" s="205" t="s">
        <v>167</v>
      </c>
    </row>
    <row r="227" spans="2:51" s="12" customFormat="1" ht="13.5">
      <c r="B227" s="197"/>
      <c r="D227" s="194" t="s">
        <v>178</v>
      </c>
      <c r="E227" s="198" t="s">
        <v>5</v>
      </c>
      <c r="F227" s="199" t="s">
        <v>400</v>
      </c>
      <c r="H227" s="198" t="s">
        <v>5</v>
      </c>
      <c r="I227" s="200"/>
      <c r="L227" s="197"/>
      <c r="M227" s="201"/>
      <c r="N227" s="202"/>
      <c r="O227" s="202"/>
      <c r="P227" s="202"/>
      <c r="Q227" s="202"/>
      <c r="R227" s="202"/>
      <c r="S227" s="202"/>
      <c r="T227" s="203"/>
      <c r="AT227" s="198" t="s">
        <v>178</v>
      </c>
      <c r="AU227" s="198" t="s">
        <v>82</v>
      </c>
      <c r="AV227" s="12" t="s">
        <v>80</v>
      </c>
      <c r="AW227" s="12" t="s">
        <v>36</v>
      </c>
      <c r="AX227" s="12" t="s">
        <v>73</v>
      </c>
      <c r="AY227" s="198" t="s">
        <v>167</v>
      </c>
    </row>
    <row r="228" spans="2:51" s="13" customFormat="1" ht="13.5">
      <c r="B228" s="204"/>
      <c r="D228" s="194" t="s">
        <v>178</v>
      </c>
      <c r="E228" s="205" t="s">
        <v>5</v>
      </c>
      <c r="F228" s="206" t="s">
        <v>401</v>
      </c>
      <c r="H228" s="207">
        <v>114</v>
      </c>
      <c r="I228" s="208"/>
      <c r="L228" s="204"/>
      <c r="M228" s="209"/>
      <c r="N228" s="210"/>
      <c r="O228" s="210"/>
      <c r="P228" s="210"/>
      <c r="Q228" s="210"/>
      <c r="R228" s="210"/>
      <c r="S228" s="210"/>
      <c r="T228" s="211"/>
      <c r="AT228" s="205" t="s">
        <v>178</v>
      </c>
      <c r="AU228" s="205" t="s">
        <v>82</v>
      </c>
      <c r="AV228" s="13" t="s">
        <v>82</v>
      </c>
      <c r="AW228" s="13" t="s">
        <v>36</v>
      </c>
      <c r="AX228" s="13" t="s">
        <v>73</v>
      </c>
      <c r="AY228" s="205" t="s">
        <v>167</v>
      </c>
    </row>
    <row r="229" spans="2:51" s="14" customFormat="1" ht="13.5">
      <c r="B229" s="223"/>
      <c r="D229" s="194" t="s">
        <v>178</v>
      </c>
      <c r="E229" s="224" t="s">
        <v>5</v>
      </c>
      <c r="F229" s="225" t="s">
        <v>348</v>
      </c>
      <c r="H229" s="226">
        <v>141</v>
      </c>
      <c r="I229" s="227"/>
      <c r="L229" s="223"/>
      <c r="M229" s="228"/>
      <c r="N229" s="229"/>
      <c r="O229" s="229"/>
      <c r="P229" s="229"/>
      <c r="Q229" s="229"/>
      <c r="R229" s="229"/>
      <c r="S229" s="229"/>
      <c r="T229" s="230"/>
      <c r="AT229" s="224" t="s">
        <v>178</v>
      </c>
      <c r="AU229" s="224" t="s">
        <v>82</v>
      </c>
      <c r="AV229" s="14" t="s">
        <v>174</v>
      </c>
      <c r="AW229" s="14" t="s">
        <v>36</v>
      </c>
      <c r="AX229" s="14" t="s">
        <v>80</v>
      </c>
      <c r="AY229" s="224" t="s">
        <v>167</v>
      </c>
    </row>
    <row r="230" spans="2:65" s="1" customFormat="1" ht="25.5" customHeight="1">
      <c r="B230" s="181"/>
      <c r="C230" s="182" t="s">
        <v>353</v>
      </c>
      <c r="D230" s="182" t="s">
        <v>169</v>
      </c>
      <c r="E230" s="183" t="s">
        <v>512</v>
      </c>
      <c r="F230" s="184" t="s">
        <v>2824</v>
      </c>
      <c r="G230" s="185" t="s">
        <v>266</v>
      </c>
      <c r="H230" s="186">
        <v>1</v>
      </c>
      <c r="I230" s="187"/>
      <c r="J230" s="188">
        <f>ROUND(I230*H230,2)</f>
        <v>0</v>
      </c>
      <c r="K230" s="184" t="s">
        <v>5</v>
      </c>
      <c r="L230" s="41"/>
      <c r="M230" s="189" t="s">
        <v>5</v>
      </c>
      <c r="N230" s="190" t="s">
        <v>44</v>
      </c>
      <c r="O230" s="42"/>
      <c r="P230" s="191">
        <f>O230*H230</f>
        <v>0</v>
      </c>
      <c r="Q230" s="191">
        <v>0.05</v>
      </c>
      <c r="R230" s="191">
        <f>Q230*H230</f>
        <v>0.05</v>
      </c>
      <c r="S230" s="191">
        <v>0</v>
      </c>
      <c r="T230" s="192">
        <f>S230*H230</f>
        <v>0</v>
      </c>
      <c r="AR230" s="24" t="s">
        <v>174</v>
      </c>
      <c r="AT230" s="24" t="s">
        <v>169</v>
      </c>
      <c r="AU230" s="24" t="s">
        <v>82</v>
      </c>
      <c r="AY230" s="24" t="s">
        <v>167</v>
      </c>
      <c r="BE230" s="193">
        <f>IF(N230="základní",J230,0)</f>
        <v>0</v>
      </c>
      <c r="BF230" s="193">
        <f>IF(N230="snížená",J230,0)</f>
        <v>0</v>
      </c>
      <c r="BG230" s="193">
        <f>IF(N230="zákl. přenesená",J230,0)</f>
        <v>0</v>
      </c>
      <c r="BH230" s="193">
        <f>IF(N230="sníž. přenesená",J230,0)</f>
        <v>0</v>
      </c>
      <c r="BI230" s="193">
        <f>IF(N230="nulová",J230,0)</f>
        <v>0</v>
      </c>
      <c r="BJ230" s="24" t="s">
        <v>80</v>
      </c>
      <c r="BK230" s="193">
        <f>ROUND(I230*H230,2)</f>
        <v>0</v>
      </c>
      <c r="BL230" s="24" t="s">
        <v>174</v>
      </c>
      <c r="BM230" s="24" t="s">
        <v>513</v>
      </c>
    </row>
    <row r="231" spans="2:47" s="1" customFormat="1" ht="37.5" customHeight="1">
      <c r="B231" s="41"/>
      <c r="D231" s="194" t="s">
        <v>176</v>
      </c>
      <c r="F231" s="195" t="s">
        <v>514</v>
      </c>
      <c r="I231" s="156"/>
      <c r="L231" s="41"/>
      <c r="M231" s="196"/>
      <c r="N231" s="42"/>
      <c r="O231" s="42"/>
      <c r="P231" s="42"/>
      <c r="Q231" s="42"/>
      <c r="R231" s="42"/>
      <c r="S231" s="42"/>
      <c r="T231" s="70"/>
      <c r="AT231" s="24" t="s">
        <v>176</v>
      </c>
      <c r="AU231" s="24" t="s">
        <v>82</v>
      </c>
    </row>
    <row r="232" spans="2:65" s="1" customFormat="1" ht="16.5" customHeight="1">
      <c r="B232" s="181"/>
      <c r="C232" s="182" t="s">
        <v>358</v>
      </c>
      <c r="D232" s="182" t="s">
        <v>169</v>
      </c>
      <c r="E232" s="183" t="s">
        <v>515</v>
      </c>
      <c r="F232" s="184" t="s">
        <v>516</v>
      </c>
      <c r="G232" s="185" t="s">
        <v>172</v>
      </c>
      <c r="H232" s="186">
        <v>12.4</v>
      </c>
      <c r="I232" s="187"/>
      <c r="J232" s="188">
        <f>ROUND(I232*H232,2)</f>
        <v>0</v>
      </c>
      <c r="K232" s="184" t="s">
        <v>173</v>
      </c>
      <c r="L232" s="41"/>
      <c r="M232" s="189" t="s">
        <v>5</v>
      </c>
      <c r="N232" s="190" t="s">
        <v>44</v>
      </c>
      <c r="O232" s="42"/>
      <c r="P232" s="191">
        <f>O232*H232</f>
        <v>0</v>
      </c>
      <c r="Q232" s="191">
        <v>0.60028</v>
      </c>
      <c r="R232" s="191">
        <f>Q232*H232</f>
        <v>7.443472000000001</v>
      </c>
      <c r="S232" s="191">
        <v>0</v>
      </c>
      <c r="T232" s="192">
        <f>S232*H232</f>
        <v>0</v>
      </c>
      <c r="AR232" s="24" t="s">
        <v>174</v>
      </c>
      <c r="AT232" s="24" t="s">
        <v>169</v>
      </c>
      <c r="AU232" s="24" t="s">
        <v>82</v>
      </c>
      <c r="AY232" s="24" t="s">
        <v>167</v>
      </c>
      <c r="BE232" s="193">
        <f>IF(N232="základní",J232,0)</f>
        <v>0</v>
      </c>
      <c r="BF232" s="193">
        <f>IF(N232="snížená",J232,0)</f>
        <v>0</v>
      </c>
      <c r="BG232" s="193">
        <f>IF(N232="zákl. přenesená",J232,0)</f>
        <v>0</v>
      </c>
      <c r="BH232" s="193">
        <f>IF(N232="sníž. přenesená",J232,0)</f>
        <v>0</v>
      </c>
      <c r="BI232" s="193">
        <f>IF(N232="nulová",J232,0)</f>
        <v>0</v>
      </c>
      <c r="BJ232" s="24" t="s">
        <v>80</v>
      </c>
      <c r="BK232" s="193">
        <f>ROUND(I232*H232,2)</f>
        <v>0</v>
      </c>
      <c r="BL232" s="24" t="s">
        <v>174</v>
      </c>
      <c r="BM232" s="24" t="s">
        <v>517</v>
      </c>
    </row>
    <row r="233" spans="2:47" s="1" customFormat="1" ht="85.5">
      <c r="B233" s="41"/>
      <c r="D233" s="194" t="s">
        <v>176</v>
      </c>
      <c r="F233" s="195" t="s">
        <v>518</v>
      </c>
      <c r="I233" s="156"/>
      <c r="L233" s="41"/>
      <c r="M233" s="196"/>
      <c r="N233" s="42"/>
      <c r="O233" s="42"/>
      <c r="P233" s="42"/>
      <c r="Q233" s="42"/>
      <c r="R233" s="42"/>
      <c r="S233" s="42"/>
      <c r="T233" s="70"/>
      <c r="AT233" s="24" t="s">
        <v>176</v>
      </c>
      <c r="AU233" s="24" t="s">
        <v>82</v>
      </c>
    </row>
    <row r="234" spans="2:51" s="12" customFormat="1" ht="13.5">
      <c r="B234" s="197"/>
      <c r="D234" s="194" t="s">
        <v>178</v>
      </c>
      <c r="E234" s="198" t="s">
        <v>5</v>
      </c>
      <c r="F234" s="199" t="s">
        <v>404</v>
      </c>
      <c r="H234" s="198" t="s">
        <v>5</v>
      </c>
      <c r="I234" s="200"/>
      <c r="L234" s="197"/>
      <c r="M234" s="201"/>
      <c r="N234" s="202"/>
      <c r="O234" s="202"/>
      <c r="P234" s="202"/>
      <c r="Q234" s="202"/>
      <c r="R234" s="202"/>
      <c r="S234" s="202"/>
      <c r="T234" s="203"/>
      <c r="AT234" s="198" t="s">
        <v>178</v>
      </c>
      <c r="AU234" s="198" t="s">
        <v>82</v>
      </c>
      <c r="AV234" s="12" t="s">
        <v>80</v>
      </c>
      <c r="AW234" s="12" t="s">
        <v>36</v>
      </c>
      <c r="AX234" s="12" t="s">
        <v>73</v>
      </c>
      <c r="AY234" s="198" t="s">
        <v>167</v>
      </c>
    </row>
    <row r="235" spans="2:51" s="13" customFormat="1" ht="13.5">
      <c r="B235" s="204"/>
      <c r="D235" s="194" t="s">
        <v>178</v>
      </c>
      <c r="E235" s="205" t="s">
        <v>5</v>
      </c>
      <c r="F235" s="206" t="s">
        <v>405</v>
      </c>
      <c r="H235" s="207">
        <v>12.4</v>
      </c>
      <c r="I235" s="208"/>
      <c r="L235" s="204"/>
      <c r="M235" s="209"/>
      <c r="N235" s="210"/>
      <c r="O235" s="210"/>
      <c r="P235" s="210"/>
      <c r="Q235" s="210"/>
      <c r="R235" s="210"/>
      <c r="S235" s="210"/>
      <c r="T235" s="211"/>
      <c r="AT235" s="205" t="s">
        <v>178</v>
      </c>
      <c r="AU235" s="205" t="s">
        <v>82</v>
      </c>
      <c r="AV235" s="13" t="s">
        <v>82</v>
      </c>
      <c r="AW235" s="13" t="s">
        <v>36</v>
      </c>
      <c r="AX235" s="13" t="s">
        <v>80</v>
      </c>
      <c r="AY235" s="205" t="s">
        <v>167</v>
      </c>
    </row>
    <row r="236" spans="2:65" s="1" customFormat="1" ht="16.5" customHeight="1">
      <c r="B236" s="181"/>
      <c r="C236" s="182" t="s">
        <v>364</v>
      </c>
      <c r="D236" s="182" t="s">
        <v>169</v>
      </c>
      <c r="E236" s="183" t="s">
        <v>519</v>
      </c>
      <c r="F236" s="184" t="s">
        <v>520</v>
      </c>
      <c r="G236" s="185" t="s">
        <v>172</v>
      </c>
      <c r="H236" s="186">
        <v>26.5</v>
      </c>
      <c r="I236" s="187"/>
      <c r="J236" s="188">
        <f>ROUND(I236*H236,2)</f>
        <v>0</v>
      </c>
      <c r="K236" s="184" t="s">
        <v>173</v>
      </c>
      <c r="L236" s="41"/>
      <c r="M236" s="189" t="s">
        <v>5</v>
      </c>
      <c r="N236" s="190" t="s">
        <v>44</v>
      </c>
      <c r="O236" s="42"/>
      <c r="P236" s="191">
        <f>O236*H236</f>
        <v>0</v>
      </c>
      <c r="Q236" s="191">
        <v>0.64028</v>
      </c>
      <c r="R236" s="191">
        <f>Q236*H236</f>
        <v>16.96742</v>
      </c>
      <c r="S236" s="191">
        <v>0</v>
      </c>
      <c r="T236" s="192">
        <f>S236*H236</f>
        <v>0</v>
      </c>
      <c r="AR236" s="24" t="s">
        <v>174</v>
      </c>
      <c r="AT236" s="24" t="s">
        <v>169</v>
      </c>
      <c r="AU236" s="24" t="s">
        <v>82</v>
      </c>
      <c r="AY236" s="24" t="s">
        <v>167</v>
      </c>
      <c r="BE236" s="193">
        <f>IF(N236="základní",J236,0)</f>
        <v>0</v>
      </c>
      <c r="BF236" s="193">
        <f>IF(N236="snížená",J236,0)</f>
        <v>0</v>
      </c>
      <c r="BG236" s="193">
        <f>IF(N236="zákl. přenesená",J236,0)</f>
        <v>0</v>
      </c>
      <c r="BH236" s="193">
        <f>IF(N236="sníž. přenesená",J236,0)</f>
        <v>0</v>
      </c>
      <c r="BI236" s="193">
        <f>IF(N236="nulová",J236,0)</f>
        <v>0</v>
      </c>
      <c r="BJ236" s="24" t="s">
        <v>80</v>
      </c>
      <c r="BK236" s="193">
        <f>ROUND(I236*H236,2)</f>
        <v>0</v>
      </c>
      <c r="BL236" s="24" t="s">
        <v>174</v>
      </c>
      <c r="BM236" s="24" t="s">
        <v>521</v>
      </c>
    </row>
    <row r="237" spans="2:47" s="1" customFormat="1" ht="85.5">
      <c r="B237" s="41"/>
      <c r="D237" s="194" t="s">
        <v>176</v>
      </c>
      <c r="F237" s="195" t="s">
        <v>518</v>
      </c>
      <c r="I237" s="156"/>
      <c r="L237" s="41"/>
      <c r="M237" s="196"/>
      <c r="N237" s="42"/>
      <c r="O237" s="42"/>
      <c r="P237" s="42"/>
      <c r="Q237" s="42"/>
      <c r="R237" s="42"/>
      <c r="S237" s="42"/>
      <c r="T237" s="70"/>
      <c r="AT237" s="24" t="s">
        <v>176</v>
      </c>
      <c r="AU237" s="24" t="s">
        <v>82</v>
      </c>
    </row>
    <row r="238" spans="2:51" s="12" customFormat="1" ht="13.5">
      <c r="B238" s="197"/>
      <c r="D238" s="194" t="s">
        <v>178</v>
      </c>
      <c r="E238" s="198" t="s">
        <v>5</v>
      </c>
      <c r="F238" s="199" t="s">
        <v>402</v>
      </c>
      <c r="H238" s="198" t="s">
        <v>5</v>
      </c>
      <c r="I238" s="200"/>
      <c r="L238" s="197"/>
      <c r="M238" s="201"/>
      <c r="N238" s="202"/>
      <c r="O238" s="202"/>
      <c r="P238" s="202"/>
      <c r="Q238" s="202"/>
      <c r="R238" s="202"/>
      <c r="S238" s="202"/>
      <c r="T238" s="203"/>
      <c r="AT238" s="198" t="s">
        <v>178</v>
      </c>
      <c r="AU238" s="198" t="s">
        <v>82</v>
      </c>
      <c r="AV238" s="12" t="s">
        <v>80</v>
      </c>
      <c r="AW238" s="12" t="s">
        <v>36</v>
      </c>
      <c r="AX238" s="12" t="s">
        <v>73</v>
      </c>
      <c r="AY238" s="198" t="s">
        <v>167</v>
      </c>
    </row>
    <row r="239" spans="2:51" s="13" customFormat="1" ht="13.5">
      <c r="B239" s="204"/>
      <c r="D239" s="194" t="s">
        <v>178</v>
      </c>
      <c r="E239" s="205" t="s">
        <v>5</v>
      </c>
      <c r="F239" s="206" t="s">
        <v>403</v>
      </c>
      <c r="H239" s="207">
        <v>26.5</v>
      </c>
      <c r="I239" s="208"/>
      <c r="L239" s="204"/>
      <c r="M239" s="209"/>
      <c r="N239" s="210"/>
      <c r="O239" s="210"/>
      <c r="P239" s="210"/>
      <c r="Q239" s="210"/>
      <c r="R239" s="210"/>
      <c r="S239" s="210"/>
      <c r="T239" s="211"/>
      <c r="AT239" s="205" t="s">
        <v>178</v>
      </c>
      <c r="AU239" s="205" t="s">
        <v>82</v>
      </c>
      <c r="AV239" s="13" t="s">
        <v>82</v>
      </c>
      <c r="AW239" s="13" t="s">
        <v>36</v>
      </c>
      <c r="AX239" s="13" t="s">
        <v>80</v>
      </c>
      <c r="AY239" s="205" t="s">
        <v>167</v>
      </c>
    </row>
    <row r="240" spans="2:63" s="11" customFormat="1" ht="29.9" customHeight="1">
      <c r="B240" s="168"/>
      <c r="D240" s="169" t="s">
        <v>72</v>
      </c>
      <c r="E240" s="179" t="s">
        <v>522</v>
      </c>
      <c r="F240" s="179" t="s">
        <v>523</v>
      </c>
      <c r="I240" s="171"/>
      <c r="J240" s="180">
        <f>BK240</f>
        <v>0</v>
      </c>
      <c r="L240" s="168"/>
      <c r="M240" s="173"/>
      <c r="N240" s="174"/>
      <c r="O240" s="174"/>
      <c r="P240" s="175">
        <f>SUM(P241:P242)</f>
        <v>0</v>
      </c>
      <c r="Q240" s="174"/>
      <c r="R240" s="175">
        <f>SUM(R241:R242)</f>
        <v>0</v>
      </c>
      <c r="S240" s="174"/>
      <c r="T240" s="176">
        <f>SUM(T241:T242)</f>
        <v>0</v>
      </c>
      <c r="AR240" s="169" t="s">
        <v>80</v>
      </c>
      <c r="AT240" s="177" t="s">
        <v>72</v>
      </c>
      <c r="AU240" s="177" t="s">
        <v>80</v>
      </c>
      <c r="AY240" s="169" t="s">
        <v>167</v>
      </c>
      <c r="BK240" s="178">
        <f>SUM(BK241:BK242)</f>
        <v>0</v>
      </c>
    </row>
    <row r="241" spans="2:65" s="1" customFormat="1" ht="25.5" customHeight="1">
      <c r="B241" s="181"/>
      <c r="C241" s="182" t="s">
        <v>524</v>
      </c>
      <c r="D241" s="182" t="s">
        <v>169</v>
      </c>
      <c r="E241" s="183" t="s">
        <v>525</v>
      </c>
      <c r="F241" s="184" t="s">
        <v>526</v>
      </c>
      <c r="G241" s="185" t="s">
        <v>248</v>
      </c>
      <c r="H241" s="186">
        <v>337.936</v>
      </c>
      <c r="I241" s="187"/>
      <c r="J241" s="188">
        <f>ROUND(I241*H241,2)</f>
        <v>0</v>
      </c>
      <c r="K241" s="184" t="s">
        <v>173</v>
      </c>
      <c r="L241" s="41"/>
      <c r="M241" s="189" t="s">
        <v>5</v>
      </c>
      <c r="N241" s="190" t="s">
        <v>44</v>
      </c>
      <c r="O241" s="42"/>
      <c r="P241" s="191">
        <f>O241*H241</f>
        <v>0</v>
      </c>
      <c r="Q241" s="191">
        <v>0</v>
      </c>
      <c r="R241" s="191">
        <f>Q241*H241</f>
        <v>0</v>
      </c>
      <c r="S241" s="191">
        <v>0</v>
      </c>
      <c r="T241" s="192">
        <f>S241*H241</f>
        <v>0</v>
      </c>
      <c r="AR241" s="24" t="s">
        <v>174</v>
      </c>
      <c r="AT241" s="24" t="s">
        <v>169</v>
      </c>
      <c r="AU241" s="24" t="s">
        <v>82</v>
      </c>
      <c r="AY241" s="24" t="s">
        <v>167</v>
      </c>
      <c r="BE241" s="193">
        <f>IF(N241="základní",J241,0)</f>
        <v>0</v>
      </c>
      <c r="BF241" s="193">
        <f>IF(N241="snížená",J241,0)</f>
        <v>0</v>
      </c>
      <c r="BG241" s="193">
        <f>IF(N241="zákl. přenesená",J241,0)</f>
        <v>0</v>
      </c>
      <c r="BH241" s="193">
        <f>IF(N241="sníž. přenesená",J241,0)</f>
        <v>0</v>
      </c>
      <c r="BI241" s="193">
        <f>IF(N241="nulová",J241,0)</f>
        <v>0</v>
      </c>
      <c r="BJ241" s="24" t="s">
        <v>80</v>
      </c>
      <c r="BK241" s="193">
        <f>ROUND(I241*H241,2)</f>
        <v>0</v>
      </c>
      <c r="BL241" s="24" t="s">
        <v>174</v>
      </c>
      <c r="BM241" s="24" t="s">
        <v>527</v>
      </c>
    </row>
    <row r="242" spans="2:47" s="1" customFormat="1" ht="28.5">
      <c r="B242" s="41"/>
      <c r="D242" s="194" t="s">
        <v>176</v>
      </c>
      <c r="F242" s="195" t="s">
        <v>528</v>
      </c>
      <c r="I242" s="156"/>
      <c r="L242" s="41"/>
      <c r="M242" s="234"/>
      <c r="N242" s="235"/>
      <c r="O242" s="235"/>
      <c r="P242" s="235"/>
      <c r="Q242" s="235"/>
      <c r="R242" s="235"/>
      <c r="S242" s="235"/>
      <c r="T242" s="236"/>
      <c r="AT242" s="24" t="s">
        <v>176</v>
      </c>
      <c r="AU242" s="24" t="s">
        <v>82</v>
      </c>
    </row>
    <row r="243" spans="2:12" s="1" customFormat="1" ht="7" customHeight="1">
      <c r="B243" s="56"/>
      <c r="C243" s="57"/>
      <c r="D243" s="57"/>
      <c r="E243" s="57"/>
      <c r="F243" s="57"/>
      <c r="G243" s="57"/>
      <c r="H243" s="57"/>
      <c r="I243" s="134"/>
      <c r="J243" s="57"/>
      <c r="K243" s="57"/>
      <c r="L243" s="41"/>
    </row>
  </sheetData>
  <autoFilter ref="C87:K242"/>
  <mergeCells count="13">
    <mergeCell ref="E80:H80"/>
    <mergeCell ref="G1:H1"/>
    <mergeCell ref="L2:V2"/>
    <mergeCell ref="E49:H49"/>
    <mergeCell ref="E51:H51"/>
    <mergeCell ref="J55:J56"/>
    <mergeCell ref="E76:H76"/>
    <mergeCell ref="E78:H78"/>
    <mergeCell ref="E7:H7"/>
    <mergeCell ref="E9:H9"/>
    <mergeCell ref="E11:H11"/>
    <mergeCell ref="E26:H26"/>
    <mergeCell ref="E47:H47"/>
  </mergeCells>
  <hyperlinks>
    <hyperlink ref="F1:G1" location="C2" display="1) Krycí list soupisu"/>
    <hyperlink ref="G1:H1" location="C58"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190"/>
  <sheetViews>
    <sheetView showGridLines="0" workbookViewId="0" topLeftCell="A1">
      <pane ySplit="1" topLeftCell="A109" activePane="bottomLeft" state="frozen"/>
      <selection pane="bottomLeft" activeCell="V114" sqref="V114"/>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7"/>
      <c r="C1" s="107"/>
      <c r="D1" s="108" t="s">
        <v>1</v>
      </c>
      <c r="E1" s="107"/>
      <c r="F1" s="109" t="s">
        <v>131</v>
      </c>
      <c r="G1" s="373" t="s">
        <v>132</v>
      </c>
      <c r="H1" s="373"/>
      <c r="I1" s="110"/>
      <c r="J1" s="109" t="s">
        <v>133</v>
      </c>
      <c r="K1" s="108" t="s">
        <v>134</v>
      </c>
      <c r="L1" s="109" t="s">
        <v>135</v>
      </c>
      <c r="M1" s="109"/>
      <c r="N1" s="109"/>
      <c r="O1" s="109"/>
      <c r="P1" s="109"/>
      <c r="Q1" s="109"/>
      <c r="R1" s="109"/>
      <c r="S1" s="109"/>
      <c r="T1" s="10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7" customHeight="1">
      <c r="L2" s="339" t="s">
        <v>8</v>
      </c>
      <c r="M2" s="340"/>
      <c r="N2" s="340"/>
      <c r="O2" s="340"/>
      <c r="P2" s="340"/>
      <c r="Q2" s="340"/>
      <c r="R2" s="340"/>
      <c r="S2" s="340"/>
      <c r="T2" s="340"/>
      <c r="U2" s="340"/>
      <c r="V2" s="340"/>
      <c r="AT2" s="24" t="s">
        <v>93</v>
      </c>
    </row>
    <row r="3" spans="2:46" ht="7" customHeight="1">
      <c r="B3" s="25"/>
      <c r="C3" s="26"/>
      <c r="D3" s="26"/>
      <c r="E3" s="26"/>
      <c r="F3" s="26"/>
      <c r="G3" s="26"/>
      <c r="H3" s="26"/>
      <c r="I3" s="111"/>
      <c r="J3" s="26"/>
      <c r="K3" s="27"/>
      <c r="AT3" s="24" t="s">
        <v>82</v>
      </c>
    </row>
    <row r="4" spans="2:46" ht="37" customHeight="1">
      <c r="B4" s="28"/>
      <c r="C4" s="29"/>
      <c r="D4" s="30" t="s">
        <v>136</v>
      </c>
      <c r="E4" s="29"/>
      <c r="F4" s="29"/>
      <c r="G4" s="29"/>
      <c r="H4" s="29"/>
      <c r="I4" s="112"/>
      <c r="J4" s="29"/>
      <c r="K4" s="31"/>
      <c r="M4" s="32" t="s">
        <v>13</v>
      </c>
      <c r="AT4" s="24" t="s">
        <v>6</v>
      </c>
    </row>
    <row r="5" spans="2:11" ht="7" customHeight="1">
      <c r="B5" s="28"/>
      <c r="C5" s="29"/>
      <c r="D5" s="29"/>
      <c r="E5" s="29"/>
      <c r="F5" s="29"/>
      <c r="G5" s="29"/>
      <c r="H5" s="29"/>
      <c r="I5" s="112"/>
      <c r="J5" s="29"/>
      <c r="K5" s="31"/>
    </row>
    <row r="6" spans="2:11" ht="13.5">
      <c r="B6" s="28"/>
      <c r="C6" s="29"/>
      <c r="D6" s="37" t="s">
        <v>19</v>
      </c>
      <c r="E6" s="29"/>
      <c r="F6" s="29"/>
      <c r="G6" s="29"/>
      <c r="H6" s="29"/>
      <c r="I6" s="112"/>
      <c r="J6" s="29"/>
      <c r="K6" s="31"/>
    </row>
    <row r="7" spans="2:11" ht="16.5" customHeight="1">
      <c r="B7" s="28"/>
      <c r="C7" s="29"/>
      <c r="D7" s="29"/>
      <c r="E7" s="374" t="str">
        <f>'Rekapitulace stavby'!K6</f>
        <v>Plácek v Hlubočepích</v>
      </c>
      <c r="F7" s="380"/>
      <c r="G7" s="380"/>
      <c r="H7" s="380"/>
      <c r="I7" s="112"/>
      <c r="J7" s="29"/>
      <c r="K7" s="31"/>
    </row>
    <row r="8" spans="2:11" ht="13.5">
      <c r="B8" s="28"/>
      <c r="C8" s="29"/>
      <c r="D8" s="37" t="s">
        <v>137</v>
      </c>
      <c r="E8" s="29"/>
      <c r="F8" s="29"/>
      <c r="G8" s="29"/>
      <c r="H8" s="29"/>
      <c r="I8" s="112"/>
      <c r="J8" s="29"/>
      <c r="K8" s="31"/>
    </row>
    <row r="9" spans="2:11" s="1" customFormat="1" ht="16.5" customHeight="1">
      <c r="B9" s="41"/>
      <c r="C9" s="42"/>
      <c r="D9" s="42"/>
      <c r="E9" s="374" t="s">
        <v>138</v>
      </c>
      <c r="F9" s="375"/>
      <c r="G9" s="375"/>
      <c r="H9" s="375"/>
      <c r="I9" s="113"/>
      <c r="J9" s="42"/>
      <c r="K9" s="45"/>
    </row>
    <row r="10" spans="2:11" s="1" customFormat="1" ht="13.5">
      <c r="B10" s="41"/>
      <c r="C10" s="42"/>
      <c r="D10" s="37" t="s">
        <v>139</v>
      </c>
      <c r="E10" s="42"/>
      <c r="F10" s="42"/>
      <c r="G10" s="42"/>
      <c r="H10" s="42"/>
      <c r="I10" s="113"/>
      <c r="J10" s="42"/>
      <c r="K10" s="45"/>
    </row>
    <row r="11" spans="2:11" s="1" customFormat="1" ht="37" customHeight="1">
      <c r="B11" s="41"/>
      <c r="C11" s="42"/>
      <c r="D11" s="42"/>
      <c r="E11" s="376" t="s">
        <v>529</v>
      </c>
      <c r="F11" s="375"/>
      <c r="G11" s="375"/>
      <c r="H11" s="375"/>
      <c r="I11" s="113"/>
      <c r="J11" s="42"/>
      <c r="K11" s="45"/>
    </row>
    <row r="12" spans="2:11" s="1" customFormat="1" ht="13.5">
      <c r="B12" s="41"/>
      <c r="C12" s="42"/>
      <c r="D12" s="42"/>
      <c r="E12" s="42"/>
      <c r="F12" s="42"/>
      <c r="G12" s="42"/>
      <c r="H12" s="42"/>
      <c r="I12" s="113"/>
      <c r="J12" s="42"/>
      <c r="K12" s="45"/>
    </row>
    <row r="13" spans="2:11" s="1" customFormat="1" ht="14.5" customHeight="1">
      <c r="B13" s="41"/>
      <c r="C13" s="42"/>
      <c r="D13" s="37" t="s">
        <v>21</v>
      </c>
      <c r="E13" s="42"/>
      <c r="F13" s="35" t="s">
        <v>5</v>
      </c>
      <c r="G13" s="42"/>
      <c r="H13" s="42"/>
      <c r="I13" s="114" t="s">
        <v>22</v>
      </c>
      <c r="J13" s="35" t="s">
        <v>5</v>
      </c>
      <c r="K13" s="45"/>
    </row>
    <row r="14" spans="2:11" s="1" customFormat="1" ht="14.5" customHeight="1">
      <c r="B14" s="41"/>
      <c r="C14" s="42"/>
      <c r="D14" s="37" t="s">
        <v>23</v>
      </c>
      <c r="E14" s="42"/>
      <c r="F14" s="35" t="s">
        <v>24</v>
      </c>
      <c r="G14" s="42"/>
      <c r="H14" s="42"/>
      <c r="I14" s="114" t="s">
        <v>25</v>
      </c>
      <c r="J14" s="115" t="str">
        <f>'Rekapitulace stavby'!AN8</f>
        <v>30. 10. 2018</v>
      </c>
      <c r="K14" s="45"/>
    </row>
    <row r="15" spans="2:11" s="1" customFormat="1" ht="10.75" customHeight="1">
      <c r="B15" s="41"/>
      <c r="C15" s="42"/>
      <c r="D15" s="42"/>
      <c r="E15" s="42"/>
      <c r="F15" s="42"/>
      <c r="G15" s="42"/>
      <c r="H15" s="42"/>
      <c r="I15" s="113"/>
      <c r="J15" s="42"/>
      <c r="K15" s="45"/>
    </row>
    <row r="16" spans="2:11" s="1" customFormat="1" ht="14.5" customHeight="1">
      <c r="B16" s="41"/>
      <c r="C16" s="42"/>
      <c r="D16" s="37" t="s">
        <v>27</v>
      </c>
      <c r="E16" s="42"/>
      <c r="F16" s="42"/>
      <c r="G16" s="42"/>
      <c r="H16" s="42"/>
      <c r="I16" s="114" t="s">
        <v>28</v>
      </c>
      <c r="J16" s="35" t="s">
        <v>29</v>
      </c>
      <c r="K16" s="45"/>
    </row>
    <row r="17" spans="2:11" s="1" customFormat="1" ht="18" customHeight="1">
      <c r="B17" s="41"/>
      <c r="C17" s="42"/>
      <c r="D17" s="42"/>
      <c r="E17" s="35" t="s">
        <v>30</v>
      </c>
      <c r="F17" s="42"/>
      <c r="G17" s="42"/>
      <c r="H17" s="42"/>
      <c r="I17" s="114" t="s">
        <v>31</v>
      </c>
      <c r="J17" s="35" t="s">
        <v>5</v>
      </c>
      <c r="K17" s="45"/>
    </row>
    <row r="18" spans="2:11" s="1" customFormat="1" ht="7" customHeight="1">
      <c r="B18" s="41"/>
      <c r="C18" s="42"/>
      <c r="D18" s="42"/>
      <c r="E18" s="42"/>
      <c r="F18" s="42"/>
      <c r="G18" s="42"/>
      <c r="H18" s="42"/>
      <c r="I18" s="113"/>
      <c r="J18" s="42"/>
      <c r="K18" s="45"/>
    </row>
    <row r="19" spans="2:11" s="1" customFormat="1" ht="14.5" customHeight="1">
      <c r="B19" s="41"/>
      <c r="C19" s="42"/>
      <c r="D19" s="37" t="s">
        <v>32</v>
      </c>
      <c r="E19" s="42"/>
      <c r="F19" s="42"/>
      <c r="G19" s="42"/>
      <c r="H19" s="42"/>
      <c r="I19" s="114"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14" t="s">
        <v>31</v>
      </c>
      <c r="J20" s="35" t="str">
        <f>IF('Rekapitulace stavby'!AN14="Vyplň údaj","",IF('Rekapitulace stavby'!AN14="","",'Rekapitulace stavby'!AN14))</f>
        <v/>
      </c>
      <c r="K20" s="45"/>
    </row>
    <row r="21" spans="2:11" s="1" customFormat="1" ht="7" customHeight="1">
      <c r="B21" s="41"/>
      <c r="C21" s="42"/>
      <c r="D21" s="42"/>
      <c r="E21" s="42"/>
      <c r="F21" s="42"/>
      <c r="G21" s="42"/>
      <c r="H21" s="42"/>
      <c r="I21" s="113"/>
      <c r="J21" s="42"/>
      <c r="K21" s="45"/>
    </row>
    <row r="22" spans="2:11" s="1" customFormat="1" ht="14.5" customHeight="1">
      <c r="B22" s="41"/>
      <c r="C22" s="42"/>
      <c r="D22" s="37" t="s">
        <v>34</v>
      </c>
      <c r="E22" s="42"/>
      <c r="F22" s="42"/>
      <c r="G22" s="42"/>
      <c r="H22" s="42"/>
      <c r="I22" s="114" t="s">
        <v>28</v>
      </c>
      <c r="J22" s="35" t="s">
        <v>5</v>
      </c>
      <c r="K22" s="45"/>
    </row>
    <row r="23" spans="2:11" s="1" customFormat="1" ht="18" customHeight="1">
      <c r="B23" s="41"/>
      <c r="C23" s="42"/>
      <c r="D23" s="42"/>
      <c r="E23" s="35" t="s">
        <v>35</v>
      </c>
      <c r="F23" s="42"/>
      <c r="G23" s="42"/>
      <c r="H23" s="42"/>
      <c r="I23" s="114" t="s">
        <v>31</v>
      </c>
      <c r="J23" s="35" t="s">
        <v>5</v>
      </c>
      <c r="K23" s="45"/>
    </row>
    <row r="24" spans="2:11" s="1" customFormat="1" ht="7" customHeight="1">
      <c r="B24" s="41"/>
      <c r="C24" s="42"/>
      <c r="D24" s="42"/>
      <c r="E24" s="42"/>
      <c r="F24" s="42"/>
      <c r="G24" s="42"/>
      <c r="H24" s="42"/>
      <c r="I24" s="113"/>
      <c r="J24" s="42"/>
      <c r="K24" s="45"/>
    </row>
    <row r="25" spans="2:11" s="1" customFormat="1" ht="14.5" customHeight="1">
      <c r="B25" s="41"/>
      <c r="C25" s="42"/>
      <c r="D25" s="37" t="s">
        <v>37</v>
      </c>
      <c r="E25" s="42"/>
      <c r="F25" s="42"/>
      <c r="G25" s="42"/>
      <c r="H25" s="42"/>
      <c r="I25" s="113"/>
      <c r="J25" s="42"/>
      <c r="K25" s="45"/>
    </row>
    <row r="26" spans="2:11" s="7" customFormat="1" ht="16.5" customHeight="1">
      <c r="B26" s="116"/>
      <c r="C26" s="117"/>
      <c r="D26" s="117"/>
      <c r="E26" s="350" t="s">
        <v>5</v>
      </c>
      <c r="F26" s="350"/>
      <c r="G26" s="350"/>
      <c r="H26" s="350"/>
      <c r="I26" s="118"/>
      <c r="J26" s="117"/>
      <c r="K26" s="119"/>
    </row>
    <row r="27" spans="2:11" s="1" customFormat="1" ht="7" customHeight="1">
      <c r="B27" s="41"/>
      <c r="C27" s="42"/>
      <c r="D27" s="42"/>
      <c r="E27" s="42"/>
      <c r="F27" s="42"/>
      <c r="G27" s="42"/>
      <c r="H27" s="42"/>
      <c r="I27" s="113"/>
      <c r="J27" s="42"/>
      <c r="K27" s="45"/>
    </row>
    <row r="28" spans="2:11" s="1" customFormat="1" ht="7" customHeight="1">
      <c r="B28" s="41"/>
      <c r="C28" s="42"/>
      <c r="D28" s="68"/>
      <c r="E28" s="68"/>
      <c r="F28" s="68"/>
      <c r="G28" s="68"/>
      <c r="H28" s="68"/>
      <c r="I28" s="120"/>
      <c r="J28" s="68"/>
      <c r="K28" s="121"/>
    </row>
    <row r="29" spans="2:11" s="1" customFormat="1" ht="25.4" customHeight="1">
      <c r="B29" s="41"/>
      <c r="C29" s="42"/>
      <c r="D29" s="122" t="s">
        <v>39</v>
      </c>
      <c r="E29" s="42"/>
      <c r="F29" s="42"/>
      <c r="G29" s="42"/>
      <c r="H29" s="42"/>
      <c r="I29" s="113"/>
      <c r="J29" s="123">
        <f>ROUND(J91,2)</f>
        <v>0</v>
      </c>
      <c r="K29" s="45"/>
    </row>
    <row r="30" spans="2:11" s="1" customFormat="1" ht="7" customHeight="1">
      <c r="B30" s="41"/>
      <c r="C30" s="42"/>
      <c r="D30" s="68"/>
      <c r="E30" s="68"/>
      <c r="F30" s="68"/>
      <c r="G30" s="68"/>
      <c r="H30" s="68"/>
      <c r="I30" s="120"/>
      <c r="J30" s="68"/>
      <c r="K30" s="121"/>
    </row>
    <row r="31" spans="2:11" s="1" customFormat="1" ht="14.5" customHeight="1">
      <c r="B31" s="41"/>
      <c r="C31" s="42"/>
      <c r="D31" s="42"/>
      <c r="E31" s="42"/>
      <c r="F31" s="46" t="s">
        <v>41</v>
      </c>
      <c r="G31" s="42"/>
      <c r="H31" s="42"/>
      <c r="I31" s="124" t="s">
        <v>40</v>
      </c>
      <c r="J31" s="46" t="s">
        <v>42</v>
      </c>
      <c r="K31" s="45"/>
    </row>
    <row r="32" spans="2:11" s="1" customFormat="1" ht="14.5" customHeight="1">
      <c r="B32" s="41"/>
      <c r="C32" s="42"/>
      <c r="D32" s="49" t="s">
        <v>43</v>
      </c>
      <c r="E32" s="49" t="s">
        <v>44</v>
      </c>
      <c r="F32" s="125">
        <f>ROUND(SUM(BE91:BE189),2)</f>
        <v>0</v>
      </c>
      <c r="G32" s="42"/>
      <c r="H32" s="42"/>
      <c r="I32" s="126">
        <v>0.21</v>
      </c>
      <c r="J32" s="125">
        <f>ROUND(ROUND((SUM(BE91:BE189)),2)*I32,2)</f>
        <v>0</v>
      </c>
      <c r="K32" s="45"/>
    </row>
    <row r="33" spans="2:11" s="1" customFormat="1" ht="14.5" customHeight="1">
      <c r="B33" s="41"/>
      <c r="C33" s="42"/>
      <c r="D33" s="42"/>
      <c r="E33" s="49" t="s">
        <v>45</v>
      </c>
      <c r="F33" s="125">
        <f>ROUND(SUM(BF91:BF189),2)</f>
        <v>0</v>
      </c>
      <c r="G33" s="42"/>
      <c r="H33" s="42"/>
      <c r="I33" s="126">
        <v>0.15</v>
      </c>
      <c r="J33" s="125">
        <f>ROUND(ROUND((SUM(BF91:BF189)),2)*I33,2)</f>
        <v>0</v>
      </c>
      <c r="K33" s="45"/>
    </row>
    <row r="34" spans="2:11" s="1" customFormat="1" ht="14.5" customHeight="1" hidden="1">
      <c r="B34" s="41"/>
      <c r="C34" s="42"/>
      <c r="D34" s="42"/>
      <c r="E34" s="49" t="s">
        <v>46</v>
      </c>
      <c r="F34" s="125">
        <f>ROUND(SUM(BG91:BG189),2)</f>
        <v>0</v>
      </c>
      <c r="G34" s="42"/>
      <c r="H34" s="42"/>
      <c r="I34" s="126">
        <v>0.21</v>
      </c>
      <c r="J34" s="125">
        <v>0</v>
      </c>
      <c r="K34" s="45"/>
    </row>
    <row r="35" spans="2:11" s="1" customFormat="1" ht="14.5" customHeight="1" hidden="1">
      <c r="B35" s="41"/>
      <c r="C35" s="42"/>
      <c r="D35" s="42"/>
      <c r="E35" s="49" t="s">
        <v>47</v>
      </c>
      <c r="F35" s="125">
        <f>ROUND(SUM(BH91:BH189),2)</f>
        <v>0</v>
      </c>
      <c r="G35" s="42"/>
      <c r="H35" s="42"/>
      <c r="I35" s="126">
        <v>0.15</v>
      </c>
      <c r="J35" s="125">
        <v>0</v>
      </c>
      <c r="K35" s="45"/>
    </row>
    <row r="36" spans="2:11" s="1" customFormat="1" ht="14.5" customHeight="1" hidden="1">
      <c r="B36" s="41"/>
      <c r="C36" s="42"/>
      <c r="D36" s="42"/>
      <c r="E36" s="49" t="s">
        <v>48</v>
      </c>
      <c r="F36" s="125">
        <f>ROUND(SUM(BI91:BI189),2)</f>
        <v>0</v>
      </c>
      <c r="G36" s="42"/>
      <c r="H36" s="42"/>
      <c r="I36" s="126">
        <v>0</v>
      </c>
      <c r="J36" s="125">
        <v>0</v>
      </c>
      <c r="K36" s="45"/>
    </row>
    <row r="37" spans="2:11" s="1" customFormat="1" ht="7" customHeight="1">
      <c r="B37" s="41"/>
      <c r="C37" s="42"/>
      <c r="D37" s="42"/>
      <c r="E37" s="42"/>
      <c r="F37" s="42"/>
      <c r="G37" s="42"/>
      <c r="H37" s="42"/>
      <c r="I37" s="113"/>
      <c r="J37" s="42"/>
      <c r="K37" s="45"/>
    </row>
    <row r="38" spans="2:11" s="1" customFormat="1" ht="25.4" customHeight="1">
      <c r="B38" s="41"/>
      <c r="C38" s="127"/>
      <c r="D38" s="128" t="s">
        <v>49</v>
      </c>
      <c r="E38" s="71"/>
      <c r="F38" s="71"/>
      <c r="G38" s="129" t="s">
        <v>50</v>
      </c>
      <c r="H38" s="130" t="s">
        <v>51</v>
      </c>
      <c r="I38" s="131"/>
      <c r="J38" s="132">
        <f>SUM(J29:J36)</f>
        <v>0</v>
      </c>
      <c r="K38" s="133"/>
    </row>
    <row r="39" spans="2:11" s="1" customFormat="1" ht="14.5" customHeight="1">
      <c r="B39" s="56"/>
      <c r="C39" s="57"/>
      <c r="D39" s="57"/>
      <c r="E39" s="57"/>
      <c r="F39" s="57"/>
      <c r="G39" s="57"/>
      <c r="H39" s="57"/>
      <c r="I39" s="134"/>
      <c r="J39" s="57"/>
      <c r="K39" s="58"/>
    </row>
    <row r="43" spans="2:11" s="1" customFormat="1" ht="7" customHeight="1">
      <c r="B43" s="59"/>
      <c r="C43" s="60"/>
      <c r="D43" s="60"/>
      <c r="E43" s="60"/>
      <c r="F43" s="60"/>
      <c r="G43" s="60"/>
      <c r="H43" s="60"/>
      <c r="I43" s="135"/>
      <c r="J43" s="60"/>
      <c r="K43" s="136"/>
    </row>
    <row r="44" spans="2:11" s="1" customFormat="1" ht="37" customHeight="1">
      <c r="B44" s="41"/>
      <c r="C44" s="30" t="s">
        <v>141</v>
      </c>
      <c r="D44" s="42"/>
      <c r="E44" s="42"/>
      <c r="F44" s="42"/>
      <c r="G44" s="42"/>
      <c r="H44" s="42"/>
      <c r="I44" s="113"/>
      <c r="J44" s="42"/>
      <c r="K44" s="45"/>
    </row>
    <row r="45" spans="2:11" s="1" customFormat="1" ht="7" customHeight="1">
      <c r="B45" s="41"/>
      <c r="C45" s="42"/>
      <c r="D45" s="42"/>
      <c r="E45" s="42"/>
      <c r="F45" s="42"/>
      <c r="G45" s="42"/>
      <c r="H45" s="42"/>
      <c r="I45" s="113"/>
      <c r="J45" s="42"/>
      <c r="K45" s="45"/>
    </row>
    <row r="46" spans="2:11" s="1" customFormat="1" ht="14.5" customHeight="1">
      <c r="B46" s="41"/>
      <c r="C46" s="37" t="s">
        <v>19</v>
      </c>
      <c r="D46" s="42"/>
      <c r="E46" s="42"/>
      <c r="F46" s="42"/>
      <c r="G46" s="42"/>
      <c r="H46" s="42"/>
      <c r="I46" s="113"/>
      <c r="J46" s="42"/>
      <c r="K46" s="45"/>
    </row>
    <row r="47" spans="2:11" s="1" customFormat="1" ht="16.5" customHeight="1">
      <c r="B47" s="41"/>
      <c r="C47" s="42"/>
      <c r="D47" s="42"/>
      <c r="E47" s="374" t="str">
        <f>E7</f>
        <v>Plácek v Hlubočepích</v>
      </c>
      <c r="F47" s="380"/>
      <c r="G47" s="380"/>
      <c r="H47" s="380"/>
      <c r="I47" s="113"/>
      <c r="J47" s="42"/>
      <c r="K47" s="45"/>
    </row>
    <row r="48" spans="2:11" ht="13.5">
      <c r="B48" s="28"/>
      <c r="C48" s="37" t="s">
        <v>137</v>
      </c>
      <c r="D48" s="29"/>
      <c r="E48" s="29"/>
      <c r="F48" s="29"/>
      <c r="G48" s="29"/>
      <c r="H48" s="29"/>
      <c r="I48" s="112"/>
      <c r="J48" s="29"/>
      <c r="K48" s="31"/>
    </row>
    <row r="49" spans="2:11" s="1" customFormat="1" ht="16.5" customHeight="1">
      <c r="B49" s="41"/>
      <c r="C49" s="42"/>
      <c r="D49" s="42"/>
      <c r="E49" s="374" t="s">
        <v>138</v>
      </c>
      <c r="F49" s="375"/>
      <c r="G49" s="375"/>
      <c r="H49" s="375"/>
      <c r="I49" s="113"/>
      <c r="J49" s="42"/>
      <c r="K49" s="45"/>
    </row>
    <row r="50" spans="2:11" s="1" customFormat="1" ht="14.5" customHeight="1">
      <c r="B50" s="41"/>
      <c r="C50" s="37" t="s">
        <v>139</v>
      </c>
      <c r="D50" s="42"/>
      <c r="E50" s="42"/>
      <c r="F50" s="42"/>
      <c r="G50" s="42"/>
      <c r="H50" s="42"/>
      <c r="I50" s="113"/>
      <c r="J50" s="42"/>
      <c r="K50" s="45"/>
    </row>
    <row r="51" spans="2:11" s="1" customFormat="1" ht="17.25" customHeight="1">
      <c r="B51" s="41"/>
      <c r="C51" s="42"/>
      <c r="D51" s="42"/>
      <c r="E51" s="376" t="str">
        <f>E11</f>
        <v>01.3 - SO 01.3 Kamenné lavice a oprava stávající zídky</v>
      </c>
      <c r="F51" s="375"/>
      <c r="G51" s="375"/>
      <c r="H51" s="375"/>
      <c r="I51" s="113"/>
      <c r="J51" s="42"/>
      <c r="K51" s="45"/>
    </row>
    <row r="52" spans="2:11" s="1" customFormat="1" ht="7" customHeight="1">
      <c r="B52" s="41"/>
      <c r="C52" s="42"/>
      <c r="D52" s="42"/>
      <c r="E52" s="42"/>
      <c r="F52" s="42"/>
      <c r="G52" s="42"/>
      <c r="H52" s="42"/>
      <c r="I52" s="113"/>
      <c r="J52" s="42"/>
      <c r="K52" s="45"/>
    </row>
    <row r="53" spans="2:11" s="1" customFormat="1" ht="18" customHeight="1">
      <c r="B53" s="41"/>
      <c r="C53" s="37" t="s">
        <v>23</v>
      </c>
      <c r="D53" s="42"/>
      <c r="E53" s="42"/>
      <c r="F53" s="35" t="str">
        <f>F14</f>
        <v>p.č.1282/1, k.ú. Hlubočepy [728837]</v>
      </c>
      <c r="G53" s="42"/>
      <c r="H53" s="42"/>
      <c r="I53" s="114" t="s">
        <v>25</v>
      </c>
      <c r="J53" s="115" t="str">
        <f>IF(J14="","",J14)</f>
        <v>30. 10. 2018</v>
      </c>
      <c r="K53" s="45"/>
    </row>
    <row r="54" spans="2:11" s="1" customFormat="1" ht="7" customHeight="1">
      <c r="B54" s="41"/>
      <c r="C54" s="42"/>
      <c r="D54" s="42"/>
      <c r="E54" s="42"/>
      <c r="F54" s="42"/>
      <c r="G54" s="42"/>
      <c r="H54" s="42"/>
      <c r="I54" s="113"/>
      <c r="J54" s="42"/>
      <c r="K54" s="45"/>
    </row>
    <row r="55" spans="2:11" s="1" customFormat="1" ht="13.5">
      <c r="B55" s="41"/>
      <c r="C55" s="37" t="s">
        <v>27</v>
      </c>
      <c r="D55" s="42"/>
      <c r="E55" s="42"/>
      <c r="F55" s="35" t="str">
        <f>E17</f>
        <v>M.Č. PRAHA 5</v>
      </c>
      <c r="G55" s="42"/>
      <c r="H55" s="42"/>
      <c r="I55" s="114" t="s">
        <v>34</v>
      </c>
      <c r="J55" s="350" t="str">
        <f>E23</f>
        <v>VISION FOR LIFE s.r.o.</v>
      </c>
      <c r="K55" s="45"/>
    </row>
    <row r="56" spans="2:11" s="1" customFormat="1" ht="14.5" customHeight="1">
      <c r="B56" s="41"/>
      <c r="C56" s="37" t="s">
        <v>32</v>
      </c>
      <c r="D56" s="42"/>
      <c r="E56" s="42"/>
      <c r="F56" s="35" t="str">
        <f>IF(E20="","",E20)</f>
        <v/>
      </c>
      <c r="G56" s="42"/>
      <c r="H56" s="42"/>
      <c r="I56" s="113"/>
      <c r="J56" s="377"/>
      <c r="K56" s="45"/>
    </row>
    <row r="57" spans="2:11" s="1" customFormat="1" ht="10.4" customHeight="1">
      <c r="B57" s="41"/>
      <c r="C57" s="42"/>
      <c r="D57" s="42"/>
      <c r="E57" s="42"/>
      <c r="F57" s="42"/>
      <c r="G57" s="42"/>
      <c r="H57" s="42"/>
      <c r="I57" s="113"/>
      <c r="J57" s="42"/>
      <c r="K57" s="45"/>
    </row>
    <row r="58" spans="2:11" s="1" customFormat="1" ht="29.25" customHeight="1">
      <c r="B58" s="41"/>
      <c r="C58" s="137" t="s">
        <v>142</v>
      </c>
      <c r="D58" s="127"/>
      <c r="E58" s="127"/>
      <c r="F58" s="127"/>
      <c r="G58" s="127"/>
      <c r="H58" s="127"/>
      <c r="I58" s="138"/>
      <c r="J58" s="139" t="s">
        <v>143</v>
      </c>
      <c r="K58" s="140"/>
    </row>
    <row r="59" spans="2:11" s="1" customFormat="1" ht="10.4" customHeight="1">
      <c r="B59" s="41"/>
      <c r="C59" s="42"/>
      <c r="D59" s="42"/>
      <c r="E59" s="42"/>
      <c r="F59" s="42"/>
      <c r="G59" s="42"/>
      <c r="H59" s="42"/>
      <c r="I59" s="113"/>
      <c r="J59" s="42"/>
      <c r="K59" s="45"/>
    </row>
    <row r="60" spans="2:47" s="1" customFormat="1" ht="29.25" customHeight="1">
      <c r="B60" s="41"/>
      <c r="C60" s="141" t="s">
        <v>144</v>
      </c>
      <c r="D60" s="42"/>
      <c r="E60" s="42"/>
      <c r="F60" s="42"/>
      <c r="G60" s="42"/>
      <c r="H60" s="42"/>
      <c r="I60" s="113"/>
      <c r="J60" s="123">
        <f>J91</f>
        <v>0</v>
      </c>
      <c r="K60" s="45"/>
      <c r="AU60" s="24" t="s">
        <v>145</v>
      </c>
    </row>
    <row r="61" spans="2:11" s="8" customFormat="1" ht="25" customHeight="1">
      <c r="B61" s="142"/>
      <c r="C61" s="143"/>
      <c r="D61" s="144" t="s">
        <v>146</v>
      </c>
      <c r="E61" s="145"/>
      <c r="F61" s="145"/>
      <c r="G61" s="145"/>
      <c r="H61" s="145"/>
      <c r="I61" s="146"/>
      <c r="J61" s="147">
        <f>J92</f>
        <v>0</v>
      </c>
      <c r="K61" s="148"/>
    </row>
    <row r="62" spans="2:11" s="9" customFormat="1" ht="19.9" customHeight="1">
      <c r="B62" s="149"/>
      <c r="C62" s="150"/>
      <c r="D62" s="151" t="s">
        <v>147</v>
      </c>
      <c r="E62" s="152"/>
      <c r="F62" s="152"/>
      <c r="G62" s="152"/>
      <c r="H62" s="152"/>
      <c r="I62" s="153"/>
      <c r="J62" s="154">
        <f>J93</f>
        <v>0</v>
      </c>
      <c r="K62" s="155"/>
    </row>
    <row r="63" spans="2:11" s="9" customFormat="1" ht="19.9" customHeight="1">
      <c r="B63" s="149"/>
      <c r="C63" s="150"/>
      <c r="D63" s="151" t="s">
        <v>530</v>
      </c>
      <c r="E63" s="152"/>
      <c r="F63" s="152"/>
      <c r="G63" s="152"/>
      <c r="H63" s="152"/>
      <c r="I63" s="153"/>
      <c r="J63" s="154">
        <f>J118</f>
        <v>0</v>
      </c>
      <c r="K63" s="155"/>
    </row>
    <row r="64" spans="2:11" s="9" customFormat="1" ht="19.9" customHeight="1">
      <c r="B64" s="149"/>
      <c r="C64" s="150"/>
      <c r="D64" s="151" t="s">
        <v>531</v>
      </c>
      <c r="E64" s="152"/>
      <c r="F64" s="152"/>
      <c r="G64" s="152"/>
      <c r="H64" s="152"/>
      <c r="I64" s="153"/>
      <c r="J64" s="154">
        <f>J134</f>
        <v>0</v>
      </c>
      <c r="K64" s="155"/>
    </row>
    <row r="65" spans="2:11" s="9" customFormat="1" ht="19.9" customHeight="1">
      <c r="B65" s="149"/>
      <c r="C65" s="150"/>
      <c r="D65" s="151" t="s">
        <v>532</v>
      </c>
      <c r="E65" s="152"/>
      <c r="F65" s="152"/>
      <c r="G65" s="152"/>
      <c r="H65" s="152"/>
      <c r="I65" s="153"/>
      <c r="J65" s="154">
        <f>J143</f>
        <v>0</v>
      </c>
      <c r="K65" s="155"/>
    </row>
    <row r="66" spans="2:11" s="9" customFormat="1" ht="19.9" customHeight="1">
      <c r="B66" s="149"/>
      <c r="C66" s="150"/>
      <c r="D66" s="151" t="s">
        <v>371</v>
      </c>
      <c r="E66" s="152"/>
      <c r="F66" s="152"/>
      <c r="G66" s="152"/>
      <c r="H66" s="152"/>
      <c r="I66" s="153"/>
      <c r="J66" s="154">
        <f>J147</f>
        <v>0</v>
      </c>
      <c r="K66" s="155"/>
    </row>
    <row r="67" spans="2:11" s="8" customFormat="1" ht="25" customHeight="1">
      <c r="B67" s="142"/>
      <c r="C67" s="143"/>
      <c r="D67" s="144" t="s">
        <v>533</v>
      </c>
      <c r="E67" s="145"/>
      <c r="F67" s="145"/>
      <c r="G67" s="145"/>
      <c r="H67" s="145"/>
      <c r="I67" s="146"/>
      <c r="J67" s="147">
        <f>J170</f>
        <v>0</v>
      </c>
      <c r="K67" s="148"/>
    </row>
    <row r="68" spans="2:11" s="9" customFormat="1" ht="19.9" customHeight="1">
      <c r="B68" s="149"/>
      <c r="C68" s="150"/>
      <c r="D68" s="151" t="s">
        <v>534</v>
      </c>
      <c r="E68" s="152"/>
      <c r="F68" s="152"/>
      <c r="G68" s="152"/>
      <c r="H68" s="152"/>
      <c r="I68" s="153"/>
      <c r="J68" s="154">
        <f>J171</f>
        <v>0</v>
      </c>
      <c r="K68" s="155"/>
    </row>
    <row r="69" spans="2:11" s="9" customFormat="1" ht="19.9" customHeight="1">
      <c r="B69" s="149"/>
      <c r="C69" s="150"/>
      <c r="D69" s="151" t="s">
        <v>535</v>
      </c>
      <c r="E69" s="152"/>
      <c r="F69" s="152"/>
      <c r="G69" s="152"/>
      <c r="H69" s="152"/>
      <c r="I69" s="153"/>
      <c r="J69" s="154">
        <f>J178</f>
        <v>0</v>
      </c>
      <c r="K69" s="155"/>
    </row>
    <row r="70" spans="2:11" s="1" customFormat="1" ht="21.75" customHeight="1">
      <c r="B70" s="41"/>
      <c r="C70" s="42"/>
      <c r="D70" s="42"/>
      <c r="E70" s="42"/>
      <c r="F70" s="42"/>
      <c r="G70" s="42"/>
      <c r="H70" s="42"/>
      <c r="I70" s="113"/>
      <c r="J70" s="42"/>
      <c r="K70" s="45"/>
    </row>
    <row r="71" spans="2:11" s="1" customFormat="1" ht="7" customHeight="1">
      <c r="B71" s="56"/>
      <c r="C71" s="57"/>
      <c r="D71" s="57"/>
      <c r="E71" s="57"/>
      <c r="F71" s="57"/>
      <c r="G71" s="57"/>
      <c r="H71" s="57"/>
      <c r="I71" s="134"/>
      <c r="J71" s="57"/>
      <c r="K71" s="58"/>
    </row>
    <row r="75" spans="2:12" s="1" customFormat="1" ht="7" customHeight="1">
      <c r="B75" s="59"/>
      <c r="C75" s="60"/>
      <c r="D75" s="60"/>
      <c r="E75" s="60"/>
      <c r="F75" s="60"/>
      <c r="G75" s="60"/>
      <c r="H75" s="60"/>
      <c r="I75" s="135"/>
      <c r="J75" s="60"/>
      <c r="K75" s="60"/>
      <c r="L75" s="41"/>
    </row>
    <row r="76" spans="2:12" s="1" customFormat="1" ht="37" customHeight="1">
      <c r="B76" s="41"/>
      <c r="C76" s="61" t="s">
        <v>151</v>
      </c>
      <c r="I76" s="156"/>
      <c r="L76" s="41"/>
    </row>
    <row r="77" spans="2:12" s="1" customFormat="1" ht="7" customHeight="1">
      <c r="B77" s="41"/>
      <c r="I77" s="156"/>
      <c r="L77" s="41"/>
    </row>
    <row r="78" spans="2:12" s="1" customFormat="1" ht="14.5" customHeight="1">
      <c r="B78" s="41"/>
      <c r="C78" s="63" t="s">
        <v>19</v>
      </c>
      <c r="I78" s="156"/>
      <c r="L78" s="41"/>
    </row>
    <row r="79" spans="2:12" s="1" customFormat="1" ht="16.5" customHeight="1">
      <c r="B79" s="41"/>
      <c r="E79" s="378" t="str">
        <f>E7</f>
        <v>Plácek v Hlubočepích</v>
      </c>
      <c r="F79" s="379"/>
      <c r="G79" s="379"/>
      <c r="H79" s="379"/>
      <c r="I79" s="156"/>
      <c r="L79" s="41"/>
    </row>
    <row r="80" spans="2:12" ht="13.5">
      <c r="B80" s="28"/>
      <c r="C80" s="63" t="s">
        <v>137</v>
      </c>
      <c r="L80" s="28"/>
    </row>
    <row r="81" spans="2:12" s="1" customFormat="1" ht="16.5" customHeight="1">
      <c r="B81" s="41"/>
      <c r="E81" s="378" t="s">
        <v>138</v>
      </c>
      <c r="F81" s="372"/>
      <c r="G81" s="372"/>
      <c r="H81" s="372"/>
      <c r="I81" s="156"/>
      <c r="L81" s="41"/>
    </row>
    <row r="82" spans="2:12" s="1" customFormat="1" ht="14.5" customHeight="1">
      <c r="B82" s="41"/>
      <c r="C82" s="63" t="s">
        <v>139</v>
      </c>
      <c r="I82" s="156"/>
      <c r="L82" s="41"/>
    </row>
    <row r="83" spans="2:12" s="1" customFormat="1" ht="17.25" customHeight="1">
      <c r="B83" s="41"/>
      <c r="E83" s="358" t="str">
        <f>E11</f>
        <v>01.3 - SO 01.3 Kamenné lavice a oprava stávající zídky</v>
      </c>
      <c r="F83" s="372"/>
      <c r="G83" s="372"/>
      <c r="H83" s="372"/>
      <c r="I83" s="156"/>
      <c r="L83" s="41"/>
    </row>
    <row r="84" spans="2:12" s="1" customFormat="1" ht="7" customHeight="1">
      <c r="B84" s="41"/>
      <c r="I84" s="156"/>
      <c r="L84" s="41"/>
    </row>
    <row r="85" spans="2:12" s="1" customFormat="1" ht="18" customHeight="1">
      <c r="B85" s="41"/>
      <c r="C85" s="63" t="s">
        <v>23</v>
      </c>
      <c r="F85" s="157" t="str">
        <f>F14</f>
        <v>p.č.1282/1, k.ú. Hlubočepy [728837]</v>
      </c>
      <c r="I85" s="158" t="s">
        <v>25</v>
      </c>
      <c r="J85" s="67" t="str">
        <f>IF(J14="","",J14)</f>
        <v>30. 10. 2018</v>
      </c>
      <c r="L85" s="41"/>
    </row>
    <row r="86" spans="2:12" s="1" customFormat="1" ht="7" customHeight="1">
      <c r="B86" s="41"/>
      <c r="I86" s="156"/>
      <c r="L86" s="41"/>
    </row>
    <row r="87" spans="2:12" s="1" customFormat="1" ht="13.5">
      <c r="B87" s="41"/>
      <c r="C87" s="63" t="s">
        <v>27</v>
      </c>
      <c r="F87" s="157" t="str">
        <f>E17</f>
        <v>M.Č. PRAHA 5</v>
      </c>
      <c r="I87" s="158" t="s">
        <v>34</v>
      </c>
      <c r="J87" s="157" t="str">
        <f>E23</f>
        <v>VISION FOR LIFE s.r.o.</v>
      </c>
      <c r="L87" s="41"/>
    </row>
    <row r="88" spans="2:12" s="1" customFormat="1" ht="14.5" customHeight="1">
      <c r="B88" s="41"/>
      <c r="C88" s="63" t="s">
        <v>32</v>
      </c>
      <c r="F88" s="157" t="str">
        <f>IF(E20="","",E20)</f>
        <v/>
      </c>
      <c r="I88" s="156"/>
      <c r="L88" s="41"/>
    </row>
    <row r="89" spans="2:12" s="1" customFormat="1" ht="10.4" customHeight="1">
      <c r="B89" s="41"/>
      <c r="I89" s="156"/>
      <c r="L89" s="41"/>
    </row>
    <row r="90" spans="2:20" s="10" customFormat="1" ht="29.25" customHeight="1">
      <c r="B90" s="159"/>
      <c r="C90" s="160" t="s">
        <v>152</v>
      </c>
      <c r="D90" s="161" t="s">
        <v>58</v>
      </c>
      <c r="E90" s="161" t="s">
        <v>54</v>
      </c>
      <c r="F90" s="161" t="s">
        <v>153</v>
      </c>
      <c r="G90" s="161" t="s">
        <v>154</v>
      </c>
      <c r="H90" s="161" t="s">
        <v>155</v>
      </c>
      <c r="I90" s="162" t="s">
        <v>156</v>
      </c>
      <c r="J90" s="161" t="s">
        <v>143</v>
      </c>
      <c r="K90" s="163" t="s">
        <v>157</v>
      </c>
      <c r="L90" s="159"/>
      <c r="M90" s="73" t="s">
        <v>158</v>
      </c>
      <c r="N90" s="74" t="s">
        <v>43</v>
      </c>
      <c r="O90" s="74" t="s">
        <v>159</v>
      </c>
      <c r="P90" s="74" t="s">
        <v>160</v>
      </c>
      <c r="Q90" s="74" t="s">
        <v>161</v>
      </c>
      <c r="R90" s="74" t="s">
        <v>162</v>
      </c>
      <c r="S90" s="74" t="s">
        <v>163</v>
      </c>
      <c r="T90" s="75" t="s">
        <v>164</v>
      </c>
    </row>
    <row r="91" spans="2:63" s="1" customFormat="1" ht="29.25" customHeight="1">
      <c r="B91" s="41"/>
      <c r="C91" s="77" t="s">
        <v>144</v>
      </c>
      <c r="I91" s="156"/>
      <c r="J91" s="164">
        <f>BK91</f>
        <v>0</v>
      </c>
      <c r="L91" s="41"/>
      <c r="M91" s="76"/>
      <c r="N91" s="68"/>
      <c r="O91" s="68"/>
      <c r="P91" s="165">
        <f>P92+P170</f>
        <v>0</v>
      </c>
      <c r="Q91" s="68"/>
      <c r="R91" s="165">
        <f>R92+R170</f>
        <v>33.74654590000001</v>
      </c>
      <c r="S91" s="68"/>
      <c r="T91" s="166">
        <f>T92+T170</f>
        <v>0</v>
      </c>
      <c r="AT91" s="24" t="s">
        <v>72</v>
      </c>
      <c r="AU91" s="24" t="s">
        <v>145</v>
      </c>
      <c r="BK91" s="167">
        <f>BK92+BK170</f>
        <v>0</v>
      </c>
    </row>
    <row r="92" spans="2:63" s="11" customFormat="1" ht="37.4" customHeight="1">
      <c r="B92" s="168"/>
      <c r="D92" s="169" t="s">
        <v>72</v>
      </c>
      <c r="E92" s="170" t="s">
        <v>165</v>
      </c>
      <c r="F92" s="170" t="s">
        <v>166</v>
      </c>
      <c r="I92" s="171"/>
      <c r="J92" s="172">
        <f>BK92</f>
        <v>0</v>
      </c>
      <c r="L92" s="168"/>
      <c r="M92" s="173"/>
      <c r="N92" s="174"/>
      <c r="O92" s="174"/>
      <c r="P92" s="175">
        <f>P93+P118+P134+P143+P147</f>
        <v>0</v>
      </c>
      <c r="Q92" s="174"/>
      <c r="R92" s="175">
        <f>R93+R118+R134+R143+R147</f>
        <v>33.65547490000001</v>
      </c>
      <c r="S92" s="174"/>
      <c r="T92" s="176">
        <f>T93+T118+T134+T143+T147</f>
        <v>0</v>
      </c>
      <c r="AR92" s="169" t="s">
        <v>80</v>
      </c>
      <c r="AT92" s="177" t="s">
        <v>72</v>
      </c>
      <c r="AU92" s="177" t="s">
        <v>73</v>
      </c>
      <c r="AY92" s="169" t="s">
        <v>167</v>
      </c>
      <c r="BK92" s="178">
        <f>BK93+BK118+BK134+BK143+BK147</f>
        <v>0</v>
      </c>
    </row>
    <row r="93" spans="2:63" s="11" customFormat="1" ht="19.9" customHeight="1">
      <c r="B93" s="168"/>
      <c r="D93" s="169" t="s">
        <v>72</v>
      </c>
      <c r="E93" s="179" t="s">
        <v>80</v>
      </c>
      <c r="F93" s="179" t="s">
        <v>168</v>
      </c>
      <c r="I93" s="171"/>
      <c r="J93" s="180">
        <f>BK93</f>
        <v>0</v>
      </c>
      <c r="L93" s="168"/>
      <c r="M93" s="173"/>
      <c r="N93" s="174"/>
      <c r="O93" s="174"/>
      <c r="P93" s="175">
        <f>SUM(P94:P117)</f>
        <v>0</v>
      </c>
      <c r="Q93" s="174"/>
      <c r="R93" s="175">
        <f>SUM(R94:R117)</f>
        <v>0</v>
      </c>
      <c r="S93" s="174"/>
      <c r="T93" s="176">
        <f>SUM(T94:T117)</f>
        <v>0</v>
      </c>
      <c r="AR93" s="169" t="s">
        <v>80</v>
      </c>
      <c r="AT93" s="177" t="s">
        <v>72</v>
      </c>
      <c r="AU93" s="177" t="s">
        <v>80</v>
      </c>
      <c r="AY93" s="169" t="s">
        <v>167</v>
      </c>
      <c r="BK93" s="178">
        <f>SUM(BK94:BK117)</f>
        <v>0</v>
      </c>
    </row>
    <row r="94" spans="2:65" s="1" customFormat="1" ht="25.5" customHeight="1">
      <c r="B94" s="181"/>
      <c r="C94" s="182" t="s">
        <v>80</v>
      </c>
      <c r="D94" s="182" t="s">
        <v>169</v>
      </c>
      <c r="E94" s="183" t="s">
        <v>536</v>
      </c>
      <c r="F94" s="184" t="s">
        <v>537</v>
      </c>
      <c r="G94" s="185" t="s">
        <v>200</v>
      </c>
      <c r="H94" s="186">
        <v>16.128</v>
      </c>
      <c r="I94" s="187"/>
      <c r="J94" s="188">
        <f>ROUND(I94*H94,2)</f>
        <v>0</v>
      </c>
      <c r="K94" s="184" t="s">
        <v>173</v>
      </c>
      <c r="L94" s="41"/>
      <c r="M94" s="189" t="s">
        <v>5</v>
      </c>
      <c r="N94" s="190" t="s">
        <v>44</v>
      </c>
      <c r="O94" s="42"/>
      <c r="P94" s="191">
        <f>O94*H94</f>
        <v>0</v>
      </c>
      <c r="Q94" s="191">
        <v>0</v>
      </c>
      <c r="R94" s="191">
        <f>Q94*H94</f>
        <v>0</v>
      </c>
      <c r="S94" s="191">
        <v>0</v>
      </c>
      <c r="T94" s="192">
        <f>S94*H94</f>
        <v>0</v>
      </c>
      <c r="AR94" s="24" t="s">
        <v>174</v>
      </c>
      <c r="AT94" s="24" t="s">
        <v>169</v>
      </c>
      <c r="AU94" s="24" t="s">
        <v>82</v>
      </c>
      <c r="AY94" s="24" t="s">
        <v>167</v>
      </c>
      <c r="BE94" s="193">
        <f>IF(N94="základní",J94,0)</f>
        <v>0</v>
      </c>
      <c r="BF94" s="193">
        <f>IF(N94="snížená",J94,0)</f>
        <v>0</v>
      </c>
      <c r="BG94" s="193">
        <f>IF(N94="zákl. přenesená",J94,0)</f>
        <v>0</v>
      </c>
      <c r="BH94" s="193">
        <f>IF(N94="sníž. přenesená",J94,0)</f>
        <v>0</v>
      </c>
      <c r="BI94" s="193">
        <f>IF(N94="nulová",J94,0)</f>
        <v>0</v>
      </c>
      <c r="BJ94" s="24" t="s">
        <v>80</v>
      </c>
      <c r="BK94" s="193">
        <f>ROUND(I94*H94,2)</f>
        <v>0</v>
      </c>
      <c r="BL94" s="24" t="s">
        <v>174</v>
      </c>
      <c r="BM94" s="24" t="s">
        <v>538</v>
      </c>
    </row>
    <row r="95" spans="2:47" s="1" customFormat="1" ht="218.5">
      <c r="B95" s="41"/>
      <c r="D95" s="194" t="s">
        <v>176</v>
      </c>
      <c r="F95" s="195" t="s">
        <v>539</v>
      </c>
      <c r="I95" s="156"/>
      <c r="L95" s="41"/>
      <c r="M95" s="196"/>
      <c r="N95" s="42"/>
      <c r="O95" s="42"/>
      <c r="P95" s="42"/>
      <c r="Q95" s="42"/>
      <c r="R95" s="42"/>
      <c r="S95" s="42"/>
      <c r="T95" s="70"/>
      <c r="AT95" s="24" t="s">
        <v>176</v>
      </c>
      <c r="AU95" s="24" t="s">
        <v>82</v>
      </c>
    </row>
    <row r="96" spans="2:51" s="13" customFormat="1" ht="13.5">
      <c r="B96" s="204"/>
      <c r="D96" s="194" t="s">
        <v>178</v>
      </c>
      <c r="E96" s="205" t="s">
        <v>5</v>
      </c>
      <c r="F96" s="206" t="s">
        <v>540</v>
      </c>
      <c r="H96" s="207">
        <v>16.128</v>
      </c>
      <c r="I96" s="208"/>
      <c r="L96" s="204"/>
      <c r="M96" s="209"/>
      <c r="N96" s="210"/>
      <c r="O96" s="210"/>
      <c r="P96" s="210"/>
      <c r="Q96" s="210"/>
      <c r="R96" s="210"/>
      <c r="S96" s="210"/>
      <c r="T96" s="211"/>
      <c r="AT96" s="205" t="s">
        <v>178</v>
      </c>
      <c r="AU96" s="205" t="s">
        <v>82</v>
      </c>
      <c r="AV96" s="13" t="s">
        <v>82</v>
      </c>
      <c r="AW96" s="13" t="s">
        <v>36</v>
      </c>
      <c r="AX96" s="13" t="s">
        <v>80</v>
      </c>
      <c r="AY96" s="205" t="s">
        <v>167</v>
      </c>
    </row>
    <row r="97" spans="2:65" s="1" customFormat="1" ht="38.25" customHeight="1">
      <c r="B97" s="181"/>
      <c r="C97" s="182" t="s">
        <v>82</v>
      </c>
      <c r="D97" s="182" t="s">
        <v>169</v>
      </c>
      <c r="E97" s="183" t="s">
        <v>541</v>
      </c>
      <c r="F97" s="184" t="s">
        <v>542</v>
      </c>
      <c r="G97" s="185" t="s">
        <v>200</v>
      </c>
      <c r="H97" s="186">
        <v>4.838</v>
      </c>
      <c r="I97" s="187"/>
      <c r="J97" s="188">
        <f>ROUND(I97*H97,2)</f>
        <v>0</v>
      </c>
      <c r="K97" s="184" t="s">
        <v>173</v>
      </c>
      <c r="L97" s="41"/>
      <c r="M97" s="189" t="s">
        <v>5</v>
      </c>
      <c r="N97" s="190" t="s">
        <v>44</v>
      </c>
      <c r="O97" s="42"/>
      <c r="P97" s="191">
        <f>O97*H97</f>
        <v>0</v>
      </c>
      <c r="Q97" s="191">
        <v>0</v>
      </c>
      <c r="R97" s="191">
        <f>Q97*H97</f>
        <v>0</v>
      </c>
      <c r="S97" s="191">
        <v>0</v>
      </c>
      <c r="T97" s="192">
        <f>S97*H97</f>
        <v>0</v>
      </c>
      <c r="AR97" s="24" t="s">
        <v>174</v>
      </c>
      <c r="AT97" s="24" t="s">
        <v>169</v>
      </c>
      <c r="AU97" s="24" t="s">
        <v>82</v>
      </c>
      <c r="AY97" s="24" t="s">
        <v>167</v>
      </c>
      <c r="BE97" s="193">
        <f>IF(N97="základní",J97,0)</f>
        <v>0</v>
      </c>
      <c r="BF97" s="193">
        <f>IF(N97="snížená",J97,0)</f>
        <v>0</v>
      </c>
      <c r="BG97" s="193">
        <f>IF(N97="zákl. přenesená",J97,0)</f>
        <v>0</v>
      </c>
      <c r="BH97" s="193">
        <f>IF(N97="sníž. přenesená",J97,0)</f>
        <v>0</v>
      </c>
      <c r="BI97" s="193">
        <f>IF(N97="nulová",J97,0)</f>
        <v>0</v>
      </c>
      <c r="BJ97" s="24" t="s">
        <v>80</v>
      </c>
      <c r="BK97" s="193">
        <f>ROUND(I97*H97,2)</f>
        <v>0</v>
      </c>
      <c r="BL97" s="24" t="s">
        <v>174</v>
      </c>
      <c r="BM97" s="24" t="s">
        <v>543</v>
      </c>
    </row>
    <row r="98" spans="2:47" s="1" customFormat="1" ht="218.5">
      <c r="B98" s="41"/>
      <c r="D98" s="194" t="s">
        <v>176</v>
      </c>
      <c r="F98" s="195" t="s">
        <v>539</v>
      </c>
      <c r="I98" s="156"/>
      <c r="L98" s="41"/>
      <c r="M98" s="196"/>
      <c r="N98" s="42"/>
      <c r="O98" s="42"/>
      <c r="P98" s="42"/>
      <c r="Q98" s="42"/>
      <c r="R98" s="42"/>
      <c r="S98" s="42"/>
      <c r="T98" s="70"/>
      <c r="AT98" s="24" t="s">
        <v>176</v>
      </c>
      <c r="AU98" s="24" t="s">
        <v>82</v>
      </c>
    </row>
    <row r="99" spans="2:51" s="13" customFormat="1" ht="13.5">
      <c r="B99" s="204"/>
      <c r="D99" s="194" t="s">
        <v>178</v>
      </c>
      <c r="E99" s="205" t="s">
        <v>5</v>
      </c>
      <c r="F99" s="206" t="s">
        <v>544</v>
      </c>
      <c r="H99" s="207">
        <v>4.838</v>
      </c>
      <c r="I99" s="208"/>
      <c r="L99" s="204"/>
      <c r="M99" s="209"/>
      <c r="N99" s="210"/>
      <c r="O99" s="210"/>
      <c r="P99" s="210"/>
      <c r="Q99" s="210"/>
      <c r="R99" s="210"/>
      <c r="S99" s="210"/>
      <c r="T99" s="211"/>
      <c r="AT99" s="205" t="s">
        <v>178</v>
      </c>
      <c r="AU99" s="205" t="s">
        <v>82</v>
      </c>
      <c r="AV99" s="13" t="s">
        <v>82</v>
      </c>
      <c r="AW99" s="13" t="s">
        <v>36</v>
      </c>
      <c r="AX99" s="13" t="s">
        <v>80</v>
      </c>
      <c r="AY99" s="205" t="s">
        <v>167</v>
      </c>
    </row>
    <row r="100" spans="2:65" s="1" customFormat="1" ht="38.25" customHeight="1">
      <c r="B100" s="181"/>
      <c r="C100" s="182" t="s">
        <v>188</v>
      </c>
      <c r="D100" s="182" t="s">
        <v>169</v>
      </c>
      <c r="E100" s="183" t="s">
        <v>218</v>
      </c>
      <c r="F100" s="184" t="s">
        <v>219</v>
      </c>
      <c r="G100" s="185" t="s">
        <v>200</v>
      </c>
      <c r="H100" s="186">
        <v>8.064</v>
      </c>
      <c r="I100" s="187"/>
      <c r="J100" s="188">
        <f>ROUND(I100*H100,2)</f>
        <v>0</v>
      </c>
      <c r="K100" s="184" t="s">
        <v>173</v>
      </c>
      <c r="L100" s="41"/>
      <c r="M100" s="189" t="s">
        <v>5</v>
      </c>
      <c r="N100" s="190" t="s">
        <v>44</v>
      </c>
      <c r="O100" s="42"/>
      <c r="P100" s="191">
        <f>O100*H100</f>
        <v>0</v>
      </c>
      <c r="Q100" s="191">
        <v>0</v>
      </c>
      <c r="R100" s="191">
        <f>Q100*H100</f>
        <v>0</v>
      </c>
      <c r="S100" s="191">
        <v>0</v>
      </c>
      <c r="T100" s="192">
        <f>S100*H100</f>
        <v>0</v>
      </c>
      <c r="AR100" s="24" t="s">
        <v>174</v>
      </c>
      <c r="AT100" s="24" t="s">
        <v>169</v>
      </c>
      <c r="AU100" s="24" t="s">
        <v>82</v>
      </c>
      <c r="AY100" s="24" t="s">
        <v>167</v>
      </c>
      <c r="BE100" s="193">
        <f>IF(N100="základní",J100,0)</f>
        <v>0</v>
      </c>
      <c r="BF100" s="193">
        <f>IF(N100="snížená",J100,0)</f>
        <v>0</v>
      </c>
      <c r="BG100" s="193">
        <f>IF(N100="zákl. přenesená",J100,0)</f>
        <v>0</v>
      </c>
      <c r="BH100" s="193">
        <f>IF(N100="sníž. přenesená",J100,0)</f>
        <v>0</v>
      </c>
      <c r="BI100" s="193">
        <f>IF(N100="nulová",J100,0)</f>
        <v>0</v>
      </c>
      <c r="BJ100" s="24" t="s">
        <v>80</v>
      </c>
      <c r="BK100" s="193">
        <f>ROUND(I100*H100,2)</f>
        <v>0</v>
      </c>
      <c r="BL100" s="24" t="s">
        <v>174</v>
      </c>
      <c r="BM100" s="24" t="s">
        <v>545</v>
      </c>
    </row>
    <row r="101" spans="2:47" s="1" customFormat="1" ht="190">
      <c r="B101" s="41"/>
      <c r="D101" s="194" t="s">
        <v>176</v>
      </c>
      <c r="F101" s="195" t="s">
        <v>221</v>
      </c>
      <c r="I101" s="156"/>
      <c r="L101" s="41"/>
      <c r="M101" s="196"/>
      <c r="N101" s="42"/>
      <c r="O101" s="42"/>
      <c r="P101" s="42"/>
      <c r="Q101" s="42"/>
      <c r="R101" s="42"/>
      <c r="S101" s="42"/>
      <c r="T101" s="70"/>
      <c r="AT101" s="24" t="s">
        <v>176</v>
      </c>
      <c r="AU101" s="24" t="s">
        <v>82</v>
      </c>
    </row>
    <row r="102" spans="2:51" s="13" customFormat="1" ht="13.5">
      <c r="B102" s="204"/>
      <c r="D102" s="194" t="s">
        <v>178</v>
      </c>
      <c r="E102" s="205" t="s">
        <v>5</v>
      </c>
      <c r="F102" s="206" t="s">
        <v>546</v>
      </c>
      <c r="H102" s="207">
        <v>16.128</v>
      </c>
      <c r="I102" s="208"/>
      <c r="L102" s="204"/>
      <c r="M102" s="209"/>
      <c r="N102" s="210"/>
      <c r="O102" s="210"/>
      <c r="P102" s="210"/>
      <c r="Q102" s="210"/>
      <c r="R102" s="210"/>
      <c r="S102" s="210"/>
      <c r="T102" s="211"/>
      <c r="AT102" s="205" t="s">
        <v>178</v>
      </c>
      <c r="AU102" s="205" t="s">
        <v>82</v>
      </c>
      <c r="AV102" s="13" t="s">
        <v>82</v>
      </c>
      <c r="AW102" s="13" t="s">
        <v>36</v>
      </c>
      <c r="AX102" s="13" t="s">
        <v>73</v>
      </c>
      <c r="AY102" s="205" t="s">
        <v>167</v>
      </c>
    </row>
    <row r="103" spans="2:51" s="13" customFormat="1" ht="13.5">
      <c r="B103" s="204"/>
      <c r="D103" s="194" t="s">
        <v>178</v>
      </c>
      <c r="E103" s="205" t="s">
        <v>5</v>
      </c>
      <c r="F103" s="206" t="s">
        <v>547</v>
      </c>
      <c r="H103" s="207">
        <v>-8.064</v>
      </c>
      <c r="I103" s="208"/>
      <c r="L103" s="204"/>
      <c r="M103" s="209"/>
      <c r="N103" s="210"/>
      <c r="O103" s="210"/>
      <c r="P103" s="210"/>
      <c r="Q103" s="210"/>
      <c r="R103" s="210"/>
      <c r="S103" s="210"/>
      <c r="T103" s="211"/>
      <c r="AT103" s="205" t="s">
        <v>178</v>
      </c>
      <c r="AU103" s="205" t="s">
        <v>82</v>
      </c>
      <c r="AV103" s="13" t="s">
        <v>82</v>
      </c>
      <c r="AW103" s="13" t="s">
        <v>36</v>
      </c>
      <c r="AX103" s="13" t="s">
        <v>73</v>
      </c>
      <c r="AY103" s="205" t="s">
        <v>167</v>
      </c>
    </row>
    <row r="104" spans="2:51" s="14" customFormat="1" ht="13.5">
      <c r="B104" s="223"/>
      <c r="D104" s="194" t="s">
        <v>178</v>
      </c>
      <c r="E104" s="224" t="s">
        <v>5</v>
      </c>
      <c r="F104" s="225" t="s">
        <v>348</v>
      </c>
      <c r="H104" s="226">
        <v>8.064</v>
      </c>
      <c r="I104" s="227"/>
      <c r="L104" s="223"/>
      <c r="M104" s="228"/>
      <c r="N104" s="229"/>
      <c r="O104" s="229"/>
      <c r="P104" s="229"/>
      <c r="Q104" s="229"/>
      <c r="R104" s="229"/>
      <c r="S104" s="229"/>
      <c r="T104" s="230"/>
      <c r="AT104" s="224" t="s">
        <v>178</v>
      </c>
      <c r="AU104" s="224" t="s">
        <v>82</v>
      </c>
      <c r="AV104" s="14" t="s">
        <v>174</v>
      </c>
      <c r="AW104" s="14" t="s">
        <v>36</v>
      </c>
      <c r="AX104" s="14" t="s">
        <v>80</v>
      </c>
      <c r="AY104" s="224" t="s">
        <v>167</v>
      </c>
    </row>
    <row r="105" spans="2:65" s="1" customFormat="1" ht="16.5" customHeight="1">
      <c r="B105" s="181"/>
      <c r="C105" s="182" t="s">
        <v>174</v>
      </c>
      <c r="D105" s="182" t="s">
        <v>169</v>
      </c>
      <c r="E105" s="183" t="s">
        <v>241</v>
      </c>
      <c r="F105" s="184" t="s">
        <v>242</v>
      </c>
      <c r="G105" s="185" t="s">
        <v>200</v>
      </c>
      <c r="H105" s="186">
        <v>8.064</v>
      </c>
      <c r="I105" s="187"/>
      <c r="J105" s="188">
        <f>ROUND(I105*H105,2)</f>
        <v>0</v>
      </c>
      <c r="K105" s="184" t="s">
        <v>173</v>
      </c>
      <c r="L105" s="41"/>
      <c r="M105" s="189" t="s">
        <v>5</v>
      </c>
      <c r="N105" s="190" t="s">
        <v>44</v>
      </c>
      <c r="O105" s="42"/>
      <c r="P105" s="191">
        <f>O105*H105</f>
        <v>0</v>
      </c>
      <c r="Q105" s="191">
        <v>0</v>
      </c>
      <c r="R105" s="191">
        <f>Q105*H105</f>
        <v>0</v>
      </c>
      <c r="S105" s="191">
        <v>0</v>
      </c>
      <c r="T105" s="192">
        <f>S105*H105</f>
        <v>0</v>
      </c>
      <c r="AR105" s="24" t="s">
        <v>174</v>
      </c>
      <c r="AT105" s="24" t="s">
        <v>169</v>
      </c>
      <c r="AU105" s="24" t="s">
        <v>82</v>
      </c>
      <c r="AY105" s="24" t="s">
        <v>167</v>
      </c>
      <c r="BE105" s="193">
        <f>IF(N105="základní",J105,0)</f>
        <v>0</v>
      </c>
      <c r="BF105" s="193">
        <f>IF(N105="snížená",J105,0)</f>
        <v>0</v>
      </c>
      <c r="BG105" s="193">
        <f>IF(N105="zákl. přenesená",J105,0)</f>
        <v>0</v>
      </c>
      <c r="BH105" s="193">
        <f>IF(N105="sníž. přenesená",J105,0)</f>
        <v>0</v>
      </c>
      <c r="BI105" s="193">
        <f>IF(N105="nulová",J105,0)</f>
        <v>0</v>
      </c>
      <c r="BJ105" s="24" t="s">
        <v>80</v>
      </c>
      <c r="BK105" s="193">
        <f>ROUND(I105*H105,2)</f>
        <v>0</v>
      </c>
      <c r="BL105" s="24" t="s">
        <v>174</v>
      </c>
      <c r="BM105" s="24" t="s">
        <v>548</v>
      </c>
    </row>
    <row r="106" spans="2:47" s="1" customFormat="1" ht="266">
      <c r="B106" s="41"/>
      <c r="D106" s="194" t="s">
        <v>176</v>
      </c>
      <c r="F106" s="195" t="s">
        <v>244</v>
      </c>
      <c r="I106" s="156"/>
      <c r="L106" s="41"/>
      <c r="M106" s="196"/>
      <c r="N106" s="42"/>
      <c r="O106" s="42"/>
      <c r="P106" s="42"/>
      <c r="Q106" s="42"/>
      <c r="R106" s="42"/>
      <c r="S106" s="42"/>
      <c r="T106" s="70"/>
      <c r="AT106" s="24" t="s">
        <v>176</v>
      </c>
      <c r="AU106" s="24" t="s">
        <v>82</v>
      </c>
    </row>
    <row r="107" spans="2:65" s="1" customFormat="1" ht="25.5" customHeight="1">
      <c r="B107" s="181"/>
      <c r="C107" s="182" t="s">
        <v>197</v>
      </c>
      <c r="D107" s="182" t="s">
        <v>169</v>
      </c>
      <c r="E107" s="183" t="s">
        <v>246</v>
      </c>
      <c r="F107" s="184" t="s">
        <v>247</v>
      </c>
      <c r="G107" s="185" t="s">
        <v>248</v>
      </c>
      <c r="H107" s="186">
        <v>14.515</v>
      </c>
      <c r="I107" s="187"/>
      <c r="J107" s="188">
        <f>ROUND(I107*H107,2)</f>
        <v>0</v>
      </c>
      <c r="K107" s="184" t="s">
        <v>173</v>
      </c>
      <c r="L107" s="41"/>
      <c r="M107" s="189" t="s">
        <v>5</v>
      </c>
      <c r="N107" s="190" t="s">
        <v>44</v>
      </c>
      <c r="O107" s="42"/>
      <c r="P107" s="191">
        <f>O107*H107</f>
        <v>0</v>
      </c>
      <c r="Q107" s="191">
        <v>0</v>
      </c>
      <c r="R107" s="191">
        <f>Q107*H107</f>
        <v>0</v>
      </c>
      <c r="S107" s="191">
        <v>0</v>
      </c>
      <c r="T107" s="192">
        <f>S107*H107</f>
        <v>0</v>
      </c>
      <c r="AR107" s="24" t="s">
        <v>174</v>
      </c>
      <c r="AT107" s="24" t="s">
        <v>169</v>
      </c>
      <c r="AU107" s="24" t="s">
        <v>82</v>
      </c>
      <c r="AY107" s="24" t="s">
        <v>167</v>
      </c>
      <c r="BE107" s="193">
        <f>IF(N107="základní",J107,0)</f>
        <v>0</v>
      </c>
      <c r="BF107" s="193">
        <f>IF(N107="snížená",J107,0)</f>
        <v>0</v>
      </c>
      <c r="BG107" s="193">
        <f>IF(N107="zákl. přenesená",J107,0)</f>
        <v>0</v>
      </c>
      <c r="BH107" s="193">
        <f>IF(N107="sníž. přenesená",J107,0)</f>
        <v>0</v>
      </c>
      <c r="BI107" s="193">
        <f>IF(N107="nulová",J107,0)</f>
        <v>0</v>
      </c>
      <c r="BJ107" s="24" t="s">
        <v>80</v>
      </c>
      <c r="BK107" s="193">
        <f>ROUND(I107*H107,2)</f>
        <v>0</v>
      </c>
      <c r="BL107" s="24" t="s">
        <v>174</v>
      </c>
      <c r="BM107" s="24" t="s">
        <v>549</v>
      </c>
    </row>
    <row r="108" spans="2:47" s="1" customFormat="1" ht="28.5">
      <c r="B108" s="41"/>
      <c r="D108" s="194" t="s">
        <v>176</v>
      </c>
      <c r="F108" s="195" t="s">
        <v>250</v>
      </c>
      <c r="I108" s="156"/>
      <c r="L108" s="41"/>
      <c r="M108" s="196"/>
      <c r="N108" s="42"/>
      <c r="O108" s="42"/>
      <c r="P108" s="42"/>
      <c r="Q108" s="42"/>
      <c r="R108" s="42"/>
      <c r="S108" s="42"/>
      <c r="T108" s="70"/>
      <c r="AT108" s="24" t="s">
        <v>176</v>
      </c>
      <c r="AU108" s="24" t="s">
        <v>82</v>
      </c>
    </row>
    <row r="109" spans="2:51" s="13" customFormat="1" ht="13.5">
      <c r="B109" s="204"/>
      <c r="D109" s="194" t="s">
        <v>178</v>
      </c>
      <c r="E109" s="205" t="s">
        <v>5</v>
      </c>
      <c r="F109" s="206" t="s">
        <v>550</v>
      </c>
      <c r="H109" s="207">
        <v>14.515</v>
      </c>
      <c r="I109" s="208"/>
      <c r="L109" s="204"/>
      <c r="M109" s="209"/>
      <c r="N109" s="210"/>
      <c r="O109" s="210"/>
      <c r="P109" s="210"/>
      <c r="Q109" s="210"/>
      <c r="R109" s="210"/>
      <c r="S109" s="210"/>
      <c r="T109" s="211"/>
      <c r="AT109" s="205" t="s">
        <v>178</v>
      </c>
      <c r="AU109" s="205" t="s">
        <v>82</v>
      </c>
      <c r="AV109" s="13" t="s">
        <v>82</v>
      </c>
      <c r="AW109" s="13" t="s">
        <v>36</v>
      </c>
      <c r="AX109" s="13" t="s">
        <v>80</v>
      </c>
      <c r="AY109" s="205" t="s">
        <v>167</v>
      </c>
    </row>
    <row r="110" spans="2:65" s="1" customFormat="1" ht="25.5" customHeight="1">
      <c r="B110" s="181"/>
      <c r="C110" s="182" t="s">
        <v>205</v>
      </c>
      <c r="D110" s="182" t="s">
        <v>169</v>
      </c>
      <c r="E110" s="183" t="s">
        <v>551</v>
      </c>
      <c r="F110" s="184" t="s">
        <v>552</v>
      </c>
      <c r="G110" s="185" t="s">
        <v>200</v>
      </c>
      <c r="H110" s="186">
        <v>8.064</v>
      </c>
      <c r="I110" s="187"/>
      <c r="J110" s="188">
        <f>ROUND(I110*H110,2)</f>
        <v>0</v>
      </c>
      <c r="K110" s="184" t="s">
        <v>173</v>
      </c>
      <c r="L110" s="41"/>
      <c r="M110" s="189" t="s">
        <v>5</v>
      </c>
      <c r="N110" s="190" t="s">
        <v>44</v>
      </c>
      <c r="O110" s="42"/>
      <c r="P110" s="191">
        <f>O110*H110</f>
        <v>0</v>
      </c>
      <c r="Q110" s="191">
        <v>0</v>
      </c>
      <c r="R110" s="191">
        <f>Q110*H110</f>
        <v>0</v>
      </c>
      <c r="S110" s="191">
        <v>0</v>
      </c>
      <c r="T110" s="192">
        <f>S110*H110</f>
        <v>0</v>
      </c>
      <c r="AR110" s="24" t="s">
        <v>174</v>
      </c>
      <c r="AT110" s="24" t="s">
        <v>169</v>
      </c>
      <c r="AU110" s="24" t="s">
        <v>82</v>
      </c>
      <c r="AY110" s="24" t="s">
        <v>167</v>
      </c>
      <c r="BE110" s="193">
        <f>IF(N110="základní",J110,0)</f>
        <v>0</v>
      </c>
      <c r="BF110" s="193">
        <f>IF(N110="snížená",J110,0)</f>
        <v>0</v>
      </c>
      <c r="BG110" s="193">
        <f>IF(N110="zákl. přenesená",J110,0)</f>
        <v>0</v>
      </c>
      <c r="BH110" s="193">
        <f>IF(N110="sníž. přenesená",J110,0)</f>
        <v>0</v>
      </c>
      <c r="BI110" s="193">
        <f>IF(N110="nulová",J110,0)</f>
        <v>0</v>
      </c>
      <c r="BJ110" s="24" t="s">
        <v>80</v>
      </c>
      <c r="BK110" s="193">
        <f>ROUND(I110*H110,2)</f>
        <v>0</v>
      </c>
      <c r="BL110" s="24" t="s">
        <v>174</v>
      </c>
      <c r="BM110" s="24" t="s">
        <v>553</v>
      </c>
    </row>
    <row r="111" spans="2:47" s="1" customFormat="1" ht="409.5">
      <c r="B111" s="41"/>
      <c r="D111" s="194" t="s">
        <v>176</v>
      </c>
      <c r="F111" s="212" t="s">
        <v>554</v>
      </c>
      <c r="I111" s="156"/>
      <c r="L111" s="41"/>
      <c r="M111" s="196"/>
      <c r="N111" s="42"/>
      <c r="O111" s="42"/>
      <c r="P111" s="42"/>
      <c r="Q111" s="42"/>
      <c r="R111" s="42"/>
      <c r="S111" s="42"/>
      <c r="T111" s="70"/>
      <c r="AT111" s="24" t="s">
        <v>176</v>
      </c>
      <c r="AU111" s="24" t="s">
        <v>82</v>
      </c>
    </row>
    <row r="112" spans="2:51" s="13" customFormat="1" ht="13.5">
      <c r="B112" s="204"/>
      <c r="D112" s="194" t="s">
        <v>178</v>
      </c>
      <c r="E112" s="205" t="s">
        <v>5</v>
      </c>
      <c r="F112" s="206" t="s">
        <v>546</v>
      </c>
      <c r="H112" s="207">
        <v>16.128</v>
      </c>
      <c r="I112" s="208"/>
      <c r="L112" s="204"/>
      <c r="M112" s="209"/>
      <c r="N112" s="210"/>
      <c r="O112" s="210"/>
      <c r="P112" s="210"/>
      <c r="Q112" s="210"/>
      <c r="R112" s="210"/>
      <c r="S112" s="210"/>
      <c r="T112" s="211"/>
      <c r="AT112" s="205" t="s">
        <v>178</v>
      </c>
      <c r="AU112" s="205" t="s">
        <v>82</v>
      </c>
      <c r="AV112" s="13" t="s">
        <v>82</v>
      </c>
      <c r="AW112" s="13" t="s">
        <v>36</v>
      </c>
      <c r="AX112" s="13" t="s">
        <v>73</v>
      </c>
      <c r="AY112" s="205" t="s">
        <v>167</v>
      </c>
    </row>
    <row r="113" spans="2:51" s="13" customFormat="1" ht="13.5">
      <c r="B113" s="204"/>
      <c r="D113" s="194" t="s">
        <v>178</v>
      </c>
      <c r="E113" s="205" t="s">
        <v>5</v>
      </c>
      <c r="F113" s="206" t="s">
        <v>555</v>
      </c>
      <c r="H113" s="207">
        <v>-8.064</v>
      </c>
      <c r="I113" s="208"/>
      <c r="L113" s="204"/>
      <c r="M113" s="209"/>
      <c r="N113" s="210"/>
      <c r="O113" s="210"/>
      <c r="P113" s="210"/>
      <c r="Q113" s="210"/>
      <c r="R113" s="210"/>
      <c r="S113" s="210"/>
      <c r="T113" s="211"/>
      <c r="AT113" s="205" t="s">
        <v>178</v>
      </c>
      <c r="AU113" s="205" t="s">
        <v>82</v>
      </c>
      <c r="AV113" s="13" t="s">
        <v>82</v>
      </c>
      <c r="AW113" s="13" t="s">
        <v>36</v>
      </c>
      <c r="AX113" s="13" t="s">
        <v>73</v>
      </c>
      <c r="AY113" s="205" t="s">
        <v>167</v>
      </c>
    </row>
    <row r="114" spans="2:51" s="14" customFormat="1" ht="13.5">
      <c r="B114" s="223"/>
      <c r="D114" s="194" t="s">
        <v>178</v>
      </c>
      <c r="E114" s="224" t="s">
        <v>5</v>
      </c>
      <c r="F114" s="225" t="s">
        <v>348</v>
      </c>
      <c r="H114" s="226">
        <v>8.064</v>
      </c>
      <c r="I114" s="227"/>
      <c r="L114" s="223"/>
      <c r="M114" s="228"/>
      <c r="N114" s="229"/>
      <c r="O114" s="229"/>
      <c r="P114" s="229"/>
      <c r="Q114" s="229"/>
      <c r="R114" s="229"/>
      <c r="S114" s="229"/>
      <c r="T114" s="230"/>
      <c r="AT114" s="224" t="s">
        <v>178</v>
      </c>
      <c r="AU114" s="224" t="s">
        <v>82</v>
      </c>
      <c r="AV114" s="14" t="s">
        <v>174</v>
      </c>
      <c r="AW114" s="14" t="s">
        <v>36</v>
      </c>
      <c r="AX114" s="14" t="s">
        <v>80</v>
      </c>
      <c r="AY114" s="224" t="s">
        <v>167</v>
      </c>
    </row>
    <row r="115" spans="2:65" s="1" customFormat="1" ht="25.5" customHeight="1">
      <c r="B115" s="181"/>
      <c r="C115" s="182" t="s">
        <v>212</v>
      </c>
      <c r="D115" s="182" t="s">
        <v>169</v>
      </c>
      <c r="E115" s="183" t="s">
        <v>396</v>
      </c>
      <c r="F115" s="184" t="s">
        <v>397</v>
      </c>
      <c r="G115" s="185" t="s">
        <v>172</v>
      </c>
      <c r="H115" s="186">
        <v>10.08</v>
      </c>
      <c r="I115" s="187">
        <v>0</v>
      </c>
      <c r="J115" s="188">
        <f>ROUND(I115*H115,2)</f>
        <v>0</v>
      </c>
      <c r="K115" s="184" t="s">
        <v>173</v>
      </c>
      <c r="L115" s="41"/>
      <c r="M115" s="189" t="s">
        <v>5</v>
      </c>
      <c r="N115" s="190" t="s">
        <v>44</v>
      </c>
      <c r="O115" s="42"/>
      <c r="P115" s="191">
        <f>O115*H115</f>
        <v>0</v>
      </c>
      <c r="Q115" s="191">
        <v>0</v>
      </c>
      <c r="R115" s="191">
        <f>Q115*H115</f>
        <v>0</v>
      </c>
      <c r="S115" s="191">
        <v>0</v>
      </c>
      <c r="T115" s="192">
        <f>S115*H115</f>
        <v>0</v>
      </c>
      <c r="AR115" s="24" t="s">
        <v>174</v>
      </c>
      <c r="AT115" s="24" t="s">
        <v>169</v>
      </c>
      <c r="AU115" s="24" t="s">
        <v>82</v>
      </c>
      <c r="AY115" s="24" t="s">
        <v>167</v>
      </c>
      <c r="BE115" s="193">
        <f>IF(N115="základní",J115,0)</f>
        <v>0</v>
      </c>
      <c r="BF115" s="193">
        <f>IF(N115="snížená",J115,0)</f>
        <v>0</v>
      </c>
      <c r="BG115" s="193">
        <f>IF(N115="zákl. přenesená",J115,0)</f>
        <v>0</v>
      </c>
      <c r="BH115" s="193">
        <f>IF(N115="sníž. přenesená",J115,0)</f>
        <v>0</v>
      </c>
      <c r="BI115" s="193">
        <f>IF(N115="nulová",J115,0)</f>
        <v>0</v>
      </c>
      <c r="BJ115" s="24" t="s">
        <v>80</v>
      </c>
      <c r="BK115" s="193">
        <f>ROUND(I115*H115,2)</f>
        <v>0</v>
      </c>
      <c r="BL115" s="24" t="s">
        <v>174</v>
      </c>
      <c r="BM115" s="24" t="s">
        <v>556</v>
      </c>
    </row>
    <row r="116" spans="2:47" s="1" customFormat="1" ht="152">
      <c r="B116" s="41"/>
      <c r="D116" s="194" t="s">
        <v>176</v>
      </c>
      <c r="F116" s="195" t="s">
        <v>399</v>
      </c>
      <c r="I116" s="156"/>
      <c r="L116" s="41"/>
      <c r="M116" s="196"/>
      <c r="N116" s="42"/>
      <c r="O116" s="42"/>
      <c r="P116" s="42"/>
      <c r="Q116" s="42"/>
      <c r="R116" s="42"/>
      <c r="S116" s="42"/>
      <c r="T116" s="70"/>
      <c r="AT116" s="24" t="s">
        <v>176</v>
      </c>
      <c r="AU116" s="24" t="s">
        <v>82</v>
      </c>
    </row>
    <row r="117" spans="2:51" s="13" customFormat="1" ht="13.5">
      <c r="B117" s="204"/>
      <c r="D117" s="194" t="s">
        <v>178</v>
      </c>
      <c r="E117" s="205" t="s">
        <v>5</v>
      </c>
      <c r="F117" s="206" t="s">
        <v>557</v>
      </c>
      <c r="H117" s="207">
        <v>10.08</v>
      </c>
      <c r="I117" s="208"/>
      <c r="L117" s="204"/>
      <c r="M117" s="209"/>
      <c r="N117" s="210"/>
      <c r="O117" s="210"/>
      <c r="P117" s="210"/>
      <c r="Q117" s="210"/>
      <c r="R117" s="210"/>
      <c r="S117" s="210"/>
      <c r="T117" s="211"/>
      <c r="AT117" s="205" t="s">
        <v>178</v>
      </c>
      <c r="AU117" s="205" t="s">
        <v>82</v>
      </c>
      <c r="AV117" s="13" t="s">
        <v>82</v>
      </c>
      <c r="AW117" s="13" t="s">
        <v>36</v>
      </c>
      <c r="AX117" s="13" t="s">
        <v>80</v>
      </c>
      <c r="AY117" s="205" t="s">
        <v>167</v>
      </c>
    </row>
    <row r="118" spans="2:63" s="11" customFormat="1" ht="29.9" customHeight="1">
      <c r="B118" s="168"/>
      <c r="D118" s="169" t="s">
        <v>72</v>
      </c>
      <c r="E118" s="179" t="s">
        <v>82</v>
      </c>
      <c r="F118" s="179" t="s">
        <v>558</v>
      </c>
      <c r="I118" s="171"/>
      <c r="J118" s="180">
        <f>BK118</f>
        <v>0</v>
      </c>
      <c r="L118" s="168"/>
      <c r="M118" s="173"/>
      <c r="N118" s="174"/>
      <c r="O118" s="174"/>
      <c r="P118" s="175">
        <f>SUM(P119:P133)</f>
        <v>0</v>
      </c>
      <c r="Q118" s="174"/>
      <c r="R118" s="175">
        <f>SUM(R119:R133)</f>
        <v>21.619552740000003</v>
      </c>
      <c r="S118" s="174"/>
      <c r="T118" s="176">
        <f>SUM(T119:T133)</f>
        <v>0</v>
      </c>
      <c r="AR118" s="169" t="s">
        <v>80</v>
      </c>
      <c r="AT118" s="177" t="s">
        <v>72</v>
      </c>
      <c r="AU118" s="177" t="s">
        <v>80</v>
      </c>
      <c r="AY118" s="169" t="s">
        <v>167</v>
      </c>
      <c r="BK118" s="178">
        <f>SUM(BK119:BK133)</f>
        <v>0</v>
      </c>
    </row>
    <row r="119" spans="2:65" s="1" customFormat="1" ht="25.5" customHeight="1">
      <c r="B119" s="181"/>
      <c r="C119" s="182" t="s">
        <v>217</v>
      </c>
      <c r="D119" s="182" t="s">
        <v>169</v>
      </c>
      <c r="E119" s="183" t="s">
        <v>559</v>
      </c>
      <c r="F119" s="184" t="s">
        <v>560</v>
      </c>
      <c r="G119" s="185" t="s">
        <v>200</v>
      </c>
      <c r="H119" s="186">
        <v>1.512</v>
      </c>
      <c r="I119" s="187"/>
      <c r="J119" s="188">
        <f>ROUND(I119*H119,2)</f>
        <v>0</v>
      </c>
      <c r="K119" s="184" t="s">
        <v>173</v>
      </c>
      <c r="L119" s="41"/>
      <c r="M119" s="189" t="s">
        <v>5</v>
      </c>
      <c r="N119" s="190" t="s">
        <v>44</v>
      </c>
      <c r="O119" s="42"/>
      <c r="P119" s="191">
        <f>O119*H119</f>
        <v>0</v>
      </c>
      <c r="Q119" s="191">
        <v>2.16</v>
      </c>
      <c r="R119" s="191">
        <f>Q119*H119</f>
        <v>3.2659200000000004</v>
      </c>
      <c r="S119" s="191">
        <v>0</v>
      </c>
      <c r="T119" s="192">
        <f>S119*H119</f>
        <v>0</v>
      </c>
      <c r="AR119" s="24" t="s">
        <v>174</v>
      </c>
      <c r="AT119" s="24" t="s">
        <v>169</v>
      </c>
      <c r="AU119" s="24" t="s">
        <v>82</v>
      </c>
      <c r="AY119" s="24" t="s">
        <v>167</v>
      </c>
      <c r="BE119" s="193">
        <f>IF(N119="základní",J119,0)</f>
        <v>0</v>
      </c>
      <c r="BF119" s="193">
        <f>IF(N119="snížená",J119,0)</f>
        <v>0</v>
      </c>
      <c r="BG119" s="193">
        <f>IF(N119="zákl. přenesená",J119,0)</f>
        <v>0</v>
      </c>
      <c r="BH119" s="193">
        <f>IF(N119="sníž. přenesená",J119,0)</f>
        <v>0</v>
      </c>
      <c r="BI119" s="193">
        <f>IF(N119="nulová",J119,0)</f>
        <v>0</v>
      </c>
      <c r="BJ119" s="24" t="s">
        <v>80</v>
      </c>
      <c r="BK119" s="193">
        <f>ROUND(I119*H119,2)</f>
        <v>0</v>
      </c>
      <c r="BL119" s="24" t="s">
        <v>174</v>
      </c>
      <c r="BM119" s="24" t="s">
        <v>561</v>
      </c>
    </row>
    <row r="120" spans="2:47" s="1" customFormat="1" ht="47.5">
      <c r="B120" s="41"/>
      <c r="D120" s="194" t="s">
        <v>176</v>
      </c>
      <c r="F120" s="195" t="s">
        <v>562</v>
      </c>
      <c r="I120" s="156"/>
      <c r="L120" s="41"/>
      <c r="M120" s="196"/>
      <c r="N120" s="42"/>
      <c r="O120" s="42"/>
      <c r="P120" s="42"/>
      <c r="Q120" s="42"/>
      <c r="R120" s="42"/>
      <c r="S120" s="42"/>
      <c r="T120" s="70"/>
      <c r="AT120" s="24" t="s">
        <v>176</v>
      </c>
      <c r="AU120" s="24" t="s">
        <v>82</v>
      </c>
    </row>
    <row r="121" spans="2:51" s="13" customFormat="1" ht="13.5">
      <c r="B121" s="204"/>
      <c r="D121" s="194" t="s">
        <v>178</v>
      </c>
      <c r="E121" s="205" t="s">
        <v>5</v>
      </c>
      <c r="F121" s="206" t="s">
        <v>563</v>
      </c>
      <c r="H121" s="207">
        <v>1.512</v>
      </c>
      <c r="I121" s="208"/>
      <c r="L121" s="204"/>
      <c r="M121" s="209"/>
      <c r="N121" s="210"/>
      <c r="O121" s="210"/>
      <c r="P121" s="210"/>
      <c r="Q121" s="210"/>
      <c r="R121" s="210"/>
      <c r="S121" s="210"/>
      <c r="T121" s="211"/>
      <c r="AT121" s="205" t="s">
        <v>178</v>
      </c>
      <c r="AU121" s="205" t="s">
        <v>82</v>
      </c>
      <c r="AV121" s="13" t="s">
        <v>82</v>
      </c>
      <c r="AW121" s="13" t="s">
        <v>36</v>
      </c>
      <c r="AX121" s="13" t="s">
        <v>80</v>
      </c>
      <c r="AY121" s="205" t="s">
        <v>167</v>
      </c>
    </row>
    <row r="122" spans="2:65" s="1" customFormat="1" ht="25.5" customHeight="1">
      <c r="B122" s="181"/>
      <c r="C122" s="182" t="s">
        <v>224</v>
      </c>
      <c r="D122" s="182" t="s">
        <v>169</v>
      </c>
      <c r="E122" s="183" t="s">
        <v>564</v>
      </c>
      <c r="F122" s="184" t="s">
        <v>565</v>
      </c>
      <c r="G122" s="185" t="s">
        <v>200</v>
      </c>
      <c r="H122" s="186">
        <v>8.064</v>
      </c>
      <c r="I122" s="187"/>
      <c r="J122" s="188">
        <f>ROUND(I122*H122,2)</f>
        <v>0</v>
      </c>
      <c r="K122" s="184" t="s">
        <v>173</v>
      </c>
      <c r="L122" s="41"/>
      <c r="M122" s="189" t="s">
        <v>5</v>
      </c>
      <c r="N122" s="190" t="s">
        <v>44</v>
      </c>
      <c r="O122" s="42"/>
      <c r="P122" s="191">
        <f>O122*H122</f>
        <v>0</v>
      </c>
      <c r="Q122" s="191">
        <v>2.25634</v>
      </c>
      <c r="R122" s="191">
        <f>Q122*H122</f>
        <v>18.19512576</v>
      </c>
      <c r="S122" s="191">
        <v>0</v>
      </c>
      <c r="T122" s="192">
        <f>S122*H122</f>
        <v>0</v>
      </c>
      <c r="AR122" s="24" t="s">
        <v>174</v>
      </c>
      <c r="AT122" s="24" t="s">
        <v>169</v>
      </c>
      <c r="AU122" s="24" t="s">
        <v>82</v>
      </c>
      <c r="AY122" s="24" t="s">
        <v>167</v>
      </c>
      <c r="BE122" s="193">
        <f>IF(N122="základní",J122,0)</f>
        <v>0</v>
      </c>
      <c r="BF122" s="193">
        <f>IF(N122="snížená",J122,0)</f>
        <v>0</v>
      </c>
      <c r="BG122" s="193">
        <f>IF(N122="zákl. přenesená",J122,0)</f>
        <v>0</v>
      </c>
      <c r="BH122" s="193">
        <f>IF(N122="sníž. přenesená",J122,0)</f>
        <v>0</v>
      </c>
      <c r="BI122" s="193">
        <f>IF(N122="nulová",J122,0)</f>
        <v>0</v>
      </c>
      <c r="BJ122" s="24" t="s">
        <v>80</v>
      </c>
      <c r="BK122" s="193">
        <f>ROUND(I122*H122,2)</f>
        <v>0</v>
      </c>
      <c r="BL122" s="24" t="s">
        <v>174</v>
      </c>
      <c r="BM122" s="24" t="s">
        <v>566</v>
      </c>
    </row>
    <row r="123" spans="2:47" s="1" customFormat="1" ht="76">
      <c r="B123" s="41"/>
      <c r="D123" s="194" t="s">
        <v>176</v>
      </c>
      <c r="F123" s="195" t="s">
        <v>567</v>
      </c>
      <c r="I123" s="156"/>
      <c r="L123" s="41"/>
      <c r="M123" s="196"/>
      <c r="N123" s="42"/>
      <c r="O123" s="42"/>
      <c r="P123" s="42"/>
      <c r="Q123" s="42"/>
      <c r="R123" s="42"/>
      <c r="S123" s="42"/>
      <c r="T123" s="70"/>
      <c r="AT123" s="24" t="s">
        <v>176</v>
      </c>
      <c r="AU123" s="24" t="s">
        <v>82</v>
      </c>
    </row>
    <row r="124" spans="2:51" s="13" customFormat="1" ht="13.5">
      <c r="B124" s="204"/>
      <c r="D124" s="194" t="s">
        <v>178</v>
      </c>
      <c r="E124" s="205" t="s">
        <v>5</v>
      </c>
      <c r="F124" s="206" t="s">
        <v>568</v>
      </c>
      <c r="H124" s="207">
        <v>8.064</v>
      </c>
      <c r="I124" s="208"/>
      <c r="L124" s="204"/>
      <c r="M124" s="209"/>
      <c r="N124" s="210"/>
      <c r="O124" s="210"/>
      <c r="P124" s="210"/>
      <c r="Q124" s="210"/>
      <c r="R124" s="210"/>
      <c r="S124" s="210"/>
      <c r="T124" s="211"/>
      <c r="AT124" s="205" t="s">
        <v>178</v>
      </c>
      <c r="AU124" s="205" t="s">
        <v>82</v>
      </c>
      <c r="AV124" s="13" t="s">
        <v>82</v>
      </c>
      <c r="AW124" s="13" t="s">
        <v>36</v>
      </c>
      <c r="AX124" s="13" t="s">
        <v>80</v>
      </c>
      <c r="AY124" s="205" t="s">
        <v>167</v>
      </c>
    </row>
    <row r="125" spans="2:65" s="1" customFormat="1" ht="16.5" customHeight="1">
      <c r="B125" s="181"/>
      <c r="C125" s="182" t="s">
        <v>229</v>
      </c>
      <c r="D125" s="182" t="s">
        <v>169</v>
      </c>
      <c r="E125" s="183" t="s">
        <v>569</v>
      </c>
      <c r="F125" s="184" t="s">
        <v>570</v>
      </c>
      <c r="G125" s="185" t="s">
        <v>172</v>
      </c>
      <c r="H125" s="186">
        <v>29.76</v>
      </c>
      <c r="I125" s="187"/>
      <c r="J125" s="188">
        <f>ROUND(I125*H125,2)</f>
        <v>0</v>
      </c>
      <c r="K125" s="184" t="s">
        <v>173</v>
      </c>
      <c r="L125" s="41"/>
      <c r="M125" s="189" t="s">
        <v>5</v>
      </c>
      <c r="N125" s="190" t="s">
        <v>44</v>
      </c>
      <c r="O125" s="42"/>
      <c r="P125" s="191">
        <f>O125*H125</f>
        <v>0</v>
      </c>
      <c r="Q125" s="191">
        <v>0.00269</v>
      </c>
      <c r="R125" s="191">
        <f>Q125*H125</f>
        <v>0.08005440000000001</v>
      </c>
      <c r="S125" s="191">
        <v>0</v>
      </c>
      <c r="T125" s="192">
        <f>S125*H125</f>
        <v>0</v>
      </c>
      <c r="AR125" s="24" t="s">
        <v>174</v>
      </c>
      <c r="AT125" s="24" t="s">
        <v>169</v>
      </c>
      <c r="AU125" s="24" t="s">
        <v>82</v>
      </c>
      <c r="AY125" s="24" t="s">
        <v>167</v>
      </c>
      <c r="BE125" s="193">
        <f>IF(N125="základní",J125,0)</f>
        <v>0</v>
      </c>
      <c r="BF125" s="193">
        <f>IF(N125="snížená",J125,0)</f>
        <v>0</v>
      </c>
      <c r="BG125" s="193">
        <f>IF(N125="zákl. přenesená",J125,0)</f>
        <v>0</v>
      </c>
      <c r="BH125" s="193">
        <f>IF(N125="sníž. přenesená",J125,0)</f>
        <v>0</v>
      </c>
      <c r="BI125" s="193">
        <f>IF(N125="nulová",J125,0)</f>
        <v>0</v>
      </c>
      <c r="BJ125" s="24" t="s">
        <v>80</v>
      </c>
      <c r="BK125" s="193">
        <f>ROUND(I125*H125,2)</f>
        <v>0</v>
      </c>
      <c r="BL125" s="24" t="s">
        <v>174</v>
      </c>
      <c r="BM125" s="24" t="s">
        <v>571</v>
      </c>
    </row>
    <row r="126" spans="2:47" s="1" customFormat="1" ht="47.5">
      <c r="B126" s="41"/>
      <c r="D126" s="194" t="s">
        <v>176</v>
      </c>
      <c r="F126" s="195" t="s">
        <v>572</v>
      </c>
      <c r="I126" s="156"/>
      <c r="L126" s="41"/>
      <c r="M126" s="196"/>
      <c r="N126" s="42"/>
      <c r="O126" s="42"/>
      <c r="P126" s="42"/>
      <c r="Q126" s="42"/>
      <c r="R126" s="42"/>
      <c r="S126" s="42"/>
      <c r="T126" s="70"/>
      <c r="AT126" s="24" t="s">
        <v>176</v>
      </c>
      <c r="AU126" s="24" t="s">
        <v>82</v>
      </c>
    </row>
    <row r="127" spans="2:51" s="13" customFormat="1" ht="13.5">
      <c r="B127" s="204"/>
      <c r="D127" s="194" t="s">
        <v>178</v>
      </c>
      <c r="E127" s="205" t="s">
        <v>5</v>
      </c>
      <c r="F127" s="206" t="s">
        <v>573</v>
      </c>
      <c r="H127" s="207">
        <v>29.76</v>
      </c>
      <c r="I127" s="208"/>
      <c r="L127" s="204"/>
      <c r="M127" s="209"/>
      <c r="N127" s="210"/>
      <c r="O127" s="210"/>
      <c r="P127" s="210"/>
      <c r="Q127" s="210"/>
      <c r="R127" s="210"/>
      <c r="S127" s="210"/>
      <c r="T127" s="211"/>
      <c r="AT127" s="205" t="s">
        <v>178</v>
      </c>
      <c r="AU127" s="205" t="s">
        <v>82</v>
      </c>
      <c r="AV127" s="13" t="s">
        <v>82</v>
      </c>
      <c r="AW127" s="13" t="s">
        <v>36</v>
      </c>
      <c r="AX127" s="13" t="s">
        <v>80</v>
      </c>
      <c r="AY127" s="205" t="s">
        <v>167</v>
      </c>
    </row>
    <row r="128" spans="2:65" s="1" customFormat="1" ht="16.5" customHeight="1">
      <c r="B128" s="181"/>
      <c r="C128" s="182" t="s">
        <v>234</v>
      </c>
      <c r="D128" s="182" t="s">
        <v>169</v>
      </c>
      <c r="E128" s="183" t="s">
        <v>574</v>
      </c>
      <c r="F128" s="184" t="s">
        <v>575</v>
      </c>
      <c r="G128" s="185" t="s">
        <v>172</v>
      </c>
      <c r="H128" s="186">
        <v>29.76</v>
      </c>
      <c r="I128" s="187"/>
      <c r="J128" s="188">
        <f>ROUND(I128*H128,2)</f>
        <v>0</v>
      </c>
      <c r="K128" s="184" t="s">
        <v>173</v>
      </c>
      <c r="L128" s="41"/>
      <c r="M128" s="189" t="s">
        <v>5</v>
      </c>
      <c r="N128" s="190" t="s">
        <v>44</v>
      </c>
      <c r="O128" s="42"/>
      <c r="P128" s="191">
        <f>O128*H128</f>
        <v>0</v>
      </c>
      <c r="Q128" s="191">
        <v>0</v>
      </c>
      <c r="R128" s="191">
        <f>Q128*H128</f>
        <v>0</v>
      </c>
      <c r="S128" s="191">
        <v>0</v>
      </c>
      <c r="T128" s="192">
        <f>S128*H128</f>
        <v>0</v>
      </c>
      <c r="AR128" s="24" t="s">
        <v>174</v>
      </c>
      <c r="AT128" s="24" t="s">
        <v>169</v>
      </c>
      <c r="AU128" s="24" t="s">
        <v>82</v>
      </c>
      <c r="AY128" s="24" t="s">
        <v>167</v>
      </c>
      <c r="BE128" s="193">
        <f>IF(N128="základní",J128,0)</f>
        <v>0</v>
      </c>
      <c r="BF128" s="193">
        <f>IF(N128="snížená",J128,0)</f>
        <v>0</v>
      </c>
      <c r="BG128" s="193">
        <f>IF(N128="zákl. přenesená",J128,0)</f>
        <v>0</v>
      </c>
      <c r="BH128" s="193">
        <f>IF(N128="sníž. přenesená",J128,0)</f>
        <v>0</v>
      </c>
      <c r="BI128" s="193">
        <f>IF(N128="nulová",J128,0)</f>
        <v>0</v>
      </c>
      <c r="BJ128" s="24" t="s">
        <v>80</v>
      </c>
      <c r="BK128" s="193">
        <f>ROUND(I128*H128,2)</f>
        <v>0</v>
      </c>
      <c r="BL128" s="24" t="s">
        <v>174</v>
      </c>
      <c r="BM128" s="24" t="s">
        <v>576</v>
      </c>
    </row>
    <row r="129" spans="2:47" s="1" customFormat="1" ht="47.5">
      <c r="B129" s="41"/>
      <c r="D129" s="194" t="s">
        <v>176</v>
      </c>
      <c r="F129" s="195" t="s">
        <v>572</v>
      </c>
      <c r="I129" s="156"/>
      <c r="L129" s="41"/>
      <c r="M129" s="196"/>
      <c r="N129" s="42"/>
      <c r="O129" s="42"/>
      <c r="P129" s="42"/>
      <c r="Q129" s="42"/>
      <c r="R129" s="42"/>
      <c r="S129" s="42"/>
      <c r="T129" s="70"/>
      <c r="AT129" s="24" t="s">
        <v>176</v>
      </c>
      <c r="AU129" s="24" t="s">
        <v>82</v>
      </c>
    </row>
    <row r="130" spans="2:65" s="1" customFormat="1" ht="16.5" customHeight="1">
      <c r="B130" s="181"/>
      <c r="C130" s="182" t="s">
        <v>240</v>
      </c>
      <c r="D130" s="182" t="s">
        <v>169</v>
      </c>
      <c r="E130" s="183" t="s">
        <v>577</v>
      </c>
      <c r="F130" s="184" t="s">
        <v>578</v>
      </c>
      <c r="G130" s="185" t="s">
        <v>248</v>
      </c>
      <c r="H130" s="186">
        <v>0.074</v>
      </c>
      <c r="I130" s="187"/>
      <c r="J130" s="188">
        <f>ROUND(I130*H130,2)</f>
        <v>0</v>
      </c>
      <c r="K130" s="184" t="s">
        <v>173</v>
      </c>
      <c r="L130" s="41"/>
      <c r="M130" s="189" t="s">
        <v>5</v>
      </c>
      <c r="N130" s="190" t="s">
        <v>44</v>
      </c>
      <c r="O130" s="42"/>
      <c r="P130" s="191">
        <f>O130*H130</f>
        <v>0</v>
      </c>
      <c r="Q130" s="191">
        <v>1.06017</v>
      </c>
      <c r="R130" s="191">
        <f>Q130*H130</f>
        <v>0.07845258</v>
      </c>
      <c r="S130" s="191">
        <v>0</v>
      </c>
      <c r="T130" s="192">
        <f>S130*H130</f>
        <v>0</v>
      </c>
      <c r="AR130" s="24" t="s">
        <v>174</v>
      </c>
      <c r="AT130" s="24" t="s">
        <v>169</v>
      </c>
      <c r="AU130" s="24" t="s">
        <v>82</v>
      </c>
      <c r="AY130" s="24" t="s">
        <v>167</v>
      </c>
      <c r="BE130" s="193">
        <f>IF(N130="základní",J130,0)</f>
        <v>0</v>
      </c>
      <c r="BF130" s="193">
        <f>IF(N130="snížená",J130,0)</f>
        <v>0</v>
      </c>
      <c r="BG130" s="193">
        <f>IF(N130="zákl. přenesená",J130,0)</f>
        <v>0</v>
      </c>
      <c r="BH130" s="193">
        <f>IF(N130="sníž. přenesená",J130,0)</f>
        <v>0</v>
      </c>
      <c r="BI130" s="193">
        <f>IF(N130="nulová",J130,0)</f>
        <v>0</v>
      </c>
      <c r="BJ130" s="24" t="s">
        <v>80</v>
      </c>
      <c r="BK130" s="193">
        <f>ROUND(I130*H130,2)</f>
        <v>0</v>
      </c>
      <c r="BL130" s="24" t="s">
        <v>174</v>
      </c>
      <c r="BM130" s="24" t="s">
        <v>579</v>
      </c>
    </row>
    <row r="131" spans="2:47" s="1" customFormat="1" ht="38">
      <c r="B131" s="41"/>
      <c r="D131" s="194" t="s">
        <v>176</v>
      </c>
      <c r="F131" s="195" t="s">
        <v>580</v>
      </c>
      <c r="I131" s="156"/>
      <c r="L131" s="41"/>
      <c r="M131" s="196"/>
      <c r="N131" s="42"/>
      <c r="O131" s="42"/>
      <c r="P131" s="42"/>
      <c r="Q131" s="42"/>
      <c r="R131" s="42"/>
      <c r="S131" s="42"/>
      <c r="T131" s="70"/>
      <c r="AT131" s="24" t="s">
        <v>176</v>
      </c>
      <c r="AU131" s="24" t="s">
        <v>82</v>
      </c>
    </row>
    <row r="132" spans="2:51" s="12" customFormat="1" ht="13.5">
      <c r="B132" s="197"/>
      <c r="D132" s="194" t="s">
        <v>178</v>
      </c>
      <c r="E132" s="198" t="s">
        <v>5</v>
      </c>
      <c r="F132" s="199" t="s">
        <v>581</v>
      </c>
      <c r="H132" s="198" t="s">
        <v>5</v>
      </c>
      <c r="I132" s="200"/>
      <c r="L132" s="197"/>
      <c r="M132" s="201"/>
      <c r="N132" s="202"/>
      <c r="O132" s="202"/>
      <c r="P132" s="202"/>
      <c r="Q132" s="202"/>
      <c r="R132" s="202"/>
      <c r="S132" s="202"/>
      <c r="T132" s="203"/>
      <c r="AT132" s="198" t="s">
        <v>178</v>
      </c>
      <c r="AU132" s="198" t="s">
        <v>82</v>
      </c>
      <c r="AV132" s="12" t="s">
        <v>80</v>
      </c>
      <c r="AW132" s="12" t="s">
        <v>36</v>
      </c>
      <c r="AX132" s="12" t="s">
        <v>73</v>
      </c>
      <c r="AY132" s="198" t="s">
        <v>167</v>
      </c>
    </row>
    <row r="133" spans="2:51" s="13" customFormat="1" ht="13.5">
      <c r="B133" s="204"/>
      <c r="D133" s="194" t="s">
        <v>178</v>
      </c>
      <c r="E133" s="205" t="s">
        <v>5</v>
      </c>
      <c r="F133" s="206" t="s">
        <v>582</v>
      </c>
      <c r="H133" s="207">
        <v>0.074</v>
      </c>
      <c r="I133" s="208"/>
      <c r="L133" s="204"/>
      <c r="M133" s="209"/>
      <c r="N133" s="210"/>
      <c r="O133" s="210"/>
      <c r="P133" s="210"/>
      <c r="Q133" s="210"/>
      <c r="R133" s="210"/>
      <c r="S133" s="210"/>
      <c r="T133" s="211"/>
      <c r="AT133" s="205" t="s">
        <v>178</v>
      </c>
      <c r="AU133" s="205" t="s">
        <v>82</v>
      </c>
      <c r="AV133" s="13" t="s">
        <v>82</v>
      </c>
      <c r="AW133" s="13" t="s">
        <v>36</v>
      </c>
      <c r="AX133" s="13" t="s">
        <v>80</v>
      </c>
      <c r="AY133" s="205" t="s">
        <v>167</v>
      </c>
    </row>
    <row r="134" spans="2:63" s="11" customFormat="1" ht="29.9" customHeight="1">
      <c r="B134" s="168"/>
      <c r="D134" s="169" t="s">
        <v>72</v>
      </c>
      <c r="E134" s="179" t="s">
        <v>188</v>
      </c>
      <c r="F134" s="179" t="s">
        <v>583</v>
      </c>
      <c r="I134" s="171"/>
      <c r="J134" s="180">
        <f>BK134</f>
        <v>0</v>
      </c>
      <c r="L134" s="168"/>
      <c r="M134" s="173"/>
      <c r="N134" s="174"/>
      <c r="O134" s="174"/>
      <c r="P134" s="175">
        <f>SUM(P135:P142)</f>
        <v>0</v>
      </c>
      <c r="Q134" s="174"/>
      <c r="R134" s="175">
        <f>SUM(R135:R142)</f>
        <v>11.647964159999999</v>
      </c>
      <c r="S134" s="174"/>
      <c r="T134" s="176">
        <f>SUM(T135:T142)</f>
        <v>0</v>
      </c>
      <c r="AR134" s="169" t="s">
        <v>80</v>
      </c>
      <c r="AT134" s="177" t="s">
        <v>72</v>
      </c>
      <c r="AU134" s="177" t="s">
        <v>80</v>
      </c>
      <c r="AY134" s="169" t="s">
        <v>167</v>
      </c>
      <c r="BK134" s="178">
        <f>SUM(BK135:BK142)</f>
        <v>0</v>
      </c>
    </row>
    <row r="135" spans="2:65" s="1" customFormat="1" ht="38.25" customHeight="1">
      <c r="B135" s="181"/>
      <c r="C135" s="182" t="s">
        <v>245</v>
      </c>
      <c r="D135" s="182" t="s">
        <v>169</v>
      </c>
      <c r="E135" s="183" t="s">
        <v>584</v>
      </c>
      <c r="F135" s="184" t="s">
        <v>585</v>
      </c>
      <c r="G135" s="185" t="s">
        <v>200</v>
      </c>
      <c r="H135" s="186">
        <v>4.032</v>
      </c>
      <c r="I135" s="187"/>
      <c r="J135" s="188">
        <f>ROUND(I135*H135,2)</f>
        <v>0</v>
      </c>
      <c r="K135" s="184" t="s">
        <v>173</v>
      </c>
      <c r="L135" s="41"/>
      <c r="M135" s="189" t="s">
        <v>5</v>
      </c>
      <c r="N135" s="190" t="s">
        <v>44</v>
      </c>
      <c r="O135" s="42"/>
      <c r="P135" s="191">
        <f>O135*H135</f>
        <v>0</v>
      </c>
      <c r="Q135" s="191">
        <v>2.88888</v>
      </c>
      <c r="R135" s="191">
        <f>Q135*H135</f>
        <v>11.647964159999999</v>
      </c>
      <c r="S135" s="191">
        <v>0</v>
      </c>
      <c r="T135" s="192">
        <f>S135*H135</f>
        <v>0</v>
      </c>
      <c r="AR135" s="24" t="s">
        <v>174</v>
      </c>
      <c r="AT135" s="24" t="s">
        <v>169</v>
      </c>
      <c r="AU135" s="24" t="s">
        <v>82</v>
      </c>
      <c r="AY135" s="24" t="s">
        <v>167</v>
      </c>
      <c r="BE135" s="193">
        <f>IF(N135="základní",J135,0)</f>
        <v>0</v>
      </c>
      <c r="BF135" s="193">
        <f>IF(N135="snížená",J135,0)</f>
        <v>0</v>
      </c>
      <c r="BG135" s="193">
        <f>IF(N135="zákl. přenesená",J135,0)</f>
        <v>0</v>
      </c>
      <c r="BH135" s="193">
        <f>IF(N135="sníž. přenesená",J135,0)</f>
        <v>0</v>
      </c>
      <c r="BI135" s="193">
        <f>IF(N135="nulová",J135,0)</f>
        <v>0</v>
      </c>
      <c r="BJ135" s="24" t="s">
        <v>80</v>
      </c>
      <c r="BK135" s="193">
        <f>ROUND(I135*H135,2)</f>
        <v>0</v>
      </c>
      <c r="BL135" s="24" t="s">
        <v>174</v>
      </c>
      <c r="BM135" s="24" t="s">
        <v>586</v>
      </c>
    </row>
    <row r="136" spans="2:47" s="1" customFormat="1" ht="66.5">
      <c r="B136" s="41"/>
      <c r="D136" s="194" t="s">
        <v>176</v>
      </c>
      <c r="F136" s="195" t="s">
        <v>587</v>
      </c>
      <c r="I136" s="156"/>
      <c r="L136" s="41"/>
      <c r="M136" s="196"/>
      <c r="N136" s="42"/>
      <c r="O136" s="42"/>
      <c r="P136" s="42"/>
      <c r="Q136" s="42"/>
      <c r="R136" s="42"/>
      <c r="S136" s="42"/>
      <c r="T136" s="70"/>
      <c r="AT136" s="24" t="s">
        <v>176</v>
      </c>
      <c r="AU136" s="24" t="s">
        <v>82</v>
      </c>
    </row>
    <row r="137" spans="2:51" s="13" customFormat="1" ht="13.5">
      <c r="B137" s="204"/>
      <c r="D137" s="194" t="s">
        <v>178</v>
      </c>
      <c r="E137" s="205" t="s">
        <v>5</v>
      </c>
      <c r="F137" s="206" t="s">
        <v>588</v>
      </c>
      <c r="H137" s="207">
        <v>4.032</v>
      </c>
      <c r="I137" s="208"/>
      <c r="L137" s="204"/>
      <c r="M137" s="209"/>
      <c r="N137" s="210"/>
      <c r="O137" s="210"/>
      <c r="P137" s="210"/>
      <c r="Q137" s="210"/>
      <c r="R137" s="210"/>
      <c r="S137" s="210"/>
      <c r="T137" s="211"/>
      <c r="AT137" s="205" t="s">
        <v>178</v>
      </c>
      <c r="AU137" s="205" t="s">
        <v>82</v>
      </c>
      <c r="AV137" s="13" t="s">
        <v>82</v>
      </c>
      <c r="AW137" s="13" t="s">
        <v>36</v>
      </c>
      <c r="AX137" s="13" t="s">
        <v>80</v>
      </c>
      <c r="AY137" s="205" t="s">
        <v>167</v>
      </c>
    </row>
    <row r="138" spans="2:65" s="1" customFormat="1" ht="25.5" customHeight="1">
      <c r="B138" s="181"/>
      <c r="C138" s="182" t="s">
        <v>252</v>
      </c>
      <c r="D138" s="182" t="s">
        <v>169</v>
      </c>
      <c r="E138" s="183" t="s">
        <v>589</v>
      </c>
      <c r="F138" s="184" t="s">
        <v>590</v>
      </c>
      <c r="G138" s="185" t="s">
        <v>200</v>
      </c>
      <c r="H138" s="186">
        <v>4.032</v>
      </c>
      <c r="I138" s="187"/>
      <c r="J138" s="188">
        <f>ROUND(I138*H138,2)</f>
        <v>0</v>
      </c>
      <c r="K138" s="184" t="s">
        <v>173</v>
      </c>
      <c r="L138" s="41"/>
      <c r="M138" s="189" t="s">
        <v>5</v>
      </c>
      <c r="N138" s="190" t="s">
        <v>44</v>
      </c>
      <c r="O138" s="42"/>
      <c r="P138" s="191">
        <f>O138*H138</f>
        <v>0</v>
      </c>
      <c r="Q138" s="191">
        <v>0</v>
      </c>
      <c r="R138" s="191">
        <f>Q138*H138</f>
        <v>0</v>
      </c>
      <c r="S138" s="191">
        <v>0</v>
      </c>
      <c r="T138" s="192">
        <f>S138*H138</f>
        <v>0</v>
      </c>
      <c r="AR138" s="24" t="s">
        <v>174</v>
      </c>
      <c r="AT138" s="24" t="s">
        <v>169</v>
      </c>
      <c r="AU138" s="24" t="s">
        <v>82</v>
      </c>
      <c r="AY138" s="24" t="s">
        <v>167</v>
      </c>
      <c r="BE138" s="193">
        <f>IF(N138="základní",J138,0)</f>
        <v>0</v>
      </c>
      <c r="BF138" s="193">
        <f>IF(N138="snížená",J138,0)</f>
        <v>0</v>
      </c>
      <c r="BG138" s="193">
        <f>IF(N138="zákl. přenesená",J138,0)</f>
        <v>0</v>
      </c>
      <c r="BH138" s="193">
        <f>IF(N138="sníž. přenesená",J138,0)</f>
        <v>0</v>
      </c>
      <c r="BI138" s="193">
        <f>IF(N138="nulová",J138,0)</f>
        <v>0</v>
      </c>
      <c r="BJ138" s="24" t="s">
        <v>80</v>
      </c>
      <c r="BK138" s="193">
        <f>ROUND(I138*H138,2)</f>
        <v>0</v>
      </c>
      <c r="BL138" s="24" t="s">
        <v>174</v>
      </c>
      <c r="BM138" s="24" t="s">
        <v>591</v>
      </c>
    </row>
    <row r="139" spans="2:47" s="1" customFormat="1" ht="66.5">
      <c r="B139" s="41"/>
      <c r="D139" s="194" t="s">
        <v>176</v>
      </c>
      <c r="F139" s="195" t="s">
        <v>587</v>
      </c>
      <c r="I139" s="156"/>
      <c r="L139" s="41"/>
      <c r="M139" s="196"/>
      <c r="N139" s="42"/>
      <c r="O139" s="42"/>
      <c r="P139" s="42"/>
      <c r="Q139" s="42"/>
      <c r="R139" s="42"/>
      <c r="S139" s="42"/>
      <c r="T139" s="70"/>
      <c r="AT139" s="24" t="s">
        <v>176</v>
      </c>
      <c r="AU139" s="24" t="s">
        <v>82</v>
      </c>
    </row>
    <row r="140" spans="2:65" s="1" customFormat="1" ht="25.5" customHeight="1">
      <c r="B140" s="181"/>
      <c r="C140" s="182" t="s">
        <v>11</v>
      </c>
      <c r="D140" s="182" t="s">
        <v>169</v>
      </c>
      <c r="E140" s="183" t="s">
        <v>592</v>
      </c>
      <c r="F140" s="184" t="s">
        <v>593</v>
      </c>
      <c r="G140" s="185" t="s">
        <v>194</v>
      </c>
      <c r="H140" s="186">
        <v>7.2</v>
      </c>
      <c r="I140" s="187"/>
      <c r="J140" s="188">
        <f>ROUND(I140*H140,2)</f>
        <v>0</v>
      </c>
      <c r="K140" s="184" t="s">
        <v>173</v>
      </c>
      <c r="L140" s="41"/>
      <c r="M140" s="189" t="s">
        <v>5</v>
      </c>
      <c r="N140" s="190" t="s">
        <v>44</v>
      </c>
      <c r="O140" s="42"/>
      <c r="P140" s="191">
        <f>O140*H140</f>
        <v>0</v>
      </c>
      <c r="Q140" s="191">
        <v>0</v>
      </c>
      <c r="R140" s="191">
        <f>Q140*H140</f>
        <v>0</v>
      </c>
      <c r="S140" s="191">
        <v>0</v>
      </c>
      <c r="T140" s="192">
        <f>S140*H140</f>
        <v>0</v>
      </c>
      <c r="AR140" s="24" t="s">
        <v>174</v>
      </c>
      <c r="AT140" s="24" t="s">
        <v>169</v>
      </c>
      <c r="AU140" s="24" t="s">
        <v>82</v>
      </c>
      <c r="AY140" s="24" t="s">
        <v>167</v>
      </c>
      <c r="BE140" s="193">
        <f>IF(N140="základní",J140,0)</f>
        <v>0</v>
      </c>
      <c r="BF140" s="193">
        <f>IF(N140="snížená",J140,0)</f>
        <v>0</v>
      </c>
      <c r="BG140" s="193">
        <f>IF(N140="zákl. přenesená",J140,0)</f>
        <v>0</v>
      </c>
      <c r="BH140" s="193">
        <f>IF(N140="sníž. přenesená",J140,0)</f>
        <v>0</v>
      </c>
      <c r="BI140" s="193">
        <f>IF(N140="nulová",J140,0)</f>
        <v>0</v>
      </c>
      <c r="BJ140" s="24" t="s">
        <v>80</v>
      </c>
      <c r="BK140" s="193">
        <f>ROUND(I140*H140,2)</f>
        <v>0</v>
      </c>
      <c r="BL140" s="24" t="s">
        <v>174</v>
      </c>
      <c r="BM140" s="24" t="s">
        <v>594</v>
      </c>
    </row>
    <row r="141" spans="2:47" s="1" customFormat="1" ht="66.5">
      <c r="B141" s="41"/>
      <c r="D141" s="194" t="s">
        <v>176</v>
      </c>
      <c r="F141" s="195" t="s">
        <v>587</v>
      </c>
      <c r="I141" s="156"/>
      <c r="L141" s="41"/>
      <c r="M141" s="196"/>
      <c r="N141" s="42"/>
      <c r="O141" s="42"/>
      <c r="P141" s="42"/>
      <c r="Q141" s="42"/>
      <c r="R141" s="42"/>
      <c r="S141" s="42"/>
      <c r="T141" s="70"/>
      <c r="AT141" s="24" t="s">
        <v>176</v>
      </c>
      <c r="AU141" s="24" t="s">
        <v>82</v>
      </c>
    </row>
    <row r="142" spans="2:51" s="13" customFormat="1" ht="13.5">
      <c r="B142" s="204"/>
      <c r="D142" s="194" t="s">
        <v>178</v>
      </c>
      <c r="E142" s="205" t="s">
        <v>5</v>
      </c>
      <c r="F142" s="206" t="s">
        <v>595</v>
      </c>
      <c r="H142" s="207">
        <v>7.2</v>
      </c>
      <c r="I142" s="208"/>
      <c r="L142" s="204"/>
      <c r="M142" s="209"/>
      <c r="N142" s="210"/>
      <c r="O142" s="210"/>
      <c r="P142" s="210"/>
      <c r="Q142" s="210"/>
      <c r="R142" s="210"/>
      <c r="S142" s="210"/>
      <c r="T142" s="211"/>
      <c r="AT142" s="205" t="s">
        <v>178</v>
      </c>
      <c r="AU142" s="205" t="s">
        <v>82</v>
      </c>
      <c r="AV142" s="13" t="s">
        <v>82</v>
      </c>
      <c r="AW142" s="13" t="s">
        <v>36</v>
      </c>
      <c r="AX142" s="13" t="s">
        <v>80</v>
      </c>
      <c r="AY142" s="205" t="s">
        <v>167</v>
      </c>
    </row>
    <row r="143" spans="2:63" s="11" customFormat="1" ht="29.9" customHeight="1">
      <c r="B143" s="168"/>
      <c r="D143" s="169" t="s">
        <v>72</v>
      </c>
      <c r="E143" s="179" t="s">
        <v>205</v>
      </c>
      <c r="F143" s="179" t="s">
        <v>596</v>
      </c>
      <c r="I143" s="171"/>
      <c r="J143" s="180">
        <f>BK143</f>
        <v>0</v>
      </c>
      <c r="L143" s="168"/>
      <c r="M143" s="173"/>
      <c r="N143" s="174"/>
      <c r="O143" s="174"/>
      <c r="P143" s="175">
        <f>SUM(P144:P146)</f>
        <v>0</v>
      </c>
      <c r="Q143" s="174"/>
      <c r="R143" s="175">
        <f>SUM(R144:R146)</f>
        <v>0.016128</v>
      </c>
      <c r="S143" s="174"/>
      <c r="T143" s="176">
        <f>SUM(T144:T146)</f>
        <v>0</v>
      </c>
      <c r="AR143" s="169" t="s">
        <v>80</v>
      </c>
      <c r="AT143" s="177" t="s">
        <v>72</v>
      </c>
      <c r="AU143" s="177" t="s">
        <v>80</v>
      </c>
      <c r="AY143" s="169" t="s">
        <v>167</v>
      </c>
      <c r="BK143" s="178">
        <f>SUM(BK144:BK146)</f>
        <v>0</v>
      </c>
    </row>
    <row r="144" spans="2:65" s="1" customFormat="1" ht="25.5" customHeight="1">
      <c r="B144" s="181"/>
      <c r="C144" s="182" t="s">
        <v>263</v>
      </c>
      <c r="D144" s="182" t="s">
        <v>169</v>
      </c>
      <c r="E144" s="183" t="s">
        <v>597</v>
      </c>
      <c r="F144" s="184" t="s">
        <v>598</v>
      </c>
      <c r="G144" s="185" t="s">
        <v>172</v>
      </c>
      <c r="H144" s="186">
        <v>11.52</v>
      </c>
      <c r="I144" s="187"/>
      <c r="J144" s="188">
        <f>ROUND(I144*H144,2)</f>
        <v>0</v>
      </c>
      <c r="K144" s="184" t="s">
        <v>173</v>
      </c>
      <c r="L144" s="41"/>
      <c r="M144" s="189" t="s">
        <v>5</v>
      </c>
      <c r="N144" s="190" t="s">
        <v>44</v>
      </c>
      <c r="O144" s="42"/>
      <c r="P144" s="191">
        <f>O144*H144</f>
        <v>0</v>
      </c>
      <c r="Q144" s="191">
        <v>0.0014</v>
      </c>
      <c r="R144" s="191">
        <f>Q144*H144</f>
        <v>0.016128</v>
      </c>
      <c r="S144" s="191">
        <v>0</v>
      </c>
      <c r="T144" s="192">
        <f>S144*H144</f>
        <v>0</v>
      </c>
      <c r="AR144" s="24" t="s">
        <v>174</v>
      </c>
      <c r="AT144" s="24" t="s">
        <v>169</v>
      </c>
      <c r="AU144" s="24" t="s">
        <v>82</v>
      </c>
      <c r="AY144" s="24" t="s">
        <v>167</v>
      </c>
      <c r="BE144" s="193">
        <f>IF(N144="základní",J144,0)</f>
        <v>0</v>
      </c>
      <c r="BF144" s="193">
        <f>IF(N144="snížená",J144,0)</f>
        <v>0</v>
      </c>
      <c r="BG144" s="193">
        <f>IF(N144="zákl. přenesená",J144,0)</f>
        <v>0</v>
      </c>
      <c r="BH144" s="193">
        <f>IF(N144="sníž. přenesená",J144,0)</f>
        <v>0</v>
      </c>
      <c r="BI144" s="193">
        <f>IF(N144="nulová",J144,0)</f>
        <v>0</v>
      </c>
      <c r="BJ144" s="24" t="s">
        <v>80</v>
      </c>
      <c r="BK144" s="193">
        <f>ROUND(I144*H144,2)</f>
        <v>0</v>
      </c>
      <c r="BL144" s="24" t="s">
        <v>174</v>
      </c>
      <c r="BM144" s="24" t="s">
        <v>599</v>
      </c>
    </row>
    <row r="145" spans="2:47" s="1" customFormat="1" ht="38">
      <c r="B145" s="41"/>
      <c r="D145" s="194" t="s">
        <v>176</v>
      </c>
      <c r="F145" s="195" t="s">
        <v>600</v>
      </c>
      <c r="I145" s="156"/>
      <c r="L145" s="41"/>
      <c r="M145" s="196"/>
      <c r="N145" s="42"/>
      <c r="O145" s="42"/>
      <c r="P145" s="42"/>
      <c r="Q145" s="42"/>
      <c r="R145" s="42"/>
      <c r="S145" s="42"/>
      <c r="T145" s="70"/>
      <c r="AT145" s="24" t="s">
        <v>176</v>
      </c>
      <c r="AU145" s="24" t="s">
        <v>82</v>
      </c>
    </row>
    <row r="146" spans="2:51" s="13" customFormat="1" ht="13.5">
      <c r="B146" s="204"/>
      <c r="D146" s="194" t="s">
        <v>178</v>
      </c>
      <c r="E146" s="205" t="s">
        <v>5</v>
      </c>
      <c r="F146" s="206" t="s">
        <v>601</v>
      </c>
      <c r="H146" s="207">
        <v>11.52</v>
      </c>
      <c r="I146" s="208"/>
      <c r="L146" s="204"/>
      <c r="M146" s="209"/>
      <c r="N146" s="210"/>
      <c r="O146" s="210"/>
      <c r="P146" s="210"/>
      <c r="Q146" s="210"/>
      <c r="R146" s="210"/>
      <c r="S146" s="210"/>
      <c r="T146" s="211"/>
      <c r="AT146" s="205" t="s">
        <v>178</v>
      </c>
      <c r="AU146" s="205" t="s">
        <v>82</v>
      </c>
      <c r="AV146" s="13" t="s">
        <v>82</v>
      </c>
      <c r="AW146" s="13" t="s">
        <v>36</v>
      </c>
      <c r="AX146" s="13" t="s">
        <v>80</v>
      </c>
      <c r="AY146" s="205" t="s">
        <v>167</v>
      </c>
    </row>
    <row r="147" spans="2:63" s="11" customFormat="1" ht="29.9" customHeight="1">
      <c r="B147" s="168"/>
      <c r="D147" s="169" t="s">
        <v>72</v>
      </c>
      <c r="E147" s="179" t="s">
        <v>224</v>
      </c>
      <c r="F147" s="179" t="s">
        <v>468</v>
      </c>
      <c r="I147" s="171"/>
      <c r="J147" s="180">
        <f>BK147</f>
        <v>0</v>
      </c>
      <c r="L147" s="168"/>
      <c r="M147" s="173"/>
      <c r="N147" s="174"/>
      <c r="O147" s="174"/>
      <c r="P147" s="175">
        <f>SUM(P148:P169)</f>
        <v>0</v>
      </c>
      <c r="Q147" s="174"/>
      <c r="R147" s="175">
        <f>SUM(R148:R169)</f>
        <v>0.37183</v>
      </c>
      <c r="S147" s="174"/>
      <c r="T147" s="176">
        <f>SUM(T148:T169)</f>
        <v>0</v>
      </c>
      <c r="AR147" s="169" t="s">
        <v>80</v>
      </c>
      <c r="AT147" s="177" t="s">
        <v>72</v>
      </c>
      <c r="AU147" s="177" t="s">
        <v>80</v>
      </c>
      <c r="AY147" s="169" t="s">
        <v>167</v>
      </c>
      <c r="BK147" s="178">
        <f>SUM(BK148:BK169)</f>
        <v>0</v>
      </c>
    </row>
    <row r="148" spans="2:65" s="1" customFormat="1" ht="25.5" customHeight="1">
      <c r="B148" s="181"/>
      <c r="C148" s="182" t="s">
        <v>268</v>
      </c>
      <c r="D148" s="182" t="s">
        <v>169</v>
      </c>
      <c r="E148" s="183" t="s">
        <v>602</v>
      </c>
      <c r="F148" s="184" t="s">
        <v>603</v>
      </c>
      <c r="G148" s="185" t="s">
        <v>266</v>
      </c>
      <c r="H148" s="186">
        <v>42</v>
      </c>
      <c r="I148" s="187"/>
      <c r="J148" s="188">
        <f>ROUND(I148*H148,2)</f>
        <v>0</v>
      </c>
      <c r="K148" s="184" t="s">
        <v>173</v>
      </c>
      <c r="L148" s="41"/>
      <c r="M148" s="189" t="s">
        <v>5</v>
      </c>
      <c r="N148" s="190" t="s">
        <v>44</v>
      </c>
      <c r="O148" s="42"/>
      <c r="P148" s="191">
        <f>O148*H148</f>
        <v>0</v>
      </c>
      <c r="Q148" s="191">
        <v>1E-05</v>
      </c>
      <c r="R148" s="191">
        <f>Q148*H148</f>
        <v>0.00042</v>
      </c>
      <c r="S148" s="191">
        <v>0</v>
      </c>
      <c r="T148" s="192">
        <f>S148*H148</f>
        <v>0</v>
      </c>
      <c r="AR148" s="24" t="s">
        <v>174</v>
      </c>
      <c r="AT148" s="24" t="s">
        <v>169</v>
      </c>
      <c r="AU148" s="24" t="s">
        <v>82</v>
      </c>
      <c r="AY148" s="24" t="s">
        <v>167</v>
      </c>
      <c r="BE148" s="193">
        <f>IF(N148="základní",J148,0)</f>
        <v>0</v>
      </c>
      <c r="BF148" s="193">
        <f>IF(N148="snížená",J148,0)</f>
        <v>0</v>
      </c>
      <c r="BG148" s="193">
        <f>IF(N148="zákl. přenesená",J148,0)</f>
        <v>0</v>
      </c>
      <c r="BH148" s="193">
        <f>IF(N148="sníž. přenesená",J148,0)</f>
        <v>0</v>
      </c>
      <c r="BI148" s="193">
        <f>IF(N148="nulová",J148,0)</f>
        <v>0</v>
      </c>
      <c r="BJ148" s="24" t="s">
        <v>80</v>
      </c>
      <c r="BK148" s="193">
        <f>ROUND(I148*H148,2)</f>
        <v>0</v>
      </c>
      <c r="BL148" s="24" t="s">
        <v>174</v>
      </c>
      <c r="BM148" s="24" t="s">
        <v>604</v>
      </c>
    </row>
    <row r="149" spans="2:47" s="1" customFormat="1" ht="85.5">
      <c r="B149" s="41"/>
      <c r="D149" s="194" t="s">
        <v>176</v>
      </c>
      <c r="F149" s="195" t="s">
        <v>605</v>
      </c>
      <c r="I149" s="156"/>
      <c r="L149" s="41"/>
      <c r="M149" s="196"/>
      <c r="N149" s="42"/>
      <c r="O149" s="42"/>
      <c r="P149" s="42"/>
      <c r="Q149" s="42"/>
      <c r="R149" s="42"/>
      <c r="S149" s="42"/>
      <c r="T149" s="70"/>
      <c r="AT149" s="24" t="s">
        <v>176</v>
      </c>
      <c r="AU149" s="24" t="s">
        <v>82</v>
      </c>
    </row>
    <row r="150" spans="2:51" s="12" customFormat="1" ht="13.5">
      <c r="B150" s="197"/>
      <c r="D150" s="194" t="s">
        <v>178</v>
      </c>
      <c r="E150" s="198" t="s">
        <v>5</v>
      </c>
      <c r="F150" s="199" t="s">
        <v>606</v>
      </c>
      <c r="H150" s="198" t="s">
        <v>5</v>
      </c>
      <c r="I150" s="200"/>
      <c r="L150" s="197"/>
      <c r="M150" s="201"/>
      <c r="N150" s="202"/>
      <c r="O150" s="202"/>
      <c r="P150" s="202"/>
      <c r="Q150" s="202"/>
      <c r="R150" s="202"/>
      <c r="S150" s="202"/>
      <c r="T150" s="203"/>
      <c r="AT150" s="198" t="s">
        <v>178</v>
      </c>
      <c r="AU150" s="198" t="s">
        <v>82</v>
      </c>
      <c r="AV150" s="12" t="s">
        <v>80</v>
      </c>
      <c r="AW150" s="12" t="s">
        <v>36</v>
      </c>
      <c r="AX150" s="12" t="s">
        <v>73</v>
      </c>
      <c r="AY150" s="198" t="s">
        <v>167</v>
      </c>
    </row>
    <row r="151" spans="2:51" s="13" customFormat="1" ht="13.5">
      <c r="B151" s="204"/>
      <c r="D151" s="194" t="s">
        <v>178</v>
      </c>
      <c r="E151" s="205" t="s">
        <v>5</v>
      </c>
      <c r="F151" s="206" t="s">
        <v>607</v>
      </c>
      <c r="H151" s="207">
        <v>42</v>
      </c>
      <c r="I151" s="208"/>
      <c r="L151" s="204"/>
      <c r="M151" s="209"/>
      <c r="N151" s="210"/>
      <c r="O151" s="210"/>
      <c r="P151" s="210"/>
      <c r="Q151" s="210"/>
      <c r="R151" s="210"/>
      <c r="S151" s="210"/>
      <c r="T151" s="211"/>
      <c r="AT151" s="205" t="s">
        <v>178</v>
      </c>
      <c r="AU151" s="205" t="s">
        <v>82</v>
      </c>
      <c r="AV151" s="13" t="s">
        <v>82</v>
      </c>
      <c r="AW151" s="13" t="s">
        <v>36</v>
      </c>
      <c r="AX151" s="13" t="s">
        <v>80</v>
      </c>
      <c r="AY151" s="205" t="s">
        <v>167</v>
      </c>
    </row>
    <row r="152" spans="2:65" s="1" customFormat="1" ht="25.5" customHeight="1">
      <c r="B152" s="181"/>
      <c r="C152" s="182" t="s">
        <v>273</v>
      </c>
      <c r="D152" s="182" t="s">
        <v>169</v>
      </c>
      <c r="E152" s="183" t="s">
        <v>608</v>
      </c>
      <c r="F152" s="184" t="s">
        <v>609</v>
      </c>
      <c r="G152" s="185" t="s">
        <v>266</v>
      </c>
      <c r="H152" s="186">
        <v>42</v>
      </c>
      <c r="I152" s="187"/>
      <c r="J152" s="188">
        <f>ROUND(I152*H152,2)</f>
        <v>0</v>
      </c>
      <c r="K152" s="184" t="s">
        <v>173</v>
      </c>
      <c r="L152" s="41"/>
      <c r="M152" s="189" t="s">
        <v>5</v>
      </c>
      <c r="N152" s="190" t="s">
        <v>44</v>
      </c>
      <c r="O152" s="42"/>
      <c r="P152" s="191">
        <f>O152*H152</f>
        <v>0</v>
      </c>
      <c r="Q152" s="191">
        <v>0.00015</v>
      </c>
      <c r="R152" s="191">
        <f>Q152*H152</f>
        <v>0.006299999999999999</v>
      </c>
      <c r="S152" s="191">
        <v>0</v>
      </c>
      <c r="T152" s="192">
        <f>S152*H152</f>
        <v>0</v>
      </c>
      <c r="AR152" s="24" t="s">
        <v>174</v>
      </c>
      <c r="AT152" s="24" t="s">
        <v>169</v>
      </c>
      <c r="AU152" s="24" t="s">
        <v>82</v>
      </c>
      <c r="AY152" s="24" t="s">
        <v>167</v>
      </c>
      <c r="BE152" s="193">
        <f>IF(N152="základní",J152,0)</f>
        <v>0</v>
      </c>
      <c r="BF152" s="193">
        <f>IF(N152="snížená",J152,0)</f>
        <v>0</v>
      </c>
      <c r="BG152" s="193">
        <f>IF(N152="zákl. přenesená",J152,0)</f>
        <v>0</v>
      </c>
      <c r="BH152" s="193">
        <f>IF(N152="sníž. přenesená",J152,0)</f>
        <v>0</v>
      </c>
      <c r="BI152" s="193">
        <f>IF(N152="nulová",J152,0)</f>
        <v>0</v>
      </c>
      <c r="BJ152" s="24" t="s">
        <v>80</v>
      </c>
      <c r="BK152" s="193">
        <f>ROUND(I152*H152,2)</f>
        <v>0</v>
      </c>
      <c r="BL152" s="24" t="s">
        <v>174</v>
      </c>
      <c r="BM152" s="24" t="s">
        <v>610</v>
      </c>
    </row>
    <row r="153" spans="2:47" s="1" customFormat="1" ht="85.5">
      <c r="B153" s="41"/>
      <c r="D153" s="194" t="s">
        <v>176</v>
      </c>
      <c r="F153" s="195" t="s">
        <v>605</v>
      </c>
      <c r="I153" s="156"/>
      <c r="L153" s="41"/>
      <c r="M153" s="196"/>
      <c r="N153" s="42"/>
      <c r="O153" s="42"/>
      <c r="P153" s="42"/>
      <c r="Q153" s="42"/>
      <c r="R153" s="42"/>
      <c r="S153" s="42"/>
      <c r="T153" s="70"/>
      <c r="AT153" s="24" t="s">
        <v>176</v>
      </c>
      <c r="AU153" s="24" t="s">
        <v>82</v>
      </c>
    </row>
    <row r="154" spans="2:65" s="1" customFormat="1" ht="25.5" customHeight="1">
      <c r="B154" s="181"/>
      <c r="C154" s="182" t="s">
        <v>278</v>
      </c>
      <c r="D154" s="182" t="s">
        <v>169</v>
      </c>
      <c r="E154" s="183" t="s">
        <v>611</v>
      </c>
      <c r="F154" s="184" t="s">
        <v>612</v>
      </c>
      <c r="G154" s="185" t="s">
        <v>172</v>
      </c>
      <c r="H154" s="186">
        <v>6</v>
      </c>
      <c r="I154" s="187"/>
      <c r="J154" s="188">
        <f>ROUND(I154*H154,2)</f>
        <v>0</v>
      </c>
      <c r="K154" s="184" t="s">
        <v>173</v>
      </c>
      <c r="L154" s="41"/>
      <c r="M154" s="189" t="s">
        <v>5</v>
      </c>
      <c r="N154" s="190" t="s">
        <v>44</v>
      </c>
      <c r="O154" s="42"/>
      <c r="P154" s="191">
        <f>O154*H154</f>
        <v>0</v>
      </c>
      <c r="Q154" s="191">
        <v>0.00855</v>
      </c>
      <c r="R154" s="191">
        <f>Q154*H154</f>
        <v>0.0513</v>
      </c>
      <c r="S154" s="191">
        <v>0</v>
      </c>
      <c r="T154" s="192">
        <f>S154*H154</f>
        <v>0</v>
      </c>
      <c r="AR154" s="24" t="s">
        <v>174</v>
      </c>
      <c r="AT154" s="24" t="s">
        <v>169</v>
      </c>
      <c r="AU154" s="24" t="s">
        <v>82</v>
      </c>
      <c r="AY154" s="24" t="s">
        <v>167</v>
      </c>
      <c r="BE154" s="193">
        <f>IF(N154="základní",J154,0)</f>
        <v>0</v>
      </c>
      <c r="BF154" s="193">
        <f>IF(N154="snížená",J154,0)</f>
        <v>0</v>
      </c>
      <c r="BG154" s="193">
        <f>IF(N154="zákl. přenesená",J154,0)</f>
        <v>0</v>
      </c>
      <c r="BH154" s="193">
        <f>IF(N154="sníž. přenesená",J154,0)</f>
        <v>0</v>
      </c>
      <c r="BI154" s="193">
        <f>IF(N154="nulová",J154,0)</f>
        <v>0</v>
      </c>
      <c r="BJ154" s="24" t="s">
        <v>80</v>
      </c>
      <c r="BK154" s="193">
        <f>ROUND(I154*H154,2)</f>
        <v>0</v>
      </c>
      <c r="BL154" s="24" t="s">
        <v>174</v>
      </c>
      <c r="BM154" s="24" t="s">
        <v>613</v>
      </c>
    </row>
    <row r="155" spans="2:47" s="1" customFormat="1" ht="95">
      <c r="B155" s="41"/>
      <c r="D155" s="194" t="s">
        <v>176</v>
      </c>
      <c r="F155" s="195" t="s">
        <v>614</v>
      </c>
      <c r="I155" s="156"/>
      <c r="L155" s="41"/>
      <c r="M155" s="196"/>
      <c r="N155" s="42"/>
      <c r="O155" s="42"/>
      <c r="P155" s="42"/>
      <c r="Q155" s="42"/>
      <c r="R155" s="42"/>
      <c r="S155" s="42"/>
      <c r="T155" s="70"/>
      <c r="AT155" s="24" t="s">
        <v>176</v>
      </c>
      <c r="AU155" s="24" t="s">
        <v>82</v>
      </c>
    </row>
    <row r="156" spans="2:51" s="12" customFormat="1" ht="13.5">
      <c r="B156" s="197"/>
      <c r="D156" s="194" t="s">
        <v>178</v>
      </c>
      <c r="E156" s="198" t="s">
        <v>5</v>
      </c>
      <c r="F156" s="199" t="s">
        <v>615</v>
      </c>
      <c r="H156" s="198" t="s">
        <v>5</v>
      </c>
      <c r="I156" s="200"/>
      <c r="L156" s="197"/>
      <c r="M156" s="201"/>
      <c r="N156" s="202"/>
      <c r="O156" s="202"/>
      <c r="P156" s="202"/>
      <c r="Q156" s="202"/>
      <c r="R156" s="202"/>
      <c r="S156" s="202"/>
      <c r="T156" s="203"/>
      <c r="AT156" s="198" t="s">
        <v>178</v>
      </c>
      <c r="AU156" s="198" t="s">
        <v>82</v>
      </c>
      <c r="AV156" s="12" t="s">
        <v>80</v>
      </c>
      <c r="AW156" s="12" t="s">
        <v>36</v>
      </c>
      <c r="AX156" s="12" t="s">
        <v>73</v>
      </c>
      <c r="AY156" s="198" t="s">
        <v>167</v>
      </c>
    </row>
    <row r="157" spans="2:51" s="13" customFormat="1" ht="13.5">
      <c r="B157" s="204"/>
      <c r="D157" s="194" t="s">
        <v>178</v>
      </c>
      <c r="E157" s="205" t="s">
        <v>5</v>
      </c>
      <c r="F157" s="206" t="s">
        <v>205</v>
      </c>
      <c r="H157" s="207">
        <v>6</v>
      </c>
      <c r="I157" s="208"/>
      <c r="L157" s="204"/>
      <c r="M157" s="209"/>
      <c r="N157" s="210"/>
      <c r="O157" s="210"/>
      <c r="P157" s="210"/>
      <c r="Q157" s="210"/>
      <c r="R157" s="210"/>
      <c r="S157" s="210"/>
      <c r="T157" s="211"/>
      <c r="AT157" s="205" t="s">
        <v>178</v>
      </c>
      <c r="AU157" s="205" t="s">
        <v>82</v>
      </c>
      <c r="AV157" s="13" t="s">
        <v>82</v>
      </c>
      <c r="AW157" s="13" t="s">
        <v>36</v>
      </c>
      <c r="AX157" s="13" t="s">
        <v>80</v>
      </c>
      <c r="AY157" s="205" t="s">
        <v>167</v>
      </c>
    </row>
    <row r="158" spans="2:65" s="1" customFormat="1" ht="25.5" customHeight="1">
      <c r="B158" s="181"/>
      <c r="C158" s="182" t="s">
        <v>283</v>
      </c>
      <c r="D158" s="182" t="s">
        <v>169</v>
      </c>
      <c r="E158" s="183" t="s">
        <v>616</v>
      </c>
      <c r="F158" s="184" t="s">
        <v>617</v>
      </c>
      <c r="G158" s="185" t="s">
        <v>172</v>
      </c>
      <c r="H158" s="186">
        <v>6</v>
      </c>
      <c r="I158" s="187"/>
      <c r="J158" s="188">
        <f>ROUND(I158*H158,2)</f>
        <v>0</v>
      </c>
      <c r="K158" s="184" t="s">
        <v>173</v>
      </c>
      <c r="L158" s="41"/>
      <c r="M158" s="189" t="s">
        <v>5</v>
      </c>
      <c r="N158" s="190" t="s">
        <v>44</v>
      </c>
      <c r="O158" s="42"/>
      <c r="P158" s="191">
        <f>O158*H158</f>
        <v>0</v>
      </c>
      <c r="Q158" s="191">
        <v>0</v>
      </c>
      <c r="R158" s="191">
        <f>Q158*H158</f>
        <v>0</v>
      </c>
      <c r="S158" s="191">
        <v>0</v>
      </c>
      <c r="T158" s="192">
        <f>S158*H158</f>
        <v>0</v>
      </c>
      <c r="AR158" s="24" t="s">
        <v>174</v>
      </c>
      <c r="AT158" s="24" t="s">
        <v>169</v>
      </c>
      <c r="AU158" s="24" t="s">
        <v>82</v>
      </c>
      <c r="AY158" s="24" t="s">
        <v>167</v>
      </c>
      <c r="BE158" s="193">
        <f>IF(N158="základní",J158,0)</f>
        <v>0</v>
      </c>
      <c r="BF158" s="193">
        <f>IF(N158="snížená",J158,0)</f>
        <v>0</v>
      </c>
      <c r="BG158" s="193">
        <f>IF(N158="zákl. přenesená",J158,0)</f>
        <v>0</v>
      </c>
      <c r="BH158" s="193">
        <f>IF(N158="sníž. přenesená",J158,0)</f>
        <v>0</v>
      </c>
      <c r="BI158" s="193">
        <f>IF(N158="nulová",J158,0)</f>
        <v>0</v>
      </c>
      <c r="BJ158" s="24" t="s">
        <v>80</v>
      </c>
      <c r="BK158" s="193">
        <f>ROUND(I158*H158,2)</f>
        <v>0</v>
      </c>
      <c r="BL158" s="24" t="s">
        <v>174</v>
      </c>
      <c r="BM158" s="24" t="s">
        <v>618</v>
      </c>
    </row>
    <row r="159" spans="2:47" s="1" customFormat="1" ht="95">
      <c r="B159" s="41"/>
      <c r="D159" s="194" t="s">
        <v>176</v>
      </c>
      <c r="F159" s="195" t="s">
        <v>614</v>
      </c>
      <c r="I159" s="156"/>
      <c r="L159" s="41"/>
      <c r="M159" s="196"/>
      <c r="N159" s="42"/>
      <c r="O159" s="42"/>
      <c r="P159" s="42"/>
      <c r="Q159" s="42"/>
      <c r="R159" s="42"/>
      <c r="S159" s="42"/>
      <c r="T159" s="70"/>
      <c r="AT159" s="24" t="s">
        <v>176</v>
      </c>
      <c r="AU159" s="24" t="s">
        <v>82</v>
      </c>
    </row>
    <row r="160" spans="2:65" s="1" customFormat="1" ht="25.5" customHeight="1">
      <c r="B160" s="181"/>
      <c r="C160" s="182" t="s">
        <v>10</v>
      </c>
      <c r="D160" s="182" t="s">
        <v>169</v>
      </c>
      <c r="E160" s="183" t="s">
        <v>619</v>
      </c>
      <c r="F160" s="184" t="s">
        <v>620</v>
      </c>
      <c r="G160" s="185" t="s">
        <v>200</v>
      </c>
      <c r="H160" s="186">
        <v>0.5</v>
      </c>
      <c r="I160" s="187"/>
      <c r="J160" s="188">
        <f>ROUND(I160*H160,2)</f>
        <v>0</v>
      </c>
      <c r="K160" s="184" t="s">
        <v>5</v>
      </c>
      <c r="L160" s="41"/>
      <c r="M160" s="189" t="s">
        <v>5</v>
      </c>
      <c r="N160" s="190" t="s">
        <v>44</v>
      </c>
      <c r="O160" s="42"/>
      <c r="P160" s="191">
        <f>O160*H160</f>
        <v>0</v>
      </c>
      <c r="Q160" s="191">
        <v>0.48818</v>
      </c>
      <c r="R160" s="191">
        <f>Q160*H160</f>
        <v>0.24409</v>
      </c>
      <c r="S160" s="191">
        <v>0</v>
      </c>
      <c r="T160" s="192">
        <f>S160*H160</f>
        <v>0</v>
      </c>
      <c r="AR160" s="24" t="s">
        <v>174</v>
      </c>
      <c r="AT160" s="24" t="s">
        <v>169</v>
      </c>
      <c r="AU160" s="24" t="s">
        <v>82</v>
      </c>
      <c r="AY160" s="24" t="s">
        <v>167</v>
      </c>
      <c r="BE160" s="193">
        <f>IF(N160="základní",J160,0)</f>
        <v>0</v>
      </c>
      <c r="BF160" s="193">
        <f>IF(N160="snížená",J160,0)</f>
        <v>0</v>
      </c>
      <c r="BG160" s="193">
        <f>IF(N160="zákl. přenesená",J160,0)</f>
        <v>0</v>
      </c>
      <c r="BH160" s="193">
        <f>IF(N160="sníž. přenesená",J160,0)</f>
        <v>0</v>
      </c>
      <c r="BI160" s="193">
        <f>IF(N160="nulová",J160,0)</f>
        <v>0</v>
      </c>
      <c r="BJ160" s="24" t="s">
        <v>80</v>
      </c>
      <c r="BK160" s="193">
        <f>ROUND(I160*H160,2)</f>
        <v>0</v>
      </c>
      <c r="BL160" s="24" t="s">
        <v>174</v>
      </c>
      <c r="BM160" s="24" t="s">
        <v>621</v>
      </c>
    </row>
    <row r="161" spans="2:47" s="1" customFormat="1" ht="133">
      <c r="B161" s="41"/>
      <c r="D161" s="194" t="s">
        <v>176</v>
      </c>
      <c r="F161" s="195" t="s">
        <v>622</v>
      </c>
      <c r="I161" s="156"/>
      <c r="L161" s="41"/>
      <c r="M161" s="196"/>
      <c r="N161" s="42"/>
      <c r="O161" s="42"/>
      <c r="P161" s="42"/>
      <c r="Q161" s="42"/>
      <c r="R161" s="42"/>
      <c r="S161" s="42"/>
      <c r="T161" s="70"/>
      <c r="AT161" s="24" t="s">
        <v>176</v>
      </c>
      <c r="AU161" s="24" t="s">
        <v>82</v>
      </c>
    </row>
    <row r="162" spans="2:51" s="12" customFormat="1" ht="13.5">
      <c r="B162" s="197"/>
      <c r="D162" s="194" t="s">
        <v>178</v>
      </c>
      <c r="E162" s="198" t="s">
        <v>5</v>
      </c>
      <c r="F162" s="199" t="s">
        <v>623</v>
      </c>
      <c r="H162" s="198" t="s">
        <v>5</v>
      </c>
      <c r="I162" s="200"/>
      <c r="L162" s="197"/>
      <c r="M162" s="201"/>
      <c r="N162" s="202"/>
      <c r="O162" s="202"/>
      <c r="P162" s="202"/>
      <c r="Q162" s="202"/>
      <c r="R162" s="202"/>
      <c r="S162" s="202"/>
      <c r="T162" s="203"/>
      <c r="AT162" s="198" t="s">
        <v>178</v>
      </c>
      <c r="AU162" s="198" t="s">
        <v>82</v>
      </c>
      <c r="AV162" s="12" t="s">
        <v>80</v>
      </c>
      <c r="AW162" s="12" t="s">
        <v>36</v>
      </c>
      <c r="AX162" s="12" t="s">
        <v>73</v>
      </c>
      <c r="AY162" s="198" t="s">
        <v>167</v>
      </c>
    </row>
    <row r="163" spans="2:51" s="13" customFormat="1" ht="13.5">
      <c r="B163" s="204"/>
      <c r="D163" s="194" t="s">
        <v>178</v>
      </c>
      <c r="E163" s="205" t="s">
        <v>5</v>
      </c>
      <c r="F163" s="206" t="s">
        <v>624</v>
      </c>
      <c r="H163" s="207">
        <v>0.5</v>
      </c>
      <c r="I163" s="208"/>
      <c r="L163" s="204"/>
      <c r="M163" s="209"/>
      <c r="N163" s="210"/>
      <c r="O163" s="210"/>
      <c r="P163" s="210"/>
      <c r="Q163" s="210"/>
      <c r="R163" s="210"/>
      <c r="S163" s="210"/>
      <c r="T163" s="211"/>
      <c r="AT163" s="205" t="s">
        <v>178</v>
      </c>
      <c r="AU163" s="205" t="s">
        <v>82</v>
      </c>
      <c r="AV163" s="13" t="s">
        <v>82</v>
      </c>
      <c r="AW163" s="13" t="s">
        <v>36</v>
      </c>
      <c r="AX163" s="13" t="s">
        <v>80</v>
      </c>
      <c r="AY163" s="205" t="s">
        <v>167</v>
      </c>
    </row>
    <row r="164" spans="2:65" s="1" customFormat="1" ht="25.5" customHeight="1">
      <c r="B164" s="181"/>
      <c r="C164" s="182" t="s">
        <v>294</v>
      </c>
      <c r="D164" s="182" t="s">
        <v>169</v>
      </c>
      <c r="E164" s="183" t="s">
        <v>625</v>
      </c>
      <c r="F164" s="184" t="s">
        <v>626</v>
      </c>
      <c r="G164" s="185" t="s">
        <v>172</v>
      </c>
      <c r="H164" s="186">
        <v>6</v>
      </c>
      <c r="I164" s="187"/>
      <c r="J164" s="188">
        <f>ROUND(I164*H164,2)</f>
        <v>0</v>
      </c>
      <c r="K164" s="184" t="s">
        <v>173</v>
      </c>
      <c r="L164" s="41"/>
      <c r="M164" s="189" t="s">
        <v>5</v>
      </c>
      <c r="N164" s="190" t="s">
        <v>44</v>
      </c>
      <c r="O164" s="42"/>
      <c r="P164" s="191">
        <f>O164*H164</f>
        <v>0</v>
      </c>
      <c r="Q164" s="191">
        <v>0.01162</v>
      </c>
      <c r="R164" s="191">
        <f>Q164*H164</f>
        <v>0.06972</v>
      </c>
      <c r="S164" s="191">
        <v>0</v>
      </c>
      <c r="T164" s="192">
        <f>S164*H164</f>
        <v>0</v>
      </c>
      <c r="AR164" s="24" t="s">
        <v>174</v>
      </c>
      <c r="AT164" s="24" t="s">
        <v>169</v>
      </c>
      <c r="AU164" s="24" t="s">
        <v>82</v>
      </c>
      <c r="AY164" s="24" t="s">
        <v>167</v>
      </c>
      <c r="BE164" s="193">
        <f>IF(N164="základní",J164,0)</f>
        <v>0</v>
      </c>
      <c r="BF164" s="193">
        <f>IF(N164="snížená",J164,0)</f>
        <v>0</v>
      </c>
      <c r="BG164" s="193">
        <f>IF(N164="zákl. přenesená",J164,0)</f>
        <v>0</v>
      </c>
      <c r="BH164" s="193">
        <f>IF(N164="sníž. přenesená",J164,0)</f>
        <v>0</v>
      </c>
      <c r="BI164" s="193">
        <f>IF(N164="nulová",J164,0)</f>
        <v>0</v>
      </c>
      <c r="BJ164" s="24" t="s">
        <v>80</v>
      </c>
      <c r="BK164" s="193">
        <f>ROUND(I164*H164,2)</f>
        <v>0</v>
      </c>
      <c r="BL164" s="24" t="s">
        <v>174</v>
      </c>
      <c r="BM164" s="24" t="s">
        <v>627</v>
      </c>
    </row>
    <row r="165" spans="2:47" s="1" customFormat="1" ht="142.5">
      <c r="B165" s="41"/>
      <c r="D165" s="194" t="s">
        <v>176</v>
      </c>
      <c r="F165" s="195" t="s">
        <v>628</v>
      </c>
      <c r="I165" s="156"/>
      <c r="L165" s="41"/>
      <c r="M165" s="196"/>
      <c r="N165" s="42"/>
      <c r="O165" s="42"/>
      <c r="P165" s="42"/>
      <c r="Q165" s="42"/>
      <c r="R165" s="42"/>
      <c r="S165" s="42"/>
      <c r="T165" s="70"/>
      <c r="AT165" s="24" t="s">
        <v>176</v>
      </c>
      <c r="AU165" s="24" t="s">
        <v>82</v>
      </c>
    </row>
    <row r="166" spans="2:51" s="12" customFormat="1" ht="13.5">
      <c r="B166" s="197"/>
      <c r="D166" s="194" t="s">
        <v>178</v>
      </c>
      <c r="E166" s="198" t="s">
        <v>5</v>
      </c>
      <c r="F166" s="199" t="s">
        <v>615</v>
      </c>
      <c r="H166" s="198" t="s">
        <v>5</v>
      </c>
      <c r="I166" s="200"/>
      <c r="L166" s="197"/>
      <c r="M166" s="201"/>
      <c r="N166" s="202"/>
      <c r="O166" s="202"/>
      <c r="P166" s="202"/>
      <c r="Q166" s="202"/>
      <c r="R166" s="202"/>
      <c r="S166" s="202"/>
      <c r="T166" s="203"/>
      <c r="AT166" s="198" t="s">
        <v>178</v>
      </c>
      <c r="AU166" s="198" t="s">
        <v>82</v>
      </c>
      <c r="AV166" s="12" t="s">
        <v>80</v>
      </c>
      <c r="AW166" s="12" t="s">
        <v>36</v>
      </c>
      <c r="AX166" s="12" t="s">
        <v>73</v>
      </c>
      <c r="AY166" s="198" t="s">
        <v>167</v>
      </c>
    </row>
    <row r="167" spans="2:51" s="13" customFormat="1" ht="13.5">
      <c r="B167" s="204"/>
      <c r="D167" s="194" t="s">
        <v>178</v>
      </c>
      <c r="E167" s="205" t="s">
        <v>5</v>
      </c>
      <c r="F167" s="206" t="s">
        <v>205</v>
      </c>
      <c r="H167" s="207">
        <v>6</v>
      </c>
      <c r="I167" s="208"/>
      <c r="L167" s="204"/>
      <c r="M167" s="209"/>
      <c r="N167" s="210"/>
      <c r="O167" s="210"/>
      <c r="P167" s="210"/>
      <c r="Q167" s="210"/>
      <c r="R167" s="210"/>
      <c r="S167" s="210"/>
      <c r="T167" s="211"/>
      <c r="AT167" s="205" t="s">
        <v>178</v>
      </c>
      <c r="AU167" s="205" t="s">
        <v>82</v>
      </c>
      <c r="AV167" s="13" t="s">
        <v>82</v>
      </c>
      <c r="AW167" s="13" t="s">
        <v>36</v>
      </c>
      <c r="AX167" s="13" t="s">
        <v>80</v>
      </c>
      <c r="AY167" s="205" t="s">
        <v>167</v>
      </c>
    </row>
    <row r="168" spans="2:65" s="1" customFormat="1" ht="25.5" customHeight="1">
      <c r="B168" s="181"/>
      <c r="C168" s="182" t="s">
        <v>299</v>
      </c>
      <c r="D168" s="182" t="s">
        <v>169</v>
      </c>
      <c r="E168" s="183" t="s">
        <v>629</v>
      </c>
      <c r="F168" s="184" t="s">
        <v>630</v>
      </c>
      <c r="G168" s="185" t="s">
        <v>172</v>
      </c>
      <c r="H168" s="186">
        <v>6</v>
      </c>
      <c r="I168" s="187"/>
      <c r="J168" s="188">
        <f>ROUND(I168*H168,2)</f>
        <v>0</v>
      </c>
      <c r="K168" s="184" t="s">
        <v>173</v>
      </c>
      <c r="L168" s="41"/>
      <c r="M168" s="189" t="s">
        <v>5</v>
      </c>
      <c r="N168" s="190" t="s">
        <v>44</v>
      </c>
      <c r="O168" s="42"/>
      <c r="P168" s="191">
        <f>O168*H168</f>
        <v>0</v>
      </c>
      <c r="Q168" s="191">
        <v>0</v>
      </c>
      <c r="R168" s="191">
        <f>Q168*H168</f>
        <v>0</v>
      </c>
      <c r="S168" s="191">
        <v>0</v>
      </c>
      <c r="T168" s="192">
        <f>S168*H168</f>
        <v>0</v>
      </c>
      <c r="AR168" s="24" t="s">
        <v>174</v>
      </c>
      <c r="AT168" s="24" t="s">
        <v>169</v>
      </c>
      <c r="AU168" s="24" t="s">
        <v>82</v>
      </c>
      <c r="AY168" s="24" t="s">
        <v>167</v>
      </c>
      <c r="BE168" s="193">
        <f>IF(N168="základní",J168,0)</f>
        <v>0</v>
      </c>
      <c r="BF168" s="193">
        <f>IF(N168="snížená",J168,0)</f>
        <v>0</v>
      </c>
      <c r="BG168" s="193">
        <f>IF(N168="zákl. přenesená",J168,0)</f>
        <v>0</v>
      </c>
      <c r="BH168" s="193">
        <f>IF(N168="sníž. přenesená",J168,0)</f>
        <v>0</v>
      </c>
      <c r="BI168" s="193">
        <f>IF(N168="nulová",J168,0)</f>
        <v>0</v>
      </c>
      <c r="BJ168" s="24" t="s">
        <v>80</v>
      </c>
      <c r="BK168" s="193">
        <f>ROUND(I168*H168,2)</f>
        <v>0</v>
      </c>
      <c r="BL168" s="24" t="s">
        <v>174</v>
      </c>
      <c r="BM168" s="24" t="s">
        <v>631</v>
      </c>
    </row>
    <row r="169" spans="2:47" s="1" customFormat="1" ht="142.5">
      <c r="B169" s="41"/>
      <c r="D169" s="194" t="s">
        <v>176</v>
      </c>
      <c r="F169" s="195" t="s">
        <v>628</v>
      </c>
      <c r="I169" s="156"/>
      <c r="L169" s="41"/>
      <c r="M169" s="196"/>
      <c r="N169" s="42"/>
      <c r="O169" s="42"/>
      <c r="P169" s="42"/>
      <c r="Q169" s="42"/>
      <c r="R169" s="42"/>
      <c r="S169" s="42"/>
      <c r="T169" s="70"/>
      <c r="AT169" s="24" t="s">
        <v>176</v>
      </c>
      <c r="AU169" s="24" t="s">
        <v>82</v>
      </c>
    </row>
    <row r="170" spans="2:63" s="11" customFormat="1" ht="37.4" customHeight="1">
      <c r="B170" s="168"/>
      <c r="D170" s="169" t="s">
        <v>72</v>
      </c>
      <c r="E170" s="170" t="s">
        <v>632</v>
      </c>
      <c r="F170" s="170" t="s">
        <v>633</v>
      </c>
      <c r="I170" s="171"/>
      <c r="J170" s="172">
        <f>BK170</f>
        <v>0</v>
      </c>
      <c r="L170" s="168"/>
      <c r="M170" s="173"/>
      <c r="N170" s="174"/>
      <c r="O170" s="174"/>
      <c r="P170" s="175">
        <f>P171+P178</f>
        <v>0</v>
      </c>
      <c r="Q170" s="174"/>
      <c r="R170" s="175">
        <f>R171+R178</f>
        <v>0.09107099999999999</v>
      </c>
      <c r="S170" s="174"/>
      <c r="T170" s="176">
        <f>T171+T178</f>
        <v>0</v>
      </c>
      <c r="AR170" s="169" t="s">
        <v>82</v>
      </c>
      <c r="AT170" s="177" t="s">
        <v>72</v>
      </c>
      <c r="AU170" s="177" t="s">
        <v>73</v>
      </c>
      <c r="AY170" s="169" t="s">
        <v>167</v>
      </c>
      <c r="BK170" s="178">
        <f>BK171+BK178</f>
        <v>0</v>
      </c>
    </row>
    <row r="171" spans="2:63" s="11" customFormat="1" ht="19.9" customHeight="1">
      <c r="B171" s="168"/>
      <c r="D171" s="169" t="s">
        <v>72</v>
      </c>
      <c r="E171" s="179" t="s">
        <v>634</v>
      </c>
      <c r="F171" s="179" t="s">
        <v>635</v>
      </c>
      <c r="I171" s="171"/>
      <c r="J171" s="180">
        <f>BK171</f>
        <v>0</v>
      </c>
      <c r="L171" s="168"/>
      <c r="M171" s="173"/>
      <c r="N171" s="174"/>
      <c r="O171" s="174"/>
      <c r="P171" s="175">
        <f>SUM(P172:P177)</f>
        <v>0</v>
      </c>
      <c r="Q171" s="174"/>
      <c r="R171" s="175">
        <f>SUM(R172:R177)</f>
        <v>0.051475999999999994</v>
      </c>
      <c r="S171" s="174"/>
      <c r="T171" s="176">
        <f>SUM(T172:T177)</f>
        <v>0</v>
      </c>
      <c r="AR171" s="169" t="s">
        <v>82</v>
      </c>
      <c r="AT171" s="177" t="s">
        <v>72</v>
      </c>
      <c r="AU171" s="177" t="s">
        <v>80</v>
      </c>
      <c r="AY171" s="169" t="s">
        <v>167</v>
      </c>
      <c r="BK171" s="178">
        <f>SUM(BK172:BK177)</f>
        <v>0</v>
      </c>
    </row>
    <row r="172" spans="2:65" s="1" customFormat="1" ht="16.5" customHeight="1">
      <c r="B172" s="181"/>
      <c r="C172" s="182" t="s">
        <v>305</v>
      </c>
      <c r="D172" s="182" t="s">
        <v>169</v>
      </c>
      <c r="E172" s="183" t="s">
        <v>636</v>
      </c>
      <c r="F172" s="184" t="s">
        <v>637</v>
      </c>
      <c r="G172" s="185" t="s">
        <v>172</v>
      </c>
      <c r="H172" s="186">
        <v>3.4</v>
      </c>
      <c r="I172" s="187"/>
      <c r="J172" s="188">
        <f>ROUND(I172*H172,2)</f>
        <v>0</v>
      </c>
      <c r="K172" s="184" t="s">
        <v>5</v>
      </c>
      <c r="L172" s="41"/>
      <c r="M172" s="189" t="s">
        <v>5</v>
      </c>
      <c r="N172" s="190" t="s">
        <v>44</v>
      </c>
      <c r="O172" s="42"/>
      <c r="P172" s="191">
        <f>O172*H172</f>
        <v>0</v>
      </c>
      <c r="Q172" s="191">
        <v>0.00014</v>
      </c>
      <c r="R172" s="191">
        <f>Q172*H172</f>
        <v>0.00047599999999999997</v>
      </c>
      <c r="S172" s="191">
        <v>0</v>
      </c>
      <c r="T172" s="192">
        <f>S172*H172</f>
        <v>0</v>
      </c>
      <c r="AR172" s="24" t="s">
        <v>263</v>
      </c>
      <c r="AT172" s="24" t="s">
        <v>169</v>
      </c>
      <c r="AU172" s="24" t="s">
        <v>82</v>
      </c>
      <c r="AY172" s="24" t="s">
        <v>167</v>
      </c>
      <c r="BE172" s="193">
        <f>IF(N172="základní",J172,0)</f>
        <v>0</v>
      </c>
      <c r="BF172" s="193">
        <f>IF(N172="snížená",J172,0)</f>
        <v>0</v>
      </c>
      <c r="BG172" s="193">
        <f>IF(N172="zákl. přenesená",J172,0)</f>
        <v>0</v>
      </c>
      <c r="BH172" s="193">
        <f>IF(N172="sníž. přenesená",J172,0)</f>
        <v>0</v>
      </c>
      <c r="BI172" s="193">
        <f>IF(N172="nulová",J172,0)</f>
        <v>0</v>
      </c>
      <c r="BJ172" s="24" t="s">
        <v>80</v>
      </c>
      <c r="BK172" s="193">
        <f>ROUND(I172*H172,2)</f>
        <v>0</v>
      </c>
      <c r="BL172" s="24" t="s">
        <v>263</v>
      </c>
      <c r="BM172" s="24" t="s">
        <v>638</v>
      </c>
    </row>
    <row r="173" spans="2:51" s="13" customFormat="1" ht="13.5">
      <c r="B173" s="204"/>
      <c r="D173" s="194" t="s">
        <v>178</v>
      </c>
      <c r="E173" s="205" t="s">
        <v>5</v>
      </c>
      <c r="F173" s="206" t="s">
        <v>639</v>
      </c>
      <c r="H173" s="207">
        <v>3.4</v>
      </c>
      <c r="I173" s="208"/>
      <c r="L173" s="204"/>
      <c r="M173" s="209"/>
      <c r="N173" s="210"/>
      <c r="O173" s="210"/>
      <c r="P173" s="210"/>
      <c r="Q173" s="210"/>
      <c r="R173" s="210"/>
      <c r="S173" s="210"/>
      <c r="T173" s="211"/>
      <c r="AT173" s="205" t="s">
        <v>178</v>
      </c>
      <c r="AU173" s="205" t="s">
        <v>82</v>
      </c>
      <c r="AV173" s="13" t="s">
        <v>82</v>
      </c>
      <c r="AW173" s="13" t="s">
        <v>36</v>
      </c>
      <c r="AX173" s="13" t="s">
        <v>80</v>
      </c>
      <c r="AY173" s="205" t="s">
        <v>167</v>
      </c>
    </row>
    <row r="174" spans="2:65" s="1" customFormat="1" ht="16.5" customHeight="1">
      <c r="B174" s="181"/>
      <c r="C174" s="213" t="s">
        <v>310</v>
      </c>
      <c r="D174" s="213" t="s">
        <v>274</v>
      </c>
      <c r="E174" s="214" t="s">
        <v>640</v>
      </c>
      <c r="F174" s="215" t="s">
        <v>641</v>
      </c>
      <c r="G174" s="216" t="s">
        <v>200</v>
      </c>
      <c r="H174" s="217">
        <v>0.102</v>
      </c>
      <c r="I174" s="218"/>
      <c r="J174" s="219">
        <f>ROUND(I174*H174,2)</f>
        <v>0</v>
      </c>
      <c r="K174" s="215" t="s">
        <v>173</v>
      </c>
      <c r="L174" s="220"/>
      <c r="M174" s="221" t="s">
        <v>5</v>
      </c>
      <c r="N174" s="222" t="s">
        <v>44</v>
      </c>
      <c r="O174" s="42"/>
      <c r="P174" s="191">
        <f>O174*H174</f>
        <v>0</v>
      </c>
      <c r="Q174" s="191">
        <v>0.5</v>
      </c>
      <c r="R174" s="191">
        <f>Q174*H174</f>
        <v>0.051</v>
      </c>
      <c r="S174" s="191">
        <v>0</v>
      </c>
      <c r="T174" s="192">
        <f>S174*H174</f>
        <v>0</v>
      </c>
      <c r="AR174" s="24" t="s">
        <v>353</v>
      </c>
      <c r="AT174" s="24" t="s">
        <v>274</v>
      </c>
      <c r="AU174" s="24" t="s">
        <v>82</v>
      </c>
      <c r="AY174" s="24" t="s">
        <v>167</v>
      </c>
      <c r="BE174" s="193">
        <f>IF(N174="základní",J174,0)</f>
        <v>0</v>
      </c>
      <c r="BF174" s="193">
        <f>IF(N174="snížená",J174,0)</f>
        <v>0</v>
      </c>
      <c r="BG174" s="193">
        <f>IF(N174="zákl. přenesená",J174,0)</f>
        <v>0</v>
      </c>
      <c r="BH174" s="193">
        <f>IF(N174="sníž. přenesená",J174,0)</f>
        <v>0</v>
      </c>
      <c r="BI174" s="193">
        <f>IF(N174="nulová",J174,0)</f>
        <v>0</v>
      </c>
      <c r="BJ174" s="24" t="s">
        <v>80</v>
      </c>
      <c r="BK174" s="193">
        <f>ROUND(I174*H174,2)</f>
        <v>0</v>
      </c>
      <c r="BL174" s="24" t="s">
        <v>263</v>
      </c>
      <c r="BM174" s="24" t="s">
        <v>642</v>
      </c>
    </row>
    <row r="175" spans="2:51" s="13" customFormat="1" ht="13.5">
      <c r="B175" s="204"/>
      <c r="D175" s="194" t="s">
        <v>178</v>
      </c>
      <c r="E175" s="205" t="s">
        <v>5</v>
      </c>
      <c r="F175" s="206" t="s">
        <v>643</v>
      </c>
      <c r="H175" s="207">
        <v>0.102</v>
      </c>
      <c r="I175" s="208"/>
      <c r="L175" s="204"/>
      <c r="M175" s="209"/>
      <c r="N175" s="210"/>
      <c r="O175" s="210"/>
      <c r="P175" s="210"/>
      <c r="Q175" s="210"/>
      <c r="R175" s="210"/>
      <c r="S175" s="210"/>
      <c r="T175" s="211"/>
      <c r="AT175" s="205" t="s">
        <v>178</v>
      </c>
      <c r="AU175" s="205" t="s">
        <v>82</v>
      </c>
      <c r="AV175" s="13" t="s">
        <v>82</v>
      </c>
      <c r="AW175" s="13" t="s">
        <v>36</v>
      </c>
      <c r="AX175" s="13" t="s">
        <v>80</v>
      </c>
      <c r="AY175" s="205" t="s">
        <v>167</v>
      </c>
    </row>
    <row r="176" spans="2:65" s="1" customFormat="1" ht="38.25" customHeight="1">
      <c r="B176" s="181"/>
      <c r="C176" s="182" t="s">
        <v>315</v>
      </c>
      <c r="D176" s="182" t="s">
        <v>169</v>
      </c>
      <c r="E176" s="183" t="s">
        <v>644</v>
      </c>
      <c r="F176" s="184" t="s">
        <v>645</v>
      </c>
      <c r="G176" s="185" t="s">
        <v>248</v>
      </c>
      <c r="H176" s="186">
        <v>0.051</v>
      </c>
      <c r="I176" s="187"/>
      <c r="J176" s="188">
        <f>ROUND(I176*H176,2)</f>
        <v>0</v>
      </c>
      <c r="K176" s="184" t="s">
        <v>173</v>
      </c>
      <c r="L176" s="41"/>
      <c r="M176" s="189" t="s">
        <v>5</v>
      </c>
      <c r="N176" s="190" t="s">
        <v>44</v>
      </c>
      <c r="O176" s="42"/>
      <c r="P176" s="191">
        <f>O176*H176</f>
        <v>0</v>
      </c>
      <c r="Q176" s="191">
        <v>0</v>
      </c>
      <c r="R176" s="191">
        <f>Q176*H176</f>
        <v>0</v>
      </c>
      <c r="S176" s="191">
        <v>0</v>
      </c>
      <c r="T176" s="192">
        <f>S176*H176</f>
        <v>0</v>
      </c>
      <c r="AR176" s="24" t="s">
        <v>263</v>
      </c>
      <c r="AT176" s="24" t="s">
        <v>169</v>
      </c>
      <c r="AU176" s="24" t="s">
        <v>82</v>
      </c>
      <c r="AY176" s="24" t="s">
        <v>167</v>
      </c>
      <c r="BE176" s="193">
        <f>IF(N176="základní",J176,0)</f>
        <v>0</v>
      </c>
      <c r="BF176" s="193">
        <f>IF(N176="snížená",J176,0)</f>
        <v>0</v>
      </c>
      <c r="BG176" s="193">
        <f>IF(N176="zákl. přenesená",J176,0)</f>
        <v>0</v>
      </c>
      <c r="BH176" s="193">
        <f>IF(N176="sníž. přenesená",J176,0)</f>
        <v>0</v>
      </c>
      <c r="BI176" s="193">
        <f>IF(N176="nulová",J176,0)</f>
        <v>0</v>
      </c>
      <c r="BJ176" s="24" t="s">
        <v>80</v>
      </c>
      <c r="BK176" s="193">
        <f>ROUND(I176*H176,2)</f>
        <v>0</v>
      </c>
      <c r="BL176" s="24" t="s">
        <v>263</v>
      </c>
      <c r="BM176" s="24" t="s">
        <v>646</v>
      </c>
    </row>
    <row r="177" spans="2:47" s="1" customFormat="1" ht="104.5">
      <c r="B177" s="41"/>
      <c r="D177" s="194" t="s">
        <v>176</v>
      </c>
      <c r="F177" s="195" t="s">
        <v>647</v>
      </c>
      <c r="I177" s="156"/>
      <c r="L177" s="41"/>
      <c r="M177" s="196"/>
      <c r="N177" s="42"/>
      <c r="O177" s="42"/>
      <c r="P177" s="42"/>
      <c r="Q177" s="42"/>
      <c r="R177" s="42"/>
      <c r="S177" s="42"/>
      <c r="T177" s="70"/>
      <c r="AT177" s="24" t="s">
        <v>176</v>
      </c>
      <c r="AU177" s="24" t="s">
        <v>82</v>
      </c>
    </row>
    <row r="178" spans="2:63" s="11" customFormat="1" ht="29.9" customHeight="1">
      <c r="B178" s="168"/>
      <c r="D178" s="169" t="s">
        <v>72</v>
      </c>
      <c r="E178" s="179" t="s">
        <v>648</v>
      </c>
      <c r="F178" s="179" t="s">
        <v>649</v>
      </c>
      <c r="I178" s="171"/>
      <c r="J178" s="180">
        <f>BK178</f>
        <v>0</v>
      </c>
      <c r="L178" s="168"/>
      <c r="M178" s="173"/>
      <c r="N178" s="174"/>
      <c r="O178" s="174"/>
      <c r="P178" s="175">
        <f>SUM(P179:P189)</f>
        <v>0</v>
      </c>
      <c r="Q178" s="174"/>
      <c r="R178" s="175">
        <f>SUM(R179:R189)</f>
        <v>0.039595</v>
      </c>
      <c r="S178" s="174"/>
      <c r="T178" s="176">
        <f>SUM(T179:T189)</f>
        <v>0</v>
      </c>
      <c r="AR178" s="169" t="s">
        <v>82</v>
      </c>
      <c r="AT178" s="177" t="s">
        <v>72</v>
      </c>
      <c r="AU178" s="177" t="s">
        <v>80</v>
      </c>
      <c r="AY178" s="169" t="s">
        <v>167</v>
      </c>
      <c r="BK178" s="178">
        <f>SUM(BK179:BK189)</f>
        <v>0</v>
      </c>
    </row>
    <row r="179" spans="2:65" s="1" customFormat="1" ht="16.5" customHeight="1">
      <c r="B179" s="181"/>
      <c r="C179" s="182" t="s">
        <v>320</v>
      </c>
      <c r="D179" s="182" t="s">
        <v>169</v>
      </c>
      <c r="E179" s="183" t="s">
        <v>650</v>
      </c>
      <c r="F179" s="184" t="s">
        <v>651</v>
      </c>
      <c r="G179" s="185" t="s">
        <v>394</v>
      </c>
      <c r="H179" s="186">
        <v>37</v>
      </c>
      <c r="I179" s="187"/>
      <c r="J179" s="188">
        <f>ROUND(I179*H179,2)</f>
        <v>0</v>
      </c>
      <c r="K179" s="184" t="s">
        <v>173</v>
      </c>
      <c r="L179" s="41"/>
      <c r="M179" s="189" t="s">
        <v>5</v>
      </c>
      <c r="N179" s="190" t="s">
        <v>44</v>
      </c>
      <c r="O179" s="42"/>
      <c r="P179" s="191">
        <f>O179*H179</f>
        <v>0</v>
      </c>
      <c r="Q179" s="191">
        <v>7E-05</v>
      </c>
      <c r="R179" s="191">
        <f>Q179*H179</f>
        <v>0.00259</v>
      </c>
      <c r="S179" s="191">
        <v>0</v>
      </c>
      <c r="T179" s="192">
        <f>S179*H179</f>
        <v>0</v>
      </c>
      <c r="AR179" s="24" t="s">
        <v>263</v>
      </c>
      <c r="AT179" s="24" t="s">
        <v>169</v>
      </c>
      <c r="AU179" s="24" t="s">
        <v>82</v>
      </c>
      <c r="AY179" s="24" t="s">
        <v>167</v>
      </c>
      <c r="BE179" s="193">
        <f>IF(N179="základní",J179,0)</f>
        <v>0</v>
      </c>
      <c r="BF179" s="193">
        <f>IF(N179="snížená",J179,0)</f>
        <v>0</v>
      </c>
      <c r="BG179" s="193">
        <f>IF(N179="zákl. přenesená",J179,0)</f>
        <v>0</v>
      </c>
      <c r="BH179" s="193">
        <f>IF(N179="sníž. přenesená",J179,0)</f>
        <v>0</v>
      </c>
      <c r="BI179" s="193">
        <f>IF(N179="nulová",J179,0)</f>
        <v>0</v>
      </c>
      <c r="BJ179" s="24" t="s">
        <v>80</v>
      </c>
      <c r="BK179" s="193">
        <f>ROUND(I179*H179,2)</f>
        <v>0</v>
      </c>
      <c r="BL179" s="24" t="s">
        <v>263</v>
      </c>
      <c r="BM179" s="24" t="s">
        <v>652</v>
      </c>
    </row>
    <row r="180" spans="2:47" s="1" customFormat="1" ht="28.5">
      <c r="B180" s="41"/>
      <c r="D180" s="194" t="s">
        <v>176</v>
      </c>
      <c r="F180" s="195" t="s">
        <v>653</v>
      </c>
      <c r="I180" s="156"/>
      <c r="L180" s="41"/>
      <c r="M180" s="196"/>
      <c r="N180" s="42"/>
      <c r="O180" s="42"/>
      <c r="P180" s="42"/>
      <c r="Q180" s="42"/>
      <c r="R180" s="42"/>
      <c r="S180" s="42"/>
      <c r="T180" s="70"/>
      <c r="AT180" s="24" t="s">
        <v>176</v>
      </c>
      <c r="AU180" s="24" t="s">
        <v>82</v>
      </c>
    </row>
    <row r="181" spans="2:51" s="13" customFormat="1" ht="13.5">
      <c r="B181" s="204"/>
      <c r="D181" s="194" t="s">
        <v>178</v>
      </c>
      <c r="E181" s="205" t="s">
        <v>5</v>
      </c>
      <c r="F181" s="206" t="s">
        <v>654</v>
      </c>
      <c r="H181" s="207">
        <v>6</v>
      </c>
      <c r="I181" s="208"/>
      <c r="L181" s="204"/>
      <c r="M181" s="209"/>
      <c r="N181" s="210"/>
      <c r="O181" s="210"/>
      <c r="P181" s="210"/>
      <c r="Q181" s="210"/>
      <c r="R181" s="210"/>
      <c r="S181" s="210"/>
      <c r="T181" s="211"/>
      <c r="AT181" s="205" t="s">
        <v>178</v>
      </c>
      <c r="AU181" s="205" t="s">
        <v>82</v>
      </c>
      <c r="AV181" s="13" t="s">
        <v>82</v>
      </c>
      <c r="AW181" s="13" t="s">
        <v>36</v>
      </c>
      <c r="AX181" s="13" t="s">
        <v>73</v>
      </c>
      <c r="AY181" s="205" t="s">
        <v>167</v>
      </c>
    </row>
    <row r="182" spans="2:51" s="13" customFormat="1" ht="13.5">
      <c r="B182" s="204"/>
      <c r="D182" s="194" t="s">
        <v>178</v>
      </c>
      <c r="E182" s="205" t="s">
        <v>5</v>
      </c>
      <c r="F182" s="206" t="s">
        <v>655</v>
      </c>
      <c r="H182" s="207">
        <v>31</v>
      </c>
      <c r="I182" s="208"/>
      <c r="L182" s="204"/>
      <c r="M182" s="209"/>
      <c r="N182" s="210"/>
      <c r="O182" s="210"/>
      <c r="P182" s="210"/>
      <c r="Q182" s="210"/>
      <c r="R182" s="210"/>
      <c r="S182" s="210"/>
      <c r="T182" s="211"/>
      <c r="AT182" s="205" t="s">
        <v>178</v>
      </c>
      <c r="AU182" s="205" t="s">
        <v>82</v>
      </c>
      <c r="AV182" s="13" t="s">
        <v>82</v>
      </c>
      <c r="AW182" s="13" t="s">
        <v>36</v>
      </c>
      <c r="AX182" s="13" t="s">
        <v>73</v>
      </c>
      <c r="AY182" s="205" t="s">
        <v>167</v>
      </c>
    </row>
    <row r="183" spans="2:51" s="14" customFormat="1" ht="13.5">
      <c r="B183" s="223"/>
      <c r="D183" s="194" t="s">
        <v>178</v>
      </c>
      <c r="E183" s="224" t="s">
        <v>5</v>
      </c>
      <c r="F183" s="225" t="s">
        <v>348</v>
      </c>
      <c r="H183" s="226">
        <v>37</v>
      </c>
      <c r="I183" s="227"/>
      <c r="L183" s="223"/>
      <c r="M183" s="228"/>
      <c r="N183" s="229"/>
      <c r="O183" s="229"/>
      <c r="P183" s="229"/>
      <c r="Q183" s="229"/>
      <c r="R183" s="229"/>
      <c r="S183" s="229"/>
      <c r="T183" s="230"/>
      <c r="AT183" s="224" t="s">
        <v>178</v>
      </c>
      <c r="AU183" s="224" t="s">
        <v>82</v>
      </c>
      <c r="AV183" s="14" t="s">
        <v>174</v>
      </c>
      <c r="AW183" s="14" t="s">
        <v>36</v>
      </c>
      <c r="AX183" s="14" t="s">
        <v>80</v>
      </c>
      <c r="AY183" s="224" t="s">
        <v>167</v>
      </c>
    </row>
    <row r="184" spans="2:65" s="1" customFormat="1" ht="16.5" customHeight="1">
      <c r="B184" s="181"/>
      <c r="C184" s="213" t="s">
        <v>327</v>
      </c>
      <c r="D184" s="213" t="s">
        <v>274</v>
      </c>
      <c r="E184" s="214" t="s">
        <v>656</v>
      </c>
      <c r="F184" s="215" t="s">
        <v>657</v>
      </c>
      <c r="G184" s="216" t="s">
        <v>194</v>
      </c>
      <c r="H184" s="217">
        <v>0.5</v>
      </c>
      <c r="I184" s="218"/>
      <c r="J184" s="219">
        <f>ROUND(I184*H184,2)</f>
        <v>0</v>
      </c>
      <c r="K184" s="215" t="s">
        <v>5</v>
      </c>
      <c r="L184" s="220"/>
      <c r="M184" s="221" t="s">
        <v>5</v>
      </c>
      <c r="N184" s="222" t="s">
        <v>44</v>
      </c>
      <c r="O184" s="42"/>
      <c r="P184" s="191">
        <f>O184*H184</f>
        <v>0</v>
      </c>
      <c r="Q184" s="191">
        <v>0.00411</v>
      </c>
      <c r="R184" s="191">
        <f>Q184*H184</f>
        <v>0.002055</v>
      </c>
      <c r="S184" s="191">
        <v>0</v>
      </c>
      <c r="T184" s="192">
        <f>S184*H184</f>
        <v>0</v>
      </c>
      <c r="AR184" s="24" t="s">
        <v>353</v>
      </c>
      <c r="AT184" s="24" t="s">
        <v>274</v>
      </c>
      <c r="AU184" s="24" t="s">
        <v>82</v>
      </c>
      <c r="AY184" s="24" t="s">
        <v>167</v>
      </c>
      <c r="BE184" s="193">
        <f>IF(N184="základní",J184,0)</f>
        <v>0</v>
      </c>
      <c r="BF184" s="193">
        <f>IF(N184="snížená",J184,0)</f>
        <v>0</v>
      </c>
      <c r="BG184" s="193">
        <f>IF(N184="zákl. přenesená",J184,0)</f>
        <v>0</v>
      </c>
      <c r="BH184" s="193">
        <f>IF(N184="sníž. přenesená",J184,0)</f>
        <v>0</v>
      </c>
      <c r="BI184" s="193">
        <f>IF(N184="nulová",J184,0)</f>
        <v>0</v>
      </c>
      <c r="BJ184" s="24" t="s">
        <v>80</v>
      </c>
      <c r="BK184" s="193">
        <f>ROUND(I184*H184,2)</f>
        <v>0</v>
      </c>
      <c r="BL184" s="24" t="s">
        <v>263</v>
      </c>
      <c r="BM184" s="24" t="s">
        <v>658</v>
      </c>
    </row>
    <row r="185" spans="2:65" s="1" customFormat="1" ht="16.5" customHeight="1">
      <c r="B185" s="181"/>
      <c r="C185" s="213" t="s">
        <v>334</v>
      </c>
      <c r="D185" s="213" t="s">
        <v>274</v>
      </c>
      <c r="E185" s="214" t="s">
        <v>659</v>
      </c>
      <c r="F185" s="215" t="s">
        <v>660</v>
      </c>
      <c r="G185" s="216" t="s">
        <v>194</v>
      </c>
      <c r="H185" s="217">
        <v>0.5</v>
      </c>
      <c r="I185" s="218"/>
      <c r="J185" s="219">
        <f>ROUND(I185*H185,2)</f>
        <v>0</v>
      </c>
      <c r="K185" s="215" t="s">
        <v>5</v>
      </c>
      <c r="L185" s="220"/>
      <c r="M185" s="221" t="s">
        <v>5</v>
      </c>
      <c r="N185" s="222" t="s">
        <v>44</v>
      </c>
      <c r="O185" s="42"/>
      <c r="P185" s="191">
        <f>O185*H185</f>
        <v>0</v>
      </c>
      <c r="Q185" s="191">
        <v>0.0079</v>
      </c>
      <c r="R185" s="191">
        <f>Q185*H185</f>
        <v>0.00395</v>
      </c>
      <c r="S185" s="191">
        <v>0</v>
      </c>
      <c r="T185" s="192">
        <f>S185*H185</f>
        <v>0</v>
      </c>
      <c r="AR185" s="24" t="s">
        <v>353</v>
      </c>
      <c r="AT185" s="24" t="s">
        <v>274</v>
      </c>
      <c r="AU185" s="24" t="s">
        <v>82</v>
      </c>
      <c r="AY185" s="24" t="s">
        <v>167</v>
      </c>
      <c r="BE185" s="193">
        <f>IF(N185="základní",J185,0)</f>
        <v>0</v>
      </c>
      <c r="BF185" s="193">
        <f>IF(N185="snížená",J185,0)</f>
        <v>0</v>
      </c>
      <c r="BG185" s="193">
        <f>IF(N185="zákl. přenesená",J185,0)</f>
        <v>0</v>
      </c>
      <c r="BH185" s="193">
        <f>IF(N185="sníž. přenesená",J185,0)</f>
        <v>0</v>
      </c>
      <c r="BI185" s="193">
        <f>IF(N185="nulová",J185,0)</f>
        <v>0</v>
      </c>
      <c r="BJ185" s="24" t="s">
        <v>80</v>
      </c>
      <c r="BK185" s="193">
        <f>ROUND(I185*H185,2)</f>
        <v>0</v>
      </c>
      <c r="BL185" s="24" t="s">
        <v>263</v>
      </c>
      <c r="BM185" s="24" t="s">
        <v>661</v>
      </c>
    </row>
    <row r="186" spans="2:65" s="1" customFormat="1" ht="25.5" customHeight="1">
      <c r="B186" s="181"/>
      <c r="C186" s="213" t="s">
        <v>339</v>
      </c>
      <c r="D186" s="213" t="s">
        <v>274</v>
      </c>
      <c r="E186" s="214" t="s">
        <v>662</v>
      </c>
      <c r="F186" s="215" t="s">
        <v>663</v>
      </c>
      <c r="G186" s="216" t="s">
        <v>248</v>
      </c>
      <c r="H186" s="217">
        <v>0.031</v>
      </c>
      <c r="I186" s="218"/>
      <c r="J186" s="219">
        <f>ROUND(I186*H186,2)</f>
        <v>0</v>
      </c>
      <c r="K186" s="215" t="s">
        <v>5</v>
      </c>
      <c r="L186" s="220"/>
      <c r="M186" s="221" t="s">
        <v>5</v>
      </c>
      <c r="N186" s="222" t="s">
        <v>44</v>
      </c>
      <c r="O186" s="42"/>
      <c r="P186" s="191">
        <f>O186*H186</f>
        <v>0</v>
      </c>
      <c r="Q186" s="191">
        <v>1</v>
      </c>
      <c r="R186" s="191">
        <f>Q186*H186</f>
        <v>0.031</v>
      </c>
      <c r="S186" s="191">
        <v>0</v>
      </c>
      <c r="T186" s="192">
        <f>S186*H186</f>
        <v>0</v>
      </c>
      <c r="AR186" s="24" t="s">
        <v>353</v>
      </c>
      <c r="AT186" s="24" t="s">
        <v>274</v>
      </c>
      <c r="AU186" s="24" t="s">
        <v>82</v>
      </c>
      <c r="AY186" s="24" t="s">
        <v>167</v>
      </c>
      <c r="BE186" s="193">
        <f>IF(N186="základní",J186,0)</f>
        <v>0</v>
      </c>
      <c r="BF186" s="193">
        <f>IF(N186="snížená",J186,0)</f>
        <v>0</v>
      </c>
      <c r="BG186" s="193">
        <f>IF(N186="zákl. přenesená",J186,0)</f>
        <v>0</v>
      </c>
      <c r="BH186" s="193">
        <f>IF(N186="sníž. přenesená",J186,0)</f>
        <v>0</v>
      </c>
      <c r="BI186" s="193">
        <f>IF(N186="nulová",J186,0)</f>
        <v>0</v>
      </c>
      <c r="BJ186" s="24" t="s">
        <v>80</v>
      </c>
      <c r="BK186" s="193">
        <f>ROUND(I186*H186,2)</f>
        <v>0</v>
      </c>
      <c r="BL186" s="24" t="s">
        <v>263</v>
      </c>
      <c r="BM186" s="24" t="s">
        <v>664</v>
      </c>
    </row>
    <row r="187" spans="2:51" s="13" customFormat="1" ht="13.5">
      <c r="B187" s="204"/>
      <c r="D187" s="194" t="s">
        <v>178</v>
      </c>
      <c r="E187" s="205" t="s">
        <v>5</v>
      </c>
      <c r="F187" s="206" t="s">
        <v>665</v>
      </c>
      <c r="H187" s="207">
        <v>0.031</v>
      </c>
      <c r="I187" s="208"/>
      <c r="L187" s="204"/>
      <c r="M187" s="209"/>
      <c r="N187" s="210"/>
      <c r="O187" s="210"/>
      <c r="P187" s="210"/>
      <c r="Q187" s="210"/>
      <c r="R187" s="210"/>
      <c r="S187" s="210"/>
      <c r="T187" s="211"/>
      <c r="AT187" s="205" t="s">
        <v>178</v>
      </c>
      <c r="AU187" s="205" t="s">
        <v>82</v>
      </c>
      <c r="AV187" s="13" t="s">
        <v>82</v>
      </c>
      <c r="AW187" s="13" t="s">
        <v>36</v>
      </c>
      <c r="AX187" s="13" t="s">
        <v>80</v>
      </c>
      <c r="AY187" s="205" t="s">
        <v>167</v>
      </c>
    </row>
    <row r="188" spans="2:65" s="1" customFormat="1" ht="38.25" customHeight="1">
      <c r="B188" s="181"/>
      <c r="C188" s="182" t="s">
        <v>349</v>
      </c>
      <c r="D188" s="182" t="s">
        <v>169</v>
      </c>
      <c r="E188" s="183" t="s">
        <v>666</v>
      </c>
      <c r="F188" s="184" t="s">
        <v>667</v>
      </c>
      <c r="G188" s="185" t="s">
        <v>248</v>
      </c>
      <c r="H188" s="186">
        <v>0.04</v>
      </c>
      <c r="I188" s="187"/>
      <c r="J188" s="188">
        <f>ROUND(I188*H188,2)</f>
        <v>0</v>
      </c>
      <c r="K188" s="184" t="s">
        <v>173</v>
      </c>
      <c r="L188" s="41"/>
      <c r="M188" s="189" t="s">
        <v>5</v>
      </c>
      <c r="N188" s="190" t="s">
        <v>44</v>
      </c>
      <c r="O188" s="42"/>
      <c r="P188" s="191">
        <f>O188*H188</f>
        <v>0</v>
      </c>
      <c r="Q188" s="191">
        <v>0</v>
      </c>
      <c r="R188" s="191">
        <f>Q188*H188</f>
        <v>0</v>
      </c>
      <c r="S188" s="191">
        <v>0</v>
      </c>
      <c r="T188" s="192">
        <f>S188*H188</f>
        <v>0</v>
      </c>
      <c r="AR188" s="24" t="s">
        <v>263</v>
      </c>
      <c r="AT188" s="24" t="s">
        <v>169</v>
      </c>
      <c r="AU188" s="24" t="s">
        <v>82</v>
      </c>
      <c r="AY188" s="24" t="s">
        <v>167</v>
      </c>
      <c r="BE188" s="193">
        <f>IF(N188="základní",J188,0)</f>
        <v>0</v>
      </c>
      <c r="BF188" s="193">
        <f>IF(N188="snížená",J188,0)</f>
        <v>0</v>
      </c>
      <c r="BG188" s="193">
        <f>IF(N188="zákl. přenesená",J188,0)</f>
        <v>0</v>
      </c>
      <c r="BH188" s="193">
        <f>IF(N188="sníž. přenesená",J188,0)</f>
        <v>0</v>
      </c>
      <c r="BI188" s="193">
        <f>IF(N188="nulová",J188,0)</f>
        <v>0</v>
      </c>
      <c r="BJ188" s="24" t="s">
        <v>80</v>
      </c>
      <c r="BK188" s="193">
        <f>ROUND(I188*H188,2)</f>
        <v>0</v>
      </c>
      <c r="BL188" s="24" t="s">
        <v>263</v>
      </c>
      <c r="BM188" s="24" t="s">
        <v>668</v>
      </c>
    </row>
    <row r="189" spans="2:47" s="1" customFormat="1" ht="104.5">
      <c r="B189" s="41"/>
      <c r="D189" s="194" t="s">
        <v>176</v>
      </c>
      <c r="F189" s="195" t="s">
        <v>669</v>
      </c>
      <c r="I189" s="156"/>
      <c r="L189" s="41"/>
      <c r="M189" s="234"/>
      <c r="N189" s="235"/>
      <c r="O189" s="235"/>
      <c r="P189" s="235"/>
      <c r="Q189" s="235"/>
      <c r="R189" s="235"/>
      <c r="S189" s="235"/>
      <c r="T189" s="236"/>
      <c r="AT189" s="24" t="s">
        <v>176</v>
      </c>
      <c r="AU189" s="24" t="s">
        <v>82</v>
      </c>
    </row>
    <row r="190" spans="2:12" s="1" customFormat="1" ht="7" customHeight="1">
      <c r="B190" s="56"/>
      <c r="C190" s="57"/>
      <c r="D190" s="57"/>
      <c r="E190" s="57"/>
      <c r="F190" s="57"/>
      <c r="G190" s="57"/>
      <c r="H190" s="57"/>
      <c r="I190" s="134"/>
      <c r="J190" s="57"/>
      <c r="K190" s="57"/>
      <c r="L190" s="41"/>
    </row>
  </sheetData>
  <autoFilter ref="C90:K189"/>
  <mergeCells count="13">
    <mergeCell ref="E83:H83"/>
    <mergeCell ref="G1:H1"/>
    <mergeCell ref="L2:V2"/>
    <mergeCell ref="E49:H49"/>
    <mergeCell ref="E51:H51"/>
    <mergeCell ref="J55:J56"/>
    <mergeCell ref="E79:H79"/>
    <mergeCell ref="E81:H81"/>
    <mergeCell ref="E7:H7"/>
    <mergeCell ref="E9:H9"/>
    <mergeCell ref="E11:H11"/>
    <mergeCell ref="E26:H26"/>
    <mergeCell ref="E47:H47"/>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R509"/>
  <sheetViews>
    <sheetView showGridLines="0" workbookViewId="0" topLeftCell="A1">
      <pane ySplit="1" topLeftCell="A24" activePane="bottomLeft" state="frozen"/>
      <selection pane="bottomLeft" activeCell="K68" sqref="K68"/>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7"/>
      <c r="C1" s="107"/>
      <c r="D1" s="108" t="s">
        <v>1</v>
      </c>
      <c r="E1" s="107"/>
      <c r="F1" s="109" t="s">
        <v>131</v>
      </c>
      <c r="G1" s="373" t="s">
        <v>132</v>
      </c>
      <c r="H1" s="373"/>
      <c r="I1" s="110"/>
      <c r="J1" s="109" t="s">
        <v>133</v>
      </c>
      <c r="K1" s="108" t="s">
        <v>134</v>
      </c>
      <c r="L1" s="109" t="s">
        <v>135</v>
      </c>
      <c r="M1" s="109"/>
      <c r="N1" s="109"/>
      <c r="O1" s="109"/>
      <c r="P1" s="109"/>
      <c r="Q1" s="109"/>
      <c r="R1" s="109"/>
      <c r="S1" s="109"/>
      <c r="T1" s="10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7" customHeight="1">
      <c r="L2" s="339" t="s">
        <v>8</v>
      </c>
      <c r="M2" s="340"/>
      <c r="N2" s="340"/>
      <c r="O2" s="340"/>
      <c r="P2" s="340"/>
      <c r="Q2" s="340"/>
      <c r="R2" s="340"/>
      <c r="S2" s="340"/>
      <c r="T2" s="340"/>
      <c r="U2" s="340"/>
      <c r="V2" s="340"/>
      <c r="AT2" s="24" t="s">
        <v>99</v>
      </c>
    </row>
    <row r="3" spans="2:46" ht="7" customHeight="1">
      <c r="B3" s="25"/>
      <c r="C3" s="26"/>
      <c r="D3" s="26"/>
      <c r="E3" s="26"/>
      <c r="F3" s="26"/>
      <c r="G3" s="26"/>
      <c r="H3" s="26"/>
      <c r="I3" s="111"/>
      <c r="J3" s="26"/>
      <c r="K3" s="27"/>
      <c r="AT3" s="24" t="s">
        <v>82</v>
      </c>
    </row>
    <row r="4" spans="2:46" ht="37" customHeight="1">
      <c r="B4" s="28"/>
      <c r="C4" s="29"/>
      <c r="D4" s="30" t="s">
        <v>136</v>
      </c>
      <c r="E4" s="29"/>
      <c r="F4" s="29"/>
      <c r="G4" s="29"/>
      <c r="H4" s="29"/>
      <c r="I4" s="112"/>
      <c r="J4" s="29"/>
      <c r="K4" s="31"/>
      <c r="M4" s="32" t="s">
        <v>13</v>
      </c>
      <c r="AT4" s="24" t="s">
        <v>6</v>
      </c>
    </row>
    <row r="5" spans="2:11" ht="7" customHeight="1">
      <c r="B5" s="28"/>
      <c r="C5" s="29"/>
      <c r="D5" s="29"/>
      <c r="E5" s="29"/>
      <c r="F5" s="29"/>
      <c r="G5" s="29"/>
      <c r="H5" s="29"/>
      <c r="I5" s="112"/>
      <c r="J5" s="29"/>
      <c r="K5" s="31"/>
    </row>
    <row r="6" spans="2:11" ht="13.5">
      <c r="B6" s="28"/>
      <c r="C6" s="29"/>
      <c r="D6" s="37" t="s">
        <v>19</v>
      </c>
      <c r="E6" s="29"/>
      <c r="F6" s="29"/>
      <c r="G6" s="29"/>
      <c r="H6" s="29"/>
      <c r="I6" s="112"/>
      <c r="J6" s="29"/>
      <c r="K6" s="31"/>
    </row>
    <row r="7" spans="2:11" ht="16.5" customHeight="1">
      <c r="B7" s="28"/>
      <c r="C7" s="29"/>
      <c r="D7" s="29"/>
      <c r="E7" s="374" t="str">
        <f>'Rekapitulace stavby'!K6</f>
        <v>Plácek v Hlubočepích</v>
      </c>
      <c r="F7" s="380"/>
      <c r="G7" s="380"/>
      <c r="H7" s="380"/>
      <c r="I7" s="112"/>
      <c r="J7" s="29"/>
      <c r="K7" s="31"/>
    </row>
    <row r="8" spans="2:11" ht="13.5">
      <c r="B8" s="28"/>
      <c r="C8" s="29"/>
      <c r="D8" s="37" t="s">
        <v>137</v>
      </c>
      <c r="E8" s="29"/>
      <c r="F8" s="29"/>
      <c r="G8" s="29"/>
      <c r="H8" s="29"/>
      <c r="I8" s="112"/>
      <c r="J8" s="29"/>
      <c r="K8" s="31"/>
    </row>
    <row r="9" spans="2:11" s="1" customFormat="1" ht="16.5" customHeight="1">
      <c r="B9" s="41"/>
      <c r="C9" s="42"/>
      <c r="D9" s="42"/>
      <c r="E9" s="374" t="s">
        <v>670</v>
      </c>
      <c r="F9" s="375"/>
      <c r="G9" s="375"/>
      <c r="H9" s="375"/>
      <c r="I9" s="113"/>
      <c r="J9" s="42"/>
      <c r="K9" s="45"/>
    </row>
    <row r="10" spans="2:11" s="1" customFormat="1" ht="13.5">
      <c r="B10" s="41"/>
      <c r="C10" s="42"/>
      <c r="D10" s="37" t="s">
        <v>139</v>
      </c>
      <c r="E10" s="42"/>
      <c r="F10" s="42"/>
      <c r="G10" s="42"/>
      <c r="H10" s="42"/>
      <c r="I10" s="113"/>
      <c r="J10" s="42"/>
      <c r="K10" s="45"/>
    </row>
    <row r="11" spans="2:11" s="1" customFormat="1" ht="37" customHeight="1">
      <c r="B11" s="41"/>
      <c r="C11" s="42"/>
      <c r="D11" s="42"/>
      <c r="E11" s="376" t="s">
        <v>671</v>
      </c>
      <c r="F11" s="375"/>
      <c r="G11" s="375"/>
      <c r="H11" s="375"/>
      <c r="I11" s="113"/>
      <c r="J11" s="42"/>
      <c r="K11" s="45"/>
    </row>
    <row r="12" spans="2:11" s="1" customFormat="1" ht="13.5">
      <c r="B12" s="41"/>
      <c r="C12" s="42"/>
      <c r="D12" s="42"/>
      <c r="E12" s="42"/>
      <c r="F12" s="42"/>
      <c r="G12" s="42"/>
      <c r="H12" s="42"/>
      <c r="I12" s="113"/>
      <c r="J12" s="42"/>
      <c r="K12" s="45"/>
    </row>
    <row r="13" spans="2:11" s="1" customFormat="1" ht="14.5" customHeight="1">
      <c r="B13" s="41"/>
      <c r="C13" s="42"/>
      <c r="D13" s="37" t="s">
        <v>21</v>
      </c>
      <c r="E13" s="42"/>
      <c r="F13" s="35" t="s">
        <v>5</v>
      </c>
      <c r="G13" s="42"/>
      <c r="H13" s="42"/>
      <c r="I13" s="114" t="s">
        <v>22</v>
      </c>
      <c r="J13" s="35" t="s">
        <v>5</v>
      </c>
      <c r="K13" s="45"/>
    </row>
    <row r="14" spans="2:11" s="1" customFormat="1" ht="14.5" customHeight="1">
      <c r="B14" s="41"/>
      <c r="C14" s="42"/>
      <c r="D14" s="37" t="s">
        <v>23</v>
      </c>
      <c r="E14" s="42"/>
      <c r="F14" s="35" t="s">
        <v>24</v>
      </c>
      <c r="G14" s="42"/>
      <c r="H14" s="42"/>
      <c r="I14" s="114" t="s">
        <v>25</v>
      </c>
      <c r="J14" s="115" t="str">
        <f>'Rekapitulace stavby'!AN8</f>
        <v>30. 10. 2018</v>
      </c>
      <c r="K14" s="45"/>
    </row>
    <row r="15" spans="2:11" s="1" customFormat="1" ht="10.75" customHeight="1">
      <c r="B15" s="41"/>
      <c r="C15" s="42"/>
      <c r="D15" s="42"/>
      <c r="E15" s="42"/>
      <c r="F15" s="42"/>
      <c r="G15" s="42"/>
      <c r="H15" s="42"/>
      <c r="I15" s="113"/>
      <c r="J15" s="42"/>
      <c r="K15" s="45"/>
    </row>
    <row r="16" spans="2:11" s="1" customFormat="1" ht="14.5" customHeight="1">
      <c r="B16" s="41"/>
      <c r="C16" s="42"/>
      <c r="D16" s="37" t="s">
        <v>27</v>
      </c>
      <c r="E16" s="42"/>
      <c r="F16" s="42"/>
      <c r="G16" s="42"/>
      <c r="H16" s="42"/>
      <c r="I16" s="114" t="s">
        <v>28</v>
      </c>
      <c r="J16" s="35" t="s">
        <v>29</v>
      </c>
      <c r="K16" s="45"/>
    </row>
    <row r="17" spans="2:11" s="1" customFormat="1" ht="18" customHeight="1">
      <c r="B17" s="41"/>
      <c r="C17" s="42"/>
      <c r="D17" s="42"/>
      <c r="E17" s="35" t="s">
        <v>30</v>
      </c>
      <c r="F17" s="42"/>
      <c r="G17" s="42"/>
      <c r="H17" s="42"/>
      <c r="I17" s="114" t="s">
        <v>31</v>
      </c>
      <c r="J17" s="35" t="s">
        <v>5</v>
      </c>
      <c r="K17" s="45"/>
    </row>
    <row r="18" spans="2:11" s="1" customFormat="1" ht="7" customHeight="1">
      <c r="B18" s="41"/>
      <c r="C18" s="42"/>
      <c r="D18" s="42"/>
      <c r="E18" s="42"/>
      <c r="F18" s="42"/>
      <c r="G18" s="42"/>
      <c r="H18" s="42"/>
      <c r="I18" s="113"/>
      <c r="J18" s="42"/>
      <c r="K18" s="45"/>
    </row>
    <row r="19" spans="2:11" s="1" customFormat="1" ht="14.5" customHeight="1">
      <c r="B19" s="41"/>
      <c r="C19" s="42"/>
      <c r="D19" s="37" t="s">
        <v>32</v>
      </c>
      <c r="E19" s="42"/>
      <c r="F19" s="42"/>
      <c r="G19" s="42"/>
      <c r="H19" s="42"/>
      <c r="I19" s="114"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14" t="s">
        <v>31</v>
      </c>
      <c r="J20" s="35" t="str">
        <f>IF('Rekapitulace stavby'!AN14="Vyplň údaj","",IF('Rekapitulace stavby'!AN14="","",'Rekapitulace stavby'!AN14))</f>
        <v/>
      </c>
      <c r="K20" s="45"/>
    </row>
    <row r="21" spans="2:11" s="1" customFormat="1" ht="7" customHeight="1">
      <c r="B21" s="41"/>
      <c r="C21" s="42"/>
      <c r="D21" s="42"/>
      <c r="E21" s="42"/>
      <c r="F21" s="42"/>
      <c r="G21" s="42"/>
      <c r="H21" s="42"/>
      <c r="I21" s="113"/>
      <c r="J21" s="42"/>
      <c r="K21" s="45"/>
    </row>
    <row r="22" spans="2:11" s="1" customFormat="1" ht="14.5" customHeight="1">
      <c r="B22" s="41"/>
      <c r="C22" s="42"/>
      <c r="D22" s="37" t="s">
        <v>34</v>
      </c>
      <c r="E22" s="42"/>
      <c r="F22" s="42"/>
      <c r="G22" s="42"/>
      <c r="H22" s="42"/>
      <c r="I22" s="114" t="s">
        <v>28</v>
      </c>
      <c r="J22" s="35" t="s">
        <v>5</v>
      </c>
      <c r="K22" s="45"/>
    </row>
    <row r="23" spans="2:11" s="1" customFormat="1" ht="18" customHeight="1">
      <c r="B23" s="41"/>
      <c r="C23" s="42"/>
      <c r="D23" s="42"/>
      <c r="E23" s="35" t="s">
        <v>35</v>
      </c>
      <c r="F23" s="42"/>
      <c r="G23" s="42"/>
      <c r="H23" s="42"/>
      <c r="I23" s="114" t="s">
        <v>31</v>
      </c>
      <c r="J23" s="35" t="s">
        <v>5</v>
      </c>
      <c r="K23" s="45"/>
    </row>
    <row r="24" spans="2:11" s="1" customFormat="1" ht="7" customHeight="1">
      <c r="B24" s="41"/>
      <c r="C24" s="42"/>
      <c r="D24" s="42"/>
      <c r="E24" s="42"/>
      <c r="F24" s="42"/>
      <c r="G24" s="42"/>
      <c r="H24" s="42"/>
      <c r="I24" s="113"/>
      <c r="J24" s="42"/>
      <c r="K24" s="45"/>
    </row>
    <row r="25" spans="2:11" s="1" customFormat="1" ht="14.5" customHeight="1">
      <c r="B25" s="41"/>
      <c r="C25" s="42"/>
      <c r="D25" s="37" t="s">
        <v>37</v>
      </c>
      <c r="E25" s="42"/>
      <c r="F25" s="42"/>
      <c r="G25" s="42"/>
      <c r="H25" s="42"/>
      <c r="I25" s="113"/>
      <c r="J25" s="42"/>
      <c r="K25" s="45"/>
    </row>
    <row r="26" spans="2:11" s="7" customFormat="1" ht="16.5" customHeight="1">
      <c r="B26" s="116"/>
      <c r="C26" s="117"/>
      <c r="D26" s="117"/>
      <c r="E26" s="350" t="s">
        <v>5</v>
      </c>
      <c r="F26" s="350"/>
      <c r="G26" s="350"/>
      <c r="H26" s="350"/>
      <c r="I26" s="118"/>
      <c r="J26" s="117"/>
      <c r="K26" s="119"/>
    </row>
    <row r="27" spans="2:11" s="1" customFormat="1" ht="7" customHeight="1">
      <c r="B27" s="41"/>
      <c r="C27" s="42"/>
      <c r="D27" s="42"/>
      <c r="E27" s="42"/>
      <c r="F27" s="42"/>
      <c r="G27" s="42"/>
      <c r="H27" s="42"/>
      <c r="I27" s="113"/>
      <c r="J27" s="42"/>
      <c r="K27" s="45"/>
    </row>
    <row r="28" spans="2:11" s="1" customFormat="1" ht="7" customHeight="1">
      <c r="B28" s="41"/>
      <c r="C28" s="42"/>
      <c r="D28" s="68"/>
      <c r="E28" s="68"/>
      <c r="F28" s="68"/>
      <c r="G28" s="68"/>
      <c r="H28" s="68"/>
      <c r="I28" s="120"/>
      <c r="J28" s="68"/>
      <c r="K28" s="121"/>
    </row>
    <row r="29" spans="2:11" s="1" customFormat="1" ht="25.4" customHeight="1">
      <c r="B29" s="41"/>
      <c r="C29" s="42"/>
      <c r="D29" s="122" t="s">
        <v>39</v>
      </c>
      <c r="E29" s="42"/>
      <c r="F29" s="42"/>
      <c r="G29" s="42"/>
      <c r="H29" s="42"/>
      <c r="I29" s="113"/>
      <c r="J29" s="123">
        <f>ROUND(J103,2)</f>
        <v>0</v>
      </c>
      <c r="K29" s="45"/>
    </row>
    <row r="30" spans="2:11" s="1" customFormat="1" ht="7" customHeight="1">
      <c r="B30" s="41"/>
      <c r="C30" s="42"/>
      <c r="D30" s="68"/>
      <c r="E30" s="68"/>
      <c r="F30" s="68"/>
      <c r="G30" s="68"/>
      <c r="H30" s="68"/>
      <c r="I30" s="120"/>
      <c r="J30" s="68"/>
      <c r="K30" s="121"/>
    </row>
    <row r="31" spans="2:11" s="1" customFormat="1" ht="14.5" customHeight="1">
      <c r="B31" s="41"/>
      <c r="C31" s="42"/>
      <c r="D31" s="42"/>
      <c r="E31" s="42"/>
      <c r="F31" s="46" t="s">
        <v>41</v>
      </c>
      <c r="G31" s="42"/>
      <c r="H31" s="42"/>
      <c r="I31" s="124" t="s">
        <v>40</v>
      </c>
      <c r="J31" s="46" t="s">
        <v>42</v>
      </c>
      <c r="K31" s="45"/>
    </row>
    <row r="32" spans="2:11" s="1" customFormat="1" ht="14.5" customHeight="1">
      <c r="B32" s="41"/>
      <c r="C32" s="42"/>
      <c r="D32" s="49" t="s">
        <v>43</v>
      </c>
      <c r="E32" s="49" t="s">
        <v>44</v>
      </c>
      <c r="F32" s="125">
        <f>ROUND(SUM(BE103:BE508),2)</f>
        <v>0</v>
      </c>
      <c r="G32" s="42"/>
      <c r="H32" s="42"/>
      <c r="I32" s="126">
        <v>0.21</v>
      </c>
      <c r="J32" s="125">
        <f>ROUND(ROUND((SUM(BE103:BE508)),2)*I32,2)</f>
        <v>0</v>
      </c>
      <c r="K32" s="45"/>
    </row>
    <row r="33" spans="2:11" s="1" customFormat="1" ht="14.5" customHeight="1">
      <c r="B33" s="41"/>
      <c r="C33" s="42"/>
      <c r="D33" s="42"/>
      <c r="E33" s="49" t="s">
        <v>45</v>
      </c>
      <c r="F33" s="125">
        <f>ROUND(SUM(BF103:BF508),2)</f>
        <v>0</v>
      </c>
      <c r="G33" s="42"/>
      <c r="H33" s="42"/>
      <c r="I33" s="126">
        <v>0.15</v>
      </c>
      <c r="J33" s="125">
        <f>ROUND(ROUND((SUM(BF103:BF508)),2)*I33,2)</f>
        <v>0</v>
      </c>
      <c r="K33" s="45"/>
    </row>
    <row r="34" spans="2:11" s="1" customFormat="1" ht="14.5" customHeight="1" hidden="1">
      <c r="B34" s="41"/>
      <c r="C34" s="42"/>
      <c r="D34" s="42"/>
      <c r="E34" s="49" t="s">
        <v>46</v>
      </c>
      <c r="F34" s="125">
        <f>ROUND(SUM(BG103:BG508),2)</f>
        <v>0</v>
      </c>
      <c r="G34" s="42"/>
      <c r="H34" s="42"/>
      <c r="I34" s="126">
        <v>0.21</v>
      </c>
      <c r="J34" s="125">
        <v>0</v>
      </c>
      <c r="K34" s="45"/>
    </row>
    <row r="35" spans="2:11" s="1" customFormat="1" ht="14.5" customHeight="1" hidden="1">
      <c r="B35" s="41"/>
      <c r="C35" s="42"/>
      <c r="D35" s="42"/>
      <c r="E35" s="49" t="s">
        <v>47</v>
      </c>
      <c r="F35" s="125">
        <f>ROUND(SUM(BH103:BH508),2)</f>
        <v>0</v>
      </c>
      <c r="G35" s="42"/>
      <c r="H35" s="42"/>
      <c r="I35" s="126">
        <v>0.15</v>
      </c>
      <c r="J35" s="125">
        <v>0</v>
      </c>
      <c r="K35" s="45"/>
    </row>
    <row r="36" spans="2:11" s="1" customFormat="1" ht="14.5" customHeight="1" hidden="1">
      <c r="B36" s="41"/>
      <c r="C36" s="42"/>
      <c r="D36" s="42"/>
      <c r="E36" s="49" t="s">
        <v>48</v>
      </c>
      <c r="F36" s="125">
        <f>ROUND(SUM(BI103:BI508),2)</f>
        <v>0</v>
      </c>
      <c r="G36" s="42"/>
      <c r="H36" s="42"/>
      <c r="I36" s="126">
        <v>0</v>
      </c>
      <c r="J36" s="125">
        <v>0</v>
      </c>
      <c r="K36" s="45"/>
    </row>
    <row r="37" spans="2:11" s="1" customFormat="1" ht="7" customHeight="1">
      <c r="B37" s="41"/>
      <c r="C37" s="42"/>
      <c r="D37" s="42"/>
      <c r="E37" s="42"/>
      <c r="F37" s="42"/>
      <c r="G37" s="42"/>
      <c r="H37" s="42"/>
      <c r="I37" s="113"/>
      <c r="J37" s="42"/>
      <c r="K37" s="45"/>
    </row>
    <row r="38" spans="2:11" s="1" customFormat="1" ht="25.4" customHeight="1">
      <c r="B38" s="41"/>
      <c r="C38" s="127"/>
      <c r="D38" s="128" t="s">
        <v>49</v>
      </c>
      <c r="E38" s="71"/>
      <c r="F38" s="71"/>
      <c r="G38" s="129" t="s">
        <v>50</v>
      </c>
      <c r="H38" s="130" t="s">
        <v>51</v>
      </c>
      <c r="I38" s="131"/>
      <c r="J38" s="132">
        <f>SUM(J29:J36)</f>
        <v>0</v>
      </c>
      <c r="K38" s="133"/>
    </row>
    <row r="39" spans="2:11" s="1" customFormat="1" ht="14.5" customHeight="1">
      <c r="B39" s="56"/>
      <c r="C39" s="57"/>
      <c r="D39" s="57"/>
      <c r="E39" s="57"/>
      <c r="F39" s="57"/>
      <c r="G39" s="57"/>
      <c r="H39" s="57"/>
      <c r="I39" s="134"/>
      <c r="J39" s="57"/>
      <c r="K39" s="58"/>
    </row>
    <row r="43" spans="2:11" s="1" customFormat="1" ht="7" customHeight="1">
      <c r="B43" s="59"/>
      <c r="C43" s="60"/>
      <c r="D43" s="60"/>
      <c r="E43" s="60"/>
      <c r="F43" s="60"/>
      <c r="G43" s="60"/>
      <c r="H43" s="60"/>
      <c r="I43" s="135"/>
      <c r="J43" s="60"/>
      <c r="K43" s="136"/>
    </row>
    <row r="44" spans="2:11" s="1" customFormat="1" ht="37" customHeight="1">
      <c r="B44" s="41"/>
      <c r="C44" s="30" t="s">
        <v>141</v>
      </c>
      <c r="D44" s="42"/>
      <c r="E44" s="42"/>
      <c r="F44" s="42"/>
      <c r="G44" s="42"/>
      <c r="H44" s="42"/>
      <c r="I44" s="113"/>
      <c r="J44" s="42"/>
      <c r="K44" s="45"/>
    </row>
    <row r="45" spans="2:11" s="1" customFormat="1" ht="7" customHeight="1">
      <c r="B45" s="41"/>
      <c r="C45" s="42"/>
      <c r="D45" s="42"/>
      <c r="E45" s="42"/>
      <c r="F45" s="42"/>
      <c r="G45" s="42"/>
      <c r="H45" s="42"/>
      <c r="I45" s="113"/>
      <c r="J45" s="42"/>
      <c r="K45" s="45"/>
    </row>
    <row r="46" spans="2:11" s="1" customFormat="1" ht="14.5" customHeight="1">
      <c r="B46" s="41"/>
      <c r="C46" s="37" t="s">
        <v>19</v>
      </c>
      <c r="D46" s="42"/>
      <c r="E46" s="42"/>
      <c r="F46" s="42"/>
      <c r="G46" s="42"/>
      <c r="H46" s="42"/>
      <c r="I46" s="113"/>
      <c r="J46" s="42"/>
      <c r="K46" s="45"/>
    </row>
    <row r="47" spans="2:11" s="1" customFormat="1" ht="16.5" customHeight="1">
      <c r="B47" s="41"/>
      <c r="C47" s="42"/>
      <c r="D47" s="42"/>
      <c r="E47" s="374" t="str">
        <f>E7</f>
        <v>Plácek v Hlubočepích</v>
      </c>
      <c r="F47" s="380"/>
      <c r="G47" s="380"/>
      <c r="H47" s="380"/>
      <c r="I47" s="113"/>
      <c r="J47" s="42"/>
      <c r="K47" s="45"/>
    </row>
    <row r="48" spans="2:11" ht="13.5">
      <c r="B48" s="28"/>
      <c r="C48" s="37" t="s">
        <v>137</v>
      </c>
      <c r="D48" s="29"/>
      <c r="E48" s="29"/>
      <c r="F48" s="29"/>
      <c r="G48" s="29"/>
      <c r="H48" s="29"/>
      <c r="I48" s="112"/>
      <c r="J48" s="29"/>
      <c r="K48" s="31"/>
    </row>
    <row r="49" spans="2:11" s="1" customFormat="1" ht="16.5" customHeight="1">
      <c r="B49" s="41"/>
      <c r="C49" s="42"/>
      <c r="D49" s="42"/>
      <c r="E49" s="374" t="s">
        <v>670</v>
      </c>
      <c r="F49" s="375"/>
      <c r="G49" s="375"/>
      <c r="H49" s="375"/>
      <c r="I49" s="113"/>
      <c r="J49" s="42"/>
      <c r="K49" s="45"/>
    </row>
    <row r="50" spans="2:11" s="1" customFormat="1" ht="14.5" customHeight="1">
      <c r="B50" s="41"/>
      <c r="C50" s="37" t="s">
        <v>139</v>
      </c>
      <c r="D50" s="42"/>
      <c r="E50" s="42"/>
      <c r="F50" s="42"/>
      <c r="G50" s="42"/>
      <c r="H50" s="42"/>
      <c r="I50" s="113"/>
      <c r="J50" s="42"/>
      <c r="K50" s="45"/>
    </row>
    <row r="51" spans="2:11" s="1" customFormat="1" ht="17.25" customHeight="1">
      <c r="B51" s="41"/>
      <c r="C51" s="42"/>
      <c r="D51" s="42"/>
      <c r="E51" s="376" t="str">
        <f>E11</f>
        <v>02.1 - SO 02 Toalety - stavební část</v>
      </c>
      <c r="F51" s="375"/>
      <c r="G51" s="375"/>
      <c r="H51" s="375"/>
      <c r="I51" s="113"/>
      <c r="J51" s="42"/>
      <c r="K51" s="45"/>
    </row>
    <row r="52" spans="2:11" s="1" customFormat="1" ht="7" customHeight="1">
      <c r="B52" s="41"/>
      <c r="C52" s="42"/>
      <c r="D52" s="42"/>
      <c r="E52" s="42"/>
      <c r="F52" s="42"/>
      <c r="G52" s="42"/>
      <c r="H52" s="42"/>
      <c r="I52" s="113"/>
      <c r="J52" s="42"/>
      <c r="K52" s="45"/>
    </row>
    <row r="53" spans="2:11" s="1" customFormat="1" ht="18" customHeight="1">
      <c r="B53" s="41"/>
      <c r="C53" s="37" t="s">
        <v>23</v>
      </c>
      <c r="D53" s="42"/>
      <c r="E53" s="42"/>
      <c r="F53" s="35" t="str">
        <f>F14</f>
        <v>p.č.1282/1, k.ú. Hlubočepy [728837]</v>
      </c>
      <c r="G53" s="42"/>
      <c r="H53" s="42"/>
      <c r="I53" s="114" t="s">
        <v>25</v>
      </c>
      <c r="J53" s="115" t="str">
        <f>IF(J14="","",J14)</f>
        <v>30. 10. 2018</v>
      </c>
      <c r="K53" s="45"/>
    </row>
    <row r="54" spans="2:11" s="1" customFormat="1" ht="7" customHeight="1">
      <c r="B54" s="41"/>
      <c r="C54" s="42"/>
      <c r="D54" s="42"/>
      <c r="E54" s="42"/>
      <c r="F54" s="42"/>
      <c r="G54" s="42"/>
      <c r="H54" s="42"/>
      <c r="I54" s="113"/>
      <c r="J54" s="42"/>
      <c r="K54" s="45"/>
    </row>
    <row r="55" spans="2:11" s="1" customFormat="1" ht="13.5">
      <c r="B55" s="41"/>
      <c r="C55" s="37" t="s">
        <v>27</v>
      </c>
      <c r="D55" s="42"/>
      <c r="E55" s="42"/>
      <c r="F55" s="35" t="str">
        <f>E17</f>
        <v>M.Č. PRAHA 5</v>
      </c>
      <c r="G55" s="42"/>
      <c r="H55" s="42"/>
      <c r="I55" s="114" t="s">
        <v>34</v>
      </c>
      <c r="J55" s="350" t="str">
        <f>E23</f>
        <v>VISION FOR LIFE s.r.o.</v>
      </c>
      <c r="K55" s="45"/>
    </row>
    <row r="56" spans="2:11" s="1" customFormat="1" ht="14.5" customHeight="1">
      <c r="B56" s="41"/>
      <c r="C56" s="37" t="s">
        <v>32</v>
      </c>
      <c r="D56" s="42"/>
      <c r="E56" s="42"/>
      <c r="F56" s="35" t="str">
        <f>IF(E20="","",E20)</f>
        <v/>
      </c>
      <c r="G56" s="42"/>
      <c r="H56" s="42"/>
      <c r="I56" s="113"/>
      <c r="J56" s="377"/>
      <c r="K56" s="45"/>
    </row>
    <row r="57" spans="2:11" s="1" customFormat="1" ht="10.4" customHeight="1">
      <c r="B57" s="41"/>
      <c r="C57" s="42"/>
      <c r="D57" s="42"/>
      <c r="E57" s="42"/>
      <c r="F57" s="42"/>
      <c r="G57" s="42"/>
      <c r="H57" s="42"/>
      <c r="I57" s="113"/>
      <c r="J57" s="42"/>
      <c r="K57" s="45"/>
    </row>
    <row r="58" spans="2:11" s="1" customFormat="1" ht="29.25" customHeight="1">
      <c r="B58" s="41"/>
      <c r="C58" s="137" t="s">
        <v>142</v>
      </c>
      <c r="D58" s="127"/>
      <c r="E58" s="127"/>
      <c r="F58" s="127"/>
      <c r="G58" s="127"/>
      <c r="H58" s="127"/>
      <c r="I58" s="138"/>
      <c r="J58" s="139" t="s">
        <v>143</v>
      </c>
      <c r="K58" s="140"/>
    </row>
    <row r="59" spans="2:11" s="1" customFormat="1" ht="10.4" customHeight="1">
      <c r="B59" s="41"/>
      <c r="C59" s="42"/>
      <c r="D59" s="42"/>
      <c r="E59" s="42"/>
      <c r="F59" s="42"/>
      <c r="G59" s="42"/>
      <c r="H59" s="42"/>
      <c r="I59" s="113"/>
      <c r="J59" s="42"/>
      <c r="K59" s="45"/>
    </row>
    <row r="60" spans="2:47" s="1" customFormat="1" ht="29.25" customHeight="1">
      <c r="B60" s="41"/>
      <c r="C60" s="141" t="s">
        <v>144</v>
      </c>
      <c r="D60" s="42"/>
      <c r="E60" s="42"/>
      <c r="F60" s="42"/>
      <c r="G60" s="42"/>
      <c r="H60" s="42"/>
      <c r="I60" s="113"/>
      <c r="J60" s="123">
        <f>J103</f>
        <v>0</v>
      </c>
      <c r="K60" s="45"/>
      <c r="AU60" s="24" t="s">
        <v>145</v>
      </c>
    </row>
    <row r="61" spans="2:11" s="8" customFormat="1" ht="25" customHeight="1">
      <c r="B61" s="142"/>
      <c r="C61" s="143"/>
      <c r="D61" s="144" t="s">
        <v>146</v>
      </c>
      <c r="E61" s="145"/>
      <c r="F61" s="145"/>
      <c r="G61" s="145"/>
      <c r="H61" s="145"/>
      <c r="I61" s="146"/>
      <c r="J61" s="147">
        <f>J104</f>
        <v>0</v>
      </c>
      <c r="K61" s="148"/>
    </row>
    <row r="62" spans="2:11" s="9" customFormat="1" ht="19.9" customHeight="1">
      <c r="B62" s="149"/>
      <c r="C62" s="150"/>
      <c r="D62" s="151" t="s">
        <v>147</v>
      </c>
      <c r="E62" s="152"/>
      <c r="F62" s="152"/>
      <c r="G62" s="152"/>
      <c r="H62" s="152"/>
      <c r="I62" s="153"/>
      <c r="J62" s="154">
        <f>J105</f>
        <v>0</v>
      </c>
      <c r="K62" s="155"/>
    </row>
    <row r="63" spans="2:11" s="9" customFormat="1" ht="19.9" customHeight="1">
      <c r="B63" s="149"/>
      <c r="C63" s="150"/>
      <c r="D63" s="151" t="s">
        <v>530</v>
      </c>
      <c r="E63" s="152"/>
      <c r="F63" s="152"/>
      <c r="G63" s="152"/>
      <c r="H63" s="152"/>
      <c r="I63" s="153"/>
      <c r="J63" s="154">
        <f>J134</f>
        <v>0</v>
      </c>
      <c r="K63" s="155"/>
    </row>
    <row r="64" spans="2:11" s="9" customFormat="1" ht="19.9" customHeight="1">
      <c r="B64" s="149"/>
      <c r="C64" s="150"/>
      <c r="D64" s="151" t="s">
        <v>531</v>
      </c>
      <c r="E64" s="152"/>
      <c r="F64" s="152"/>
      <c r="G64" s="152"/>
      <c r="H64" s="152"/>
      <c r="I64" s="153"/>
      <c r="J64" s="154">
        <f>J158</f>
        <v>0</v>
      </c>
      <c r="K64" s="155"/>
    </row>
    <row r="65" spans="2:11" s="9" customFormat="1" ht="19.9" customHeight="1">
      <c r="B65" s="149"/>
      <c r="C65" s="150"/>
      <c r="D65" s="151" t="s">
        <v>369</v>
      </c>
      <c r="E65" s="152"/>
      <c r="F65" s="152"/>
      <c r="G65" s="152"/>
      <c r="H65" s="152"/>
      <c r="I65" s="153"/>
      <c r="J65" s="154">
        <f>J168</f>
        <v>0</v>
      </c>
      <c r="K65" s="155"/>
    </row>
    <row r="66" spans="2:11" s="9" customFormat="1" ht="19.9" customHeight="1">
      <c r="B66" s="149"/>
      <c r="C66" s="150"/>
      <c r="D66" s="151" t="s">
        <v>532</v>
      </c>
      <c r="E66" s="152"/>
      <c r="F66" s="152"/>
      <c r="G66" s="152"/>
      <c r="H66" s="152"/>
      <c r="I66" s="153"/>
      <c r="J66" s="154">
        <f>J199</f>
        <v>0</v>
      </c>
      <c r="K66" s="155"/>
    </row>
    <row r="67" spans="2:11" s="9" customFormat="1" ht="19.9" customHeight="1">
      <c r="B67" s="149"/>
      <c r="C67" s="150"/>
      <c r="D67" s="151" t="s">
        <v>371</v>
      </c>
      <c r="E67" s="152"/>
      <c r="F67" s="152"/>
      <c r="G67" s="152"/>
      <c r="H67" s="152"/>
      <c r="I67" s="153"/>
      <c r="J67" s="154">
        <f>J248</f>
        <v>0</v>
      </c>
      <c r="K67" s="155"/>
    </row>
    <row r="68" spans="2:11" s="9" customFormat="1" ht="19.9" customHeight="1">
      <c r="B68" s="149"/>
      <c r="C68" s="150"/>
      <c r="D68" s="151" t="s">
        <v>372</v>
      </c>
      <c r="E68" s="152"/>
      <c r="F68" s="152"/>
      <c r="G68" s="152"/>
      <c r="H68" s="152"/>
      <c r="I68" s="153"/>
      <c r="J68" s="154">
        <f>J252</f>
        <v>0</v>
      </c>
      <c r="K68" s="155"/>
    </row>
    <row r="69" spans="2:11" s="8" customFormat="1" ht="25" customHeight="1">
      <c r="B69" s="142"/>
      <c r="C69" s="143"/>
      <c r="D69" s="144" t="s">
        <v>533</v>
      </c>
      <c r="E69" s="145"/>
      <c r="F69" s="145"/>
      <c r="G69" s="145"/>
      <c r="H69" s="145"/>
      <c r="I69" s="146"/>
      <c r="J69" s="147">
        <f>J255</f>
        <v>0</v>
      </c>
      <c r="K69" s="148"/>
    </row>
    <row r="70" spans="2:11" s="9" customFormat="1" ht="19.9" customHeight="1">
      <c r="B70" s="149"/>
      <c r="C70" s="150"/>
      <c r="D70" s="151" t="s">
        <v>672</v>
      </c>
      <c r="E70" s="152"/>
      <c r="F70" s="152"/>
      <c r="G70" s="152"/>
      <c r="H70" s="152"/>
      <c r="I70" s="153"/>
      <c r="J70" s="154">
        <f>J256</f>
        <v>0</v>
      </c>
      <c r="K70" s="155"/>
    </row>
    <row r="71" spans="2:11" s="9" customFormat="1" ht="19.9" customHeight="1">
      <c r="B71" s="149"/>
      <c r="C71" s="150"/>
      <c r="D71" s="151" t="s">
        <v>673</v>
      </c>
      <c r="E71" s="152"/>
      <c r="F71" s="152"/>
      <c r="G71" s="152"/>
      <c r="H71" s="152"/>
      <c r="I71" s="153"/>
      <c r="J71" s="154">
        <f>J283</f>
        <v>0</v>
      </c>
      <c r="K71" s="155"/>
    </row>
    <row r="72" spans="2:11" s="9" customFormat="1" ht="19.9" customHeight="1">
      <c r="B72" s="149"/>
      <c r="C72" s="150"/>
      <c r="D72" s="151" t="s">
        <v>674</v>
      </c>
      <c r="E72" s="152"/>
      <c r="F72" s="152"/>
      <c r="G72" s="152"/>
      <c r="H72" s="152"/>
      <c r="I72" s="153"/>
      <c r="J72" s="154">
        <f>J337</f>
        <v>0</v>
      </c>
      <c r="K72" s="155"/>
    </row>
    <row r="73" spans="2:11" s="9" customFormat="1" ht="19.9" customHeight="1">
      <c r="B73" s="149"/>
      <c r="C73" s="150"/>
      <c r="D73" s="151" t="s">
        <v>534</v>
      </c>
      <c r="E73" s="152"/>
      <c r="F73" s="152"/>
      <c r="G73" s="152"/>
      <c r="H73" s="152"/>
      <c r="I73" s="153"/>
      <c r="J73" s="154">
        <f>J365</f>
        <v>0</v>
      </c>
      <c r="K73" s="155"/>
    </row>
    <row r="74" spans="2:11" s="9" customFormat="1" ht="19.9" customHeight="1">
      <c r="B74" s="149"/>
      <c r="C74" s="150"/>
      <c r="D74" s="151" t="s">
        <v>675</v>
      </c>
      <c r="E74" s="152"/>
      <c r="F74" s="152"/>
      <c r="G74" s="152"/>
      <c r="H74" s="152"/>
      <c r="I74" s="153"/>
      <c r="J74" s="154">
        <f>J375</f>
        <v>0</v>
      </c>
      <c r="K74" s="155"/>
    </row>
    <row r="75" spans="2:11" s="9" customFormat="1" ht="19.9" customHeight="1">
      <c r="B75" s="149"/>
      <c r="C75" s="150"/>
      <c r="D75" s="151" t="s">
        <v>676</v>
      </c>
      <c r="E75" s="152"/>
      <c r="F75" s="152"/>
      <c r="G75" s="152"/>
      <c r="H75" s="152"/>
      <c r="I75" s="153"/>
      <c r="J75" s="154">
        <f>J383</f>
        <v>0</v>
      </c>
      <c r="K75" s="155"/>
    </row>
    <row r="76" spans="2:11" s="9" customFormat="1" ht="19.9" customHeight="1">
      <c r="B76" s="149"/>
      <c r="C76" s="150"/>
      <c r="D76" s="151" t="s">
        <v>677</v>
      </c>
      <c r="E76" s="152"/>
      <c r="F76" s="152"/>
      <c r="G76" s="152"/>
      <c r="H76" s="152"/>
      <c r="I76" s="153"/>
      <c r="J76" s="154">
        <f>J396</f>
        <v>0</v>
      </c>
      <c r="K76" s="155"/>
    </row>
    <row r="77" spans="2:11" s="9" customFormat="1" ht="19.9" customHeight="1">
      <c r="B77" s="149"/>
      <c r="C77" s="150"/>
      <c r="D77" s="151" t="s">
        <v>535</v>
      </c>
      <c r="E77" s="152"/>
      <c r="F77" s="152"/>
      <c r="G77" s="152"/>
      <c r="H77" s="152"/>
      <c r="I77" s="153"/>
      <c r="J77" s="154">
        <f>J414</f>
        <v>0</v>
      </c>
      <c r="K77" s="155"/>
    </row>
    <row r="78" spans="2:11" s="9" customFormat="1" ht="19.9" customHeight="1">
      <c r="B78" s="149"/>
      <c r="C78" s="150"/>
      <c r="D78" s="151" t="s">
        <v>678</v>
      </c>
      <c r="E78" s="152"/>
      <c r="F78" s="152"/>
      <c r="G78" s="152"/>
      <c r="H78" s="152"/>
      <c r="I78" s="153"/>
      <c r="J78" s="154">
        <f>J453</f>
        <v>0</v>
      </c>
      <c r="K78" s="155"/>
    </row>
    <row r="79" spans="2:11" s="9" customFormat="1" ht="19.9" customHeight="1">
      <c r="B79" s="149"/>
      <c r="C79" s="150"/>
      <c r="D79" s="151" t="s">
        <v>679</v>
      </c>
      <c r="E79" s="152"/>
      <c r="F79" s="152"/>
      <c r="G79" s="152"/>
      <c r="H79" s="152"/>
      <c r="I79" s="153"/>
      <c r="J79" s="154">
        <f>J464</f>
        <v>0</v>
      </c>
      <c r="K79" s="155"/>
    </row>
    <row r="80" spans="2:11" s="9" customFormat="1" ht="19.9" customHeight="1">
      <c r="B80" s="149"/>
      <c r="C80" s="150"/>
      <c r="D80" s="151" t="s">
        <v>680</v>
      </c>
      <c r="E80" s="152"/>
      <c r="F80" s="152"/>
      <c r="G80" s="152"/>
      <c r="H80" s="152"/>
      <c r="I80" s="153"/>
      <c r="J80" s="154">
        <f>J476</f>
        <v>0</v>
      </c>
      <c r="K80" s="155"/>
    </row>
    <row r="81" spans="2:11" s="9" customFormat="1" ht="19.9" customHeight="1">
      <c r="B81" s="149"/>
      <c r="C81" s="150"/>
      <c r="D81" s="151" t="s">
        <v>681</v>
      </c>
      <c r="E81" s="152"/>
      <c r="F81" s="152"/>
      <c r="G81" s="152"/>
      <c r="H81" s="152"/>
      <c r="I81" s="153"/>
      <c r="J81" s="154">
        <f>J498</f>
        <v>0</v>
      </c>
      <c r="K81" s="155"/>
    </row>
    <row r="82" spans="2:11" s="1" customFormat="1" ht="21.75" customHeight="1">
      <c r="B82" s="41"/>
      <c r="C82" s="42"/>
      <c r="D82" s="42"/>
      <c r="E82" s="42"/>
      <c r="F82" s="42"/>
      <c r="G82" s="42"/>
      <c r="H82" s="42"/>
      <c r="I82" s="113"/>
      <c r="J82" s="42"/>
      <c r="K82" s="45"/>
    </row>
    <row r="83" spans="2:11" s="1" customFormat="1" ht="7" customHeight="1">
      <c r="B83" s="56"/>
      <c r="C83" s="57"/>
      <c r="D83" s="57"/>
      <c r="E83" s="57"/>
      <c r="F83" s="57"/>
      <c r="G83" s="57"/>
      <c r="H83" s="57"/>
      <c r="I83" s="134"/>
      <c r="J83" s="57"/>
      <c r="K83" s="58"/>
    </row>
    <row r="87" spans="2:12" s="1" customFormat="1" ht="7" customHeight="1">
      <c r="B87" s="59"/>
      <c r="C87" s="60"/>
      <c r="D87" s="60"/>
      <c r="E87" s="60"/>
      <c r="F87" s="60"/>
      <c r="G87" s="60"/>
      <c r="H87" s="60"/>
      <c r="I87" s="135"/>
      <c r="J87" s="60"/>
      <c r="K87" s="60"/>
      <c r="L87" s="41"/>
    </row>
    <row r="88" spans="2:12" s="1" customFormat="1" ht="37" customHeight="1">
      <c r="B88" s="41"/>
      <c r="C88" s="61" t="s">
        <v>151</v>
      </c>
      <c r="I88" s="156"/>
      <c r="L88" s="41"/>
    </row>
    <row r="89" spans="2:12" s="1" customFormat="1" ht="7" customHeight="1">
      <c r="B89" s="41"/>
      <c r="I89" s="156"/>
      <c r="L89" s="41"/>
    </row>
    <row r="90" spans="2:12" s="1" customFormat="1" ht="14.5" customHeight="1">
      <c r="B90" s="41"/>
      <c r="C90" s="63" t="s">
        <v>19</v>
      </c>
      <c r="I90" s="156"/>
      <c r="L90" s="41"/>
    </row>
    <row r="91" spans="2:12" s="1" customFormat="1" ht="16.5" customHeight="1">
      <c r="B91" s="41"/>
      <c r="E91" s="378" t="str">
        <f>E7</f>
        <v>Plácek v Hlubočepích</v>
      </c>
      <c r="F91" s="379"/>
      <c r="G91" s="379"/>
      <c r="H91" s="379"/>
      <c r="I91" s="156"/>
      <c r="L91" s="41"/>
    </row>
    <row r="92" spans="2:12" ht="13.5">
      <c r="B92" s="28"/>
      <c r="C92" s="63" t="s">
        <v>137</v>
      </c>
      <c r="L92" s="28"/>
    </row>
    <row r="93" spans="2:12" s="1" customFormat="1" ht="16.5" customHeight="1">
      <c r="B93" s="41"/>
      <c r="E93" s="378" t="s">
        <v>670</v>
      </c>
      <c r="F93" s="372"/>
      <c r="G93" s="372"/>
      <c r="H93" s="372"/>
      <c r="I93" s="156"/>
      <c r="L93" s="41"/>
    </row>
    <row r="94" spans="2:12" s="1" customFormat="1" ht="14.5" customHeight="1">
      <c r="B94" s="41"/>
      <c r="C94" s="63" t="s">
        <v>139</v>
      </c>
      <c r="I94" s="156"/>
      <c r="L94" s="41"/>
    </row>
    <row r="95" spans="2:12" s="1" customFormat="1" ht="17.25" customHeight="1">
      <c r="B95" s="41"/>
      <c r="E95" s="358" t="str">
        <f>E11</f>
        <v>02.1 - SO 02 Toalety - stavební část</v>
      </c>
      <c r="F95" s="372"/>
      <c r="G95" s="372"/>
      <c r="H95" s="372"/>
      <c r="I95" s="156"/>
      <c r="L95" s="41"/>
    </row>
    <row r="96" spans="2:12" s="1" customFormat="1" ht="7" customHeight="1">
      <c r="B96" s="41"/>
      <c r="I96" s="156"/>
      <c r="L96" s="41"/>
    </row>
    <row r="97" spans="2:12" s="1" customFormat="1" ht="18" customHeight="1">
      <c r="B97" s="41"/>
      <c r="C97" s="63" t="s">
        <v>23</v>
      </c>
      <c r="F97" s="157" t="str">
        <f>F14</f>
        <v>p.č.1282/1, k.ú. Hlubočepy [728837]</v>
      </c>
      <c r="I97" s="158" t="s">
        <v>25</v>
      </c>
      <c r="J97" s="67" t="str">
        <f>IF(J14="","",J14)</f>
        <v>30. 10. 2018</v>
      </c>
      <c r="L97" s="41"/>
    </row>
    <row r="98" spans="2:12" s="1" customFormat="1" ht="7" customHeight="1">
      <c r="B98" s="41"/>
      <c r="I98" s="156"/>
      <c r="L98" s="41"/>
    </row>
    <row r="99" spans="2:12" s="1" customFormat="1" ht="13.5">
      <c r="B99" s="41"/>
      <c r="C99" s="63" t="s">
        <v>27</v>
      </c>
      <c r="F99" s="157" t="str">
        <f>E17</f>
        <v>M.Č. PRAHA 5</v>
      </c>
      <c r="I99" s="158" t="s">
        <v>34</v>
      </c>
      <c r="J99" s="157" t="str">
        <f>E23</f>
        <v>VISION FOR LIFE s.r.o.</v>
      </c>
      <c r="L99" s="41"/>
    </row>
    <row r="100" spans="2:12" s="1" customFormat="1" ht="14.5" customHeight="1">
      <c r="B100" s="41"/>
      <c r="C100" s="63" t="s">
        <v>32</v>
      </c>
      <c r="F100" s="157" t="str">
        <f>IF(E20="","",E20)</f>
        <v/>
      </c>
      <c r="I100" s="156"/>
      <c r="L100" s="41"/>
    </row>
    <row r="101" spans="2:12" s="1" customFormat="1" ht="10.4" customHeight="1">
      <c r="B101" s="41"/>
      <c r="I101" s="156"/>
      <c r="L101" s="41"/>
    </row>
    <row r="102" spans="2:20" s="10" customFormat="1" ht="29.25" customHeight="1">
      <c r="B102" s="159"/>
      <c r="C102" s="160" t="s">
        <v>152</v>
      </c>
      <c r="D102" s="161" t="s">
        <v>58</v>
      </c>
      <c r="E102" s="161" t="s">
        <v>54</v>
      </c>
      <c r="F102" s="161" t="s">
        <v>153</v>
      </c>
      <c r="G102" s="161" t="s">
        <v>154</v>
      </c>
      <c r="H102" s="161" t="s">
        <v>155</v>
      </c>
      <c r="I102" s="162" t="s">
        <v>156</v>
      </c>
      <c r="J102" s="161" t="s">
        <v>143</v>
      </c>
      <c r="K102" s="163" t="s">
        <v>157</v>
      </c>
      <c r="L102" s="159"/>
      <c r="M102" s="73" t="s">
        <v>158</v>
      </c>
      <c r="N102" s="74" t="s">
        <v>43</v>
      </c>
      <c r="O102" s="74" t="s">
        <v>159</v>
      </c>
      <c r="P102" s="74" t="s">
        <v>160</v>
      </c>
      <c r="Q102" s="74" t="s">
        <v>161</v>
      </c>
      <c r="R102" s="74" t="s">
        <v>162</v>
      </c>
      <c r="S102" s="74" t="s">
        <v>163</v>
      </c>
      <c r="T102" s="75" t="s">
        <v>164</v>
      </c>
    </row>
    <row r="103" spans="2:63" s="1" customFormat="1" ht="29.25" customHeight="1">
      <c r="B103" s="41"/>
      <c r="C103" s="77" t="s">
        <v>144</v>
      </c>
      <c r="I103" s="156"/>
      <c r="J103" s="164">
        <f>BK103</f>
        <v>0</v>
      </c>
      <c r="L103" s="41"/>
      <c r="M103" s="76"/>
      <c r="N103" s="68"/>
      <c r="O103" s="68"/>
      <c r="P103" s="165">
        <f>P104+P255</f>
        <v>0</v>
      </c>
      <c r="Q103" s="68"/>
      <c r="R103" s="165">
        <f>R104+R255</f>
        <v>83.28594286999999</v>
      </c>
      <c r="S103" s="68"/>
      <c r="T103" s="166">
        <f>T104+T255</f>
        <v>0</v>
      </c>
      <c r="AT103" s="24" t="s">
        <v>72</v>
      </c>
      <c r="AU103" s="24" t="s">
        <v>145</v>
      </c>
      <c r="BK103" s="167">
        <f>BK104+BK255</f>
        <v>0</v>
      </c>
    </row>
    <row r="104" spans="2:63" s="11" customFormat="1" ht="37.4" customHeight="1">
      <c r="B104" s="168"/>
      <c r="D104" s="169" t="s">
        <v>72</v>
      </c>
      <c r="E104" s="170" t="s">
        <v>165</v>
      </c>
      <c r="F104" s="170" t="s">
        <v>166</v>
      </c>
      <c r="I104" s="171"/>
      <c r="J104" s="172">
        <f>BK104</f>
        <v>0</v>
      </c>
      <c r="L104" s="168"/>
      <c r="M104" s="173"/>
      <c r="N104" s="174"/>
      <c r="O104" s="174"/>
      <c r="P104" s="175">
        <f>P105+P134+P158+P168+P199+P248+P252</f>
        <v>0</v>
      </c>
      <c r="Q104" s="174"/>
      <c r="R104" s="175">
        <f>R105+R134+R158+R168+R199+R248+R252</f>
        <v>72.99940087999998</v>
      </c>
      <c r="S104" s="174"/>
      <c r="T104" s="176">
        <f>T105+T134+T158+T168+T199+T248+T252</f>
        <v>0</v>
      </c>
      <c r="AR104" s="169" t="s">
        <v>80</v>
      </c>
      <c r="AT104" s="177" t="s">
        <v>72</v>
      </c>
      <c r="AU104" s="177" t="s">
        <v>73</v>
      </c>
      <c r="AY104" s="169" t="s">
        <v>167</v>
      </c>
      <c r="BK104" s="178">
        <f>BK105+BK134+BK158+BK168+BK199+BK248+BK252</f>
        <v>0</v>
      </c>
    </row>
    <row r="105" spans="2:63" s="11" customFormat="1" ht="19.9" customHeight="1">
      <c r="B105" s="168"/>
      <c r="D105" s="169" t="s">
        <v>72</v>
      </c>
      <c r="E105" s="179" t="s">
        <v>80</v>
      </c>
      <c r="F105" s="179" t="s">
        <v>168</v>
      </c>
      <c r="I105" s="171"/>
      <c r="J105" s="180">
        <f>BK105</f>
        <v>0</v>
      </c>
      <c r="L105" s="168"/>
      <c r="M105" s="173"/>
      <c r="N105" s="174"/>
      <c r="O105" s="174"/>
      <c r="P105" s="175">
        <f>SUM(P106:P133)</f>
        <v>0</v>
      </c>
      <c r="Q105" s="174"/>
      <c r="R105" s="175">
        <f>SUM(R106:R133)</f>
        <v>0</v>
      </c>
      <c r="S105" s="174"/>
      <c r="T105" s="176">
        <f>SUM(T106:T133)</f>
        <v>0</v>
      </c>
      <c r="AR105" s="169" t="s">
        <v>80</v>
      </c>
      <c r="AT105" s="177" t="s">
        <v>72</v>
      </c>
      <c r="AU105" s="177" t="s">
        <v>80</v>
      </c>
      <c r="AY105" s="169" t="s">
        <v>167</v>
      </c>
      <c r="BK105" s="178">
        <f>SUM(BK106:BK133)</f>
        <v>0</v>
      </c>
    </row>
    <row r="106" spans="2:65" s="1" customFormat="1" ht="25.5" customHeight="1">
      <c r="B106" s="181"/>
      <c r="C106" s="182" t="s">
        <v>80</v>
      </c>
      <c r="D106" s="182" t="s">
        <v>169</v>
      </c>
      <c r="E106" s="183" t="s">
        <v>536</v>
      </c>
      <c r="F106" s="184" t="s">
        <v>537</v>
      </c>
      <c r="G106" s="185" t="s">
        <v>200</v>
      </c>
      <c r="H106" s="186">
        <v>28.005</v>
      </c>
      <c r="I106" s="187"/>
      <c r="J106" s="188">
        <f>ROUND(I106*H106,2)</f>
        <v>0</v>
      </c>
      <c r="K106" s="184" t="s">
        <v>173</v>
      </c>
      <c r="L106" s="41"/>
      <c r="M106" s="189" t="s">
        <v>5</v>
      </c>
      <c r="N106" s="190" t="s">
        <v>44</v>
      </c>
      <c r="O106" s="42"/>
      <c r="P106" s="191">
        <f>O106*H106</f>
        <v>0</v>
      </c>
      <c r="Q106" s="191">
        <v>0</v>
      </c>
      <c r="R106" s="191">
        <f>Q106*H106</f>
        <v>0</v>
      </c>
      <c r="S106" s="191">
        <v>0</v>
      </c>
      <c r="T106" s="192">
        <f>S106*H106</f>
        <v>0</v>
      </c>
      <c r="AR106" s="24" t="s">
        <v>174</v>
      </c>
      <c r="AT106" s="24" t="s">
        <v>169</v>
      </c>
      <c r="AU106" s="24" t="s">
        <v>82</v>
      </c>
      <c r="AY106" s="24" t="s">
        <v>167</v>
      </c>
      <c r="BE106" s="193">
        <f>IF(N106="základní",J106,0)</f>
        <v>0</v>
      </c>
      <c r="BF106" s="193">
        <f>IF(N106="snížená",J106,0)</f>
        <v>0</v>
      </c>
      <c r="BG106" s="193">
        <f>IF(N106="zákl. přenesená",J106,0)</f>
        <v>0</v>
      </c>
      <c r="BH106" s="193">
        <f>IF(N106="sníž. přenesená",J106,0)</f>
        <v>0</v>
      </c>
      <c r="BI106" s="193">
        <f>IF(N106="nulová",J106,0)</f>
        <v>0</v>
      </c>
      <c r="BJ106" s="24" t="s">
        <v>80</v>
      </c>
      <c r="BK106" s="193">
        <f>ROUND(I106*H106,2)</f>
        <v>0</v>
      </c>
      <c r="BL106" s="24" t="s">
        <v>174</v>
      </c>
      <c r="BM106" s="24" t="s">
        <v>682</v>
      </c>
    </row>
    <row r="107" spans="2:47" s="1" customFormat="1" ht="218.5">
      <c r="B107" s="41"/>
      <c r="D107" s="194" t="s">
        <v>176</v>
      </c>
      <c r="F107" s="195" t="s">
        <v>539</v>
      </c>
      <c r="I107" s="156"/>
      <c r="L107" s="41"/>
      <c r="M107" s="196"/>
      <c r="N107" s="42"/>
      <c r="O107" s="42"/>
      <c r="P107" s="42"/>
      <c r="Q107" s="42"/>
      <c r="R107" s="42"/>
      <c r="S107" s="42"/>
      <c r="T107" s="70"/>
      <c r="AT107" s="24" t="s">
        <v>176</v>
      </c>
      <c r="AU107" s="24" t="s">
        <v>82</v>
      </c>
    </row>
    <row r="108" spans="2:51" s="13" customFormat="1" ht="13.5">
      <c r="B108" s="204"/>
      <c r="D108" s="194" t="s">
        <v>178</v>
      </c>
      <c r="E108" s="205" t="s">
        <v>5</v>
      </c>
      <c r="F108" s="206" t="s">
        <v>683</v>
      </c>
      <c r="H108" s="207">
        <v>28.005</v>
      </c>
      <c r="I108" s="208"/>
      <c r="L108" s="204"/>
      <c r="M108" s="209"/>
      <c r="N108" s="210"/>
      <c r="O108" s="210"/>
      <c r="P108" s="210"/>
      <c r="Q108" s="210"/>
      <c r="R108" s="210"/>
      <c r="S108" s="210"/>
      <c r="T108" s="211"/>
      <c r="AT108" s="205" t="s">
        <v>178</v>
      </c>
      <c r="AU108" s="205" t="s">
        <v>82</v>
      </c>
      <c r="AV108" s="13" t="s">
        <v>82</v>
      </c>
      <c r="AW108" s="13" t="s">
        <v>36</v>
      </c>
      <c r="AX108" s="13" t="s">
        <v>80</v>
      </c>
      <c r="AY108" s="205" t="s">
        <v>167</v>
      </c>
    </row>
    <row r="109" spans="2:65" s="1" customFormat="1" ht="38.25" customHeight="1">
      <c r="B109" s="181"/>
      <c r="C109" s="182" t="s">
        <v>82</v>
      </c>
      <c r="D109" s="182" t="s">
        <v>169</v>
      </c>
      <c r="E109" s="183" t="s">
        <v>541</v>
      </c>
      <c r="F109" s="184" t="s">
        <v>542</v>
      </c>
      <c r="G109" s="185" t="s">
        <v>200</v>
      </c>
      <c r="H109" s="186">
        <v>8.402</v>
      </c>
      <c r="I109" s="187"/>
      <c r="J109" s="188">
        <f>ROUND(I109*H109,2)</f>
        <v>0</v>
      </c>
      <c r="K109" s="184" t="s">
        <v>173</v>
      </c>
      <c r="L109" s="41"/>
      <c r="M109" s="189" t="s">
        <v>5</v>
      </c>
      <c r="N109" s="190" t="s">
        <v>44</v>
      </c>
      <c r="O109" s="42"/>
      <c r="P109" s="191">
        <f>O109*H109</f>
        <v>0</v>
      </c>
      <c r="Q109" s="191">
        <v>0</v>
      </c>
      <c r="R109" s="191">
        <f>Q109*H109</f>
        <v>0</v>
      </c>
      <c r="S109" s="191">
        <v>0</v>
      </c>
      <c r="T109" s="192">
        <f>S109*H109</f>
        <v>0</v>
      </c>
      <c r="AR109" s="24" t="s">
        <v>174</v>
      </c>
      <c r="AT109" s="24" t="s">
        <v>169</v>
      </c>
      <c r="AU109" s="24" t="s">
        <v>82</v>
      </c>
      <c r="AY109" s="24" t="s">
        <v>167</v>
      </c>
      <c r="BE109" s="193">
        <f>IF(N109="základní",J109,0)</f>
        <v>0</v>
      </c>
      <c r="BF109" s="193">
        <f>IF(N109="snížená",J109,0)</f>
        <v>0</v>
      </c>
      <c r="BG109" s="193">
        <f>IF(N109="zákl. přenesená",J109,0)</f>
        <v>0</v>
      </c>
      <c r="BH109" s="193">
        <f>IF(N109="sníž. přenesená",J109,0)</f>
        <v>0</v>
      </c>
      <c r="BI109" s="193">
        <f>IF(N109="nulová",J109,0)</f>
        <v>0</v>
      </c>
      <c r="BJ109" s="24" t="s">
        <v>80</v>
      </c>
      <c r="BK109" s="193">
        <f>ROUND(I109*H109,2)</f>
        <v>0</v>
      </c>
      <c r="BL109" s="24" t="s">
        <v>174</v>
      </c>
      <c r="BM109" s="24" t="s">
        <v>684</v>
      </c>
    </row>
    <row r="110" spans="2:47" s="1" customFormat="1" ht="218.5">
      <c r="B110" s="41"/>
      <c r="D110" s="194" t="s">
        <v>176</v>
      </c>
      <c r="F110" s="195" t="s">
        <v>539</v>
      </c>
      <c r="I110" s="156"/>
      <c r="L110" s="41"/>
      <c r="M110" s="196"/>
      <c r="N110" s="42"/>
      <c r="O110" s="42"/>
      <c r="P110" s="42"/>
      <c r="Q110" s="42"/>
      <c r="R110" s="42"/>
      <c r="S110" s="42"/>
      <c r="T110" s="70"/>
      <c r="AT110" s="24" t="s">
        <v>176</v>
      </c>
      <c r="AU110" s="24" t="s">
        <v>82</v>
      </c>
    </row>
    <row r="111" spans="2:51" s="13" customFormat="1" ht="13.5">
      <c r="B111" s="204"/>
      <c r="D111" s="194" t="s">
        <v>178</v>
      </c>
      <c r="E111" s="205" t="s">
        <v>5</v>
      </c>
      <c r="F111" s="206" t="s">
        <v>685</v>
      </c>
      <c r="H111" s="207">
        <v>8.402</v>
      </c>
      <c r="I111" s="208"/>
      <c r="L111" s="204"/>
      <c r="M111" s="209"/>
      <c r="N111" s="210"/>
      <c r="O111" s="210"/>
      <c r="P111" s="210"/>
      <c r="Q111" s="210"/>
      <c r="R111" s="210"/>
      <c r="S111" s="210"/>
      <c r="T111" s="211"/>
      <c r="AT111" s="205" t="s">
        <v>178</v>
      </c>
      <c r="AU111" s="205" t="s">
        <v>82</v>
      </c>
      <c r="AV111" s="13" t="s">
        <v>82</v>
      </c>
      <c r="AW111" s="13" t="s">
        <v>36</v>
      </c>
      <c r="AX111" s="13" t="s">
        <v>80</v>
      </c>
      <c r="AY111" s="205" t="s">
        <v>167</v>
      </c>
    </row>
    <row r="112" spans="2:65" s="1" customFormat="1" ht="38.25" customHeight="1">
      <c r="B112" s="181"/>
      <c r="C112" s="182" t="s">
        <v>188</v>
      </c>
      <c r="D112" s="182" t="s">
        <v>169</v>
      </c>
      <c r="E112" s="183" t="s">
        <v>686</v>
      </c>
      <c r="F112" s="184" t="s">
        <v>687</v>
      </c>
      <c r="G112" s="185" t="s">
        <v>200</v>
      </c>
      <c r="H112" s="186">
        <v>19.768</v>
      </c>
      <c r="I112" s="187"/>
      <c r="J112" s="188">
        <f>ROUND(I112*H112,2)</f>
        <v>0</v>
      </c>
      <c r="K112" s="184" t="s">
        <v>173</v>
      </c>
      <c r="L112" s="41"/>
      <c r="M112" s="189" t="s">
        <v>5</v>
      </c>
      <c r="N112" s="190" t="s">
        <v>44</v>
      </c>
      <c r="O112" s="42"/>
      <c r="P112" s="191">
        <f>O112*H112</f>
        <v>0</v>
      </c>
      <c r="Q112" s="191">
        <v>0</v>
      </c>
      <c r="R112" s="191">
        <f>Q112*H112</f>
        <v>0</v>
      </c>
      <c r="S112" s="191">
        <v>0</v>
      </c>
      <c r="T112" s="192">
        <f>S112*H112</f>
        <v>0</v>
      </c>
      <c r="AR112" s="24" t="s">
        <v>174</v>
      </c>
      <c r="AT112" s="24" t="s">
        <v>169</v>
      </c>
      <c r="AU112" s="24" t="s">
        <v>82</v>
      </c>
      <c r="AY112" s="24" t="s">
        <v>167</v>
      </c>
      <c r="BE112" s="193">
        <f>IF(N112="základní",J112,0)</f>
        <v>0</v>
      </c>
      <c r="BF112" s="193">
        <f>IF(N112="snížená",J112,0)</f>
        <v>0</v>
      </c>
      <c r="BG112" s="193">
        <f>IF(N112="zákl. přenesená",J112,0)</f>
        <v>0</v>
      </c>
      <c r="BH112" s="193">
        <f>IF(N112="sníž. přenesená",J112,0)</f>
        <v>0</v>
      </c>
      <c r="BI112" s="193">
        <f>IF(N112="nulová",J112,0)</f>
        <v>0</v>
      </c>
      <c r="BJ112" s="24" t="s">
        <v>80</v>
      </c>
      <c r="BK112" s="193">
        <f>ROUND(I112*H112,2)</f>
        <v>0</v>
      </c>
      <c r="BL112" s="24" t="s">
        <v>174</v>
      </c>
      <c r="BM112" s="24" t="s">
        <v>688</v>
      </c>
    </row>
    <row r="113" spans="2:47" s="1" customFormat="1" ht="190">
      <c r="B113" s="41"/>
      <c r="D113" s="194" t="s">
        <v>176</v>
      </c>
      <c r="F113" s="195" t="s">
        <v>221</v>
      </c>
      <c r="I113" s="156"/>
      <c r="L113" s="41"/>
      <c r="M113" s="196"/>
      <c r="N113" s="42"/>
      <c r="O113" s="42"/>
      <c r="P113" s="42"/>
      <c r="Q113" s="42"/>
      <c r="R113" s="42"/>
      <c r="S113" s="42"/>
      <c r="T113" s="70"/>
      <c r="AT113" s="24" t="s">
        <v>176</v>
      </c>
      <c r="AU113" s="24" t="s">
        <v>82</v>
      </c>
    </row>
    <row r="114" spans="2:51" s="12" customFormat="1" ht="13.5">
      <c r="B114" s="197"/>
      <c r="D114" s="194" t="s">
        <v>178</v>
      </c>
      <c r="E114" s="198" t="s">
        <v>5</v>
      </c>
      <c r="F114" s="199" t="s">
        <v>689</v>
      </c>
      <c r="H114" s="198" t="s">
        <v>5</v>
      </c>
      <c r="I114" s="200"/>
      <c r="L114" s="197"/>
      <c r="M114" s="201"/>
      <c r="N114" s="202"/>
      <c r="O114" s="202"/>
      <c r="P114" s="202"/>
      <c r="Q114" s="202"/>
      <c r="R114" s="202"/>
      <c r="S114" s="202"/>
      <c r="T114" s="203"/>
      <c r="AT114" s="198" t="s">
        <v>178</v>
      </c>
      <c r="AU114" s="198" t="s">
        <v>82</v>
      </c>
      <c r="AV114" s="12" t="s">
        <v>80</v>
      </c>
      <c r="AW114" s="12" t="s">
        <v>36</v>
      </c>
      <c r="AX114" s="12" t="s">
        <v>73</v>
      </c>
      <c r="AY114" s="198" t="s">
        <v>167</v>
      </c>
    </row>
    <row r="115" spans="2:51" s="13" customFormat="1" ht="13.5">
      <c r="B115" s="204"/>
      <c r="D115" s="194" t="s">
        <v>178</v>
      </c>
      <c r="E115" s="205" t="s">
        <v>5</v>
      </c>
      <c r="F115" s="206" t="s">
        <v>690</v>
      </c>
      <c r="H115" s="207">
        <v>19.768</v>
      </c>
      <c r="I115" s="208"/>
      <c r="L115" s="204"/>
      <c r="M115" s="209"/>
      <c r="N115" s="210"/>
      <c r="O115" s="210"/>
      <c r="P115" s="210"/>
      <c r="Q115" s="210"/>
      <c r="R115" s="210"/>
      <c r="S115" s="210"/>
      <c r="T115" s="211"/>
      <c r="AT115" s="205" t="s">
        <v>178</v>
      </c>
      <c r="AU115" s="205" t="s">
        <v>82</v>
      </c>
      <c r="AV115" s="13" t="s">
        <v>82</v>
      </c>
      <c r="AW115" s="13" t="s">
        <v>36</v>
      </c>
      <c r="AX115" s="13" t="s">
        <v>80</v>
      </c>
      <c r="AY115" s="205" t="s">
        <v>167</v>
      </c>
    </row>
    <row r="116" spans="2:65" s="1" customFormat="1" ht="38.25" customHeight="1">
      <c r="B116" s="181"/>
      <c r="C116" s="182" t="s">
        <v>174</v>
      </c>
      <c r="D116" s="182" t="s">
        <v>169</v>
      </c>
      <c r="E116" s="183" t="s">
        <v>218</v>
      </c>
      <c r="F116" s="184" t="s">
        <v>219</v>
      </c>
      <c r="G116" s="185" t="s">
        <v>200</v>
      </c>
      <c r="H116" s="186">
        <v>18.121</v>
      </c>
      <c r="I116" s="187"/>
      <c r="J116" s="188">
        <f>ROUND(I116*H116,2)</f>
        <v>0</v>
      </c>
      <c r="K116" s="184" t="s">
        <v>173</v>
      </c>
      <c r="L116" s="41"/>
      <c r="M116" s="189" t="s">
        <v>5</v>
      </c>
      <c r="N116" s="190" t="s">
        <v>44</v>
      </c>
      <c r="O116" s="42"/>
      <c r="P116" s="191">
        <f>O116*H116</f>
        <v>0</v>
      </c>
      <c r="Q116" s="191">
        <v>0</v>
      </c>
      <c r="R116" s="191">
        <f>Q116*H116</f>
        <v>0</v>
      </c>
      <c r="S116" s="191">
        <v>0</v>
      </c>
      <c r="T116" s="192">
        <f>S116*H116</f>
        <v>0</v>
      </c>
      <c r="AR116" s="24" t="s">
        <v>174</v>
      </c>
      <c r="AT116" s="24" t="s">
        <v>169</v>
      </c>
      <c r="AU116" s="24" t="s">
        <v>82</v>
      </c>
      <c r="AY116" s="24" t="s">
        <v>167</v>
      </c>
      <c r="BE116" s="193">
        <f>IF(N116="základní",J116,0)</f>
        <v>0</v>
      </c>
      <c r="BF116" s="193">
        <f>IF(N116="snížená",J116,0)</f>
        <v>0</v>
      </c>
      <c r="BG116" s="193">
        <f>IF(N116="zákl. přenesená",J116,0)</f>
        <v>0</v>
      </c>
      <c r="BH116" s="193">
        <f>IF(N116="sníž. přenesená",J116,0)</f>
        <v>0</v>
      </c>
      <c r="BI116" s="193">
        <f>IF(N116="nulová",J116,0)</f>
        <v>0</v>
      </c>
      <c r="BJ116" s="24" t="s">
        <v>80</v>
      </c>
      <c r="BK116" s="193">
        <f>ROUND(I116*H116,2)</f>
        <v>0</v>
      </c>
      <c r="BL116" s="24" t="s">
        <v>174</v>
      </c>
      <c r="BM116" s="24" t="s">
        <v>691</v>
      </c>
    </row>
    <row r="117" spans="2:47" s="1" customFormat="1" ht="190">
      <c r="B117" s="41"/>
      <c r="D117" s="194" t="s">
        <v>176</v>
      </c>
      <c r="F117" s="195" t="s">
        <v>221</v>
      </c>
      <c r="I117" s="156"/>
      <c r="L117" s="41"/>
      <c r="M117" s="196"/>
      <c r="N117" s="42"/>
      <c r="O117" s="42"/>
      <c r="P117" s="42"/>
      <c r="Q117" s="42"/>
      <c r="R117" s="42"/>
      <c r="S117" s="42"/>
      <c r="T117" s="70"/>
      <c r="AT117" s="24" t="s">
        <v>176</v>
      </c>
      <c r="AU117" s="24" t="s">
        <v>82</v>
      </c>
    </row>
    <row r="118" spans="2:51" s="13" customFormat="1" ht="13.5">
      <c r="B118" s="204"/>
      <c r="D118" s="194" t="s">
        <v>178</v>
      </c>
      <c r="E118" s="205" t="s">
        <v>5</v>
      </c>
      <c r="F118" s="206" t="s">
        <v>692</v>
      </c>
      <c r="H118" s="207">
        <v>28.005</v>
      </c>
      <c r="I118" s="208"/>
      <c r="L118" s="204"/>
      <c r="M118" s="209"/>
      <c r="N118" s="210"/>
      <c r="O118" s="210"/>
      <c r="P118" s="210"/>
      <c r="Q118" s="210"/>
      <c r="R118" s="210"/>
      <c r="S118" s="210"/>
      <c r="T118" s="211"/>
      <c r="AT118" s="205" t="s">
        <v>178</v>
      </c>
      <c r="AU118" s="205" t="s">
        <v>82</v>
      </c>
      <c r="AV118" s="13" t="s">
        <v>82</v>
      </c>
      <c r="AW118" s="13" t="s">
        <v>36</v>
      </c>
      <c r="AX118" s="13" t="s">
        <v>73</v>
      </c>
      <c r="AY118" s="205" t="s">
        <v>167</v>
      </c>
    </row>
    <row r="119" spans="2:51" s="13" customFormat="1" ht="13.5">
      <c r="B119" s="204"/>
      <c r="D119" s="194" t="s">
        <v>178</v>
      </c>
      <c r="E119" s="205" t="s">
        <v>5</v>
      </c>
      <c r="F119" s="206" t="s">
        <v>693</v>
      </c>
      <c r="H119" s="207">
        <v>-9.884</v>
      </c>
      <c r="I119" s="208"/>
      <c r="L119" s="204"/>
      <c r="M119" s="209"/>
      <c r="N119" s="210"/>
      <c r="O119" s="210"/>
      <c r="P119" s="210"/>
      <c r="Q119" s="210"/>
      <c r="R119" s="210"/>
      <c r="S119" s="210"/>
      <c r="T119" s="211"/>
      <c r="AT119" s="205" t="s">
        <v>178</v>
      </c>
      <c r="AU119" s="205" t="s">
        <v>82</v>
      </c>
      <c r="AV119" s="13" t="s">
        <v>82</v>
      </c>
      <c r="AW119" s="13" t="s">
        <v>36</v>
      </c>
      <c r="AX119" s="13" t="s">
        <v>73</v>
      </c>
      <c r="AY119" s="205" t="s">
        <v>167</v>
      </c>
    </row>
    <row r="120" spans="2:51" s="14" customFormat="1" ht="13.5">
      <c r="B120" s="223"/>
      <c r="D120" s="194" t="s">
        <v>178</v>
      </c>
      <c r="E120" s="224" t="s">
        <v>5</v>
      </c>
      <c r="F120" s="225" t="s">
        <v>348</v>
      </c>
      <c r="H120" s="226">
        <v>18.121</v>
      </c>
      <c r="I120" s="227"/>
      <c r="L120" s="223"/>
      <c r="M120" s="228"/>
      <c r="N120" s="229"/>
      <c r="O120" s="229"/>
      <c r="P120" s="229"/>
      <c r="Q120" s="229"/>
      <c r="R120" s="229"/>
      <c r="S120" s="229"/>
      <c r="T120" s="230"/>
      <c r="AT120" s="224" t="s">
        <v>178</v>
      </c>
      <c r="AU120" s="224" t="s">
        <v>82</v>
      </c>
      <c r="AV120" s="14" t="s">
        <v>174</v>
      </c>
      <c r="AW120" s="14" t="s">
        <v>36</v>
      </c>
      <c r="AX120" s="14" t="s">
        <v>80</v>
      </c>
      <c r="AY120" s="224" t="s">
        <v>167</v>
      </c>
    </row>
    <row r="121" spans="2:65" s="1" customFormat="1" ht="16.5" customHeight="1">
      <c r="B121" s="181"/>
      <c r="C121" s="182" t="s">
        <v>197</v>
      </c>
      <c r="D121" s="182" t="s">
        <v>169</v>
      </c>
      <c r="E121" s="183" t="s">
        <v>241</v>
      </c>
      <c r="F121" s="184" t="s">
        <v>242</v>
      </c>
      <c r="G121" s="185" t="s">
        <v>200</v>
      </c>
      <c r="H121" s="186">
        <v>18.121</v>
      </c>
      <c r="I121" s="187"/>
      <c r="J121" s="188">
        <f>ROUND(I121*H121,2)</f>
        <v>0</v>
      </c>
      <c r="K121" s="184" t="s">
        <v>173</v>
      </c>
      <c r="L121" s="41"/>
      <c r="M121" s="189" t="s">
        <v>5</v>
      </c>
      <c r="N121" s="190" t="s">
        <v>44</v>
      </c>
      <c r="O121" s="42"/>
      <c r="P121" s="191">
        <f>O121*H121</f>
        <v>0</v>
      </c>
      <c r="Q121" s="191">
        <v>0</v>
      </c>
      <c r="R121" s="191">
        <f>Q121*H121</f>
        <v>0</v>
      </c>
      <c r="S121" s="191">
        <v>0</v>
      </c>
      <c r="T121" s="192">
        <f>S121*H121</f>
        <v>0</v>
      </c>
      <c r="AR121" s="24" t="s">
        <v>174</v>
      </c>
      <c r="AT121" s="24" t="s">
        <v>169</v>
      </c>
      <c r="AU121" s="24" t="s">
        <v>82</v>
      </c>
      <c r="AY121" s="24" t="s">
        <v>167</v>
      </c>
      <c r="BE121" s="193">
        <f>IF(N121="základní",J121,0)</f>
        <v>0</v>
      </c>
      <c r="BF121" s="193">
        <f>IF(N121="snížená",J121,0)</f>
        <v>0</v>
      </c>
      <c r="BG121" s="193">
        <f>IF(N121="zákl. přenesená",J121,0)</f>
        <v>0</v>
      </c>
      <c r="BH121" s="193">
        <f>IF(N121="sníž. přenesená",J121,0)</f>
        <v>0</v>
      </c>
      <c r="BI121" s="193">
        <f>IF(N121="nulová",J121,0)</f>
        <v>0</v>
      </c>
      <c r="BJ121" s="24" t="s">
        <v>80</v>
      </c>
      <c r="BK121" s="193">
        <f>ROUND(I121*H121,2)</f>
        <v>0</v>
      </c>
      <c r="BL121" s="24" t="s">
        <v>174</v>
      </c>
      <c r="BM121" s="24" t="s">
        <v>694</v>
      </c>
    </row>
    <row r="122" spans="2:47" s="1" customFormat="1" ht="266">
      <c r="B122" s="41"/>
      <c r="D122" s="194" t="s">
        <v>176</v>
      </c>
      <c r="F122" s="195" t="s">
        <v>244</v>
      </c>
      <c r="I122" s="156"/>
      <c r="L122" s="41"/>
      <c r="M122" s="196"/>
      <c r="N122" s="42"/>
      <c r="O122" s="42"/>
      <c r="P122" s="42"/>
      <c r="Q122" s="42"/>
      <c r="R122" s="42"/>
      <c r="S122" s="42"/>
      <c r="T122" s="70"/>
      <c r="AT122" s="24" t="s">
        <v>176</v>
      </c>
      <c r="AU122" s="24" t="s">
        <v>82</v>
      </c>
    </row>
    <row r="123" spans="2:65" s="1" customFormat="1" ht="25.5" customHeight="1">
      <c r="B123" s="181"/>
      <c r="C123" s="182" t="s">
        <v>205</v>
      </c>
      <c r="D123" s="182" t="s">
        <v>169</v>
      </c>
      <c r="E123" s="183" t="s">
        <v>246</v>
      </c>
      <c r="F123" s="184" t="s">
        <v>247</v>
      </c>
      <c r="G123" s="185" t="s">
        <v>248</v>
      </c>
      <c r="H123" s="186">
        <v>32.618</v>
      </c>
      <c r="I123" s="187"/>
      <c r="J123" s="188">
        <f>ROUND(I123*H123,2)</f>
        <v>0</v>
      </c>
      <c r="K123" s="184" t="s">
        <v>173</v>
      </c>
      <c r="L123" s="41"/>
      <c r="M123" s="189" t="s">
        <v>5</v>
      </c>
      <c r="N123" s="190" t="s">
        <v>44</v>
      </c>
      <c r="O123" s="42"/>
      <c r="P123" s="191">
        <f>O123*H123</f>
        <v>0</v>
      </c>
      <c r="Q123" s="191">
        <v>0</v>
      </c>
      <c r="R123" s="191">
        <f>Q123*H123</f>
        <v>0</v>
      </c>
      <c r="S123" s="191">
        <v>0</v>
      </c>
      <c r="T123" s="192">
        <f>S123*H123</f>
        <v>0</v>
      </c>
      <c r="AR123" s="24" t="s">
        <v>174</v>
      </c>
      <c r="AT123" s="24" t="s">
        <v>169</v>
      </c>
      <c r="AU123" s="24" t="s">
        <v>82</v>
      </c>
      <c r="AY123" s="24" t="s">
        <v>167</v>
      </c>
      <c r="BE123" s="193">
        <f>IF(N123="základní",J123,0)</f>
        <v>0</v>
      </c>
      <c r="BF123" s="193">
        <f>IF(N123="snížená",J123,0)</f>
        <v>0</v>
      </c>
      <c r="BG123" s="193">
        <f>IF(N123="zákl. přenesená",J123,0)</f>
        <v>0</v>
      </c>
      <c r="BH123" s="193">
        <f>IF(N123="sníž. přenesená",J123,0)</f>
        <v>0</v>
      </c>
      <c r="BI123" s="193">
        <f>IF(N123="nulová",J123,0)</f>
        <v>0</v>
      </c>
      <c r="BJ123" s="24" t="s">
        <v>80</v>
      </c>
      <c r="BK123" s="193">
        <f>ROUND(I123*H123,2)</f>
        <v>0</v>
      </c>
      <c r="BL123" s="24" t="s">
        <v>174</v>
      </c>
      <c r="BM123" s="24" t="s">
        <v>695</v>
      </c>
    </row>
    <row r="124" spans="2:47" s="1" customFormat="1" ht="28.5">
      <c r="B124" s="41"/>
      <c r="D124" s="194" t="s">
        <v>176</v>
      </c>
      <c r="F124" s="195" t="s">
        <v>250</v>
      </c>
      <c r="I124" s="156"/>
      <c r="L124" s="41"/>
      <c r="M124" s="196"/>
      <c r="N124" s="42"/>
      <c r="O124" s="42"/>
      <c r="P124" s="42"/>
      <c r="Q124" s="42"/>
      <c r="R124" s="42"/>
      <c r="S124" s="42"/>
      <c r="T124" s="70"/>
      <c r="AT124" s="24" t="s">
        <v>176</v>
      </c>
      <c r="AU124" s="24" t="s">
        <v>82</v>
      </c>
    </row>
    <row r="125" spans="2:51" s="13" customFormat="1" ht="13.5">
      <c r="B125" s="204"/>
      <c r="D125" s="194" t="s">
        <v>178</v>
      </c>
      <c r="E125" s="205" t="s">
        <v>5</v>
      </c>
      <c r="F125" s="206" t="s">
        <v>696</v>
      </c>
      <c r="H125" s="207">
        <v>32.618</v>
      </c>
      <c r="I125" s="208"/>
      <c r="L125" s="204"/>
      <c r="M125" s="209"/>
      <c r="N125" s="210"/>
      <c r="O125" s="210"/>
      <c r="P125" s="210"/>
      <c r="Q125" s="210"/>
      <c r="R125" s="210"/>
      <c r="S125" s="210"/>
      <c r="T125" s="211"/>
      <c r="AT125" s="205" t="s">
        <v>178</v>
      </c>
      <c r="AU125" s="205" t="s">
        <v>82</v>
      </c>
      <c r="AV125" s="13" t="s">
        <v>82</v>
      </c>
      <c r="AW125" s="13" t="s">
        <v>36</v>
      </c>
      <c r="AX125" s="13" t="s">
        <v>80</v>
      </c>
      <c r="AY125" s="205" t="s">
        <v>167</v>
      </c>
    </row>
    <row r="126" spans="2:65" s="1" customFormat="1" ht="25.5" customHeight="1">
      <c r="B126" s="181"/>
      <c r="C126" s="182" t="s">
        <v>212</v>
      </c>
      <c r="D126" s="182" t="s">
        <v>169</v>
      </c>
      <c r="E126" s="183" t="s">
        <v>551</v>
      </c>
      <c r="F126" s="184" t="s">
        <v>552</v>
      </c>
      <c r="G126" s="185" t="s">
        <v>200</v>
      </c>
      <c r="H126" s="186">
        <v>9.884</v>
      </c>
      <c r="I126" s="187"/>
      <c r="J126" s="188">
        <f>ROUND(I126*H126,2)</f>
        <v>0</v>
      </c>
      <c r="K126" s="184" t="s">
        <v>173</v>
      </c>
      <c r="L126" s="41"/>
      <c r="M126" s="189" t="s">
        <v>5</v>
      </c>
      <c r="N126" s="190" t="s">
        <v>44</v>
      </c>
      <c r="O126" s="42"/>
      <c r="P126" s="191">
        <f>O126*H126</f>
        <v>0</v>
      </c>
      <c r="Q126" s="191">
        <v>0</v>
      </c>
      <c r="R126" s="191">
        <f>Q126*H126</f>
        <v>0</v>
      </c>
      <c r="S126" s="191">
        <v>0</v>
      </c>
      <c r="T126" s="192">
        <f>S126*H126</f>
        <v>0</v>
      </c>
      <c r="AR126" s="24" t="s">
        <v>174</v>
      </c>
      <c r="AT126" s="24" t="s">
        <v>169</v>
      </c>
      <c r="AU126" s="24" t="s">
        <v>82</v>
      </c>
      <c r="AY126" s="24" t="s">
        <v>167</v>
      </c>
      <c r="BE126" s="193">
        <f>IF(N126="základní",J126,0)</f>
        <v>0</v>
      </c>
      <c r="BF126" s="193">
        <f>IF(N126="snížená",J126,0)</f>
        <v>0</v>
      </c>
      <c r="BG126" s="193">
        <f>IF(N126="zákl. přenesená",J126,0)</f>
        <v>0</v>
      </c>
      <c r="BH126" s="193">
        <f>IF(N126="sníž. přenesená",J126,0)</f>
        <v>0</v>
      </c>
      <c r="BI126" s="193">
        <f>IF(N126="nulová",J126,0)</f>
        <v>0</v>
      </c>
      <c r="BJ126" s="24" t="s">
        <v>80</v>
      </c>
      <c r="BK126" s="193">
        <f>ROUND(I126*H126,2)</f>
        <v>0</v>
      </c>
      <c r="BL126" s="24" t="s">
        <v>174</v>
      </c>
      <c r="BM126" s="24" t="s">
        <v>697</v>
      </c>
    </row>
    <row r="127" spans="2:47" s="1" customFormat="1" ht="409.5">
      <c r="B127" s="41"/>
      <c r="D127" s="194" t="s">
        <v>176</v>
      </c>
      <c r="F127" s="212" t="s">
        <v>554</v>
      </c>
      <c r="I127" s="156"/>
      <c r="L127" s="41"/>
      <c r="M127" s="196"/>
      <c r="N127" s="42"/>
      <c r="O127" s="42"/>
      <c r="P127" s="42"/>
      <c r="Q127" s="42"/>
      <c r="R127" s="42"/>
      <c r="S127" s="42"/>
      <c r="T127" s="70"/>
      <c r="AT127" s="24" t="s">
        <v>176</v>
      </c>
      <c r="AU127" s="24" t="s">
        <v>82</v>
      </c>
    </row>
    <row r="128" spans="2:51" s="13" customFormat="1" ht="13.5">
      <c r="B128" s="204"/>
      <c r="D128" s="194" t="s">
        <v>178</v>
      </c>
      <c r="E128" s="205" t="s">
        <v>5</v>
      </c>
      <c r="F128" s="206" t="s">
        <v>698</v>
      </c>
      <c r="H128" s="207">
        <v>23.887</v>
      </c>
      <c r="I128" s="208"/>
      <c r="L128" s="204"/>
      <c r="M128" s="209"/>
      <c r="N128" s="210"/>
      <c r="O128" s="210"/>
      <c r="P128" s="210"/>
      <c r="Q128" s="210"/>
      <c r="R128" s="210"/>
      <c r="S128" s="210"/>
      <c r="T128" s="211"/>
      <c r="AT128" s="205" t="s">
        <v>178</v>
      </c>
      <c r="AU128" s="205" t="s">
        <v>82</v>
      </c>
      <c r="AV128" s="13" t="s">
        <v>82</v>
      </c>
      <c r="AW128" s="13" t="s">
        <v>36</v>
      </c>
      <c r="AX128" s="13" t="s">
        <v>73</v>
      </c>
      <c r="AY128" s="205" t="s">
        <v>167</v>
      </c>
    </row>
    <row r="129" spans="2:51" s="13" customFormat="1" ht="13.5">
      <c r="B129" s="204"/>
      <c r="D129" s="194" t="s">
        <v>178</v>
      </c>
      <c r="E129" s="205" t="s">
        <v>5</v>
      </c>
      <c r="F129" s="206" t="s">
        <v>699</v>
      </c>
      <c r="H129" s="207">
        <v>-14.003</v>
      </c>
      <c r="I129" s="208"/>
      <c r="L129" s="204"/>
      <c r="M129" s="209"/>
      <c r="N129" s="210"/>
      <c r="O129" s="210"/>
      <c r="P129" s="210"/>
      <c r="Q129" s="210"/>
      <c r="R129" s="210"/>
      <c r="S129" s="210"/>
      <c r="T129" s="211"/>
      <c r="AT129" s="205" t="s">
        <v>178</v>
      </c>
      <c r="AU129" s="205" t="s">
        <v>82</v>
      </c>
      <c r="AV129" s="13" t="s">
        <v>82</v>
      </c>
      <c r="AW129" s="13" t="s">
        <v>36</v>
      </c>
      <c r="AX129" s="13" t="s">
        <v>73</v>
      </c>
      <c r="AY129" s="205" t="s">
        <v>167</v>
      </c>
    </row>
    <row r="130" spans="2:51" s="14" customFormat="1" ht="13.5">
      <c r="B130" s="223"/>
      <c r="D130" s="194" t="s">
        <v>178</v>
      </c>
      <c r="E130" s="224" t="s">
        <v>5</v>
      </c>
      <c r="F130" s="225" t="s">
        <v>348</v>
      </c>
      <c r="H130" s="226">
        <v>9.884</v>
      </c>
      <c r="I130" s="227"/>
      <c r="L130" s="223"/>
      <c r="M130" s="228"/>
      <c r="N130" s="229"/>
      <c r="O130" s="229"/>
      <c r="P130" s="229"/>
      <c r="Q130" s="229"/>
      <c r="R130" s="229"/>
      <c r="S130" s="229"/>
      <c r="T130" s="230"/>
      <c r="AT130" s="224" t="s">
        <v>178</v>
      </c>
      <c r="AU130" s="224" t="s">
        <v>82</v>
      </c>
      <c r="AV130" s="14" t="s">
        <v>174</v>
      </c>
      <c r="AW130" s="14" t="s">
        <v>36</v>
      </c>
      <c r="AX130" s="14" t="s">
        <v>80</v>
      </c>
      <c r="AY130" s="224" t="s">
        <v>167</v>
      </c>
    </row>
    <row r="131" spans="2:65" s="1" customFormat="1" ht="25.5" customHeight="1">
      <c r="B131" s="181"/>
      <c r="C131" s="182" t="s">
        <v>217</v>
      </c>
      <c r="D131" s="182" t="s">
        <v>169</v>
      </c>
      <c r="E131" s="183" t="s">
        <v>396</v>
      </c>
      <c r="F131" s="184" t="s">
        <v>397</v>
      </c>
      <c r="G131" s="185" t="s">
        <v>172</v>
      </c>
      <c r="H131" s="186">
        <v>23.52</v>
      </c>
      <c r="I131" s="187"/>
      <c r="J131" s="188">
        <f>ROUND(I131*H131,2)</f>
        <v>0</v>
      </c>
      <c r="K131" s="184" t="s">
        <v>173</v>
      </c>
      <c r="L131" s="41"/>
      <c r="M131" s="189" t="s">
        <v>5</v>
      </c>
      <c r="N131" s="190" t="s">
        <v>44</v>
      </c>
      <c r="O131" s="42"/>
      <c r="P131" s="191">
        <f>O131*H131</f>
        <v>0</v>
      </c>
      <c r="Q131" s="191">
        <v>0</v>
      </c>
      <c r="R131" s="191">
        <f>Q131*H131</f>
        <v>0</v>
      </c>
      <c r="S131" s="191">
        <v>0</v>
      </c>
      <c r="T131" s="192">
        <f>S131*H131</f>
        <v>0</v>
      </c>
      <c r="AR131" s="24" t="s">
        <v>174</v>
      </c>
      <c r="AT131" s="24" t="s">
        <v>169</v>
      </c>
      <c r="AU131" s="24" t="s">
        <v>82</v>
      </c>
      <c r="AY131" s="24" t="s">
        <v>167</v>
      </c>
      <c r="BE131" s="193">
        <f>IF(N131="základní",J131,0)</f>
        <v>0</v>
      </c>
      <c r="BF131" s="193">
        <f>IF(N131="snížená",J131,0)</f>
        <v>0</v>
      </c>
      <c r="BG131" s="193">
        <f>IF(N131="zákl. přenesená",J131,0)</f>
        <v>0</v>
      </c>
      <c r="BH131" s="193">
        <f>IF(N131="sníž. přenesená",J131,0)</f>
        <v>0</v>
      </c>
      <c r="BI131" s="193">
        <f>IF(N131="nulová",J131,0)</f>
        <v>0</v>
      </c>
      <c r="BJ131" s="24" t="s">
        <v>80</v>
      </c>
      <c r="BK131" s="193">
        <f>ROUND(I131*H131,2)</f>
        <v>0</v>
      </c>
      <c r="BL131" s="24" t="s">
        <v>174</v>
      </c>
      <c r="BM131" s="24" t="s">
        <v>700</v>
      </c>
    </row>
    <row r="132" spans="2:47" s="1" customFormat="1" ht="152">
      <c r="B132" s="41"/>
      <c r="D132" s="194" t="s">
        <v>176</v>
      </c>
      <c r="F132" s="195" t="s">
        <v>399</v>
      </c>
      <c r="I132" s="156"/>
      <c r="L132" s="41"/>
      <c r="M132" s="196"/>
      <c r="N132" s="42"/>
      <c r="O132" s="42"/>
      <c r="P132" s="42"/>
      <c r="Q132" s="42"/>
      <c r="R132" s="42"/>
      <c r="S132" s="42"/>
      <c r="T132" s="70"/>
      <c r="AT132" s="24" t="s">
        <v>176</v>
      </c>
      <c r="AU132" s="24" t="s">
        <v>82</v>
      </c>
    </row>
    <row r="133" spans="2:51" s="13" customFormat="1" ht="13.5">
      <c r="B133" s="204"/>
      <c r="D133" s="194" t="s">
        <v>178</v>
      </c>
      <c r="E133" s="205" t="s">
        <v>5</v>
      </c>
      <c r="F133" s="206" t="s">
        <v>701</v>
      </c>
      <c r="H133" s="207">
        <v>23.52</v>
      </c>
      <c r="I133" s="208"/>
      <c r="L133" s="204"/>
      <c r="M133" s="209"/>
      <c r="N133" s="210"/>
      <c r="O133" s="210"/>
      <c r="P133" s="210"/>
      <c r="Q133" s="210"/>
      <c r="R133" s="210"/>
      <c r="S133" s="210"/>
      <c r="T133" s="211"/>
      <c r="AT133" s="205" t="s">
        <v>178</v>
      </c>
      <c r="AU133" s="205" t="s">
        <v>82</v>
      </c>
      <c r="AV133" s="13" t="s">
        <v>82</v>
      </c>
      <c r="AW133" s="13" t="s">
        <v>36</v>
      </c>
      <c r="AX133" s="13" t="s">
        <v>80</v>
      </c>
      <c r="AY133" s="205" t="s">
        <v>167</v>
      </c>
    </row>
    <row r="134" spans="2:63" s="11" customFormat="1" ht="29.9" customHeight="1">
      <c r="B134" s="168"/>
      <c r="D134" s="169" t="s">
        <v>72</v>
      </c>
      <c r="E134" s="179" t="s">
        <v>82</v>
      </c>
      <c r="F134" s="179" t="s">
        <v>558</v>
      </c>
      <c r="I134" s="171"/>
      <c r="J134" s="180">
        <f>BK134</f>
        <v>0</v>
      </c>
      <c r="L134" s="168"/>
      <c r="M134" s="173"/>
      <c r="N134" s="174"/>
      <c r="O134" s="174"/>
      <c r="P134" s="175">
        <f>SUM(P135:P157)</f>
        <v>0</v>
      </c>
      <c r="Q134" s="174"/>
      <c r="R134" s="175">
        <f>SUM(R135:R157)</f>
        <v>42.895013789999986</v>
      </c>
      <c r="S134" s="174"/>
      <c r="T134" s="176">
        <f>SUM(T135:T157)</f>
        <v>0</v>
      </c>
      <c r="AR134" s="169" t="s">
        <v>80</v>
      </c>
      <c r="AT134" s="177" t="s">
        <v>72</v>
      </c>
      <c r="AU134" s="177" t="s">
        <v>80</v>
      </c>
      <c r="AY134" s="169" t="s">
        <v>167</v>
      </c>
      <c r="BK134" s="178">
        <f>SUM(BK135:BK157)</f>
        <v>0</v>
      </c>
    </row>
    <row r="135" spans="2:65" s="1" customFormat="1" ht="25.5" customHeight="1">
      <c r="B135" s="181"/>
      <c r="C135" s="182" t="s">
        <v>224</v>
      </c>
      <c r="D135" s="182" t="s">
        <v>169</v>
      </c>
      <c r="E135" s="183" t="s">
        <v>559</v>
      </c>
      <c r="F135" s="184" t="s">
        <v>560</v>
      </c>
      <c r="G135" s="185" t="s">
        <v>200</v>
      </c>
      <c r="H135" s="186">
        <v>3.528</v>
      </c>
      <c r="I135" s="187"/>
      <c r="J135" s="188">
        <f>ROUND(I135*H135,2)</f>
        <v>0</v>
      </c>
      <c r="K135" s="184" t="s">
        <v>173</v>
      </c>
      <c r="L135" s="41"/>
      <c r="M135" s="189" t="s">
        <v>5</v>
      </c>
      <c r="N135" s="190" t="s">
        <v>44</v>
      </c>
      <c r="O135" s="42"/>
      <c r="P135" s="191">
        <f>O135*H135</f>
        <v>0</v>
      </c>
      <c r="Q135" s="191">
        <v>2.16</v>
      </c>
      <c r="R135" s="191">
        <f>Q135*H135</f>
        <v>7.620480000000001</v>
      </c>
      <c r="S135" s="191">
        <v>0</v>
      </c>
      <c r="T135" s="192">
        <f>S135*H135</f>
        <v>0</v>
      </c>
      <c r="AR135" s="24" t="s">
        <v>174</v>
      </c>
      <c r="AT135" s="24" t="s">
        <v>169</v>
      </c>
      <c r="AU135" s="24" t="s">
        <v>82</v>
      </c>
      <c r="AY135" s="24" t="s">
        <v>167</v>
      </c>
      <c r="BE135" s="193">
        <f>IF(N135="základní",J135,0)</f>
        <v>0</v>
      </c>
      <c r="BF135" s="193">
        <f>IF(N135="snížená",J135,0)</f>
        <v>0</v>
      </c>
      <c r="BG135" s="193">
        <f>IF(N135="zákl. přenesená",J135,0)</f>
        <v>0</v>
      </c>
      <c r="BH135" s="193">
        <f>IF(N135="sníž. přenesená",J135,0)</f>
        <v>0</v>
      </c>
      <c r="BI135" s="193">
        <f>IF(N135="nulová",J135,0)</f>
        <v>0</v>
      </c>
      <c r="BJ135" s="24" t="s">
        <v>80</v>
      </c>
      <c r="BK135" s="193">
        <f>ROUND(I135*H135,2)</f>
        <v>0</v>
      </c>
      <c r="BL135" s="24" t="s">
        <v>174</v>
      </c>
      <c r="BM135" s="24" t="s">
        <v>702</v>
      </c>
    </row>
    <row r="136" spans="2:47" s="1" customFormat="1" ht="47.5">
      <c r="B136" s="41"/>
      <c r="D136" s="194" t="s">
        <v>176</v>
      </c>
      <c r="F136" s="195" t="s">
        <v>562</v>
      </c>
      <c r="I136" s="156"/>
      <c r="L136" s="41"/>
      <c r="M136" s="196"/>
      <c r="N136" s="42"/>
      <c r="O136" s="42"/>
      <c r="P136" s="42"/>
      <c r="Q136" s="42"/>
      <c r="R136" s="42"/>
      <c r="S136" s="42"/>
      <c r="T136" s="70"/>
      <c r="AT136" s="24" t="s">
        <v>176</v>
      </c>
      <c r="AU136" s="24" t="s">
        <v>82</v>
      </c>
    </row>
    <row r="137" spans="2:51" s="13" customFormat="1" ht="13.5">
      <c r="B137" s="204"/>
      <c r="D137" s="194" t="s">
        <v>178</v>
      </c>
      <c r="E137" s="205" t="s">
        <v>5</v>
      </c>
      <c r="F137" s="206" t="s">
        <v>703</v>
      </c>
      <c r="H137" s="207">
        <v>3.528</v>
      </c>
      <c r="I137" s="208"/>
      <c r="L137" s="204"/>
      <c r="M137" s="209"/>
      <c r="N137" s="210"/>
      <c r="O137" s="210"/>
      <c r="P137" s="210"/>
      <c r="Q137" s="210"/>
      <c r="R137" s="210"/>
      <c r="S137" s="210"/>
      <c r="T137" s="211"/>
      <c r="AT137" s="205" t="s">
        <v>178</v>
      </c>
      <c r="AU137" s="205" t="s">
        <v>82</v>
      </c>
      <c r="AV137" s="13" t="s">
        <v>82</v>
      </c>
      <c r="AW137" s="13" t="s">
        <v>36</v>
      </c>
      <c r="AX137" s="13" t="s">
        <v>80</v>
      </c>
      <c r="AY137" s="205" t="s">
        <v>167</v>
      </c>
    </row>
    <row r="138" spans="2:65" s="1" customFormat="1" ht="25.5" customHeight="1">
      <c r="B138" s="181"/>
      <c r="C138" s="182" t="s">
        <v>229</v>
      </c>
      <c r="D138" s="182" t="s">
        <v>169</v>
      </c>
      <c r="E138" s="183" t="s">
        <v>704</v>
      </c>
      <c r="F138" s="184" t="s">
        <v>705</v>
      </c>
      <c r="G138" s="185" t="s">
        <v>200</v>
      </c>
      <c r="H138" s="186">
        <v>3.528</v>
      </c>
      <c r="I138" s="187"/>
      <c r="J138" s="188">
        <f>ROUND(I138*H138,2)</f>
        <v>0</v>
      </c>
      <c r="K138" s="184" t="s">
        <v>173</v>
      </c>
      <c r="L138" s="41"/>
      <c r="M138" s="189" t="s">
        <v>5</v>
      </c>
      <c r="N138" s="190" t="s">
        <v>44</v>
      </c>
      <c r="O138" s="42"/>
      <c r="P138" s="191">
        <f>O138*H138</f>
        <v>0</v>
      </c>
      <c r="Q138" s="191">
        <v>2.25634</v>
      </c>
      <c r="R138" s="191">
        <f>Q138*H138</f>
        <v>7.960367519999999</v>
      </c>
      <c r="S138" s="191">
        <v>0</v>
      </c>
      <c r="T138" s="192">
        <f>S138*H138</f>
        <v>0</v>
      </c>
      <c r="AR138" s="24" t="s">
        <v>174</v>
      </c>
      <c r="AT138" s="24" t="s">
        <v>169</v>
      </c>
      <c r="AU138" s="24" t="s">
        <v>82</v>
      </c>
      <c r="AY138" s="24" t="s">
        <v>167</v>
      </c>
      <c r="BE138" s="193">
        <f>IF(N138="základní",J138,0)</f>
        <v>0</v>
      </c>
      <c r="BF138" s="193">
        <f>IF(N138="snížená",J138,0)</f>
        <v>0</v>
      </c>
      <c r="BG138" s="193">
        <f>IF(N138="zákl. přenesená",J138,0)</f>
        <v>0</v>
      </c>
      <c r="BH138" s="193">
        <f>IF(N138="sníž. přenesená",J138,0)</f>
        <v>0</v>
      </c>
      <c r="BI138" s="193">
        <f>IF(N138="nulová",J138,0)</f>
        <v>0</v>
      </c>
      <c r="BJ138" s="24" t="s">
        <v>80</v>
      </c>
      <c r="BK138" s="193">
        <f>ROUND(I138*H138,2)</f>
        <v>0</v>
      </c>
      <c r="BL138" s="24" t="s">
        <v>174</v>
      </c>
      <c r="BM138" s="24" t="s">
        <v>706</v>
      </c>
    </row>
    <row r="139" spans="2:47" s="1" customFormat="1" ht="123.5">
      <c r="B139" s="41"/>
      <c r="D139" s="194" t="s">
        <v>176</v>
      </c>
      <c r="F139" s="195" t="s">
        <v>707</v>
      </c>
      <c r="I139" s="156"/>
      <c r="L139" s="41"/>
      <c r="M139" s="196"/>
      <c r="N139" s="42"/>
      <c r="O139" s="42"/>
      <c r="P139" s="42"/>
      <c r="Q139" s="42"/>
      <c r="R139" s="42"/>
      <c r="S139" s="42"/>
      <c r="T139" s="70"/>
      <c r="AT139" s="24" t="s">
        <v>176</v>
      </c>
      <c r="AU139" s="24" t="s">
        <v>82</v>
      </c>
    </row>
    <row r="140" spans="2:51" s="13" customFormat="1" ht="13.5">
      <c r="B140" s="204"/>
      <c r="D140" s="194" t="s">
        <v>178</v>
      </c>
      <c r="E140" s="205" t="s">
        <v>5</v>
      </c>
      <c r="F140" s="206" t="s">
        <v>703</v>
      </c>
      <c r="H140" s="207">
        <v>3.528</v>
      </c>
      <c r="I140" s="208"/>
      <c r="L140" s="204"/>
      <c r="M140" s="209"/>
      <c r="N140" s="210"/>
      <c r="O140" s="210"/>
      <c r="P140" s="210"/>
      <c r="Q140" s="210"/>
      <c r="R140" s="210"/>
      <c r="S140" s="210"/>
      <c r="T140" s="211"/>
      <c r="AT140" s="205" t="s">
        <v>178</v>
      </c>
      <c r="AU140" s="205" t="s">
        <v>82</v>
      </c>
      <c r="AV140" s="13" t="s">
        <v>82</v>
      </c>
      <c r="AW140" s="13" t="s">
        <v>36</v>
      </c>
      <c r="AX140" s="13" t="s">
        <v>80</v>
      </c>
      <c r="AY140" s="205" t="s">
        <v>167</v>
      </c>
    </row>
    <row r="141" spans="2:65" s="1" customFormat="1" ht="16.5" customHeight="1">
      <c r="B141" s="181"/>
      <c r="C141" s="182" t="s">
        <v>234</v>
      </c>
      <c r="D141" s="182" t="s">
        <v>169</v>
      </c>
      <c r="E141" s="183" t="s">
        <v>708</v>
      </c>
      <c r="F141" s="184" t="s">
        <v>709</v>
      </c>
      <c r="G141" s="185" t="s">
        <v>172</v>
      </c>
      <c r="H141" s="186">
        <v>3.252</v>
      </c>
      <c r="I141" s="187"/>
      <c r="J141" s="188">
        <f>ROUND(I141*H141,2)</f>
        <v>0</v>
      </c>
      <c r="K141" s="184" t="s">
        <v>173</v>
      </c>
      <c r="L141" s="41"/>
      <c r="M141" s="189" t="s">
        <v>5</v>
      </c>
      <c r="N141" s="190" t="s">
        <v>44</v>
      </c>
      <c r="O141" s="42"/>
      <c r="P141" s="191">
        <f>O141*H141</f>
        <v>0</v>
      </c>
      <c r="Q141" s="191">
        <v>0.00247</v>
      </c>
      <c r="R141" s="191">
        <f>Q141*H141</f>
        <v>0.00803244</v>
      </c>
      <c r="S141" s="191">
        <v>0</v>
      </c>
      <c r="T141" s="192">
        <f>S141*H141</f>
        <v>0</v>
      </c>
      <c r="AR141" s="24" t="s">
        <v>174</v>
      </c>
      <c r="AT141" s="24" t="s">
        <v>169</v>
      </c>
      <c r="AU141" s="24" t="s">
        <v>82</v>
      </c>
      <c r="AY141" s="24" t="s">
        <v>167</v>
      </c>
      <c r="BE141" s="193">
        <f>IF(N141="základní",J141,0)</f>
        <v>0</v>
      </c>
      <c r="BF141" s="193">
        <f>IF(N141="snížená",J141,0)</f>
        <v>0</v>
      </c>
      <c r="BG141" s="193">
        <f>IF(N141="zákl. přenesená",J141,0)</f>
        <v>0</v>
      </c>
      <c r="BH141" s="193">
        <f>IF(N141="sníž. přenesená",J141,0)</f>
        <v>0</v>
      </c>
      <c r="BI141" s="193">
        <f>IF(N141="nulová",J141,0)</f>
        <v>0</v>
      </c>
      <c r="BJ141" s="24" t="s">
        <v>80</v>
      </c>
      <c r="BK141" s="193">
        <f>ROUND(I141*H141,2)</f>
        <v>0</v>
      </c>
      <c r="BL141" s="24" t="s">
        <v>174</v>
      </c>
      <c r="BM141" s="24" t="s">
        <v>710</v>
      </c>
    </row>
    <row r="142" spans="2:47" s="1" customFormat="1" ht="47.5">
      <c r="B142" s="41"/>
      <c r="D142" s="194" t="s">
        <v>176</v>
      </c>
      <c r="F142" s="195" t="s">
        <v>572</v>
      </c>
      <c r="I142" s="156"/>
      <c r="L142" s="41"/>
      <c r="M142" s="196"/>
      <c r="N142" s="42"/>
      <c r="O142" s="42"/>
      <c r="P142" s="42"/>
      <c r="Q142" s="42"/>
      <c r="R142" s="42"/>
      <c r="S142" s="42"/>
      <c r="T142" s="70"/>
      <c r="AT142" s="24" t="s">
        <v>176</v>
      </c>
      <c r="AU142" s="24" t="s">
        <v>82</v>
      </c>
    </row>
    <row r="143" spans="2:51" s="13" customFormat="1" ht="13.5">
      <c r="B143" s="204"/>
      <c r="D143" s="194" t="s">
        <v>178</v>
      </c>
      <c r="E143" s="205" t="s">
        <v>5</v>
      </c>
      <c r="F143" s="206" t="s">
        <v>711</v>
      </c>
      <c r="H143" s="207">
        <v>3.252</v>
      </c>
      <c r="I143" s="208"/>
      <c r="L143" s="204"/>
      <c r="M143" s="209"/>
      <c r="N143" s="210"/>
      <c r="O143" s="210"/>
      <c r="P143" s="210"/>
      <c r="Q143" s="210"/>
      <c r="R143" s="210"/>
      <c r="S143" s="210"/>
      <c r="T143" s="211"/>
      <c r="AT143" s="205" t="s">
        <v>178</v>
      </c>
      <c r="AU143" s="205" t="s">
        <v>82</v>
      </c>
      <c r="AV143" s="13" t="s">
        <v>82</v>
      </c>
      <c r="AW143" s="13" t="s">
        <v>36</v>
      </c>
      <c r="AX143" s="13" t="s">
        <v>80</v>
      </c>
      <c r="AY143" s="205" t="s">
        <v>167</v>
      </c>
    </row>
    <row r="144" spans="2:65" s="1" customFormat="1" ht="16.5" customHeight="1">
      <c r="B144" s="181"/>
      <c r="C144" s="182" t="s">
        <v>240</v>
      </c>
      <c r="D144" s="182" t="s">
        <v>169</v>
      </c>
      <c r="E144" s="183" t="s">
        <v>712</v>
      </c>
      <c r="F144" s="184" t="s">
        <v>713</v>
      </c>
      <c r="G144" s="185" t="s">
        <v>172</v>
      </c>
      <c r="H144" s="186">
        <v>3.252</v>
      </c>
      <c r="I144" s="187"/>
      <c r="J144" s="188">
        <f>ROUND(I144*H144,2)</f>
        <v>0</v>
      </c>
      <c r="K144" s="184" t="s">
        <v>173</v>
      </c>
      <c r="L144" s="41"/>
      <c r="M144" s="189" t="s">
        <v>5</v>
      </c>
      <c r="N144" s="190" t="s">
        <v>44</v>
      </c>
      <c r="O144" s="42"/>
      <c r="P144" s="191">
        <f>O144*H144</f>
        <v>0</v>
      </c>
      <c r="Q144" s="191">
        <v>0</v>
      </c>
      <c r="R144" s="191">
        <f>Q144*H144</f>
        <v>0</v>
      </c>
      <c r="S144" s="191">
        <v>0</v>
      </c>
      <c r="T144" s="192">
        <f>S144*H144</f>
        <v>0</v>
      </c>
      <c r="AR144" s="24" t="s">
        <v>174</v>
      </c>
      <c r="AT144" s="24" t="s">
        <v>169</v>
      </c>
      <c r="AU144" s="24" t="s">
        <v>82</v>
      </c>
      <c r="AY144" s="24" t="s">
        <v>167</v>
      </c>
      <c r="BE144" s="193">
        <f>IF(N144="základní",J144,0)</f>
        <v>0</v>
      </c>
      <c r="BF144" s="193">
        <f>IF(N144="snížená",J144,0)</f>
        <v>0</v>
      </c>
      <c r="BG144" s="193">
        <f>IF(N144="zákl. přenesená",J144,0)</f>
        <v>0</v>
      </c>
      <c r="BH144" s="193">
        <f>IF(N144="sníž. přenesená",J144,0)</f>
        <v>0</v>
      </c>
      <c r="BI144" s="193">
        <f>IF(N144="nulová",J144,0)</f>
        <v>0</v>
      </c>
      <c r="BJ144" s="24" t="s">
        <v>80</v>
      </c>
      <c r="BK144" s="193">
        <f>ROUND(I144*H144,2)</f>
        <v>0</v>
      </c>
      <c r="BL144" s="24" t="s">
        <v>174</v>
      </c>
      <c r="BM144" s="24" t="s">
        <v>714</v>
      </c>
    </row>
    <row r="145" spans="2:47" s="1" customFormat="1" ht="47.5">
      <c r="B145" s="41"/>
      <c r="D145" s="194" t="s">
        <v>176</v>
      </c>
      <c r="F145" s="195" t="s">
        <v>572</v>
      </c>
      <c r="I145" s="156"/>
      <c r="L145" s="41"/>
      <c r="M145" s="196"/>
      <c r="N145" s="42"/>
      <c r="O145" s="42"/>
      <c r="P145" s="42"/>
      <c r="Q145" s="42"/>
      <c r="R145" s="42"/>
      <c r="S145" s="42"/>
      <c r="T145" s="70"/>
      <c r="AT145" s="24" t="s">
        <v>176</v>
      </c>
      <c r="AU145" s="24" t="s">
        <v>82</v>
      </c>
    </row>
    <row r="146" spans="2:65" s="1" customFormat="1" ht="16.5" customHeight="1">
      <c r="B146" s="181"/>
      <c r="C146" s="182" t="s">
        <v>245</v>
      </c>
      <c r="D146" s="182" t="s">
        <v>169</v>
      </c>
      <c r="E146" s="183" t="s">
        <v>715</v>
      </c>
      <c r="F146" s="184" t="s">
        <v>716</v>
      </c>
      <c r="G146" s="185" t="s">
        <v>248</v>
      </c>
      <c r="H146" s="186">
        <v>0.242</v>
      </c>
      <c r="I146" s="187"/>
      <c r="J146" s="188">
        <f>ROUND(I146*H146,2)</f>
        <v>0</v>
      </c>
      <c r="K146" s="184" t="s">
        <v>173</v>
      </c>
      <c r="L146" s="41"/>
      <c r="M146" s="189" t="s">
        <v>5</v>
      </c>
      <c r="N146" s="190" t="s">
        <v>44</v>
      </c>
      <c r="O146" s="42"/>
      <c r="P146" s="191">
        <f>O146*H146</f>
        <v>0</v>
      </c>
      <c r="Q146" s="191">
        <v>1.06277</v>
      </c>
      <c r="R146" s="191">
        <f>Q146*H146</f>
        <v>0.25719034</v>
      </c>
      <c r="S146" s="191">
        <v>0</v>
      </c>
      <c r="T146" s="192">
        <f>S146*H146</f>
        <v>0</v>
      </c>
      <c r="AR146" s="24" t="s">
        <v>174</v>
      </c>
      <c r="AT146" s="24" t="s">
        <v>169</v>
      </c>
      <c r="AU146" s="24" t="s">
        <v>82</v>
      </c>
      <c r="AY146" s="24" t="s">
        <v>167</v>
      </c>
      <c r="BE146" s="193">
        <f>IF(N146="základní",J146,0)</f>
        <v>0</v>
      </c>
      <c r="BF146" s="193">
        <f>IF(N146="snížená",J146,0)</f>
        <v>0</v>
      </c>
      <c r="BG146" s="193">
        <f>IF(N146="zákl. přenesená",J146,0)</f>
        <v>0</v>
      </c>
      <c r="BH146" s="193">
        <f>IF(N146="sníž. přenesená",J146,0)</f>
        <v>0</v>
      </c>
      <c r="BI146" s="193">
        <f>IF(N146="nulová",J146,0)</f>
        <v>0</v>
      </c>
      <c r="BJ146" s="24" t="s">
        <v>80</v>
      </c>
      <c r="BK146" s="193">
        <f>ROUND(I146*H146,2)</f>
        <v>0</v>
      </c>
      <c r="BL146" s="24" t="s">
        <v>174</v>
      </c>
      <c r="BM146" s="24" t="s">
        <v>717</v>
      </c>
    </row>
    <row r="147" spans="2:47" s="1" customFormat="1" ht="38">
      <c r="B147" s="41"/>
      <c r="D147" s="194" t="s">
        <v>176</v>
      </c>
      <c r="F147" s="195" t="s">
        <v>580</v>
      </c>
      <c r="I147" s="156"/>
      <c r="L147" s="41"/>
      <c r="M147" s="196"/>
      <c r="N147" s="42"/>
      <c r="O147" s="42"/>
      <c r="P147" s="42"/>
      <c r="Q147" s="42"/>
      <c r="R147" s="42"/>
      <c r="S147" s="42"/>
      <c r="T147" s="70"/>
      <c r="AT147" s="24" t="s">
        <v>176</v>
      </c>
      <c r="AU147" s="24" t="s">
        <v>82</v>
      </c>
    </row>
    <row r="148" spans="2:51" s="12" customFormat="1" ht="13.5">
      <c r="B148" s="197"/>
      <c r="D148" s="194" t="s">
        <v>178</v>
      </c>
      <c r="E148" s="198" t="s">
        <v>5</v>
      </c>
      <c r="F148" s="199" t="s">
        <v>718</v>
      </c>
      <c r="H148" s="198" t="s">
        <v>5</v>
      </c>
      <c r="I148" s="200"/>
      <c r="L148" s="197"/>
      <c r="M148" s="201"/>
      <c r="N148" s="202"/>
      <c r="O148" s="202"/>
      <c r="P148" s="202"/>
      <c r="Q148" s="202"/>
      <c r="R148" s="202"/>
      <c r="S148" s="202"/>
      <c r="T148" s="203"/>
      <c r="AT148" s="198" t="s">
        <v>178</v>
      </c>
      <c r="AU148" s="198" t="s">
        <v>82</v>
      </c>
      <c r="AV148" s="12" t="s">
        <v>80</v>
      </c>
      <c r="AW148" s="12" t="s">
        <v>36</v>
      </c>
      <c r="AX148" s="12" t="s">
        <v>73</v>
      </c>
      <c r="AY148" s="198" t="s">
        <v>167</v>
      </c>
    </row>
    <row r="149" spans="2:51" s="13" customFormat="1" ht="13.5">
      <c r="B149" s="204"/>
      <c r="D149" s="194" t="s">
        <v>178</v>
      </c>
      <c r="E149" s="205" t="s">
        <v>5</v>
      </c>
      <c r="F149" s="206" t="s">
        <v>719</v>
      </c>
      <c r="H149" s="207">
        <v>0.242</v>
      </c>
      <c r="I149" s="208"/>
      <c r="L149" s="204"/>
      <c r="M149" s="209"/>
      <c r="N149" s="210"/>
      <c r="O149" s="210"/>
      <c r="P149" s="210"/>
      <c r="Q149" s="210"/>
      <c r="R149" s="210"/>
      <c r="S149" s="210"/>
      <c r="T149" s="211"/>
      <c r="AT149" s="205" t="s">
        <v>178</v>
      </c>
      <c r="AU149" s="205" t="s">
        <v>82</v>
      </c>
      <c r="AV149" s="13" t="s">
        <v>82</v>
      </c>
      <c r="AW149" s="13" t="s">
        <v>36</v>
      </c>
      <c r="AX149" s="13" t="s">
        <v>80</v>
      </c>
      <c r="AY149" s="205" t="s">
        <v>167</v>
      </c>
    </row>
    <row r="150" spans="2:65" s="1" customFormat="1" ht="25.5" customHeight="1">
      <c r="B150" s="181"/>
      <c r="C150" s="182" t="s">
        <v>252</v>
      </c>
      <c r="D150" s="182" t="s">
        <v>169</v>
      </c>
      <c r="E150" s="183" t="s">
        <v>564</v>
      </c>
      <c r="F150" s="184" t="s">
        <v>565</v>
      </c>
      <c r="G150" s="185" t="s">
        <v>200</v>
      </c>
      <c r="H150" s="186">
        <v>11.943</v>
      </c>
      <c r="I150" s="187"/>
      <c r="J150" s="188">
        <f>ROUND(I150*H150,2)</f>
        <v>0</v>
      </c>
      <c r="K150" s="184" t="s">
        <v>173</v>
      </c>
      <c r="L150" s="41"/>
      <c r="M150" s="189" t="s">
        <v>5</v>
      </c>
      <c r="N150" s="190" t="s">
        <v>44</v>
      </c>
      <c r="O150" s="42"/>
      <c r="P150" s="191">
        <f>O150*H150</f>
        <v>0</v>
      </c>
      <c r="Q150" s="191">
        <v>2.25634</v>
      </c>
      <c r="R150" s="191">
        <f>Q150*H150</f>
        <v>26.947468619999995</v>
      </c>
      <c r="S150" s="191">
        <v>0</v>
      </c>
      <c r="T150" s="192">
        <f>S150*H150</f>
        <v>0</v>
      </c>
      <c r="AR150" s="24" t="s">
        <v>174</v>
      </c>
      <c r="AT150" s="24" t="s">
        <v>169</v>
      </c>
      <c r="AU150" s="24" t="s">
        <v>82</v>
      </c>
      <c r="AY150" s="24" t="s">
        <v>167</v>
      </c>
      <c r="BE150" s="193">
        <f>IF(N150="základní",J150,0)</f>
        <v>0</v>
      </c>
      <c r="BF150" s="193">
        <f>IF(N150="snížená",J150,0)</f>
        <v>0</v>
      </c>
      <c r="BG150" s="193">
        <f>IF(N150="zákl. přenesená",J150,0)</f>
        <v>0</v>
      </c>
      <c r="BH150" s="193">
        <f>IF(N150="sníž. přenesená",J150,0)</f>
        <v>0</v>
      </c>
      <c r="BI150" s="193">
        <f>IF(N150="nulová",J150,0)</f>
        <v>0</v>
      </c>
      <c r="BJ150" s="24" t="s">
        <v>80</v>
      </c>
      <c r="BK150" s="193">
        <f>ROUND(I150*H150,2)</f>
        <v>0</v>
      </c>
      <c r="BL150" s="24" t="s">
        <v>174</v>
      </c>
      <c r="BM150" s="24" t="s">
        <v>720</v>
      </c>
    </row>
    <row r="151" spans="2:47" s="1" customFormat="1" ht="76">
      <c r="B151" s="41"/>
      <c r="D151" s="194" t="s">
        <v>176</v>
      </c>
      <c r="F151" s="195" t="s">
        <v>567</v>
      </c>
      <c r="I151" s="156"/>
      <c r="L151" s="41"/>
      <c r="M151" s="196"/>
      <c r="N151" s="42"/>
      <c r="O151" s="42"/>
      <c r="P151" s="42"/>
      <c r="Q151" s="42"/>
      <c r="R151" s="42"/>
      <c r="S151" s="42"/>
      <c r="T151" s="70"/>
      <c r="AT151" s="24" t="s">
        <v>176</v>
      </c>
      <c r="AU151" s="24" t="s">
        <v>82</v>
      </c>
    </row>
    <row r="152" spans="2:51" s="13" customFormat="1" ht="13.5">
      <c r="B152" s="204"/>
      <c r="D152" s="194" t="s">
        <v>178</v>
      </c>
      <c r="E152" s="205" t="s">
        <v>5</v>
      </c>
      <c r="F152" s="206" t="s">
        <v>721</v>
      </c>
      <c r="H152" s="207">
        <v>11.943</v>
      </c>
      <c r="I152" s="208"/>
      <c r="L152" s="204"/>
      <c r="M152" s="209"/>
      <c r="N152" s="210"/>
      <c r="O152" s="210"/>
      <c r="P152" s="210"/>
      <c r="Q152" s="210"/>
      <c r="R152" s="210"/>
      <c r="S152" s="210"/>
      <c r="T152" s="211"/>
      <c r="AT152" s="205" t="s">
        <v>178</v>
      </c>
      <c r="AU152" s="205" t="s">
        <v>82</v>
      </c>
      <c r="AV152" s="13" t="s">
        <v>82</v>
      </c>
      <c r="AW152" s="13" t="s">
        <v>36</v>
      </c>
      <c r="AX152" s="13" t="s">
        <v>80</v>
      </c>
      <c r="AY152" s="205" t="s">
        <v>167</v>
      </c>
    </row>
    <row r="153" spans="2:65" s="1" customFormat="1" ht="16.5" customHeight="1">
      <c r="B153" s="181"/>
      <c r="C153" s="182" t="s">
        <v>11</v>
      </c>
      <c r="D153" s="182" t="s">
        <v>169</v>
      </c>
      <c r="E153" s="183" t="s">
        <v>569</v>
      </c>
      <c r="F153" s="184" t="s">
        <v>570</v>
      </c>
      <c r="G153" s="185" t="s">
        <v>172</v>
      </c>
      <c r="H153" s="186">
        <v>37.723</v>
      </c>
      <c r="I153" s="187"/>
      <c r="J153" s="188">
        <f>ROUND(I153*H153,2)</f>
        <v>0</v>
      </c>
      <c r="K153" s="184" t="s">
        <v>173</v>
      </c>
      <c r="L153" s="41"/>
      <c r="M153" s="189" t="s">
        <v>5</v>
      </c>
      <c r="N153" s="190" t="s">
        <v>44</v>
      </c>
      <c r="O153" s="42"/>
      <c r="P153" s="191">
        <f>O153*H153</f>
        <v>0</v>
      </c>
      <c r="Q153" s="191">
        <v>0.00269</v>
      </c>
      <c r="R153" s="191">
        <f>Q153*H153</f>
        <v>0.10147487</v>
      </c>
      <c r="S153" s="191">
        <v>0</v>
      </c>
      <c r="T153" s="192">
        <f>S153*H153</f>
        <v>0</v>
      </c>
      <c r="AR153" s="24" t="s">
        <v>174</v>
      </c>
      <c r="AT153" s="24" t="s">
        <v>169</v>
      </c>
      <c r="AU153" s="24" t="s">
        <v>82</v>
      </c>
      <c r="AY153" s="24" t="s">
        <v>167</v>
      </c>
      <c r="BE153" s="193">
        <f>IF(N153="základní",J153,0)</f>
        <v>0</v>
      </c>
      <c r="BF153" s="193">
        <f>IF(N153="snížená",J153,0)</f>
        <v>0</v>
      </c>
      <c r="BG153" s="193">
        <f>IF(N153="zákl. přenesená",J153,0)</f>
        <v>0</v>
      </c>
      <c r="BH153" s="193">
        <f>IF(N153="sníž. přenesená",J153,0)</f>
        <v>0</v>
      </c>
      <c r="BI153" s="193">
        <f>IF(N153="nulová",J153,0)</f>
        <v>0</v>
      </c>
      <c r="BJ153" s="24" t="s">
        <v>80</v>
      </c>
      <c r="BK153" s="193">
        <f>ROUND(I153*H153,2)</f>
        <v>0</v>
      </c>
      <c r="BL153" s="24" t="s">
        <v>174</v>
      </c>
      <c r="BM153" s="24" t="s">
        <v>722</v>
      </c>
    </row>
    <row r="154" spans="2:47" s="1" customFormat="1" ht="47.5">
      <c r="B154" s="41"/>
      <c r="D154" s="194" t="s">
        <v>176</v>
      </c>
      <c r="F154" s="195" t="s">
        <v>572</v>
      </c>
      <c r="I154" s="156"/>
      <c r="L154" s="41"/>
      <c r="M154" s="196"/>
      <c r="N154" s="42"/>
      <c r="O154" s="42"/>
      <c r="P154" s="42"/>
      <c r="Q154" s="42"/>
      <c r="R154" s="42"/>
      <c r="S154" s="42"/>
      <c r="T154" s="70"/>
      <c r="AT154" s="24" t="s">
        <v>176</v>
      </c>
      <c r="AU154" s="24" t="s">
        <v>82</v>
      </c>
    </row>
    <row r="155" spans="2:51" s="13" customFormat="1" ht="13.5">
      <c r="B155" s="204"/>
      <c r="D155" s="194" t="s">
        <v>178</v>
      </c>
      <c r="E155" s="205" t="s">
        <v>5</v>
      </c>
      <c r="F155" s="206" t="s">
        <v>723</v>
      </c>
      <c r="H155" s="207">
        <v>37.723</v>
      </c>
      <c r="I155" s="208"/>
      <c r="L155" s="204"/>
      <c r="M155" s="209"/>
      <c r="N155" s="210"/>
      <c r="O155" s="210"/>
      <c r="P155" s="210"/>
      <c r="Q155" s="210"/>
      <c r="R155" s="210"/>
      <c r="S155" s="210"/>
      <c r="T155" s="211"/>
      <c r="AT155" s="205" t="s">
        <v>178</v>
      </c>
      <c r="AU155" s="205" t="s">
        <v>82</v>
      </c>
      <c r="AV155" s="13" t="s">
        <v>82</v>
      </c>
      <c r="AW155" s="13" t="s">
        <v>36</v>
      </c>
      <c r="AX155" s="13" t="s">
        <v>80</v>
      </c>
      <c r="AY155" s="205" t="s">
        <v>167</v>
      </c>
    </row>
    <row r="156" spans="2:65" s="1" customFormat="1" ht="16.5" customHeight="1">
      <c r="B156" s="181"/>
      <c r="C156" s="182" t="s">
        <v>263</v>
      </c>
      <c r="D156" s="182" t="s">
        <v>169</v>
      </c>
      <c r="E156" s="183" t="s">
        <v>574</v>
      </c>
      <c r="F156" s="184" t="s">
        <v>575</v>
      </c>
      <c r="G156" s="185" t="s">
        <v>172</v>
      </c>
      <c r="H156" s="186">
        <v>37.723</v>
      </c>
      <c r="I156" s="187"/>
      <c r="J156" s="188">
        <f>ROUND(I156*H156,2)</f>
        <v>0</v>
      </c>
      <c r="K156" s="184" t="s">
        <v>173</v>
      </c>
      <c r="L156" s="41"/>
      <c r="M156" s="189" t="s">
        <v>5</v>
      </c>
      <c r="N156" s="190" t="s">
        <v>44</v>
      </c>
      <c r="O156" s="42"/>
      <c r="P156" s="191">
        <f>O156*H156</f>
        <v>0</v>
      </c>
      <c r="Q156" s="191">
        <v>0</v>
      </c>
      <c r="R156" s="191">
        <f>Q156*H156</f>
        <v>0</v>
      </c>
      <c r="S156" s="191">
        <v>0</v>
      </c>
      <c r="T156" s="192">
        <f>S156*H156</f>
        <v>0</v>
      </c>
      <c r="AR156" s="24" t="s">
        <v>174</v>
      </c>
      <c r="AT156" s="24" t="s">
        <v>169</v>
      </c>
      <c r="AU156" s="24" t="s">
        <v>82</v>
      </c>
      <c r="AY156" s="24" t="s">
        <v>167</v>
      </c>
      <c r="BE156" s="193">
        <f>IF(N156="základní",J156,0)</f>
        <v>0</v>
      </c>
      <c r="BF156" s="193">
        <f>IF(N156="snížená",J156,0)</f>
        <v>0</v>
      </c>
      <c r="BG156" s="193">
        <f>IF(N156="zákl. přenesená",J156,0)</f>
        <v>0</v>
      </c>
      <c r="BH156" s="193">
        <f>IF(N156="sníž. přenesená",J156,0)</f>
        <v>0</v>
      </c>
      <c r="BI156" s="193">
        <f>IF(N156="nulová",J156,0)</f>
        <v>0</v>
      </c>
      <c r="BJ156" s="24" t="s">
        <v>80</v>
      </c>
      <c r="BK156" s="193">
        <f>ROUND(I156*H156,2)</f>
        <v>0</v>
      </c>
      <c r="BL156" s="24" t="s">
        <v>174</v>
      </c>
      <c r="BM156" s="24" t="s">
        <v>724</v>
      </c>
    </row>
    <row r="157" spans="2:47" s="1" customFormat="1" ht="47.5">
      <c r="B157" s="41"/>
      <c r="D157" s="194" t="s">
        <v>176</v>
      </c>
      <c r="F157" s="195" t="s">
        <v>572</v>
      </c>
      <c r="I157" s="156"/>
      <c r="L157" s="41"/>
      <c r="M157" s="196"/>
      <c r="N157" s="42"/>
      <c r="O157" s="42"/>
      <c r="P157" s="42"/>
      <c r="Q157" s="42"/>
      <c r="R157" s="42"/>
      <c r="S157" s="42"/>
      <c r="T157" s="70"/>
      <c r="AT157" s="24" t="s">
        <v>176</v>
      </c>
      <c r="AU157" s="24" t="s">
        <v>82</v>
      </c>
    </row>
    <row r="158" spans="2:63" s="11" customFormat="1" ht="29.9" customHeight="1">
      <c r="B158" s="168"/>
      <c r="D158" s="169" t="s">
        <v>72</v>
      </c>
      <c r="E158" s="179" t="s">
        <v>188</v>
      </c>
      <c r="F158" s="179" t="s">
        <v>583</v>
      </c>
      <c r="I158" s="171"/>
      <c r="J158" s="180">
        <f>BK158</f>
        <v>0</v>
      </c>
      <c r="L158" s="168"/>
      <c r="M158" s="173"/>
      <c r="N158" s="174"/>
      <c r="O158" s="174"/>
      <c r="P158" s="175">
        <f>SUM(P159:P167)</f>
        <v>0</v>
      </c>
      <c r="Q158" s="174"/>
      <c r="R158" s="175">
        <f>SUM(R159:R167)</f>
        <v>14.17535964</v>
      </c>
      <c r="S158" s="174"/>
      <c r="T158" s="176">
        <f>SUM(T159:T167)</f>
        <v>0</v>
      </c>
      <c r="AR158" s="169" t="s">
        <v>80</v>
      </c>
      <c r="AT158" s="177" t="s">
        <v>72</v>
      </c>
      <c r="AU158" s="177" t="s">
        <v>80</v>
      </c>
      <c r="AY158" s="169" t="s">
        <v>167</v>
      </c>
      <c r="BK158" s="178">
        <f>SUM(BK159:BK167)</f>
        <v>0</v>
      </c>
    </row>
    <row r="159" spans="2:65" s="1" customFormat="1" ht="25.5" customHeight="1">
      <c r="B159" s="181"/>
      <c r="C159" s="182" t="s">
        <v>268</v>
      </c>
      <c r="D159" s="182" t="s">
        <v>169</v>
      </c>
      <c r="E159" s="183" t="s">
        <v>725</v>
      </c>
      <c r="F159" s="184" t="s">
        <v>726</v>
      </c>
      <c r="G159" s="185" t="s">
        <v>172</v>
      </c>
      <c r="H159" s="186">
        <v>52.008</v>
      </c>
      <c r="I159" s="187"/>
      <c r="J159" s="188">
        <f>ROUND(I159*H159,2)</f>
        <v>0</v>
      </c>
      <c r="K159" s="184" t="s">
        <v>173</v>
      </c>
      <c r="L159" s="41"/>
      <c r="M159" s="189" t="s">
        <v>5</v>
      </c>
      <c r="N159" s="190" t="s">
        <v>44</v>
      </c>
      <c r="O159" s="42"/>
      <c r="P159" s="191">
        <f>O159*H159</f>
        <v>0</v>
      </c>
      <c r="Q159" s="191">
        <v>0.25933</v>
      </c>
      <c r="R159" s="191">
        <f>Q159*H159</f>
        <v>13.48723464</v>
      </c>
      <c r="S159" s="191">
        <v>0</v>
      </c>
      <c r="T159" s="192">
        <f>S159*H159</f>
        <v>0</v>
      </c>
      <c r="AR159" s="24" t="s">
        <v>174</v>
      </c>
      <c r="AT159" s="24" t="s">
        <v>169</v>
      </c>
      <c r="AU159" s="24" t="s">
        <v>82</v>
      </c>
      <c r="AY159" s="24" t="s">
        <v>167</v>
      </c>
      <c r="BE159" s="193">
        <f>IF(N159="základní",J159,0)</f>
        <v>0</v>
      </c>
      <c r="BF159" s="193">
        <f>IF(N159="snížená",J159,0)</f>
        <v>0</v>
      </c>
      <c r="BG159" s="193">
        <f>IF(N159="zákl. přenesená",J159,0)</f>
        <v>0</v>
      </c>
      <c r="BH159" s="193">
        <f>IF(N159="sníž. přenesená",J159,0)</f>
        <v>0</v>
      </c>
      <c r="BI159" s="193">
        <f>IF(N159="nulová",J159,0)</f>
        <v>0</v>
      </c>
      <c r="BJ159" s="24" t="s">
        <v>80</v>
      </c>
      <c r="BK159" s="193">
        <f>ROUND(I159*H159,2)</f>
        <v>0</v>
      </c>
      <c r="BL159" s="24" t="s">
        <v>174</v>
      </c>
      <c r="BM159" s="24" t="s">
        <v>727</v>
      </c>
    </row>
    <row r="160" spans="2:47" s="1" customFormat="1" ht="171">
      <c r="B160" s="41"/>
      <c r="D160" s="194" t="s">
        <v>176</v>
      </c>
      <c r="F160" s="195" t="s">
        <v>728</v>
      </c>
      <c r="I160" s="156"/>
      <c r="L160" s="41"/>
      <c r="M160" s="196"/>
      <c r="N160" s="42"/>
      <c r="O160" s="42"/>
      <c r="P160" s="42"/>
      <c r="Q160" s="42"/>
      <c r="R160" s="42"/>
      <c r="S160" s="42"/>
      <c r="T160" s="70"/>
      <c r="AT160" s="24" t="s">
        <v>176</v>
      </c>
      <c r="AU160" s="24" t="s">
        <v>82</v>
      </c>
    </row>
    <row r="161" spans="2:51" s="13" customFormat="1" ht="13.5">
      <c r="B161" s="204"/>
      <c r="D161" s="194" t="s">
        <v>178</v>
      </c>
      <c r="E161" s="205" t="s">
        <v>5</v>
      </c>
      <c r="F161" s="206" t="s">
        <v>729</v>
      </c>
      <c r="H161" s="207">
        <v>56.368</v>
      </c>
      <c r="I161" s="208"/>
      <c r="L161" s="204"/>
      <c r="M161" s="209"/>
      <c r="N161" s="210"/>
      <c r="O161" s="210"/>
      <c r="P161" s="210"/>
      <c r="Q161" s="210"/>
      <c r="R161" s="210"/>
      <c r="S161" s="210"/>
      <c r="T161" s="211"/>
      <c r="AT161" s="205" t="s">
        <v>178</v>
      </c>
      <c r="AU161" s="205" t="s">
        <v>82</v>
      </c>
      <c r="AV161" s="13" t="s">
        <v>82</v>
      </c>
      <c r="AW161" s="13" t="s">
        <v>36</v>
      </c>
      <c r="AX161" s="13" t="s">
        <v>73</v>
      </c>
      <c r="AY161" s="205" t="s">
        <v>167</v>
      </c>
    </row>
    <row r="162" spans="2:51" s="13" customFormat="1" ht="13.5">
      <c r="B162" s="204"/>
      <c r="D162" s="194" t="s">
        <v>178</v>
      </c>
      <c r="E162" s="205" t="s">
        <v>5</v>
      </c>
      <c r="F162" s="206" t="s">
        <v>730</v>
      </c>
      <c r="H162" s="207">
        <v>-4.36</v>
      </c>
      <c r="I162" s="208"/>
      <c r="L162" s="204"/>
      <c r="M162" s="209"/>
      <c r="N162" s="210"/>
      <c r="O162" s="210"/>
      <c r="P162" s="210"/>
      <c r="Q162" s="210"/>
      <c r="R162" s="210"/>
      <c r="S162" s="210"/>
      <c r="T162" s="211"/>
      <c r="AT162" s="205" t="s">
        <v>178</v>
      </c>
      <c r="AU162" s="205" t="s">
        <v>82</v>
      </c>
      <c r="AV162" s="13" t="s">
        <v>82</v>
      </c>
      <c r="AW162" s="13" t="s">
        <v>36</v>
      </c>
      <c r="AX162" s="13" t="s">
        <v>73</v>
      </c>
      <c r="AY162" s="205" t="s">
        <v>167</v>
      </c>
    </row>
    <row r="163" spans="2:51" s="14" customFormat="1" ht="13.5">
      <c r="B163" s="223"/>
      <c r="D163" s="194" t="s">
        <v>178</v>
      </c>
      <c r="E163" s="224" t="s">
        <v>5</v>
      </c>
      <c r="F163" s="225" t="s">
        <v>348</v>
      </c>
      <c r="H163" s="226">
        <v>52.008</v>
      </c>
      <c r="I163" s="227"/>
      <c r="L163" s="223"/>
      <c r="M163" s="228"/>
      <c r="N163" s="229"/>
      <c r="O163" s="229"/>
      <c r="P163" s="229"/>
      <c r="Q163" s="229"/>
      <c r="R163" s="229"/>
      <c r="S163" s="229"/>
      <c r="T163" s="230"/>
      <c r="AT163" s="224" t="s">
        <v>178</v>
      </c>
      <c r="AU163" s="224" t="s">
        <v>82</v>
      </c>
      <c r="AV163" s="14" t="s">
        <v>174</v>
      </c>
      <c r="AW163" s="14" t="s">
        <v>36</v>
      </c>
      <c r="AX163" s="14" t="s">
        <v>80</v>
      </c>
      <c r="AY163" s="224" t="s">
        <v>167</v>
      </c>
    </row>
    <row r="164" spans="2:65" s="1" customFormat="1" ht="25.5" customHeight="1">
      <c r="B164" s="181"/>
      <c r="C164" s="182" t="s">
        <v>273</v>
      </c>
      <c r="D164" s="182" t="s">
        <v>169</v>
      </c>
      <c r="E164" s="183" t="s">
        <v>731</v>
      </c>
      <c r="F164" s="184" t="s">
        <v>732</v>
      </c>
      <c r="G164" s="185" t="s">
        <v>266</v>
      </c>
      <c r="H164" s="186">
        <v>15</v>
      </c>
      <c r="I164" s="187"/>
      <c r="J164" s="188">
        <f>ROUND(I164*H164,2)</f>
        <v>0</v>
      </c>
      <c r="K164" s="184" t="s">
        <v>173</v>
      </c>
      <c r="L164" s="41"/>
      <c r="M164" s="189" t="s">
        <v>5</v>
      </c>
      <c r="N164" s="190" t="s">
        <v>44</v>
      </c>
      <c r="O164" s="42"/>
      <c r="P164" s="191">
        <f>O164*H164</f>
        <v>0</v>
      </c>
      <c r="Q164" s="191">
        <v>0.04555</v>
      </c>
      <c r="R164" s="191">
        <f>Q164*H164</f>
        <v>0.68325</v>
      </c>
      <c r="S164" s="191">
        <v>0</v>
      </c>
      <c r="T164" s="192">
        <f>S164*H164</f>
        <v>0</v>
      </c>
      <c r="AR164" s="24" t="s">
        <v>174</v>
      </c>
      <c r="AT164" s="24" t="s">
        <v>169</v>
      </c>
      <c r="AU164" s="24" t="s">
        <v>82</v>
      </c>
      <c r="AY164" s="24" t="s">
        <v>167</v>
      </c>
      <c r="BE164" s="193">
        <f>IF(N164="základní",J164,0)</f>
        <v>0</v>
      </c>
      <c r="BF164" s="193">
        <f>IF(N164="snížená",J164,0)</f>
        <v>0</v>
      </c>
      <c r="BG164" s="193">
        <f>IF(N164="zákl. přenesená",J164,0)</f>
        <v>0</v>
      </c>
      <c r="BH164" s="193">
        <f>IF(N164="sníž. přenesená",J164,0)</f>
        <v>0</v>
      </c>
      <c r="BI164" s="193">
        <f>IF(N164="nulová",J164,0)</f>
        <v>0</v>
      </c>
      <c r="BJ164" s="24" t="s">
        <v>80</v>
      </c>
      <c r="BK164" s="193">
        <f>ROUND(I164*H164,2)</f>
        <v>0</v>
      </c>
      <c r="BL164" s="24" t="s">
        <v>174</v>
      </c>
      <c r="BM164" s="24" t="s">
        <v>733</v>
      </c>
    </row>
    <row r="165" spans="2:47" s="1" customFormat="1" ht="389.5">
      <c r="B165" s="41"/>
      <c r="D165" s="194" t="s">
        <v>176</v>
      </c>
      <c r="F165" s="212" t="s">
        <v>734</v>
      </c>
      <c r="I165" s="156"/>
      <c r="L165" s="41"/>
      <c r="M165" s="196"/>
      <c r="N165" s="42"/>
      <c r="O165" s="42"/>
      <c r="P165" s="42"/>
      <c r="Q165" s="42"/>
      <c r="R165" s="42"/>
      <c r="S165" s="42"/>
      <c r="T165" s="70"/>
      <c r="AT165" s="24" t="s">
        <v>176</v>
      </c>
      <c r="AU165" s="24" t="s">
        <v>82</v>
      </c>
    </row>
    <row r="166" spans="2:65" s="1" customFormat="1" ht="25.5" customHeight="1">
      <c r="B166" s="181"/>
      <c r="C166" s="182" t="s">
        <v>278</v>
      </c>
      <c r="D166" s="182" t="s">
        <v>169</v>
      </c>
      <c r="E166" s="183" t="s">
        <v>735</v>
      </c>
      <c r="F166" s="184" t="s">
        <v>736</v>
      </c>
      <c r="G166" s="185" t="s">
        <v>194</v>
      </c>
      <c r="H166" s="186">
        <v>18.75</v>
      </c>
      <c r="I166" s="187"/>
      <c r="J166" s="188">
        <f>ROUND(I166*H166,2)</f>
        <v>0</v>
      </c>
      <c r="K166" s="184" t="s">
        <v>173</v>
      </c>
      <c r="L166" s="41"/>
      <c r="M166" s="189" t="s">
        <v>5</v>
      </c>
      <c r="N166" s="190" t="s">
        <v>44</v>
      </c>
      <c r="O166" s="42"/>
      <c r="P166" s="191">
        <f>O166*H166</f>
        <v>0</v>
      </c>
      <c r="Q166" s="191">
        <v>0.00026</v>
      </c>
      <c r="R166" s="191">
        <f>Q166*H166</f>
        <v>0.004875</v>
      </c>
      <c r="S166" s="191">
        <v>0</v>
      </c>
      <c r="T166" s="192">
        <f>S166*H166</f>
        <v>0</v>
      </c>
      <c r="AR166" s="24" t="s">
        <v>174</v>
      </c>
      <c r="AT166" s="24" t="s">
        <v>169</v>
      </c>
      <c r="AU166" s="24" t="s">
        <v>82</v>
      </c>
      <c r="AY166" s="24" t="s">
        <v>167</v>
      </c>
      <c r="BE166" s="193">
        <f>IF(N166="základní",J166,0)</f>
        <v>0</v>
      </c>
      <c r="BF166" s="193">
        <f>IF(N166="snížená",J166,0)</f>
        <v>0</v>
      </c>
      <c r="BG166" s="193">
        <f>IF(N166="zákl. přenesená",J166,0)</f>
        <v>0</v>
      </c>
      <c r="BH166" s="193">
        <f>IF(N166="sníž. přenesená",J166,0)</f>
        <v>0</v>
      </c>
      <c r="BI166" s="193">
        <f>IF(N166="nulová",J166,0)</f>
        <v>0</v>
      </c>
      <c r="BJ166" s="24" t="s">
        <v>80</v>
      </c>
      <c r="BK166" s="193">
        <f>ROUND(I166*H166,2)</f>
        <v>0</v>
      </c>
      <c r="BL166" s="24" t="s">
        <v>174</v>
      </c>
      <c r="BM166" s="24" t="s">
        <v>737</v>
      </c>
    </row>
    <row r="167" spans="2:51" s="13" customFormat="1" ht="13.5">
      <c r="B167" s="204"/>
      <c r="D167" s="194" t="s">
        <v>178</v>
      </c>
      <c r="E167" s="205" t="s">
        <v>5</v>
      </c>
      <c r="F167" s="206" t="s">
        <v>738</v>
      </c>
      <c r="H167" s="207">
        <v>18.75</v>
      </c>
      <c r="I167" s="208"/>
      <c r="L167" s="204"/>
      <c r="M167" s="209"/>
      <c r="N167" s="210"/>
      <c r="O167" s="210"/>
      <c r="P167" s="210"/>
      <c r="Q167" s="210"/>
      <c r="R167" s="210"/>
      <c r="S167" s="210"/>
      <c r="T167" s="211"/>
      <c r="AT167" s="205" t="s">
        <v>178</v>
      </c>
      <c r="AU167" s="205" t="s">
        <v>82</v>
      </c>
      <c r="AV167" s="13" t="s">
        <v>82</v>
      </c>
      <c r="AW167" s="13" t="s">
        <v>36</v>
      </c>
      <c r="AX167" s="13" t="s">
        <v>80</v>
      </c>
      <c r="AY167" s="205" t="s">
        <v>167</v>
      </c>
    </row>
    <row r="168" spans="2:63" s="11" customFormat="1" ht="29.9" customHeight="1">
      <c r="B168" s="168"/>
      <c r="D168" s="169" t="s">
        <v>72</v>
      </c>
      <c r="E168" s="179" t="s">
        <v>174</v>
      </c>
      <c r="F168" s="179" t="s">
        <v>433</v>
      </c>
      <c r="I168" s="171"/>
      <c r="J168" s="180">
        <f>BK168</f>
        <v>0</v>
      </c>
      <c r="L168" s="168"/>
      <c r="M168" s="173"/>
      <c r="N168" s="174"/>
      <c r="O168" s="174"/>
      <c r="P168" s="175">
        <f>SUM(P169:P198)</f>
        <v>0</v>
      </c>
      <c r="Q168" s="174"/>
      <c r="R168" s="175">
        <f>SUM(R169:R198)</f>
        <v>10.415467580000001</v>
      </c>
      <c r="S168" s="174"/>
      <c r="T168" s="176">
        <f>SUM(T169:T198)</f>
        <v>0</v>
      </c>
      <c r="AR168" s="169" t="s">
        <v>80</v>
      </c>
      <c r="AT168" s="177" t="s">
        <v>72</v>
      </c>
      <c r="AU168" s="177" t="s">
        <v>80</v>
      </c>
      <c r="AY168" s="169" t="s">
        <v>167</v>
      </c>
      <c r="BK168" s="178">
        <f>SUM(BK169:BK198)</f>
        <v>0</v>
      </c>
    </row>
    <row r="169" spans="2:65" s="1" customFormat="1" ht="38.25" customHeight="1">
      <c r="B169" s="181"/>
      <c r="C169" s="182" t="s">
        <v>283</v>
      </c>
      <c r="D169" s="182" t="s">
        <v>169</v>
      </c>
      <c r="E169" s="183" t="s">
        <v>739</v>
      </c>
      <c r="F169" s="184" t="s">
        <v>740</v>
      </c>
      <c r="G169" s="185" t="s">
        <v>200</v>
      </c>
      <c r="H169" s="186">
        <v>2.239</v>
      </c>
      <c r="I169" s="187"/>
      <c r="J169" s="188">
        <f>ROUND(I169*H169,2)</f>
        <v>0</v>
      </c>
      <c r="K169" s="184" t="s">
        <v>173</v>
      </c>
      <c r="L169" s="41"/>
      <c r="M169" s="189" t="s">
        <v>5</v>
      </c>
      <c r="N169" s="190" t="s">
        <v>44</v>
      </c>
      <c r="O169" s="42"/>
      <c r="P169" s="191">
        <f>O169*H169</f>
        <v>0</v>
      </c>
      <c r="Q169" s="191">
        <v>2.45343</v>
      </c>
      <c r="R169" s="191">
        <f>Q169*H169</f>
        <v>5.49322977</v>
      </c>
      <c r="S169" s="191">
        <v>0</v>
      </c>
      <c r="T169" s="192">
        <f>S169*H169</f>
        <v>0</v>
      </c>
      <c r="AR169" s="24" t="s">
        <v>174</v>
      </c>
      <c r="AT169" s="24" t="s">
        <v>169</v>
      </c>
      <c r="AU169" s="24" t="s">
        <v>82</v>
      </c>
      <c r="AY169" s="24" t="s">
        <v>167</v>
      </c>
      <c r="BE169" s="193">
        <f>IF(N169="základní",J169,0)</f>
        <v>0</v>
      </c>
      <c r="BF169" s="193">
        <f>IF(N169="snížená",J169,0)</f>
        <v>0</v>
      </c>
      <c r="BG169" s="193">
        <f>IF(N169="zákl. přenesená",J169,0)</f>
        <v>0</v>
      </c>
      <c r="BH169" s="193">
        <f>IF(N169="sníž. přenesená",J169,0)</f>
        <v>0</v>
      </c>
      <c r="BI169" s="193">
        <f>IF(N169="nulová",J169,0)</f>
        <v>0</v>
      </c>
      <c r="BJ169" s="24" t="s">
        <v>80</v>
      </c>
      <c r="BK169" s="193">
        <f>ROUND(I169*H169,2)</f>
        <v>0</v>
      </c>
      <c r="BL169" s="24" t="s">
        <v>174</v>
      </c>
      <c r="BM169" s="24" t="s">
        <v>741</v>
      </c>
    </row>
    <row r="170" spans="2:47" s="1" customFormat="1" ht="47.5">
      <c r="B170" s="41"/>
      <c r="D170" s="194" t="s">
        <v>176</v>
      </c>
      <c r="F170" s="195" t="s">
        <v>742</v>
      </c>
      <c r="I170" s="156"/>
      <c r="L170" s="41"/>
      <c r="M170" s="196"/>
      <c r="N170" s="42"/>
      <c r="O170" s="42"/>
      <c r="P170" s="42"/>
      <c r="Q170" s="42"/>
      <c r="R170" s="42"/>
      <c r="S170" s="42"/>
      <c r="T170" s="70"/>
      <c r="AT170" s="24" t="s">
        <v>176</v>
      </c>
      <c r="AU170" s="24" t="s">
        <v>82</v>
      </c>
    </row>
    <row r="171" spans="2:51" s="13" customFormat="1" ht="13.5">
      <c r="B171" s="204"/>
      <c r="D171" s="194" t="s">
        <v>178</v>
      </c>
      <c r="E171" s="205" t="s">
        <v>5</v>
      </c>
      <c r="F171" s="206" t="s">
        <v>743</v>
      </c>
      <c r="H171" s="207">
        <v>2.239</v>
      </c>
      <c r="I171" s="208"/>
      <c r="L171" s="204"/>
      <c r="M171" s="209"/>
      <c r="N171" s="210"/>
      <c r="O171" s="210"/>
      <c r="P171" s="210"/>
      <c r="Q171" s="210"/>
      <c r="R171" s="210"/>
      <c r="S171" s="210"/>
      <c r="T171" s="211"/>
      <c r="AT171" s="205" t="s">
        <v>178</v>
      </c>
      <c r="AU171" s="205" t="s">
        <v>82</v>
      </c>
      <c r="AV171" s="13" t="s">
        <v>82</v>
      </c>
      <c r="AW171" s="13" t="s">
        <v>36</v>
      </c>
      <c r="AX171" s="13" t="s">
        <v>80</v>
      </c>
      <c r="AY171" s="205" t="s">
        <v>167</v>
      </c>
    </row>
    <row r="172" spans="2:65" s="1" customFormat="1" ht="25.5" customHeight="1">
      <c r="B172" s="181"/>
      <c r="C172" s="182" t="s">
        <v>10</v>
      </c>
      <c r="D172" s="182" t="s">
        <v>169</v>
      </c>
      <c r="E172" s="183" t="s">
        <v>744</v>
      </c>
      <c r="F172" s="184" t="s">
        <v>745</v>
      </c>
      <c r="G172" s="185" t="s">
        <v>172</v>
      </c>
      <c r="H172" s="186">
        <v>2.253</v>
      </c>
      <c r="I172" s="187"/>
      <c r="J172" s="188">
        <f>ROUND(I172*H172,2)</f>
        <v>0</v>
      </c>
      <c r="K172" s="184" t="s">
        <v>173</v>
      </c>
      <c r="L172" s="41"/>
      <c r="M172" s="189" t="s">
        <v>5</v>
      </c>
      <c r="N172" s="190" t="s">
        <v>44</v>
      </c>
      <c r="O172" s="42"/>
      <c r="P172" s="191">
        <f>O172*H172</f>
        <v>0</v>
      </c>
      <c r="Q172" s="191">
        <v>0.00533</v>
      </c>
      <c r="R172" s="191">
        <f>Q172*H172</f>
        <v>0.01200849</v>
      </c>
      <c r="S172" s="191">
        <v>0</v>
      </c>
      <c r="T172" s="192">
        <f>S172*H172</f>
        <v>0</v>
      </c>
      <c r="AR172" s="24" t="s">
        <v>174</v>
      </c>
      <c r="AT172" s="24" t="s">
        <v>169</v>
      </c>
      <c r="AU172" s="24" t="s">
        <v>82</v>
      </c>
      <c r="AY172" s="24" t="s">
        <v>167</v>
      </c>
      <c r="BE172" s="193">
        <f>IF(N172="základní",J172,0)</f>
        <v>0</v>
      </c>
      <c r="BF172" s="193">
        <f>IF(N172="snížená",J172,0)</f>
        <v>0</v>
      </c>
      <c r="BG172" s="193">
        <f>IF(N172="zákl. přenesená",J172,0)</f>
        <v>0</v>
      </c>
      <c r="BH172" s="193">
        <f>IF(N172="sníž. přenesená",J172,0)</f>
        <v>0</v>
      </c>
      <c r="BI172" s="193">
        <f>IF(N172="nulová",J172,0)</f>
        <v>0</v>
      </c>
      <c r="BJ172" s="24" t="s">
        <v>80</v>
      </c>
      <c r="BK172" s="193">
        <f>ROUND(I172*H172,2)</f>
        <v>0</v>
      </c>
      <c r="BL172" s="24" t="s">
        <v>174</v>
      </c>
      <c r="BM172" s="24" t="s">
        <v>746</v>
      </c>
    </row>
    <row r="173" spans="2:47" s="1" customFormat="1" ht="180.5">
      <c r="B173" s="41"/>
      <c r="D173" s="194" t="s">
        <v>176</v>
      </c>
      <c r="F173" s="195" t="s">
        <v>747</v>
      </c>
      <c r="I173" s="156"/>
      <c r="L173" s="41"/>
      <c r="M173" s="196"/>
      <c r="N173" s="42"/>
      <c r="O173" s="42"/>
      <c r="P173" s="42"/>
      <c r="Q173" s="42"/>
      <c r="R173" s="42"/>
      <c r="S173" s="42"/>
      <c r="T173" s="70"/>
      <c r="AT173" s="24" t="s">
        <v>176</v>
      </c>
      <c r="AU173" s="24" t="s">
        <v>82</v>
      </c>
    </row>
    <row r="174" spans="2:51" s="12" customFormat="1" ht="13.5">
      <c r="B174" s="197"/>
      <c r="D174" s="194" t="s">
        <v>178</v>
      </c>
      <c r="E174" s="198" t="s">
        <v>5</v>
      </c>
      <c r="F174" s="199" t="s">
        <v>748</v>
      </c>
      <c r="H174" s="198" t="s">
        <v>5</v>
      </c>
      <c r="I174" s="200"/>
      <c r="L174" s="197"/>
      <c r="M174" s="201"/>
      <c r="N174" s="202"/>
      <c r="O174" s="202"/>
      <c r="P174" s="202"/>
      <c r="Q174" s="202"/>
      <c r="R174" s="202"/>
      <c r="S174" s="202"/>
      <c r="T174" s="203"/>
      <c r="AT174" s="198" t="s">
        <v>178</v>
      </c>
      <c r="AU174" s="198" t="s">
        <v>82</v>
      </c>
      <c r="AV174" s="12" t="s">
        <v>80</v>
      </c>
      <c r="AW174" s="12" t="s">
        <v>36</v>
      </c>
      <c r="AX174" s="12" t="s">
        <v>73</v>
      </c>
      <c r="AY174" s="198" t="s">
        <v>167</v>
      </c>
    </row>
    <row r="175" spans="2:51" s="13" customFormat="1" ht="13.5">
      <c r="B175" s="204"/>
      <c r="D175" s="194" t="s">
        <v>178</v>
      </c>
      <c r="E175" s="205" t="s">
        <v>5</v>
      </c>
      <c r="F175" s="206" t="s">
        <v>749</v>
      </c>
      <c r="H175" s="207">
        <v>2.253</v>
      </c>
      <c r="I175" s="208"/>
      <c r="L175" s="204"/>
      <c r="M175" s="209"/>
      <c r="N175" s="210"/>
      <c r="O175" s="210"/>
      <c r="P175" s="210"/>
      <c r="Q175" s="210"/>
      <c r="R175" s="210"/>
      <c r="S175" s="210"/>
      <c r="T175" s="211"/>
      <c r="AT175" s="205" t="s">
        <v>178</v>
      </c>
      <c r="AU175" s="205" t="s">
        <v>82</v>
      </c>
      <c r="AV175" s="13" t="s">
        <v>82</v>
      </c>
      <c r="AW175" s="13" t="s">
        <v>36</v>
      </c>
      <c r="AX175" s="13" t="s">
        <v>80</v>
      </c>
      <c r="AY175" s="205" t="s">
        <v>167</v>
      </c>
    </row>
    <row r="176" spans="2:65" s="1" customFormat="1" ht="25.5" customHeight="1">
      <c r="B176" s="181"/>
      <c r="C176" s="182" t="s">
        <v>294</v>
      </c>
      <c r="D176" s="182" t="s">
        <v>169</v>
      </c>
      <c r="E176" s="183" t="s">
        <v>750</v>
      </c>
      <c r="F176" s="184" t="s">
        <v>751</v>
      </c>
      <c r="G176" s="185" t="s">
        <v>172</v>
      </c>
      <c r="H176" s="186">
        <v>2.253</v>
      </c>
      <c r="I176" s="187"/>
      <c r="J176" s="188">
        <f>ROUND(I176*H176,2)</f>
        <v>0</v>
      </c>
      <c r="K176" s="184" t="s">
        <v>173</v>
      </c>
      <c r="L176" s="41"/>
      <c r="M176" s="189" t="s">
        <v>5</v>
      </c>
      <c r="N176" s="190" t="s">
        <v>44</v>
      </c>
      <c r="O176" s="42"/>
      <c r="P176" s="191">
        <f>O176*H176</f>
        <v>0</v>
      </c>
      <c r="Q176" s="191">
        <v>0</v>
      </c>
      <c r="R176" s="191">
        <f>Q176*H176</f>
        <v>0</v>
      </c>
      <c r="S176" s="191">
        <v>0</v>
      </c>
      <c r="T176" s="192">
        <f>S176*H176</f>
        <v>0</v>
      </c>
      <c r="AR176" s="24" t="s">
        <v>174</v>
      </c>
      <c r="AT176" s="24" t="s">
        <v>169</v>
      </c>
      <c r="AU176" s="24" t="s">
        <v>82</v>
      </c>
      <c r="AY176" s="24" t="s">
        <v>167</v>
      </c>
      <c r="BE176" s="193">
        <f>IF(N176="základní",J176,0)</f>
        <v>0</v>
      </c>
      <c r="BF176" s="193">
        <f>IF(N176="snížená",J176,0)</f>
        <v>0</v>
      </c>
      <c r="BG176" s="193">
        <f>IF(N176="zákl. přenesená",J176,0)</f>
        <v>0</v>
      </c>
      <c r="BH176" s="193">
        <f>IF(N176="sníž. přenesená",J176,0)</f>
        <v>0</v>
      </c>
      <c r="BI176" s="193">
        <f>IF(N176="nulová",J176,0)</f>
        <v>0</v>
      </c>
      <c r="BJ176" s="24" t="s">
        <v>80</v>
      </c>
      <c r="BK176" s="193">
        <f>ROUND(I176*H176,2)</f>
        <v>0</v>
      </c>
      <c r="BL176" s="24" t="s">
        <v>174</v>
      </c>
      <c r="BM176" s="24" t="s">
        <v>752</v>
      </c>
    </row>
    <row r="177" spans="2:47" s="1" customFormat="1" ht="180.5">
      <c r="B177" s="41"/>
      <c r="D177" s="194" t="s">
        <v>176</v>
      </c>
      <c r="F177" s="195" t="s">
        <v>747</v>
      </c>
      <c r="I177" s="156"/>
      <c r="L177" s="41"/>
      <c r="M177" s="196"/>
      <c r="N177" s="42"/>
      <c r="O177" s="42"/>
      <c r="P177" s="42"/>
      <c r="Q177" s="42"/>
      <c r="R177" s="42"/>
      <c r="S177" s="42"/>
      <c r="T177" s="70"/>
      <c r="AT177" s="24" t="s">
        <v>176</v>
      </c>
      <c r="AU177" s="24" t="s">
        <v>82</v>
      </c>
    </row>
    <row r="178" spans="2:65" s="1" customFormat="1" ht="63.75" customHeight="1">
      <c r="B178" s="181"/>
      <c r="C178" s="182" t="s">
        <v>299</v>
      </c>
      <c r="D178" s="182" t="s">
        <v>169</v>
      </c>
      <c r="E178" s="183" t="s">
        <v>753</v>
      </c>
      <c r="F178" s="184" t="s">
        <v>754</v>
      </c>
      <c r="G178" s="185" t="s">
        <v>172</v>
      </c>
      <c r="H178" s="186">
        <v>20.358</v>
      </c>
      <c r="I178" s="187"/>
      <c r="J178" s="188">
        <f>ROUND(I178*H178,2)</f>
        <v>0</v>
      </c>
      <c r="K178" s="184" t="s">
        <v>173</v>
      </c>
      <c r="L178" s="41"/>
      <c r="M178" s="189" t="s">
        <v>5</v>
      </c>
      <c r="N178" s="190" t="s">
        <v>44</v>
      </c>
      <c r="O178" s="42"/>
      <c r="P178" s="191">
        <f>O178*H178</f>
        <v>0</v>
      </c>
      <c r="Q178" s="191">
        <v>0.01128</v>
      </c>
      <c r="R178" s="191">
        <f>Q178*H178</f>
        <v>0.22963824000000002</v>
      </c>
      <c r="S178" s="191">
        <v>0</v>
      </c>
      <c r="T178" s="192">
        <f>S178*H178</f>
        <v>0</v>
      </c>
      <c r="AR178" s="24" t="s">
        <v>174</v>
      </c>
      <c r="AT178" s="24" t="s">
        <v>169</v>
      </c>
      <c r="AU178" s="24" t="s">
        <v>82</v>
      </c>
      <c r="AY178" s="24" t="s">
        <v>167</v>
      </c>
      <c r="BE178" s="193">
        <f>IF(N178="základní",J178,0)</f>
        <v>0</v>
      </c>
      <c r="BF178" s="193">
        <f>IF(N178="snížená",J178,0)</f>
        <v>0</v>
      </c>
      <c r="BG178" s="193">
        <f>IF(N178="zákl. přenesená",J178,0)</f>
        <v>0</v>
      </c>
      <c r="BH178" s="193">
        <f>IF(N178="sníž. přenesená",J178,0)</f>
        <v>0</v>
      </c>
      <c r="BI178" s="193">
        <f>IF(N178="nulová",J178,0)</f>
        <v>0</v>
      </c>
      <c r="BJ178" s="24" t="s">
        <v>80</v>
      </c>
      <c r="BK178" s="193">
        <f>ROUND(I178*H178,2)</f>
        <v>0</v>
      </c>
      <c r="BL178" s="24" t="s">
        <v>174</v>
      </c>
      <c r="BM178" s="24" t="s">
        <v>755</v>
      </c>
    </row>
    <row r="179" spans="2:47" s="1" customFormat="1" ht="57">
      <c r="B179" s="41"/>
      <c r="D179" s="194" t="s">
        <v>176</v>
      </c>
      <c r="F179" s="195" t="s">
        <v>756</v>
      </c>
      <c r="I179" s="156"/>
      <c r="L179" s="41"/>
      <c r="M179" s="196"/>
      <c r="N179" s="42"/>
      <c r="O179" s="42"/>
      <c r="P179" s="42"/>
      <c r="Q179" s="42"/>
      <c r="R179" s="42"/>
      <c r="S179" s="42"/>
      <c r="T179" s="70"/>
      <c r="AT179" s="24" t="s">
        <v>176</v>
      </c>
      <c r="AU179" s="24" t="s">
        <v>82</v>
      </c>
    </row>
    <row r="180" spans="2:51" s="13" customFormat="1" ht="13.5">
      <c r="B180" s="204"/>
      <c r="D180" s="194" t="s">
        <v>178</v>
      </c>
      <c r="E180" s="205" t="s">
        <v>5</v>
      </c>
      <c r="F180" s="206" t="s">
        <v>757</v>
      </c>
      <c r="H180" s="207">
        <v>20.358</v>
      </c>
      <c r="I180" s="208"/>
      <c r="L180" s="204"/>
      <c r="M180" s="209"/>
      <c r="N180" s="210"/>
      <c r="O180" s="210"/>
      <c r="P180" s="210"/>
      <c r="Q180" s="210"/>
      <c r="R180" s="210"/>
      <c r="S180" s="210"/>
      <c r="T180" s="211"/>
      <c r="AT180" s="205" t="s">
        <v>178</v>
      </c>
      <c r="AU180" s="205" t="s">
        <v>82</v>
      </c>
      <c r="AV180" s="13" t="s">
        <v>82</v>
      </c>
      <c r="AW180" s="13" t="s">
        <v>36</v>
      </c>
      <c r="AX180" s="13" t="s">
        <v>80</v>
      </c>
      <c r="AY180" s="205" t="s">
        <v>167</v>
      </c>
    </row>
    <row r="181" spans="2:65" s="1" customFormat="1" ht="16.5" customHeight="1">
      <c r="B181" s="181"/>
      <c r="C181" s="182" t="s">
        <v>305</v>
      </c>
      <c r="D181" s="182" t="s">
        <v>169</v>
      </c>
      <c r="E181" s="183" t="s">
        <v>758</v>
      </c>
      <c r="F181" s="184" t="s">
        <v>759</v>
      </c>
      <c r="G181" s="185" t="s">
        <v>172</v>
      </c>
      <c r="H181" s="186">
        <v>20.358</v>
      </c>
      <c r="I181" s="187"/>
      <c r="J181" s="188">
        <f>ROUND(I181*H181,2)</f>
        <v>0</v>
      </c>
      <c r="K181" s="184" t="s">
        <v>5</v>
      </c>
      <c r="L181" s="41"/>
      <c r="M181" s="189" t="s">
        <v>5</v>
      </c>
      <c r="N181" s="190" t="s">
        <v>44</v>
      </c>
      <c r="O181" s="42"/>
      <c r="P181" s="191">
        <f>O181*H181</f>
        <v>0</v>
      </c>
      <c r="Q181" s="191">
        <v>0.00044</v>
      </c>
      <c r="R181" s="191">
        <f>Q181*H181</f>
        <v>0.00895752</v>
      </c>
      <c r="S181" s="191">
        <v>0</v>
      </c>
      <c r="T181" s="192">
        <f>S181*H181</f>
        <v>0</v>
      </c>
      <c r="AR181" s="24" t="s">
        <v>174</v>
      </c>
      <c r="AT181" s="24" t="s">
        <v>169</v>
      </c>
      <c r="AU181" s="24" t="s">
        <v>82</v>
      </c>
      <c r="AY181" s="24" t="s">
        <v>167</v>
      </c>
      <c r="BE181" s="193">
        <f>IF(N181="základní",J181,0)</f>
        <v>0</v>
      </c>
      <c r="BF181" s="193">
        <f>IF(N181="snížená",J181,0)</f>
        <v>0</v>
      </c>
      <c r="BG181" s="193">
        <f>IF(N181="zákl. přenesená",J181,0)</f>
        <v>0</v>
      </c>
      <c r="BH181" s="193">
        <f>IF(N181="sníž. přenesená",J181,0)</f>
        <v>0</v>
      </c>
      <c r="BI181" s="193">
        <f>IF(N181="nulová",J181,0)</f>
        <v>0</v>
      </c>
      <c r="BJ181" s="24" t="s">
        <v>80</v>
      </c>
      <c r="BK181" s="193">
        <f>ROUND(I181*H181,2)</f>
        <v>0</v>
      </c>
      <c r="BL181" s="24" t="s">
        <v>174</v>
      </c>
      <c r="BM181" s="24" t="s">
        <v>760</v>
      </c>
    </row>
    <row r="182" spans="2:47" s="1" customFormat="1" ht="76">
      <c r="B182" s="41"/>
      <c r="D182" s="194" t="s">
        <v>176</v>
      </c>
      <c r="F182" s="195" t="s">
        <v>761</v>
      </c>
      <c r="I182" s="156"/>
      <c r="L182" s="41"/>
      <c r="M182" s="196"/>
      <c r="N182" s="42"/>
      <c r="O182" s="42"/>
      <c r="P182" s="42"/>
      <c r="Q182" s="42"/>
      <c r="R182" s="42"/>
      <c r="S182" s="42"/>
      <c r="T182" s="70"/>
      <c r="AT182" s="24" t="s">
        <v>176</v>
      </c>
      <c r="AU182" s="24" t="s">
        <v>82</v>
      </c>
    </row>
    <row r="183" spans="2:65" s="1" customFormat="1" ht="25.5" customHeight="1">
      <c r="B183" s="181"/>
      <c r="C183" s="182" t="s">
        <v>310</v>
      </c>
      <c r="D183" s="182" t="s">
        <v>169</v>
      </c>
      <c r="E183" s="183" t="s">
        <v>762</v>
      </c>
      <c r="F183" s="184" t="s">
        <v>763</v>
      </c>
      <c r="G183" s="185" t="s">
        <v>172</v>
      </c>
      <c r="H183" s="186">
        <v>16.836</v>
      </c>
      <c r="I183" s="187"/>
      <c r="J183" s="188">
        <f>ROUND(I183*H183,2)</f>
        <v>0</v>
      </c>
      <c r="K183" s="184" t="s">
        <v>173</v>
      </c>
      <c r="L183" s="41"/>
      <c r="M183" s="189" t="s">
        <v>5</v>
      </c>
      <c r="N183" s="190" t="s">
        <v>44</v>
      </c>
      <c r="O183" s="42"/>
      <c r="P183" s="191">
        <f>O183*H183</f>
        <v>0</v>
      </c>
      <c r="Q183" s="191">
        <v>0.00081</v>
      </c>
      <c r="R183" s="191">
        <f>Q183*H183</f>
        <v>0.013637159999999999</v>
      </c>
      <c r="S183" s="191">
        <v>0</v>
      </c>
      <c r="T183" s="192">
        <f>S183*H183</f>
        <v>0</v>
      </c>
      <c r="AR183" s="24" t="s">
        <v>174</v>
      </c>
      <c r="AT183" s="24" t="s">
        <v>169</v>
      </c>
      <c r="AU183" s="24" t="s">
        <v>82</v>
      </c>
      <c r="AY183" s="24" t="s">
        <v>167</v>
      </c>
      <c r="BE183" s="193">
        <f>IF(N183="základní",J183,0)</f>
        <v>0</v>
      </c>
      <c r="BF183" s="193">
        <f>IF(N183="snížená",J183,0)</f>
        <v>0</v>
      </c>
      <c r="BG183" s="193">
        <f>IF(N183="zákl. přenesená",J183,0)</f>
        <v>0</v>
      </c>
      <c r="BH183" s="193">
        <f>IF(N183="sníž. přenesená",J183,0)</f>
        <v>0</v>
      </c>
      <c r="BI183" s="193">
        <f>IF(N183="nulová",J183,0)</f>
        <v>0</v>
      </c>
      <c r="BJ183" s="24" t="s">
        <v>80</v>
      </c>
      <c r="BK183" s="193">
        <f>ROUND(I183*H183,2)</f>
        <v>0</v>
      </c>
      <c r="BL183" s="24" t="s">
        <v>174</v>
      </c>
      <c r="BM183" s="24" t="s">
        <v>764</v>
      </c>
    </row>
    <row r="184" spans="2:47" s="1" customFormat="1" ht="28.5">
      <c r="B184" s="41"/>
      <c r="D184" s="194" t="s">
        <v>176</v>
      </c>
      <c r="F184" s="195" t="s">
        <v>765</v>
      </c>
      <c r="I184" s="156"/>
      <c r="L184" s="41"/>
      <c r="M184" s="196"/>
      <c r="N184" s="42"/>
      <c r="O184" s="42"/>
      <c r="P184" s="42"/>
      <c r="Q184" s="42"/>
      <c r="R184" s="42"/>
      <c r="S184" s="42"/>
      <c r="T184" s="70"/>
      <c r="AT184" s="24" t="s">
        <v>176</v>
      </c>
      <c r="AU184" s="24" t="s">
        <v>82</v>
      </c>
    </row>
    <row r="185" spans="2:51" s="13" customFormat="1" ht="13.5">
      <c r="B185" s="204"/>
      <c r="D185" s="194" t="s">
        <v>178</v>
      </c>
      <c r="E185" s="205" t="s">
        <v>5</v>
      </c>
      <c r="F185" s="206" t="s">
        <v>766</v>
      </c>
      <c r="H185" s="207">
        <v>16.836</v>
      </c>
      <c r="I185" s="208"/>
      <c r="L185" s="204"/>
      <c r="M185" s="209"/>
      <c r="N185" s="210"/>
      <c r="O185" s="210"/>
      <c r="P185" s="210"/>
      <c r="Q185" s="210"/>
      <c r="R185" s="210"/>
      <c r="S185" s="210"/>
      <c r="T185" s="211"/>
      <c r="AT185" s="205" t="s">
        <v>178</v>
      </c>
      <c r="AU185" s="205" t="s">
        <v>82</v>
      </c>
      <c r="AV185" s="13" t="s">
        <v>82</v>
      </c>
      <c r="AW185" s="13" t="s">
        <v>36</v>
      </c>
      <c r="AX185" s="13" t="s">
        <v>80</v>
      </c>
      <c r="AY185" s="205" t="s">
        <v>167</v>
      </c>
    </row>
    <row r="186" spans="2:65" s="1" customFormat="1" ht="25.5" customHeight="1">
      <c r="B186" s="181"/>
      <c r="C186" s="182" t="s">
        <v>315</v>
      </c>
      <c r="D186" s="182" t="s">
        <v>169</v>
      </c>
      <c r="E186" s="183" t="s">
        <v>767</v>
      </c>
      <c r="F186" s="184" t="s">
        <v>768</v>
      </c>
      <c r="G186" s="185" t="s">
        <v>172</v>
      </c>
      <c r="H186" s="186">
        <v>16.836</v>
      </c>
      <c r="I186" s="187"/>
      <c r="J186" s="188">
        <f>ROUND(I186*H186,2)</f>
        <v>0</v>
      </c>
      <c r="K186" s="184" t="s">
        <v>173</v>
      </c>
      <c r="L186" s="41"/>
      <c r="M186" s="189" t="s">
        <v>5</v>
      </c>
      <c r="N186" s="190" t="s">
        <v>44</v>
      </c>
      <c r="O186" s="42"/>
      <c r="P186" s="191">
        <f>O186*H186</f>
        <v>0</v>
      </c>
      <c r="Q186" s="191">
        <v>0</v>
      </c>
      <c r="R186" s="191">
        <f>Q186*H186</f>
        <v>0</v>
      </c>
      <c r="S186" s="191">
        <v>0</v>
      </c>
      <c r="T186" s="192">
        <f>S186*H186</f>
        <v>0</v>
      </c>
      <c r="AR186" s="24" t="s">
        <v>174</v>
      </c>
      <c r="AT186" s="24" t="s">
        <v>169</v>
      </c>
      <c r="AU186" s="24" t="s">
        <v>82</v>
      </c>
      <c r="AY186" s="24" t="s">
        <v>167</v>
      </c>
      <c r="BE186" s="193">
        <f>IF(N186="základní",J186,0)</f>
        <v>0</v>
      </c>
      <c r="BF186" s="193">
        <f>IF(N186="snížená",J186,0)</f>
        <v>0</v>
      </c>
      <c r="BG186" s="193">
        <f>IF(N186="zákl. přenesená",J186,0)</f>
        <v>0</v>
      </c>
      <c r="BH186" s="193">
        <f>IF(N186="sníž. přenesená",J186,0)</f>
        <v>0</v>
      </c>
      <c r="BI186" s="193">
        <f>IF(N186="nulová",J186,0)</f>
        <v>0</v>
      </c>
      <c r="BJ186" s="24" t="s">
        <v>80</v>
      </c>
      <c r="BK186" s="193">
        <f>ROUND(I186*H186,2)</f>
        <v>0</v>
      </c>
      <c r="BL186" s="24" t="s">
        <v>174</v>
      </c>
      <c r="BM186" s="24" t="s">
        <v>769</v>
      </c>
    </row>
    <row r="187" spans="2:47" s="1" customFormat="1" ht="28.5">
      <c r="B187" s="41"/>
      <c r="D187" s="194" t="s">
        <v>176</v>
      </c>
      <c r="F187" s="195" t="s">
        <v>765</v>
      </c>
      <c r="I187" s="156"/>
      <c r="L187" s="41"/>
      <c r="M187" s="196"/>
      <c r="N187" s="42"/>
      <c r="O187" s="42"/>
      <c r="P187" s="42"/>
      <c r="Q187" s="42"/>
      <c r="R187" s="42"/>
      <c r="S187" s="42"/>
      <c r="T187" s="70"/>
      <c r="AT187" s="24" t="s">
        <v>176</v>
      </c>
      <c r="AU187" s="24" t="s">
        <v>82</v>
      </c>
    </row>
    <row r="188" spans="2:65" s="1" customFormat="1" ht="63.75" customHeight="1">
      <c r="B188" s="181"/>
      <c r="C188" s="182" t="s">
        <v>320</v>
      </c>
      <c r="D188" s="182" t="s">
        <v>169</v>
      </c>
      <c r="E188" s="183" t="s">
        <v>770</v>
      </c>
      <c r="F188" s="184" t="s">
        <v>771</v>
      </c>
      <c r="G188" s="185" t="s">
        <v>248</v>
      </c>
      <c r="H188" s="186">
        <v>0.224</v>
      </c>
      <c r="I188" s="187"/>
      <c r="J188" s="188">
        <f>ROUND(I188*H188,2)</f>
        <v>0</v>
      </c>
      <c r="K188" s="184" t="s">
        <v>173</v>
      </c>
      <c r="L188" s="41"/>
      <c r="M188" s="189" t="s">
        <v>5</v>
      </c>
      <c r="N188" s="190" t="s">
        <v>44</v>
      </c>
      <c r="O188" s="42"/>
      <c r="P188" s="191">
        <f>O188*H188</f>
        <v>0</v>
      </c>
      <c r="Q188" s="191">
        <v>1.05516</v>
      </c>
      <c r="R188" s="191">
        <f>Q188*H188</f>
        <v>0.23635584000000004</v>
      </c>
      <c r="S188" s="191">
        <v>0</v>
      </c>
      <c r="T188" s="192">
        <f>S188*H188</f>
        <v>0</v>
      </c>
      <c r="AR188" s="24" t="s">
        <v>174</v>
      </c>
      <c r="AT188" s="24" t="s">
        <v>169</v>
      </c>
      <c r="AU188" s="24" t="s">
        <v>82</v>
      </c>
      <c r="AY188" s="24" t="s">
        <v>167</v>
      </c>
      <c r="BE188" s="193">
        <f>IF(N188="základní",J188,0)</f>
        <v>0</v>
      </c>
      <c r="BF188" s="193">
        <f>IF(N188="snížená",J188,0)</f>
        <v>0</v>
      </c>
      <c r="BG188" s="193">
        <f>IF(N188="zákl. přenesená",J188,0)</f>
        <v>0</v>
      </c>
      <c r="BH188" s="193">
        <f>IF(N188="sníž. přenesená",J188,0)</f>
        <v>0</v>
      </c>
      <c r="BI188" s="193">
        <f>IF(N188="nulová",J188,0)</f>
        <v>0</v>
      </c>
      <c r="BJ188" s="24" t="s">
        <v>80</v>
      </c>
      <c r="BK188" s="193">
        <f>ROUND(I188*H188,2)</f>
        <v>0</v>
      </c>
      <c r="BL188" s="24" t="s">
        <v>174</v>
      </c>
      <c r="BM188" s="24" t="s">
        <v>772</v>
      </c>
    </row>
    <row r="189" spans="2:51" s="12" customFormat="1" ht="13.5">
      <c r="B189" s="197"/>
      <c r="D189" s="194" t="s">
        <v>178</v>
      </c>
      <c r="E189" s="198" t="s">
        <v>5</v>
      </c>
      <c r="F189" s="199" t="s">
        <v>773</v>
      </c>
      <c r="H189" s="198" t="s">
        <v>5</v>
      </c>
      <c r="I189" s="200"/>
      <c r="L189" s="197"/>
      <c r="M189" s="201"/>
      <c r="N189" s="202"/>
      <c r="O189" s="202"/>
      <c r="P189" s="202"/>
      <c r="Q189" s="202"/>
      <c r="R189" s="202"/>
      <c r="S189" s="202"/>
      <c r="T189" s="203"/>
      <c r="AT189" s="198" t="s">
        <v>178</v>
      </c>
      <c r="AU189" s="198" t="s">
        <v>82</v>
      </c>
      <c r="AV189" s="12" t="s">
        <v>80</v>
      </c>
      <c r="AW189" s="12" t="s">
        <v>36</v>
      </c>
      <c r="AX189" s="12" t="s">
        <v>73</v>
      </c>
      <c r="AY189" s="198" t="s">
        <v>167</v>
      </c>
    </row>
    <row r="190" spans="2:51" s="13" customFormat="1" ht="13.5">
      <c r="B190" s="204"/>
      <c r="D190" s="194" t="s">
        <v>178</v>
      </c>
      <c r="E190" s="205" t="s">
        <v>5</v>
      </c>
      <c r="F190" s="206" t="s">
        <v>774</v>
      </c>
      <c r="H190" s="207">
        <v>0.224</v>
      </c>
      <c r="I190" s="208"/>
      <c r="L190" s="204"/>
      <c r="M190" s="209"/>
      <c r="N190" s="210"/>
      <c r="O190" s="210"/>
      <c r="P190" s="210"/>
      <c r="Q190" s="210"/>
      <c r="R190" s="210"/>
      <c r="S190" s="210"/>
      <c r="T190" s="211"/>
      <c r="AT190" s="205" t="s">
        <v>178</v>
      </c>
      <c r="AU190" s="205" t="s">
        <v>82</v>
      </c>
      <c r="AV190" s="13" t="s">
        <v>82</v>
      </c>
      <c r="AW190" s="13" t="s">
        <v>36</v>
      </c>
      <c r="AX190" s="13" t="s">
        <v>80</v>
      </c>
      <c r="AY190" s="205" t="s">
        <v>167</v>
      </c>
    </row>
    <row r="191" spans="2:65" s="1" customFormat="1" ht="16.5" customHeight="1">
      <c r="B191" s="181"/>
      <c r="C191" s="182" t="s">
        <v>327</v>
      </c>
      <c r="D191" s="182" t="s">
        <v>169</v>
      </c>
      <c r="E191" s="183" t="s">
        <v>775</v>
      </c>
      <c r="F191" s="184" t="s">
        <v>776</v>
      </c>
      <c r="G191" s="185" t="s">
        <v>200</v>
      </c>
      <c r="H191" s="186">
        <v>1.671</v>
      </c>
      <c r="I191" s="187"/>
      <c r="J191" s="188">
        <f>ROUND(I191*H191,2)</f>
        <v>0</v>
      </c>
      <c r="K191" s="184" t="s">
        <v>173</v>
      </c>
      <c r="L191" s="41"/>
      <c r="M191" s="189" t="s">
        <v>5</v>
      </c>
      <c r="N191" s="190" t="s">
        <v>44</v>
      </c>
      <c r="O191" s="42"/>
      <c r="P191" s="191">
        <f>O191*H191</f>
        <v>0</v>
      </c>
      <c r="Q191" s="191">
        <v>2.4534</v>
      </c>
      <c r="R191" s="191">
        <f>Q191*H191</f>
        <v>4.0996314</v>
      </c>
      <c r="S191" s="191">
        <v>0</v>
      </c>
      <c r="T191" s="192">
        <f>S191*H191</f>
        <v>0</v>
      </c>
      <c r="AR191" s="24" t="s">
        <v>174</v>
      </c>
      <c r="AT191" s="24" t="s">
        <v>169</v>
      </c>
      <c r="AU191" s="24" t="s">
        <v>82</v>
      </c>
      <c r="AY191" s="24" t="s">
        <v>167</v>
      </c>
      <c r="BE191" s="193">
        <f>IF(N191="základní",J191,0)</f>
        <v>0</v>
      </c>
      <c r="BF191" s="193">
        <f>IF(N191="snížená",J191,0)</f>
        <v>0</v>
      </c>
      <c r="BG191" s="193">
        <f>IF(N191="zákl. přenesená",J191,0)</f>
        <v>0</v>
      </c>
      <c r="BH191" s="193">
        <f>IF(N191="sníž. přenesená",J191,0)</f>
        <v>0</v>
      </c>
      <c r="BI191" s="193">
        <f>IF(N191="nulová",J191,0)</f>
        <v>0</v>
      </c>
      <c r="BJ191" s="24" t="s">
        <v>80</v>
      </c>
      <c r="BK191" s="193">
        <f>ROUND(I191*H191,2)</f>
        <v>0</v>
      </c>
      <c r="BL191" s="24" t="s">
        <v>174</v>
      </c>
      <c r="BM191" s="24" t="s">
        <v>777</v>
      </c>
    </row>
    <row r="192" spans="2:51" s="13" customFormat="1" ht="13.5">
      <c r="B192" s="204"/>
      <c r="D192" s="194" t="s">
        <v>178</v>
      </c>
      <c r="E192" s="205" t="s">
        <v>5</v>
      </c>
      <c r="F192" s="206" t="s">
        <v>778</v>
      </c>
      <c r="H192" s="207">
        <v>1.671</v>
      </c>
      <c r="I192" s="208"/>
      <c r="L192" s="204"/>
      <c r="M192" s="209"/>
      <c r="N192" s="210"/>
      <c r="O192" s="210"/>
      <c r="P192" s="210"/>
      <c r="Q192" s="210"/>
      <c r="R192" s="210"/>
      <c r="S192" s="210"/>
      <c r="T192" s="211"/>
      <c r="AT192" s="205" t="s">
        <v>178</v>
      </c>
      <c r="AU192" s="205" t="s">
        <v>82</v>
      </c>
      <c r="AV192" s="13" t="s">
        <v>82</v>
      </c>
      <c r="AW192" s="13" t="s">
        <v>36</v>
      </c>
      <c r="AX192" s="13" t="s">
        <v>80</v>
      </c>
      <c r="AY192" s="205" t="s">
        <v>167</v>
      </c>
    </row>
    <row r="193" spans="2:65" s="1" customFormat="1" ht="16.5" customHeight="1">
      <c r="B193" s="181"/>
      <c r="C193" s="182" t="s">
        <v>334</v>
      </c>
      <c r="D193" s="182" t="s">
        <v>169</v>
      </c>
      <c r="E193" s="183" t="s">
        <v>779</v>
      </c>
      <c r="F193" s="184" t="s">
        <v>780</v>
      </c>
      <c r="G193" s="185" t="s">
        <v>172</v>
      </c>
      <c r="H193" s="186">
        <v>11.14</v>
      </c>
      <c r="I193" s="187"/>
      <c r="J193" s="188">
        <f>ROUND(I193*H193,2)</f>
        <v>0</v>
      </c>
      <c r="K193" s="184" t="s">
        <v>173</v>
      </c>
      <c r="L193" s="41"/>
      <c r="M193" s="189" t="s">
        <v>5</v>
      </c>
      <c r="N193" s="190" t="s">
        <v>44</v>
      </c>
      <c r="O193" s="42"/>
      <c r="P193" s="191">
        <f>O193*H193</f>
        <v>0</v>
      </c>
      <c r="Q193" s="191">
        <v>0.00519</v>
      </c>
      <c r="R193" s="191">
        <f>Q193*H193</f>
        <v>0.0578166</v>
      </c>
      <c r="S193" s="191">
        <v>0</v>
      </c>
      <c r="T193" s="192">
        <f>S193*H193</f>
        <v>0</v>
      </c>
      <c r="AR193" s="24" t="s">
        <v>174</v>
      </c>
      <c r="AT193" s="24" t="s">
        <v>169</v>
      </c>
      <c r="AU193" s="24" t="s">
        <v>82</v>
      </c>
      <c r="AY193" s="24" t="s">
        <v>167</v>
      </c>
      <c r="BE193" s="193">
        <f>IF(N193="základní",J193,0)</f>
        <v>0</v>
      </c>
      <c r="BF193" s="193">
        <f>IF(N193="snížená",J193,0)</f>
        <v>0</v>
      </c>
      <c r="BG193" s="193">
        <f>IF(N193="zákl. přenesená",J193,0)</f>
        <v>0</v>
      </c>
      <c r="BH193" s="193">
        <f>IF(N193="sníž. přenesená",J193,0)</f>
        <v>0</v>
      </c>
      <c r="BI193" s="193">
        <f>IF(N193="nulová",J193,0)</f>
        <v>0</v>
      </c>
      <c r="BJ193" s="24" t="s">
        <v>80</v>
      </c>
      <c r="BK193" s="193">
        <f>ROUND(I193*H193,2)</f>
        <v>0</v>
      </c>
      <c r="BL193" s="24" t="s">
        <v>174</v>
      </c>
      <c r="BM193" s="24" t="s">
        <v>781</v>
      </c>
    </row>
    <row r="194" spans="2:51" s="13" customFormat="1" ht="13.5">
      <c r="B194" s="204"/>
      <c r="D194" s="194" t="s">
        <v>178</v>
      </c>
      <c r="E194" s="205" t="s">
        <v>5</v>
      </c>
      <c r="F194" s="206" t="s">
        <v>782</v>
      </c>
      <c r="H194" s="207">
        <v>11.14</v>
      </c>
      <c r="I194" s="208"/>
      <c r="L194" s="204"/>
      <c r="M194" s="209"/>
      <c r="N194" s="210"/>
      <c r="O194" s="210"/>
      <c r="P194" s="210"/>
      <c r="Q194" s="210"/>
      <c r="R194" s="210"/>
      <c r="S194" s="210"/>
      <c r="T194" s="211"/>
      <c r="AT194" s="205" t="s">
        <v>178</v>
      </c>
      <c r="AU194" s="205" t="s">
        <v>82</v>
      </c>
      <c r="AV194" s="13" t="s">
        <v>82</v>
      </c>
      <c r="AW194" s="13" t="s">
        <v>36</v>
      </c>
      <c r="AX194" s="13" t="s">
        <v>80</v>
      </c>
      <c r="AY194" s="205" t="s">
        <v>167</v>
      </c>
    </row>
    <row r="195" spans="2:65" s="1" customFormat="1" ht="16.5" customHeight="1">
      <c r="B195" s="181"/>
      <c r="C195" s="182" t="s">
        <v>339</v>
      </c>
      <c r="D195" s="182" t="s">
        <v>169</v>
      </c>
      <c r="E195" s="183" t="s">
        <v>783</v>
      </c>
      <c r="F195" s="184" t="s">
        <v>784</v>
      </c>
      <c r="G195" s="185" t="s">
        <v>172</v>
      </c>
      <c r="H195" s="186">
        <v>11.14</v>
      </c>
      <c r="I195" s="187"/>
      <c r="J195" s="188">
        <f>ROUND(I195*H195,2)</f>
        <v>0</v>
      </c>
      <c r="K195" s="184" t="s">
        <v>173</v>
      </c>
      <c r="L195" s="41"/>
      <c r="M195" s="189" t="s">
        <v>5</v>
      </c>
      <c r="N195" s="190" t="s">
        <v>44</v>
      </c>
      <c r="O195" s="42"/>
      <c r="P195" s="191">
        <f>O195*H195</f>
        <v>0</v>
      </c>
      <c r="Q195" s="191">
        <v>0</v>
      </c>
      <c r="R195" s="191">
        <f>Q195*H195</f>
        <v>0</v>
      </c>
      <c r="S195" s="191">
        <v>0</v>
      </c>
      <c r="T195" s="192">
        <f>S195*H195</f>
        <v>0</v>
      </c>
      <c r="AR195" s="24" t="s">
        <v>174</v>
      </c>
      <c r="AT195" s="24" t="s">
        <v>169</v>
      </c>
      <c r="AU195" s="24" t="s">
        <v>82</v>
      </c>
      <c r="AY195" s="24" t="s">
        <v>167</v>
      </c>
      <c r="BE195" s="193">
        <f>IF(N195="základní",J195,0)</f>
        <v>0</v>
      </c>
      <c r="BF195" s="193">
        <f>IF(N195="snížená",J195,0)</f>
        <v>0</v>
      </c>
      <c r="BG195" s="193">
        <f>IF(N195="zákl. přenesená",J195,0)</f>
        <v>0</v>
      </c>
      <c r="BH195" s="193">
        <f>IF(N195="sníž. přenesená",J195,0)</f>
        <v>0</v>
      </c>
      <c r="BI195" s="193">
        <f>IF(N195="nulová",J195,0)</f>
        <v>0</v>
      </c>
      <c r="BJ195" s="24" t="s">
        <v>80</v>
      </c>
      <c r="BK195" s="193">
        <f>ROUND(I195*H195,2)</f>
        <v>0</v>
      </c>
      <c r="BL195" s="24" t="s">
        <v>174</v>
      </c>
      <c r="BM195" s="24" t="s">
        <v>785</v>
      </c>
    </row>
    <row r="196" spans="2:65" s="1" customFormat="1" ht="25.5" customHeight="1">
      <c r="B196" s="181"/>
      <c r="C196" s="182" t="s">
        <v>349</v>
      </c>
      <c r="D196" s="182" t="s">
        <v>169</v>
      </c>
      <c r="E196" s="183" t="s">
        <v>786</v>
      </c>
      <c r="F196" s="184" t="s">
        <v>787</v>
      </c>
      <c r="G196" s="185" t="s">
        <v>248</v>
      </c>
      <c r="H196" s="186">
        <v>0.251</v>
      </c>
      <c r="I196" s="187"/>
      <c r="J196" s="188">
        <f>ROUND(I196*H196,2)</f>
        <v>0</v>
      </c>
      <c r="K196" s="184" t="s">
        <v>173</v>
      </c>
      <c r="L196" s="41"/>
      <c r="M196" s="189" t="s">
        <v>5</v>
      </c>
      <c r="N196" s="190" t="s">
        <v>44</v>
      </c>
      <c r="O196" s="42"/>
      <c r="P196" s="191">
        <f>O196*H196</f>
        <v>0</v>
      </c>
      <c r="Q196" s="191">
        <v>1.05256</v>
      </c>
      <c r="R196" s="191">
        <f>Q196*H196</f>
        <v>0.26419255999999997</v>
      </c>
      <c r="S196" s="191">
        <v>0</v>
      </c>
      <c r="T196" s="192">
        <f>S196*H196</f>
        <v>0</v>
      </c>
      <c r="AR196" s="24" t="s">
        <v>174</v>
      </c>
      <c r="AT196" s="24" t="s">
        <v>169</v>
      </c>
      <c r="AU196" s="24" t="s">
        <v>82</v>
      </c>
      <c r="AY196" s="24" t="s">
        <v>167</v>
      </c>
      <c r="BE196" s="193">
        <f>IF(N196="základní",J196,0)</f>
        <v>0</v>
      </c>
      <c r="BF196" s="193">
        <f>IF(N196="snížená",J196,0)</f>
        <v>0</v>
      </c>
      <c r="BG196" s="193">
        <f>IF(N196="zákl. přenesená",J196,0)</f>
        <v>0</v>
      </c>
      <c r="BH196" s="193">
        <f>IF(N196="sníž. přenesená",J196,0)</f>
        <v>0</v>
      </c>
      <c r="BI196" s="193">
        <f>IF(N196="nulová",J196,0)</f>
        <v>0</v>
      </c>
      <c r="BJ196" s="24" t="s">
        <v>80</v>
      </c>
      <c r="BK196" s="193">
        <f>ROUND(I196*H196,2)</f>
        <v>0</v>
      </c>
      <c r="BL196" s="24" t="s">
        <v>174</v>
      </c>
      <c r="BM196" s="24" t="s">
        <v>788</v>
      </c>
    </row>
    <row r="197" spans="2:51" s="12" customFormat="1" ht="13.5">
      <c r="B197" s="197"/>
      <c r="D197" s="194" t="s">
        <v>178</v>
      </c>
      <c r="E197" s="198" t="s">
        <v>5</v>
      </c>
      <c r="F197" s="199" t="s">
        <v>789</v>
      </c>
      <c r="H197" s="198" t="s">
        <v>5</v>
      </c>
      <c r="I197" s="200"/>
      <c r="L197" s="197"/>
      <c r="M197" s="201"/>
      <c r="N197" s="202"/>
      <c r="O197" s="202"/>
      <c r="P197" s="202"/>
      <c r="Q197" s="202"/>
      <c r="R197" s="202"/>
      <c r="S197" s="202"/>
      <c r="T197" s="203"/>
      <c r="AT197" s="198" t="s">
        <v>178</v>
      </c>
      <c r="AU197" s="198" t="s">
        <v>82</v>
      </c>
      <c r="AV197" s="12" t="s">
        <v>80</v>
      </c>
      <c r="AW197" s="12" t="s">
        <v>36</v>
      </c>
      <c r="AX197" s="12" t="s">
        <v>73</v>
      </c>
      <c r="AY197" s="198" t="s">
        <v>167</v>
      </c>
    </row>
    <row r="198" spans="2:51" s="13" customFormat="1" ht="13.5">
      <c r="B198" s="204"/>
      <c r="D198" s="194" t="s">
        <v>178</v>
      </c>
      <c r="E198" s="205" t="s">
        <v>5</v>
      </c>
      <c r="F198" s="206" t="s">
        <v>790</v>
      </c>
      <c r="H198" s="207">
        <v>0.251</v>
      </c>
      <c r="I198" s="208"/>
      <c r="L198" s="204"/>
      <c r="M198" s="209"/>
      <c r="N198" s="210"/>
      <c r="O198" s="210"/>
      <c r="P198" s="210"/>
      <c r="Q198" s="210"/>
      <c r="R198" s="210"/>
      <c r="S198" s="210"/>
      <c r="T198" s="211"/>
      <c r="AT198" s="205" t="s">
        <v>178</v>
      </c>
      <c r="AU198" s="205" t="s">
        <v>82</v>
      </c>
      <c r="AV198" s="13" t="s">
        <v>82</v>
      </c>
      <c r="AW198" s="13" t="s">
        <v>36</v>
      </c>
      <c r="AX198" s="13" t="s">
        <v>80</v>
      </c>
      <c r="AY198" s="205" t="s">
        <v>167</v>
      </c>
    </row>
    <row r="199" spans="2:63" s="11" customFormat="1" ht="29.9" customHeight="1">
      <c r="B199" s="168"/>
      <c r="D199" s="169" t="s">
        <v>72</v>
      </c>
      <c r="E199" s="179" t="s">
        <v>205</v>
      </c>
      <c r="F199" s="179" t="s">
        <v>596</v>
      </c>
      <c r="I199" s="171"/>
      <c r="J199" s="180">
        <f>BK199</f>
        <v>0</v>
      </c>
      <c r="L199" s="168"/>
      <c r="M199" s="173"/>
      <c r="N199" s="174"/>
      <c r="O199" s="174"/>
      <c r="P199" s="175">
        <f>SUM(P200:P247)</f>
        <v>0</v>
      </c>
      <c r="Q199" s="174"/>
      <c r="R199" s="175">
        <f>SUM(R200:R247)</f>
        <v>5.49692787</v>
      </c>
      <c r="S199" s="174"/>
      <c r="T199" s="176">
        <f>SUM(T200:T247)</f>
        <v>0</v>
      </c>
      <c r="AR199" s="169" t="s">
        <v>80</v>
      </c>
      <c r="AT199" s="177" t="s">
        <v>72</v>
      </c>
      <c r="AU199" s="177" t="s">
        <v>80</v>
      </c>
      <c r="AY199" s="169" t="s">
        <v>167</v>
      </c>
      <c r="BK199" s="178">
        <f>SUM(BK200:BK247)</f>
        <v>0</v>
      </c>
    </row>
    <row r="200" spans="2:65" s="1" customFormat="1" ht="25.5" customHeight="1">
      <c r="B200" s="181"/>
      <c r="C200" s="182" t="s">
        <v>353</v>
      </c>
      <c r="D200" s="182" t="s">
        <v>169</v>
      </c>
      <c r="E200" s="183" t="s">
        <v>791</v>
      </c>
      <c r="F200" s="184" t="s">
        <v>792</v>
      </c>
      <c r="G200" s="185" t="s">
        <v>172</v>
      </c>
      <c r="H200" s="186">
        <v>48.806</v>
      </c>
      <c r="I200" s="187"/>
      <c r="J200" s="188">
        <f>ROUND(I200*H200,2)</f>
        <v>0</v>
      </c>
      <c r="K200" s="184" t="s">
        <v>173</v>
      </c>
      <c r="L200" s="41"/>
      <c r="M200" s="189" t="s">
        <v>5</v>
      </c>
      <c r="N200" s="190" t="s">
        <v>44</v>
      </c>
      <c r="O200" s="42"/>
      <c r="P200" s="191">
        <f>O200*H200</f>
        <v>0</v>
      </c>
      <c r="Q200" s="191">
        <v>0.00735</v>
      </c>
      <c r="R200" s="191">
        <f>Q200*H200</f>
        <v>0.3587241</v>
      </c>
      <c r="S200" s="191">
        <v>0</v>
      </c>
      <c r="T200" s="192">
        <f>S200*H200</f>
        <v>0</v>
      </c>
      <c r="AR200" s="24" t="s">
        <v>174</v>
      </c>
      <c r="AT200" s="24" t="s">
        <v>169</v>
      </c>
      <c r="AU200" s="24" t="s">
        <v>82</v>
      </c>
      <c r="AY200" s="24" t="s">
        <v>167</v>
      </c>
      <c r="BE200" s="193">
        <f>IF(N200="základní",J200,0)</f>
        <v>0</v>
      </c>
      <c r="BF200" s="193">
        <f>IF(N200="snížená",J200,0)</f>
        <v>0</v>
      </c>
      <c r="BG200" s="193">
        <f>IF(N200="zákl. přenesená",J200,0)</f>
        <v>0</v>
      </c>
      <c r="BH200" s="193">
        <f>IF(N200="sníž. přenesená",J200,0)</f>
        <v>0</v>
      </c>
      <c r="BI200" s="193">
        <f>IF(N200="nulová",J200,0)</f>
        <v>0</v>
      </c>
      <c r="BJ200" s="24" t="s">
        <v>80</v>
      </c>
      <c r="BK200" s="193">
        <f>ROUND(I200*H200,2)</f>
        <v>0</v>
      </c>
      <c r="BL200" s="24" t="s">
        <v>174</v>
      </c>
      <c r="BM200" s="24" t="s">
        <v>793</v>
      </c>
    </row>
    <row r="201" spans="2:51" s="13" customFormat="1" ht="13.5">
      <c r="B201" s="204"/>
      <c r="D201" s="194" t="s">
        <v>178</v>
      </c>
      <c r="E201" s="205" t="s">
        <v>5</v>
      </c>
      <c r="F201" s="206" t="s">
        <v>794</v>
      </c>
      <c r="H201" s="207">
        <v>52.086</v>
      </c>
      <c r="I201" s="208"/>
      <c r="L201" s="204"/>
      <c r="M201" s="209"/>
      <c r="N201" s="210"/>
      <c r="O201" s="210"/>
      <c r="P201" s="210"/>
      <c r="Q201" s="210"/>
      <c r="R201" s="210"/>
      <c r="S201" s="210"/>
      <c r="T201" s="211"/>
      <c r="AT201" s="205" t="s">
        <v>178</v>
      </c>
      <c r="AU201" s="205" t="s">
        <v>82</v>
      </c>
      <c r="AV201" s="13" t="s">
        <v>82</v>
      </c>
      <c r="AW201" s="13" t="s">
        <v>36</v>
      </c>
      <c r="AX201" s="13" t="s">
        <v>73</v>
      </c>
      <c r="AY201" s="205" t="s">
        <v>167</v>
      </c>
    </row>
    <row r="202" spans="2:51" s="13" customFormat="1" ht="13.5">
      <c r="B202" s="204"/>
      <c r="D202" s="194" t="s">
        <v>178</v>
      </c>
      <c r="E202" s="205" t="s">
        <v>5</v>
      </c>
      <c r="F202" s="206" t="s">
        <v>795</v>
      </c>
      <c r="H202" s="207">
        <v>1.08</v>
      </c>
      <c r="I202" s="208"/>
      <c r="L202" s="204"/>
      <c r="M202" s="209"/>
      <c r="N202" s="210"/>
      <c r="O202" s="210"/>
      <c r="P202" s="210"/>
      <c r="Q202" s="210"/>
      <c r="R202" s="210"/>
      <c r="S202" s="210"/>
      <c r="T202" s="211"/>
      <c r="AT202" s="205" t="s">
        <v>178</v>
      </c>
      <c r="AU202" s="205" t="s">
        <v>82</v>
      </c>
      <c r="AV202" s="13" t="s">
        <v>82</v>
      </c>
      <c r="AW202" s="13" t="s">
        <v>36</v>
      </c>
      <c r="AX202" s="13" t="s">
        <v>73</v>
      </c>
      <c r="AY202" s="205" t="s">
        <v>167</v>
      </c>
    </row>
    <row r="203" spans="2:51" s="13" customFormat="1" ht="13.5">
      <c r="B203" s="204"/>
      <c r="D203" s="194" t="s">
        <v>178</v>
      </c>
      <c r="E203" s="205" t="s">
        <v>5</v>
      </c>
      <c r="F203" s="206" t="s">
        <v>796</v>
      </c>
      <c r="H203" s="207">
        <v>-4.36</v>
      </c>
      <c r="I203" s="208"/>
      <c r="L203" s="204"/>
      <c r="M203" s="209"/>
      <c r="N203" s="210"/>
      <c r="O203" s="210"/>
      <c r="P203" s="210"/>
      <c r="Q203" s="210"/>
      <c r="R203" s="210"/>
      <c r="S203" s="210"/>
      <c r="T203" s="211"/>
      <c r="AT203" s="205" t="s">
        <v>178</v>
      </c>
      <c r="AU203" s="205" t="s">
        <v>82</v>
      </c>
      <c r="AV203" s="13" t="s">
        <v>82</v>
      </c>
      <c r="AW203" s="13" t="s">
        <v>36</v>
      </c>
      <c r="AX203" s="13" t="s">
        <v>73</v>
      </c>
      <c r="AY203" s="205" t="s">
        <v>167</v>
      </c>
    </row>
    <row r="204" spans="2:51" s="14" customFormat="1" ht="13.5">
      <c r="B204" s="223"/>
      <c r="D204" s="194" t="s">
        <v>178</v>
      </c>
      <c r="E204" s="224" t="s">
        <v>5</v>
      </c>
      <c r="F204" s="225" t="s">
        <v>348</v>
      </c>
      <c r="H204" s="226">
        <v>48.806</v>
      </c>
      <c r="I204" s="227"/>
      <c r="L204" s="223"/>
      <c r="M204" s="228"/>
      <c r="N204" s="229"/>
      <c r="O204" s="229"/>
      <c r="P204" s="229"/>
      <c r="Q204" s="229"/>
      <c r="R204" s="229"/>
      <c r="S204" s="229"/>
      <c r="T204" s="230"/>
      <c r="AT204" s="224" t="s">
        <v>178</v>
      </c>
      <c r="AU204" s="224" t="s">
        <v>82</v>
      </c>
      <c r="AV204" s="14" t="s">
        <v>174</v>
      </c>
      <c r="AW204" s="14" t="s">
        <v>36</v>
      </c>
      <c r="AX204" s="14" t="s">
        <v>80</v>
      </c>
      <c r="AY204" s="224" t="s">
        <v>167</v>
      </c>
    </row>
    <row r="205" spans="2:65" s="1" customFormat="1" ht="25.5" customHeight="1">
      <c r="B205" s="181"/>
      <c r="C205" s="182" t="s">
        <v>358</v>
      </c>
      <c r="D205" s="182" t="s">
        <v>169</v>
      </c>
      <c r="E205" s="183" t="s">
        <v>797</v>
      </c>
      <c r="F205" s="184" t="s">
        <v>798</v>
      </c>
      <c r="G205" s="185" t="s">
        <v>172</v>
      </c>
      <c r="H205" s="186">
        <v>48.806</v>
      </c>
      <c r="I205" s="187"/>
      <c r="J205" s="188">
        <f>ROUND(I205*H205,2)</f>
        <v>0</v>
      </c>
      <c r="K205" s="184" t="s">
        <v>173</v>
      </c>
      <c r="L205" s="41"/>
      <c r="M205" s="189" t="s">
        <v>5</v>
      </c>
      <c r="N205" s="190" t="s">
        <v>44</v>
      </c>
      <c r="O205" s="42"/>
      <c r="P205" s="191">
        <f>O205*H205</f>
        <v>0</v>
      </c>
      <c r="Q205" s="191">
        <v>0.021</v>
      </c>
      <c r="R205" s="191">
        <f>Q205*H205</f>
        <v>1.024926</v>
      </c>
      <c r="S205" s="191">
        <v>0</v>
      </c>
      <c r="T205" s="192">
        <f>S205*H205</f>
        <v>0</v>
      </c>
      <c r="AR205" s="24" t="s">
        <v>174</v>
      </c>
      <c r="AT205" s="24" t="s">
        <v>169</v>
      </c>
      <c r="AU205" s="24" t="s">
        <v>82</v>
      </c>
      <c r="AY205" s="24" t="s">
        <v>167</v>
      </c>
      <c r="BE205" s="193">
        <f>IF(N205="základní",J205,0)</f>
        <v>0</v>
      </c>
      <c r="BF205" s="193">
        <f>IF(N205="snížená",J205,0)</f>
        <v>0</v>
      </c>
      <c r="BG205" s="193">
        <f>IF(N205="zákl. přenesená",J205,0)</f>
        <v>0</v>
      </c>
      <c r="BH205" s="193">
        <f>IF(N205="sníž. přenesená",J205,0)</f>
        <v>0</v>
      </c>
      <c r="BI205" s="193">
        <f>IF(N205="nulová",J205,0)</f>
        <v>0</v>
      </c>
      <c r="BJ205" s="24" t="s">
        <v>80</v>
      </c>
      <c r="BK205" s="193">
        <f>ROUND(I205*H205,2)</f>
        <v>0</v>
      </c>
      <c r="BL205" s="24" t="s">
        <v>174</v>
      </c>
      <c r="BM205" s="24" t="s">
        <v>799</v>
      </c>
    </row>
    <row r="206" spans="2:47" s="1" customFormat="1" ht="76">
      <c r="B206" s="41"/>
      <c r="D206" s="194" t="s">
        <v>176</v>
      </c>
      <c r="F206" s="195" t="s">
        <v>800</v>
      </c>
      <c r="I206" s="156"/>
      <c r="L206" s="41"/>
      <c r="M206" s="196"/>
      <c r="N206" s="42"/>
      <c r="O206" s="42"/>
      <c r="P206" s="42"/>
      <c r="Q206" s="42"/>
      <c r="R206" s="42"/>
      <c r="S206" s="42"/>
      <c r="T206" s="70"/>
      <c r="AT206" s="24" t="s">
        <v>176</v>
      </c>
      <c r="AU206" s="24" t="s">
        <v>82</v>
      </c>
    </row>
    <row r="207" spans="2:51" s="13" customFormat="1" ht="13.5">
      <c r="B207" s="204"/>
      <c r="D207" s="194" t="s">
        <v>178</v>
      </c>
      <c r="E207" s="205" t="s">
        <v>5</v>
      </c>
      <c r="F207" s="206" t="s">
        <v>794</v>
      </c>
      <c r="H207" s="207">
        <v>52.086</v>
      </c>
      <c r="I207" s="208"/>
      <c r="L207" s="204"/>
      <c r="M207" s="209"/>
      <c r="N207" s="210"/>
      <c r="O207" s="210"/>
      <c r="P207" s="210"/>
      <c r="Q207" s="210"/>
      <c r="R207" s="210"/>
      <c r="S207" s="210"/>
      <c r="T207" s="211"/>
      <c r="AT207" s="205" t="s">
        <v>178</v>
      </c>
      <c r="AU207" s="205" t="s">
        <v>82</v>
      </c>
      <c r="AV207" s="13" t="s">
        <v>82</v>
      </c>
      <c r="AW207" s="13" t="s">
        <v>36</v>
      </c>
      <c r="AX207" s="13" t="s">
        <v>73</v>
      </c>
      <c r="AY207" s="205" t="s">
        <v>167</v>
      </c>
    </row>
    <row r="208" spans="2:51" s="13" customFormat="1" ht="13.5">
      <c r="B208" s="204"/>
      <c r="D208" s="194" t="s">
        <v>178</v>
      </c>
      <c r="E208" s="205" t="s">
        <v>5</v>
      </c>
      <c r="F208" s="206" t="s">
        <v>795</v>
      </c>
      <c r="H208" s="207">
        <v>1.08</v>
      </c>
      <c r="I208" s="208"/>
      <c r="L208" s="204"/>
      <c r="M208" s="209"/>
      <c r="N208" s="210"/>
      <c r="O208" s="210"/>
      <c r="P208" s="210"/>
      <c r="Q208" s="210"/>
      <c r="R208" s="210"/>
      <c r="S208" s="210"/>
      <c r="T208" s="211"/>
      <c r="AT208" s="205" t="s">
        <v>178</v>
      </c>
      <c r="AU208" s="205" t="s">
        <v>82</v>
      </c>
      <c r="AV208" s="13" t="s">
        <v>82</v>
      </c>
      <c r="AW208" s="13" t="s">
        <v>36</v>
      </c>
      <c r="AX208" s="13" t="s">
        <v>73</v>
      </c>
      <c r="AY208" s="205" t="s">
        <v>167</v>
      </c>
    </row>
    <row r="209" spans="2:51" s="13" customFormat="1" ht="13.5">
      <c r="B209" s="204"/>
      <c r="D209" s="194" t="s">
        <v>178</v>
      </c>
      <c r="E209" s="205" t="s">
        <v>5</v>
      </c>
      <c r="F209" s="206" t="s">
        <v>796</v>
      </c>
      <c r="H209" s="207">
        <v>-4.36</v>
      </c>
      <c r="I209" s="208"/>
      <c r="L209" s="204"/>
      <c r="M209" s="209"/>
      <c r="N209" s="210"/>
      <c r="O209" s="210"/>
      <c r="P209" s="210"/>
      <c r="Q209" s="210"/>
      <c r="R209" s="210"/>
      <c r="S209" s="210"/>
      <c r="T209" s="211"/>
      <c r="AT209" s="205" t="s">
        <v>178</v>
      </c>
      <c r="AU209" s="205" t="s">
        <v>82</v>
      </c>
      <c r="AV209" s="13" t="s">
        <v>82</v>
      </c>
      <c r="AW209" s="13" t="s">
        <v>36</v>
      </c>
      <c r="AX209" s="13" t="s">
        <v>73</v>
      </c>
      <c r="AY209" s="205" t="s">
        <v>167</v>
      </c>
    </row>
    <row r="210" spans="2:51" s="14" customFormat="1" ht="13.5">
      <c r="B210" s="223"/>
      <c r="D210" s="194" t="s">
        <v>178</v>
      </c>
      <c r="E210" s="224" t="s">
        <v>5</v>
      </c>
      <c r="F210" s="225" t="s">
        <v>348</v>
      </c>
      <c r="H210" s="226">
        <v>48.806</v>
      </c>
      <c r="I210" s="227"/>
      <c r="L210" s="223"/>
      <c r="M210" s="228"/>
      <c r="N210" s="229"/>
      <c r="O210" s="229"/>
      <c r="P210" s="229"/>
      <c r="Q210" s="229"/>
      <c r="R210" s="229"/>
      <c r="S210" s="229"/>
      <c r="T210" s="230"/>
      <c r="AT210" s="224" t="s">
        <v>178</v>
      </c>
      <c r="AU210" s="224" t="s">
        <v>82</v>
      </c>
      <c r="AV210" s="14" t="s">
        <v>174</v>
      </c>
      <c r="AW210" s="14" t="s">
        <v>36</v>
      </c>
      <c r="AX210" s="14" t="s">
        <v>80</v>
      </c>
      <c r="AY210" s="224" t="s">
        <v>167</v>
      </c>
    </row>
    <row r="211" spans="2:65" s="1" customFormat="1" ht="25.5" customHeight="1">
      <c r="B211" s="181"/>
      <c r="C211" s="182" t="s">
        <v>364</v>
      </c>
      <c r="D211" s="182" t="s">
        <v>169</v>
      </c>
      <c r="E211" s="183" t="s">
        <v>801</v>
      </c>
      <c r="F211" s="184" t="s">
        <v>802</v>
      </c>
      <c r="G211" s="185" t="s">
        <v>172</v>
      </c>
      <c r="H211" s="186">
        <v>4.36</v>
      </c>
      <c r="I211" s="187"/>
      <c r="J211" s="188">
        <f>ROUND(I211*H211,2)</f>
        <v>0</v>
      </c>
      <c r="K211" s="184" t="s">
        <v>173</v>
      </c>
      <c r="L211" s="41"/>
      <c r="M211" s="189" t="s">
        <v>5</v>
      </c>
      <c r="N211" s="190" t="s">
        <v>44</v>
      </c>
      <c r="O211" s="42"/>
      <c r="P211" s="191">
        <f>O211*H211</f>
        <v>0</v>
      </c>
      <c r="Q211" s="191">
        <v>0</v>
      </c>
      <c r="R211" s="191">
        <f>Q211*H211</f>
        <v>0</v>
      </c>
      <c r="S211" s="191">
        <v>0</v>
      </c>
      <c r="T211" s="192">
        <f>S211*H211</f>
        <v>0</v>
      </c>
      <c r="AR211" s="24" t="s">
        <v>174</v>
      </c>
      <c r="AT211" s="24" t="s">
        <v>169</v>
      </c>
      <c r="AU211" s="24" t="s">
        <v>82</v>
      </c>
      <c r="AY211" s="24" t="s">
        <v>167</v>
      </c>
      <c r="BE211" s="193">
        <f>IF(N211="základní",J211,0)</f>
        <v>0</v>
      </c>
      <c r="BF211" s="193">
        <f>IF(N211="snížená",J211,0)</f>
        <v>0</v>
      </c>
      <c r="BG211" s="193">
        <f>IF(N211="zákl. přenesená",J211,0)</f>
        <v>0</v>
      </c>
      <c r="BH211" s="193">
        <f>IF(N211="sníž. přenesená",J211,0)</f>
        <v>0</v>
      </c>
      <c r="BI211" s="193">
        <f>IF(N211="nulová",J211,0)</f>
        <v>0</v>
      </c>
      <c r="BJ211" s="24" t="s">
        <v>80</v>
      </c>
      <c r="BK211" s="193">
        <f>ROUND(I211*H211,2)</f>
        <v>0</v>
      </c>
      <c r="BL211" s="24" t="s">
        <v>174</v>
      </c>
      <c r="BM211" s="24" t="s">
        <v>803</v>
      </c>
    </row>
    <row r="212" spans="2:47" s="1" customFormat="1" ht="57">
      <c r="B212" s="41"/>
      <c r="D212" s="194" t="s">
        <v>176</v>
      </c>
      <c r="F212" s="195" t="s">
        <v>804</v>
      </c>
      <c r="I212" s="156"/>
      <c r="L212" s="41"/>
      <c r="M212" s="196"/>
      <c r="N212" s="42"/>
      <c r="O212" s="42"/>
      <c r="P212" s="42"/>
      <c r="Q212" s="42"/>
      <c r="R212" s="42"/>
      <c r="S212" s="42"/>
      <c r="T212" s="70"/>
      <c r="AT212" s="24" t="s">
        <v>176</v>
      </c>
      <c r="AU212" s="24" t="s">
        <v>82</v>
      </c>
    </row>
    <row r="213" spans="2:51" s="12" customFormat="1" ht="13.5">
      <c r="B213" s="197"/>
      <c r="D213" s="194" t="s">
        <v>178</v>
      </c>
      <c r="E213" s="198" t="s">
        <v>5</v>
      </c>
      <c r="F213" s="199" t="s">
        <v>805</v>
      </c>
      <c r="H213" s="198" t="s">
        <v>5</v>
      </c>
      <c r="I213" s="200"/>
      <c r="L213" s="197"/>
      <c r="M213" s="201"/>
      <c r="N213" s="202"/>
      <c r="O213" s="202"/>
      <c r="P213" s="202"/>
      <c r="Q213" s="202"/>
      <c r="R213" s="202"/>
      <c r="S213" s="202"/>
      <c r="T213" s="203"/>
      <c r="AT213" s="198" t="s">
        <v>178</v>
      </c>
      <c r="AU213" s="198" t="s">
        <v>82</v>
      </c>
      <c r="AV213" s="12" t="s">
        <v>80</v>
      </c>
      <c r="AW213" s="12" t="s">
        <v>36</v>
      </c>
      <c r="AX213" s="12" t="s">
        <v>73</v>
      </c>
      <c r="AY213" s="198" t="s">
        <v>167</v>
      </c>
    </row>
    <row r="214" spans="2:51" s="13" customFormat="1" ht="13.5">
      <c r="B214" s="204"/>
      <c r="D214" s="194" t="s">
        <v>178</v>
      </c>
      <c r="E214" s="205" t="s">
        <v>5</v>
      </c>
      <c r="F214" s="206" t="s">
        <v>806</v>
      </c>
      <c r="H214" s="207">
        <v>4.36</v>
      </c>
      <c r="I214" s="208"/>
      <c r="L214" s="204"/>
      <c r="M214" s="209"/>
      <c r="N214" s="210"/>
      <c r="O214" s="210"/>
      <c r="P214" s="210"/>
      <c r="Q214" s="210"/>
      <c r="R214" s="210"/>
      <c r="S214" s="210"/>
      <c r="T214" s="211"/>
      <c r="AT214" s="205" t="s">
        <v>178</v>
      </c>
      <c r="AU214" s="205" t="s">
        <v>82</v>
      </c>
      <c r="AV214" s="13" t="s">
        <v>82</v>
      </c>
      <c r="AW214" s="13" t="s">
        <v>36</v>
      </c>
      <c r="AX214" s="13" t="s">
        <v>80</v>
      </c>
      <c r="AY214" s="205" t="s">
        <v>167</v>
      </c>
    </row>
    <row r="215" spans="2:65" s="1" customFormat="1" ht="25.5" customHeight="1">
      <c r="B215" s="181"/>
      <c r="C215" s="182" t="s">
        <v>524</v>
      </c>
      <c r="D215" s="182" t="s">
        <v>169</v>
      </c>
      <c r="E215" s="183" t="s">
        <v>807</v>
      </c>
      <c r="F215" s="184" t="s">
        <v>808</v>
      </c>
      <c r="G215" s="185" t="s">
        <v>172</v>
      </c>
      <c r="H215" s="186">
        <v>61.767</v>
      </c>
      <c r="I215" s="187"/>
      <c r="J215" s="188">
        <f>ROUND(I215*H215,2)</f>
        <v>0</v>
      </c>
      <c r="K215" s="184" t="s">
        <v>173</v>
      </c>
      <c r="L215" s="41"/>
      <c r="M215" s="189" t="s">
        <v>5</v>
      </c>
      <c r="N215" s="190" t="s">
        <v>44</v>
      </c>
      <c r="O215" s="42"/>
      <c r="P215" s="191">
        <f>O215*H215</f>
        <v>0</v>
      </c>
      <c r="Q215" s="191">
        <v>0.00735</v>
      </c>
      <c r="R215" s="191">
        <f>Q215*H215</f>
        <v>0.45398745</v>
      </c>
      <c r="S215" s="191">
        <v>0</v>
      </c>
      <c r="T215" s="192">
        <f>S215*H215</f>
        <v>0</v>
      </c>
      <c r="AR215" s="24" t="s">
        <v>174</v>
      </c>
      <c r="AT215" s="24" t="s">
        <v>169</v>
      </c>
      <c r="AU215" s="24" t="s">
        <v>82</v>
      </c>
      <c r="AY215" s="24" t="s">
        <v>167</v>
      </c>
      <c r="BE215" s="193">
        <f>IF(N215="základní",J215,0)</f>
        <v>0</v>
      </c>
      <c r="BF215" s="193">
        <f>IF(N215="snížená",J215,0)</f>
        <v>0</v>
      </c>
      <c r="BG215" s="193">
        <f>IF(N215="zákl. přenesená",J215,0)</f>
        <v>0</v>
      </c>
      <c r="BH215" s="193">
        <f>IF(N215="sníž. přenesená",J215,0)</f>
        <v>0</v>
      </c>
      <c r="BI215" s="193">
        <f>IF(N215="nulová",J215,0)</f>
        <v>0</v>
      </c>
      <c r="BJ215" s="24" t="s">
        <v>80</v>
      </c>
      <c r="BK215" s="193">
        <f>ROUND(I215*H215,2)</f>
        <v>0</v>
      </c>
      <c r="BL215" s="24" t="s">
        <v>174</v>
      </c>
      <c r="BM215" s="24" t="s">
        <v>809</v>
      </c>
    </row>
    <row r="216" spans="2:51" s="13" customFormat="1" ht="13.5">
      <c r="B216" s="204"/>
      <c r="D216" s="194" t="s">
        <v>178</v>
      </c>
      <c r="E216" s="205" t="s">
        <v>5</v>
      </c>
      <c r="F216" s="206" t="s">
        <v>810</v>
      </c>
      <c r="H216" s="207">
        <v>61.767</v>
      </c>
      <c r="I216" s="208"/>
      <c r="L216" s="204"/>
      <c r="M216" s="209"/>
      <c r="N216" s="210"/>
      <c r="O216" s="210"/>
      <c r="P216" s="210"/>
      <c r="Q216" s="210"/>
      <c r="R216" s="210"/>
      <c r="S216" s="210"/>
      <c r="T216" s="211"/>
      <c r="AT216" s="205" t="s">
        <v>178</v>
      </c>
      <c r="AU216" s="205" t="s">
        <v>82</v>
      </c>
      <c r="AV216" s="13" t="s">
        <v>82</v>
      </c>
      <c r="AW216" s="13" t="s">
        <v>36</v>
      </c>
      <c r="AX216" s="13" t="s">
        <v>80</v>
      </c>
      <c r="AY216" s="205" t="s">
        <v>167</v>
      </c>
    </row>
    <row r="217" spans="2:65" s="1" customFormat="1" ht="25.5" customHeight="1">
      <c r="B217" s="181"/>
      <c r="C217" s="182" t="s">
        <v>811</v>
      </c>
      <c r="D217" s="182" t="s">
        <v>169</v>
      </c>
      <c r="E217" s="183" t="s">
        <v>812</v>
      </c>
      <c r="F217" s="184" t="s">
        <v>813</v>
      </c>
      <c r="G217" s="185" t="s">
        <v>172</v>
      </c>
      <c r="H217" s="186">
        <v>15.602</v>
      </c>
      <c r="I217" s="187"/>
      <c r="J217" s="188">
        <f>ROUND(I217*H217,2)</f>
        <v>0</v>
      </c>
      <c r="K217" s="184" t="s">
        <v>173</v>
      </c>
      <c r="L217" s="41"/>
      <c r="M217" s="189" t="s">
        <v>5</v>
      </c>
      <c r="N217" s="190" t="s">
        <v>44</v>
      </c>
      <c r="O217" s="42"/>
      <c r="P217" s="191">
        <f>O217*H217</f>
        <v>0</v>
      </c>
      <c r="Q217" s="191">
        <v>0.00438</v>
      </c>
      <c r="R217" s="191">
        <f>Q217*H217</f>
        <v>0.06833676000000001</v>
      </c>
      <c r="S217" s="191">
        <v>0</v>
      </c>
      <c r="T217" s="192">
        <f>S217*H217</f>
        <v>0</v>
      </c>
      <c r="AR217" s="24" t="s">
        <v>174</v>
      </c>
      <c r="AT217" s="24" t="s">
        <v>169</v>
      </c>
      <c r="AU217" s="24" t="s">
        <v>82</v>
      </c>
      <c r="AY217" s="24" t="s">
        <v>167</v>
      </c>
      <c r="BE217" s="193">
        <f>IF(N217="základní",J217,0)</f>
        <v>0</v>
      </c>
      <c r="BF217" s="193">
        <f>IF(N217="snížená",J217,0)</f>
        <v>0</v>
      </c>
      <c r="BG217" s="193">
        <f>IF(N217="zákl. přenesená",J217,0)</f>
        <v>0</v>
      </c>
      <c r="BH217" s="193">
        <f>IF(N217="sníž. přenesená",J217,0)</f>
        <v>0</v>
      </c>
      <c r="BI217" s="193">
        <f>IF(N217="nulová",J217,0)</f>
        <v>0</v>
      </c>
      <c r="BJ217" s="24" t="s">
        <v>80</v>
      </c>
      <c r="BK217" s="193">
        <f>ROUND(I217*H217,2)</f>
        <v>0</v>
      </c>
      <c r="BL217" s="24" t="s">
        <v>174</v>
      </c>
      <c r="BM217" s="24" t="s">
        <v>814</v>
      </c>
    </row>
    <row r="218" spans="2:47" s="1" customFormat="1" ht="28.5">
      <c r="B218" s="41"/>
      <c r="D218" s="194" t="s">
        <v>176</v>
      </c>
      <c r="F218" s="195" t="s">
        <v>815</v>
      </c>
      <c r="I218" s="156"/>
      <c r="L218" s="41"/>
      <c r="M218" s="196"/>
      <c r="N218" s="42"/>
      <c r="O218" s="42"/>
      <c r="P218" s="42"/>
      <c r="Q218" s="42"/>
      <c r="R218" s="42"/>
      <c r="S218" s="42"/>
      <c r="T218" s="70"/>
      <c r="AT218" s="24" t="s">
        <v>176</v>
      </c>
      <c r="AU218" s="24" t="s">
        <v>82</v>
      </c>
    </row>
    <row r="219" spans="2:51" s="12" customFormat="1" ht="13.5">
      <c r="B219" s="197"/>
      <c r="D219" s="194" t="s">
        <v>178</v>
      </c>
      <c r="E219" s="198" t="s">
        <v>5</v>
      </c>
      <c r="F219" s="199" t="s">
        <v>816</v>
      </c>
      <c r="H219" s="198" t="s">
        <v>5</v>
      </c>
      <c r="I219" s="200"/>
      <c r="L219" s="197"/>
      <c r="M219" s="201"/>
      <c r="N219" s="202"/>
      <c r="O219" s="202"/>
      <c r="P219" s="202"/>
      <c r="Q219" s="202"/>
      <c r="R219" s="202"/>
      <c r="S219" s="202"/>
      <c r="T219" s="203"/>
      <c r="AT219" s="198" t="s">
        <v>178</v>
      </c>
      <c r="AU219" s="198" t="s">
        <v>82</v>
      </c>
      <c r="AV219" s="12" t="s">
        <v>80</v>
      </c>
      <c r="AW219" s="12" t="s">
        <v>36</v>
      </c>
      <c r="AX219" s="12" t="s">
        <v>73</v>
      </c>
      <c r="AY219" s="198" t="s">
        <v>167</v>
      </c>
    </row>
    <row r="220" spans="2:51" s="13" customFormat="1" ht="13.5">
      <c r="B220" s="204"/>
      <c r="D220" s="194" t="s">
        <v>178</v>
      </c>
      <c r="E220" s="205" t="s">
        <v>5</v>
      </c>
      <c r="F220" s="206" t="s">
        <v>817</v>
      </c>
      <c r="H220" s="207">
        <v>3.282</v>
      </c>
      <c r="I220" s="208"/>
      <c r="L220" s="204"/>
      <c r="M220" s="209"/>
      <c r="N220" s="210"/>
      <c r="O220" s="210"/>
      <c r="P220" s="210"/>
      <c r="Q220" s="210"/>
      <c r="R220" s="210"/>
      <c r="S220" s="210"/>
      <c r="T220" s="211"/>
      <c r="AT220" s="205" t="s">
        <v>178</v>
      </c>
      <c r="AU220" s="205" t="s">
        <v>82</v>
      </c>
      <c r="AV220" s="13" t="s">
        <v>82</v>
      </c>
      <c r="AW220" s="13" t="s">
        <v>36</v>
      </c>
      <c r="AX220" s="13" t="s">
        <v>73</v>
      </c>
      <c r="AY220" s="205" t="s">
        <v>167</v>
      </c>
    </row>
    <row r="221" spans="2:51" s="12" customFormat="1" ht="13.5">
      <c r="B221" s="197"/>
      <c r="D221" s="194" t="s">
        <v>178</v>
      </c>
      <c r="E221" s="198" t="s">
        <v>5</v>
      </c>
      <c r="F221" s="199" t="s">
        <v>818</v>
      </c>
      <c r="H221" s="198" t="s">
        <v>5</v>
      </c>
      <c r="I221" s="200"/>
      <c r="L221" s="197"/>
      <c r="M221" s="201"/>
      <c r="N221" s="202"/>
      <c r="O221" s="202"/>
      <c r="P221" s="202"/>
      <c r="Q221" s="202"/>
      <c r="R221" s="202"/>
      <c r="S221" s="202"/>
      <c r="T221" s="203"/>
      <c r="AT221" s="198" t="s">
        <v>178</v>
      </c>
      <c r="AU221" s="198" t="s">
        <v>82</v>
      </c>
      <c r="AV221" s="12" t="s">
        <v>80</v>
      </c>
      <c r="AW221" s="12" t="s">
        <v>36</v>
      </c>
      <c r="AX221" s="12" t="s">
        <v>73</v>
      </c>
      <c r="AY221" s="198" t="s">
        <v>167</v>
      </c>
    </row>
    <row r="222" spans="2:51" s="13" customFormat="1" ht="13.5">
      <c r="B222" s="204"/>
      <c r="D222" s="194" t="s">
        <v>178</v>
      </c>
      <c r="E222" s="205" t="s">
        <v>5</v>
      </c>
      <c r="F222" s="206" t="s">
        <v>819</v>
      </c>
      <c r="H222" s="207">
        <v>12.32</v>
      </c>
      <c r="I222" s="208"/>
      <c r="L222" s="204"/>
      <c r="M222" s="209"/>
      <c r="N222" s="210"/>
      <c r="O222" s="210"/>
      <c r="P222" s="210"/>
      <c r="Q222" s="210"/>
      <c r="R222" s="210"/>
      <c r="S222" s="210"/>
      <c r="T222" s="211"/>
      <c r="AT222" s="205" t="s">
        <v>178</v>
      </c>
      <c r="AU222" s="205" t="s">
        <v>82</v>
      </c>
      <c r="AV222" s="13" t="s">
        <v>82</v>
      </c>
      <c r="AW222" s="13" t="s">
        <v>36</v>
      </c>
      <c r="AX222" s="13" t="s">
        <v>73</v>
      </c>
      <c r="AY222" s="205" t="s">
        <v>167</v>
      </c>
    </row>
    <row r="223" spans="2:51" s="14" customFormat="1" ht="13.5">
      <c r="B223" s="223"/>
      <c r="D223" s="194" t="s">
        <v>178</v>
      </c>
      <c r="E223" s="224" t="s">
        <v>5</v>
      </c>
      <c r="F223" s="225" t="s">
        <v>348</v>
      </c>
      <c r="H223" s="226">
        <v>15.602</v>
      </c>
      <c r="I223" s="227"/>
      <c r="L223" s="223"/>
      <c r="M223" s="228"/>
      <c r="N223" s="229"/>
      <c r="O223" s="229"/>
      <c r="P223" s="229"/>
      <c r="Q223" s="229"/>
      <c r="R223" s="229"/>
      <c r="S223" s="229"/>
      <c r="T223" s="230"/>
      <c r="AT223" s="224" t="s">
        <v>178</v>
      </c>
      <c r="AU223" s="224" t="s">
        <v>82</v>
      </c>
      <c r="AV223" s="14" t="s">
        <v>174</v>
      </c>
      <c r="AW223" s="14" t="s">
        <v>36</v>
      </c>
      <c r="AX223" s="14" t="s">
        <v>80</v>
      </c>
      <c r="AY223" s="224" t="s">
        <v>167</v>
      </c>
    </row>
    <row r="224" spans="2:65" s="1" customFormat="1" ht="25.5" customHeight="1">
      <c r="B224" s="181"/>
      <c r="C224" s="182" t="s">
        <v>820</v>
      </c>
      <c r="D224" s="182" t="s">
        <v>169</v>
      </c>
      <c r="E224" s="183" t="s">
        <v>821</v>
      </c>
      <c r="F224" s="184" t="s">
        <v>822</v>
      </c>
      <c r="G224" s="185" t="s">
        <v>172</v>
      </c>
      <c r="H224" s="186">
        <v>3.282</v>
      </c>
      <c r="I224" s="187"/>
      <c r="J224" s="188">
        <f>ROUND(I224*H224,2)</f>
        <v>0</v>
      </c>
      <c r="K224" s="184" t="s">
        <v>173</v>
      </c>
      <c r="L224" s="41"/>
      <c r="M224" s="189" t="s">
        <v>5</v>
      </c>
      <c r="N224" s="190" t="s">
        <v>44</v>
      </c>
      <c r="O224" s="42"/>
      <c r="P224" s="191">
        <f>O224*H224</f>
        <v>0</v>
      </c>
      <c r="Q224" s="191">
        <v>0.00628</v>
      </c>
      <c r="R224" s="191">
        <f>Q224*H224</f>
        <v>0.02061096</v>
      </c>
      <c r="S224" s="191">
        <v>0</v>
      </c>
      <c r="T224" s="192">
        <f>S224*H224</f>
        <v>0</v>
      </c>
      <c r="AR224" s="24" t="s">
        <v>174</v>
      </c>
      <c r="AT224" s="24" t="s">
        <v>169</v>
      </c>
      <c r="AU224" s="24" t="s">
        <v>82</v>
      </c>
      <c r="AY224" s="24" t="s">
        <v>167</v>
      </c>
      <c r="BE224" s="193">
        <f>IF(N224="základní",J224,0)</f>
        <v>0</v>
      </c>
      <c r="BF224" s="193">
        <f>IF(N224="snížená",J224,0)</f>
        <v>0</v>
      </c>
      <c r="BG224" s="193">
        <f>IF(N224="zákl. přenesená",J224,0)</f>
        <v>0</v>
      </c>
      <c r="BH224" s="193">
        <f>IF(N224="sníž. přenesená",J224,0)</f>
        <v>0</v>
      </c>
      <c r="BI224" s="193">
        <f>IF(N224="nulová",J224,0)</f>
        <v>0</v>
      </c>
      <c r="BJ224" s="24" t="s">
        <v>80</v>
      </c>
      <c r="BK224" s="193">
        <f>ROUND(I224*H224,2)</f>
        <v>0</v>
      </c>
      <c r="BL224" s="24" t="s">
        <v>174</v>
      </c>
      <c r="BM224" s="24" t="s">
        <v>823</v>
      </c>
    </row>
    <row r="225" spans="2:51" s="12" customFormat="1" ht="13.5">
      <c r="B225" s="197"/>
      <c r="D225" s="194" t="s">
        <v>178</v>
      </c>
      <c r="E225" s="198" t="s">
        <v>5</v>
      </c>
      <c r="F225" s="199" t="s">
        <v>816</v>
      </c>
      <c r="H225" s="198" t="s">
        <v>5</v>
      </c>
      <c r="I225" s="200"/>
      <c r="L225" s="197"/>
      <c r="M225" s="201"/>
      <c r="N225" s="202"/>
      <c r="O225" s="202"/>
      <c r="P225" s="202"/>
      <c r="Q225" s="202"/>
      <c r="R225" s="202"/>
      <c r="S225" s="202"/>
      <c r="T225" s="203"/>
      <c r="AT225" s="198" t="s">
        <v>178</v>
      </c>
      <c r="AU225" s="198" t="s">
        <v>82</v>
      </c>
      <c r="AV225" s="12" t="s">
        <v>80</v>
      </c>
      <c r="AW225" s="12" t="s">
        <v>36</v>
      </c>
      <c r="AX225" s="12" t="s">
        <v>73</v>
      </c>
      <c r="AY225" s="198" t="s">
        <v>167</v>
      </c>
    </row>
    <row r="226" spans="2:51" s="13" customFormat="1" ht="13.5">
      <c r="B226" s="204"/>
      <c r="D226" s="194" t="s">
        <v>178</v>
      </c>
      <c r="E226" s="205" t="s">
        <v>5</v>
      </c>
      <c r="F226" s="206" t="s">
        <v>817</v>
      </c>
      <c r="H226" s="207">
        <v>3.282</v>
      </c>
      <c r="I226" s="208"/>
      <c r="L226" s="204"/>
      <c r="M226" s="209"/>
      <c r="N226" s="210"/>
      <c r="O226" s="210"/>
      <c r="P226" s="210"/>
      <c r="Q226" s="210"/>
      <c r="R226" s="210"/>
      <c r="S226" s="210"/>
      <c r="T226" s="211"/>
      <c r="AT226" s="205" t="s">
        <v>178</v>
      </c>
      <c r="AU226" s="205" t="s">
        <v>82</v>
      </c>
      <c r="AV226" s="13" t="s">
        <v>82</v>
      </c>
      <c r="AW226" s="13" t="s">
        <v>36</v>
      </c>
      <c r="AX226" s="13" t="s">
        <v>80</v>
      </c>
      <c r="AY226" s="205" t="s">
        <v>167</v>
      </c>
    </row>
    <row r="227" spans="2:65" s="1" customFormat="1" ht="25.5" customHeight="1">
      <c r="B227" s="181"/>
      <c r="C227" s="182" t="s">
        <v>824</v>
      </c>
      <c r="D227" s="182" t="s">
        <v>169</v>
      </c>
      <c r="E227" s="183" t="s">
        <v>825</v>
      </c>
      <c r="F227" s="184" t="s">
        <v>826</v>
      </c>
      <c r="G227" s="185" t="s">
        <v>172</v>
      </c>
      <c r="H227" s="186">
        <v>12.32</v>
      </c>
      <c r="I227" s="187"/>
      <c r="J227" s="188">
        <f>ROUND(I227*H227,2)</f>
        <v>0</v>
      </c>
      <c r="K227" s="184" t="s">
        <v>173</v>
      </c>
      <c r="L227" s="41"/>
      <c r="M227" s="189" t="s">
        <v>5</v>
      </c>
      <c r="N227" s="190" t="s">
        <v>44</v>
      </c>
      <c r="O227" s="42"/>
      <c r="P227" s="191">
        <f>O227*H227</f>
        <v>0</v>
      </c>
      <c r="Q227" s="191">
        <v>0.00268</v>
      </c>
      <c r="R227" s="191">
        <f>Q227*H227</f>
        <v>0.0330176</v>
      </c>
      <c r="S227" s="191">
        <v>0</v>
      </c>
      <c r="T227" s="192">
        <f>S227*H227</f>
        <v>0</v>
      </c>
      <c r="AR227" s="24" t="s">
        <v>174</v>
      </c>
      <c r="AT227" s="24" t="s">
        <v>169</v>
      </c>
      <c r="AU227" s="24" t="s">
        <v>82</v>
      </c>
      <c r="AY227" s="24" t="s">
        <v>167</v>
      </c>
      <c r="BE227" s="193">
        <f>IF(N227="základní",J227,0)</f>
        <v>0</v>
      </c>
      <c r="BF227" s="193">
        <f>IF(N227="snížená",J227,0)</f>
        <v>0</v>
      </c>
      <c r="BG227" s="193">
        <f>IF(N227="zákl. přenesená",J227,0)</f>
        <v>0</v>
      </c>
      <c r="BH227" s="193">
        <f>IF(N227="sníž. přenesená",J227,0)</f>
        <v>0</v>
      </c>
      <c r="BI227" s="193">
        <f>IF(N227="nulová",J227,0)</f>
        <v>0</v>
      </c>
      <c r="BJ227" s="24" t="s">
        <v>80</v>
      </c>
      <c r="BK227" s="193">
        <f>ROUND(I227*H227,2)</f>
        <v>0</v>
      </c>
      <c r="BL227" s="24" t="s">
        <v>174</v>
      </c>
      <c r="BM227" s="24" t="s">
        <v>827</v>
      </c>
    </row>
    <row r="228" spans="2:51" s="12" customFormat="1" ht="13.5">
      <c r="B228" s="197"/>
      <c r="D228" s="194" t="s">
        <v>178</v>
      </c>
      <c r="E228" s="198" t="s">
        <v>5</v>
      </c>
      <c r="F228" s="199" t="s">
        <v>818</v>
      </c>
      <c r="H228" s="198" t="s">
        <v>5</v>
      </c>
      <c r="I228" s="200"/>
      <c r="L228" s="197"/>
      <c r="M228" s="201"/>
      <c r="N228" s="202"/>
      <c r="O228" s="202"/>
      <c r="P228" s="202"/>
      <c r="Q228" s="202"/>
      <c r="R228" s="202"/>
      <c r="S228" s="202"/>
      <c r="T228" s="203"/>
      <c r="AT228" s="198" t="s">
        <v>178</v>
      </c>
      <c r="AU228" s="198" t="s">
        <v>82</v>
      </c>
      <c r="AV228" s="12" t="s">
        <v>80</v>
      </c>
      <c r="AW228" s="12" t="s">
        <v>36</v>
      </c>
      <c r="AX228" s="12" t="s">
        <v>73</v>
      </c>
      <c r="AY228" s="198" t="s">
        <v>167</v>
      </c>
    </row>
    <row r="229" spans="2:51" s="13" customFormat="1" ht="13.5">
      <c r="B229" s="204"/>
      <c r="D229" s="194" t="s">
        <v>178</v>
      </c>
      <c r="E229" s="205" t="s">
        <v>5</v>
      </c>
      <c r="F229" s="206" t="s">
        <v>819</v>
      </c>
      <c r="H229" s="207">
        <v>12.32</v>
      </c>
      <c r="I229" s="208"/>
      <c r="L229" s="204"/>
      <c r="M229" s="209"/>
      <c r="N229" s="210"/>
      <c r="O229" s="210"/>
      <c r="P229" s="210"/>
      <c r="Q229" s="210"/>
      <c r="R229" s="210"/>
      <c r="S229" s="210"/>
      <c r="T229" s="211"/>
      <c r="AT229" s="205" t="s">
        <v>178</v>
      </c>
      <c r="AU229" s="205" t="s">
        <v>82</v>
      </c>
      <c r="AV229" s="13" t="s">
        <v>82</v>
      </c>
      <c r="AW229" s="13" t="s">
        <v>36</v>
      </c>
      <c r="AX229" s="13" t="s">
        <v>80</v>
      </c>
      <c r="AY229" s="205" t="s">
        <v>167</v>
      </c>
    </row>
    <row r="230" spans="2:65" s="1" customFormat="1" ht="25.5" customHeight="1">
      <c r="B230" s="181"/>
      <c r="C230" s="182" t="s">
        <v>828</v>
      </c>
      <c r="D230" s="182" t="s">
        <v>169</v>
      </c>
      <c r="E230" s="183" t="s">
        <v>829</v>
      </c>
      <c r="F230" s="184" t="s">
        <v>830</v>
      </c>
      <c r="G230" s="185" t="s">
        <v>172</v>
      </c>
      <c r="H230" s="186">
        <v>61.767</v>
      </c>
      <c r="I230" s="187"/>
      <c r="J230" s="188">
        <f>ROUND(I230*H230,2)</f>
        <v>0</v>
      </c>
      <c r="K230" s="184" t="s">
        <v>173</v>
      </c>
      <c r="L230" s="41"/>
      <c r="M230" s="189" t="s">
        <v>5</v>
      </c>
      <c r="N230" s="190" t="s">
        <v>44</v>
      </c>
      <c r="O230" s="42"/>
      <c r="P230" s="191">
        <f>O230*H230</f>
        <v>0</v>
      </c>
      <c r="Q230" s="191">
        <v>0.015</v>
      </c>
      <c r="R230" s="191">
        <f>Q230*H230</f>
        <v>0.926505</v>
      </c>
      <c r="S230" s="191">
        <v>0</v>
      </c>
      <c r="T230" s="192">
        <f>S230*H230</f>
        <v>0</v>
      </c>
      <c r="AR230" s="24" t="s">
        <v>174</v>
      </c>
      <c r="AT230" s="24" t="s">
        <v>169</v>
      </c>
      <c r="AU230" s="24" t="s">
        <v>82</v>
      </c>
      <c r="AY230" s="24" t="s">
        <v>167</v>
      </c>
      <c r="BE230" s="193">
        <f>IF(N230="základní",J230,0)</f>
        <v>0</v>
      </c>
      <c r="BF230" s="193">
        <f>IF(N230="snížená",J230,0)</f>
        <v>0</v>
      </c>
      <c r="BG230" s="193">
        <f>IF(N230="zákl. přenesená",J230,0)</f>
        <v>0</v>
      </c>
      <c r="BH230" s="193">
        <f>IF(N230="sníž. přenesená",J230,0)</f>
        <v>0</v>
      </c>
      <c r="BI230" s="193">
        <f>IF(N230="nulová",J230,0)</f>
        <v>0</v>
      </c>
      <c r="BJ230" s="24" t="s">
        <v>80</v>
      </c>
      <c r="BK230" s="193">
        <f>ROUND(I230*H230,2)</f>
        <v>0</v>
      </c>
      <c r="BL230" s="24" t="s">
        <v>174</v>
      </c>
      <c r="BM230" s="24" t="s">
        <v>831</v>
      </c>
    </row>
    <row r="231" spans="2:47" s="1" customFormat="1" ht="57">
      <c r="B231" s="41"/>
      <c r="D231" s="194" t="s">
        <v>176</v>
      </c>
      <c r="F231" s="195" t="s">
        <v>832</v>
      </c>
      <c r="I231" s="156"/>
      <c r="L231" s="41"/>
      <c r="M231" s="196"/>
      <c r="N231" s="42"/>
      <c r="O231" s="42"/>
      <c r="P231" s="42"/>
      <c r="Q231" s="42"/>
      <c r="R231" s="42"/>
      <c r="S231" s="42"/>
      <c r="T231" s="70"/>
      <c r="AT231" s="24" t="s">
        <v>176</v>
      </c>
      <c r="AU231" s="24" t="s">
        <v>82</v>
      </c>
    </row>
    <row r="232" spans="2:51" s="13" customFormat="1" ht="13.5">
      <c r="B232" s="204"/>
      <c r="D232" s="194" t="s">
        <v>178</v>
      </c>
      <c r="E232" s="205" t="s">
        <v>5</v>
      </c>
      <c r="F232" s="206" t="s">
        <v>810</v>
      </c>
      <c r="H232" s="207">
        <v>61.767</v>
      </c>
      <c r="I232" s="208"/>
      <c r="L232" s="204"/>
      <c r="M232" s="209"/>
      <c r="N232" s="210"/>
      <c r="O232" s="210"/>
      <c r="P232" s="210"/>
      <c r="Q232" s="210"/>
      <c r="R232" s="210"/>
      <c r="S232" s="210"/>
      <c r="T232" s="211"/>
      <c r="AT232" s="205" t="s">
        <v>178</v>
      </c>
      <c r="AU232" s="205" t="s">
        <v>82</v>
      </c>
      <c r="AV232" s="13" t="s">
        <v>82</v>
      </c>
      <c r="AW232" s="13" t="s">
        <v>36</v>
      </c>
      <c r="AX232" s="13" t="s">
        <v>80</v>
      </c>
      <c r="AY232" s="205" t="s">
        <v>167</v>
      </c>
    </row>
    <row r="233" spans="2:65" s="1" customFormat="1" ht="25.5" customHeight="1">
      <c r="B233" s="181"/>
      <c r="C233" s="182" t="s">
        <v>833</v>
      </c>
      <c r="D233" s="182" t="s">
        <v>169</v>
      </c>
      <c r="E233" s="183" t="s">
        <v>834</v>
      </c>
      <c r="F233" s="184" t="s">
        <v>835</v>
      </c>
      <c r="G233" s="185" t="s">
        <v>172</v>
      </c>
      <c r="H233" s="186">
        <v>4.36</v>
      </c>
      <c r="I233" s="187"/>
      <c r="J233" s="188">
        <f>ROUND(I233*H233,2)</f>
        <v>0</v>
      </c>
      <c r="K233" s="184" t="s">
        <v>173</v>
      </c>
      <c r="L233" s="41"/>
      <c r="M233" s="189" t="s">
        <v>5</v>
      </c>
      <c r="N233" s="190" t="s">
        <v>44</v>
      </c>
      <c r="O233" s="42"/>
      <c r="P233" s="191">
        <f>O233*H233</f>
        <v>0</v>
      </c>
      <c r="Q233" s="191">
        <v>0</v>
      </c>
      <c r="R233" s="191">
        <f>Q233*H233</f>
        <v>0</v>
      </c>
      <c r="S233" s="191">
        <v>0</v>
      </c>
      <c r="T233" s="192">
        <f>S233*H233</f>
        <v>0</v>
      </c>
      <c r="AR233" s="24" t="s">
        <v>174</v>
      </c>
      <c r="AT233" s="24" t="s">
        <v>169</v>
      </c>
      <c r="AU233" s="24" t="s">
        <v>82</v>
      </c>
      <c r="AY233" s="24" t="s">
        <v>167</v>
      </c>
      <c r="BE233" s="193">
        <f>IF(N233="základní",J233,0)</f>
        <v>0</v>
      </c>
      <c r="BF233" s="193">
        <f>IF(N233="snížená",J233,0)</f>
        <v>0</v>
      </c>
      <c r="BG233" s="193">
        <f>IF(N233="zákl. přenesená",J233,0)</f>
        <v>0</v>
      </c>
      <c r="BH233" s="193">
        <f>IF(N233="sníž. přenesená",J233,0)</f>
        <v>0</v>
      </c>
      <c r="BI233" s="193">
        <f>IF(N233="nulová",J233,0)</f>
        <v>0</v>
      </c>
      <c r="BJ233" s="24" t="s">
        <v>80</v>
      </c>
      <c r="BK233" s="193">
        <f>ROUND(I233*H233,2)</f>
        <v>0</v>
      </c>
      <c r="BL233" s="24" t="s">
        <v>174</v>
      </c>
      <c r="BM233" s="24" t="s">
        <v>836</v>
      </c>
    </row>
    <row r="234" spans="2:47" s="1" customFormat="1" ht="38">
      <c r="B234" s="41"/>
      <c r="D234" s="194" t="s">
        <v>176</v>
      </c>
      <c r="F234" s="195" t="s">
        <v>837</v>
      </c>
      <c r="I234" s="156"/>
      <c r="L234" s="41"/>
      <c r="M234" s="196"/>
      <c r="N234" s="42"/>
      <c r="O234" s="42"/>
      <c r="P234" s="42"/>
      <c r="Q234" s="42"/>
      <c r="R234" s="42"/>
      <c r="S234" s="42"/>
      <c r="T234" s="70"/>
      <c r="AT234" s="24" t="s">
        <v>176</v>
      </c>
      <c r="AU234" s="24" t="s">
        <v>82</v>
      </c>
    </row>
    <row r="235" spans="2:51" s="12" customFormat="1" ht="13.5">
      <c r="B235" s="197"/>
      <c r="D235" s="194" t="s">
        <v>178</v>
      </c>
      <c r="E235" s="198" t="s">
        <v>5</v>
      </c>
      <c r="F235" s="199" t="s">
        <v>838</v>
      </c>
      <c r="H235" s="198" t="s">
        <v>5</v>
      </c>
      <c r="I235" s="200"/>
      <c r="L235" s="197"/>
      <c r="M235" s="201"/>
      <c r="N235" s="202"/>
      <c r="O235" s="202"/>
      <c r="P235" s="202"/>
      <c r="Q235" s="202"/>
      <c r="R235" s="202"/>
      <c r="S235" s="202"/>
      <c r="T235" s="203"/>
      <c r="AT235" s="198" t="s">
        <v>178</v>
      </c>
      <c r="AU235" s="198" t="s">
        <v>82</v>
      </c>
      <c r="AV235" s="12" t="s">
        <v>80</v>
      </c>
      <c r="AW235" s="12" t="s">
        <v>36</v>
      </c>
      <c r="AX235" s="12" t="s">
        <v>73</v>
      </c>
      <c r="AY235" s="198" t="s">
        <v>167</v>
      </c>
    </row>
    <row r="236" spans="2:51" s="13" customFormat="1" ht="13.5">
      <c r="B236" s="204"/>
      <c r="D236" s="194" t="s">
        <v>178</v>
      </c>
      <c r="E236" s="205" t="s">
        <v>5</v>
      </c>
      <c r="F236" s="206" t="s">
        <v>806</v>
      </c>
      <c r="H236" s="207">
        <v>4.36</v>
      </c>
      <c r="I236" s="208"/>
      <c r="L236" s="204"/>
      <c r="M236" s="209"/>
      <c r="N236" s="210"/>
      <c r="O236" s="210"/>
      <c r="P236" s="210"/>
      <c r="Q236" s="210"/>
      <c r="R236" s="210"/>
      <c r="S236" s="210"/>
      <c r="T236" s="211"/>
      <c r="AT236" s="205" t="s">
        <v>178</v>
      </c>
      <c r="AU236" s="205" t="s">
        <v>82</v>
      </c>
      <c r="AV236" s="13" t="s">
        <v>82</v>
      </c>
      <c r="AW236" s="13" t="s">
        <v>36</v>
      </c>
      <c r="AX236" s="13" t="s">
        <v>80</v>
      </c>
      <c r="AY236" s="205" t="s">
        <v>167</v>
      </c>
    </row>
    <row r="237" spans="2:65" s="1" customFormat="1" ht="25.5" customHeight="1">
      <c r="B237" s="181"/>
      <c r="C237" s="182" t="s">
        <v>839</v>
      </c>
      <c r="D237" s="182" t="s">
        <v>169</v>
      </c>
      <c r="E237" s="183" t="s">
        <v>840</v>
      </c>
      <c r="F237" s="184" t="s">
        <v>841</v>
      </c>
      <c r="G237" s="185" t="s">
        <v>172</v>
      </c>
      <c r="H237" s="186">
        <v>16.86</v>
      </c>
      <c r="I237" s="187"/>
      <c r="J237" s="188">
        <f>ROUND(I237*H237,2)</f>
        <v>0</v>
      </c>
      <c r="K237" s="184" t="s">
        <v>173</v>
      </c>
      <c r="L237" s="41"/>
      <c r="M237" s="189" t="s">
        <v>5</v>
      </c>
      <c r="N237" s="190" t="s">
        <v>44</v>
      </c>
      <c r="O237" s="42"/>
      <c r="P237" s="191">
        <f>O237*H237</f>
        <v>0</v>
      </c>
      <c r="Q237" s="191">
        <v>0.042</v>
      </c>
      <c r="R237" s="191">
        <f>Q237*H237</f>
        <v>0.70812</v>
      </c>
      <c r="S237" s="191">
        <v>0</v>
      </c>
      <c r="T237" s="192">
        <f>S237*H237</f>
        <v>0</v>
      </c>
      <c r="AR237" s="24" t="s">
        <v>174</v>
      </c>
      <c r="AT237" s="24" t="s">
        <v>169</v>
      </c>
      <c r="AU237" s="24" t="s">
        <v>82</v>
      </c>
      <c r="AY237" s="24" t="s">
        <v>167</v>
      </c>
      <c r="BE237" s="193">
        <f>IF(N237="základní",J237,0)</f>
        <v>0</v>
      </c>
      <c r="BF237" s="193">
        <f>IF(N237="snížená",J237,0)</f>
        <v>0</v>
      </c>
      <c r="BG237" s="193">
        <f>IF(N237="zákl. přenesená",J237,0)</f>
        <v>0</v>
      </c>
      <c r="BH237" s="193">
        <f>IF(N237="sníž. přenesená",J237,0)</f>
        <v>0</v>
      </c>
      <c r="BI237" s="193">
        <f>IF(N237="nulová",J237,0)</f>
        <v>0</v>
      </c>
      <c r="BJ237" s="24" t="s">
        <v>80</v>
      </c>
      <c r="BK237" s="193">
        <f>ROUND(I237*H237,2)</f>
        <v>0</v>
      </c>
      <c r="BL237" s="24" t="s">
        <v>174</v>
      </c>
      <c r="BM237" s="24" t="s">
        <v>842</v>
      </c>
    </row>
    <row r="238" spans="2:47" s="1" customFormat="1" ht="133">
      <c r="B238" s="41"/>
      <c r="D238" s="194" t="s">
        <v>176</v>
      </c>
      <c r="F238" s="195" t="s">
        <v>843</v>
      </c>
      <c r="I238" s="156"/>
      <c r="L238" s="41"/>
      <c r="M238" s="196"/>
      <c r="N238" s="42"/>
      <c r="O238" s="42"/>
      <c r="P238" s="42"/>
      <c r="Q238" s="42"/>
      <c r="R238" s="42"/>
      <c r="S238" s="42"/>
      <c r="T238" s="70"/>
      <c r="AT238" s="24" t="s">
        <v>176</v>
      </c>
      <c r="AU238" s="24" t="s">
        <v>82</v>
      </c>
    </row>
    <row r="239" spans="2:51" s="12" customFormat="1" ht="13.5">
      <c r="B239" s="197"/>
      <c r="D239" s="194" t="s">
        <v>178</v>
      </c>
      <c r="E239" s="198" t="s">
        <v>5</v>
      </c>
      <c r="F239" s="199" t="s">
        <v>844</v>
      </c>
      <c r="H239" s="198" t="s">
        <v>5</v>
      </c>
      <c r="I239" s="200"/>
      <c r="L239" s="197"/>
      <c r="M239" s="201"/>
      <c r="N239" s="202"/>
      <c r="O239" s="202"/>
      <c r="P239" s="202"/>
      <c r="Q239" s="202"/>
      <c r="R239" s="202"/>
      <c r="S239" s="202"/>
      <c r="T239" s="203"/>
      <c r="AT239" s="198" t="s">
        <v>178</v>
      </c>
      <c r="AU239" s="198" t="s">
        <v>82</v>
      </c>
      <c r="AV239" s="12" t="s">
        <v>80</v>
      </c>
      <c r="AW239" s="12" t="s">
        <v>36</v>
      </c>
      <c r="AX239" s="12" t="s">
        <v>73</v>
      </c>
      <c r="AY239" s="198" t="s">
        <v>167</v>
      </c>
    </row>
    <row r="240" spans="2:51" s="13" customFormat="1" ht="13.5">
      <c r="B240" s="204"/>
      <c r="D240" s="194" t="s">
        <v>178</v>
      </c>
      <c r="E240" s="205" t="s">
        <v>5</v>
      </c>
      <c r="F240" s="206" t="s">
        <v>845</v>
      </c>
      <c r="H240" s="207">
        <v>16.86</v>
      </c>
      <c r="I240" s="208"/>
      <c r="L240" s="204"/>
      <c r="M240" s="209"/>
      <c r="N240" s="210"/>
      <c r="O240" s="210"/>
      <c r="P240" s="210"/>
      <c r="Q240" s="210"/>
      <c r="R240" s="210"/>
      <c r="S240" s="210"/>
      <c r="T240" s="211"/>
      <c r="AT240" s="205" t="s">
        <v>178</v>
      </c>
      <c r="AU240" s="205" t="s">
        <v>82</v>
      </c>
      <c r="AV240" s="13" t="s">
        <v>82</v>
      </c>
      <c r="AW240" s="13" t="s">
        <v>36</v>
      </c>
      <c r="AX240" s="13" t="s">
        <v>80</v>
      </c>
      <c r="AY240" s="205" t="s">
        <v>167</v>
      </c>
    </row>
    <row r="241" spans="2:65" s="1" customFormat="1" ht="16.5" customHeight="1">
      <c r="B241" s="181"/>
      <c r="C241" s="182" t="s">
        <v>846</v>
      </c>
      <c r="D241" s="182" t="s">
        <v>169</v>
      </c>
      <c r="E241" s="183" t="s">
        <v>847</v>
      </c>
      <c r="F241" s="184" t="s">
        <v>848</v>
      </c>
      <c r="G241" s="185" t="s">
        <v>172</v>
      </c>
      <c r="H241" s="186">
        <v>16.86</v>
      </c>
      <c r="I241" s="187"/>
      <c r="J241" s="188">
        <f>ROUND(I241*H241,2)</f>
        <v>0</v>
      </c>
      <c r="K241" s="184" t="s">
        <v>173</v>
      </c>
      <c r="L241" s="41"/>
      <c r="M241" s="189" t="s">
        <v>5</v>
      </c>
      <c r="N241" s="190" t="s">
        <v>44</v>
      </c>
      <c r="O241" s="42"/>
      <c r="P241" s="191">
        <f>O241*H241</f>
        <v>0</v>
      </c>
      <c r="Q241" s="191">
        <v>0.11</v>
      </c>
      <c r="R241" s="191">
        <f>Q241*H241</f>
        <v>1.8546</v>
      </c>
      <c r="S241" s="191">
        <v>0</v>
      </c>
      <c r="T241" s="192">
        <f>S241*H241</f>
        <v>0</v>
      </c>
      <c r="AR241" s="24" t="s">
        <v>174</v>
      </c>
      <c r="AT241" s="24" t="s">
        <v>169</v>
      </c>
      <c r="AU241" s="24" t="s">
        <v>82</v>
      </c>
      <c r="AY241" s="24" t="s">
        <v>167</v>
      </c>
      <c r="BE241" s="193">
        <f>IF(N241="základní",J241,0)</f>
        <v>0</v>
      </c>
      <c r="BF241" s="193">
        <f>IF(N241="snížená",J241,0)</f>
        <v>0</v>
      </c>
      <c r="BG241" s="193">
        <f>IF(N241="zákl. přenesená",J241,0)</f>
        <v>0</v>
      </c>
      <c r="BH241" s="193">
        <f>IF(N241="sníž. přenesená",J241,0)</f>
        <v>0</v>
      </c>
      <c r="BI241" s="193">
        <f>IF(N241="nulová",J241,0)</f>
        <v>0</v>
      </c>
      <c r="BJ241" s="24" t="s">
        <v>80</v>
      </c>
      <c r="BK241" s="193">
        <f>ROUND(I241*H241,2)</f>
        <v>0</v>
      </c>
      <c r="BL241" s="24" t="s">
        <v>174</v>
      </c>
      <c r="BM241" s="24" t="s">
        <v>849</v>
      </c>
    </row>
    <row r="242" spans="2:51" s="12" customFormat="1" ht="13.5">
      <c r="B242" s="197"/>
      <c r="D242" s="194" t="s">
        <v>178</v>
      </c>
      <c r="E242" s="198" t="s">
        <v>5</v>
      </c>
      <c r="F242" s="199" t="s">
        <v>850</v>
      </c>
      <c r="H242" s="198" t="s">
        <v>5</v>
      </c>
      <c r="I242" s="200"/>
      <c r="L242" s="197"/>
      <c r="M242" s="201"/>
      <c r="N242" s="202"/>
      <c r="O242" s="202"/>
      <c r="P242" s="202"/>
      <c r="Q242" s="202"/>
      <c r="R242" s="202"/>
      <c r="S242" s="202"/>
      <c r="T242" s="203"/>
      <c r="AT242" s="198" t="s">
        <v>178</v>
      </c>
      <c r="AU242" s="198" t="s">
        <v>82</v>
      </c>
      <c r="AV242" s="12" t="s">
        <v>80</v>
      </c>
      <c r="AW242" s="12" t="s">
        <v>36</v>
      </c>
      <c r="AX242" s="12" t="s">
        <v>73</v>
      </c>
      <c r="AY242" s="198" t="s">
        <v>167</v>
      </c>
    </row>
    <row r="243" spans="2:51" s="13" customFormat="1" ht="13.5">
      <c r="B243" s="204"/>
      <c r="D243" s="194" t="s">
        <v>178</v>
      </c>
      <c r="E243" s="205" t="s">
        <v>5</v>
      </c>
      <c r="F243" s="206" t="s">
        <v>845</v>
      </c>
      <c r="H243" s="207">
        <v>16.86</v>
      </c>
      <c r="I243" s="208"/>
      <c r="L243" s="204"/>
      <c r="M243" s="209"/>
      <c r="N243" s="210"/>
      <c r="O243" s="210"/>
      <c r="P243" s="210"/>
      <c r="Q243" s="210"/>
      <c r="R243" s="210"/>
      <c r="S243" s="210"/>
      <c r="T243" s="211"/>
      <c r="AT243" s="205" t="s">
        <v>178</v>
      </c>
      <c r="AU243" s="205" t="s">
        <v>82</v>
      </c>
      <c r="AV243" s="13" t="s">
        <v>82</v>
      </c>
      <c r="AW243" s="13" t="s">
        <v>36</v>
      </c>
      <c r="AX243" s="13" t="s">
        <v>80</v>
      </c>
      <c r="AY243" s="205" t="s">
        <v>167</v>
      </c>
    </row>
    <row r="244" spans="2:65" s="1" customFormat="1" ht="25.5" customHeight="1">
      <c r="B244" s="181"/>
      <c r="C244" s="182" t="s">
        <v>851</v>
      </c>
      <c r="D244" s="182" t="s">
        <v>169</v>
      </c>
      <c r="E244" s="183" t="s">
        <v>852</v>
      </c>
      <c r="F244" s="184" t="s">
        <v>853</v>
      </c>
      <c r="G244" s="185" t="s">
        <v>266</v>
      </c>
      <c r="H244" s="186">
        <v>2</v>
      </c>
      <c r="I244" s="187"/>
      <c r="J244" s="188">
        <f>ROUND(I244*H244,2)</f>
        <v>0</v>
      </c>
      <c r="K244" s="184" t="s">
        <v>5</v>
      </c>
      <c r="L244" s="41"/>
      <c r="M244" s="189" t="s">
        <v>5</v>
      </c>
      <c r="N244" s="190" t="s">
        <v>44</v>
      </c>
      <c r="O244" s="42"/>
      <c r="P244" s="191">
        <f>O244*H244</f>
        <v>0</v>
      </c>
      <c r="Q244" s="191">
        <v>0.00048</v>
      </c>
      <c r="R244" s="191">
        <f>Q244*H244</f>
        <v>0.00096</v>
      </c>
      <c r="S244" s="191">
        <v>0</v>
      </c>
      <c r="T244" s="192">
        <f>S244*H244</f>
        <v>0</v>
      </c>
      <c r="AR244" s="24" t="s">
        <v>174</v>
      </c>
      <c r="AT244" s="24" t="s">
        <v>169</v>
      </c>
      <c r="AU244" s="24" t="s">
        <v>82</v>
      </c>
      <c r="AY244" s="24" t="s">
        <v>167</v>
      </c>
      <c r="BE244" s="193">
        <f>IF(N244="základní",J244,0)</f>
        <v>0</v>
      </c>
      <c r="BF244" s="193">
        <f>IF(N244="snížená",J244,0)</f>
        <v>0</v>
      </c>
      <c r="BG244" s="193">
        <f>IF(N244="zákl. přenesená",J244,0)</f>
        <v>0</v>
      </c>
      <c r="BH244" s="193">
        <f>IF(N244="sníž. přenesená",J244,0)</f>
        <v>0</v>
      </c>
      <c r="BI244" s="193">
        <f>IF(N244="nulová",J244,0)</f>
        <v>0</v>
      </c>
      <c r="BJ244" s="24" t="s">
        <v>80</v>
      </c>
      <c r="BK244" s="193">
        <f>ROUND(I244*H244,2)</f>
        <v>0</v>
      </c>
      <c r="BL244" s="24" t="s">
        <v>174</v>
      </c>
      <c r="BM244" s="24" t="s">
        <v>854</v>
      </c>
    </row>
    <row r="245" spans="2:47" s="1" customFormat="1" ht="171">
      <c r="B245" s="41"/>
      <c r="D245" s="194" t="s">
        <v>176</v>
      </c>
      <c r="F245" s="195" t="s">
        <v>855</v>
      </c>
      <c r="I245" s="156"/>
      <c r="L245" s="41"/>
      <c r="M245" s="196"/>
      <c r="N245" s="42"/>
      <c r="O245" s="42"/>
      <c r="P245" s="42"/>
      <c r="Q245" s="42"/>
      <c r="R245" s="42"/>
      <c r="S245" s="42"/>
      <c r="T245" s="70"/>
      <c r="AT245" s="24" t="s">
        <v>176</v>
      </c>
      <c r="AU245" s="24" t="s">
        <v>82</v>
      </c>
    </row>
    <row r="246" spans="2:65" s="1" customFormat="1" ht="25.5" customHeight="1">
      <c r="B246" s="181"/>
      <c r="C246" s="213" t="s">
        <v>856</v>
      </c>
      <c r="D246" s="213" t="s">
        <v>274</v>
      </c>
      <c r="E246" s="214" t="s">
        <v>857</v>
      </c>
      <c r="F246" s="215" t="s">
        <v>858</v>
      </c>
      <c r="G246" s="216" t="s">
        <v>266</v>
      </c>
      <c r="H246" s="217">
        <v>1</v>
      </c>
      <c r="I246" s="218"/>
      <c r="J246" s="219">
        <f>ROUND(I246*H246,2)</f>
        <v>0</v>
      </c>
      <c r="K246" s="215" t="s">
        <v>5</v>
      </c>
      <c r="L246" s="220"/>
      <c r="M246" s="221" t="s">
        <v>5</v>
      </c>
      <c r="N246" s="222" t="s">
        <v>44</v>
      </c>
      <c r="O246" s="42"/>
      <c r="P246" s="191">
        <f>O246*H246</f>
        <v>0</v>
      </c>
      <c r="Q246" s="191">
        <v>0.02333</v>
      </c>
      <c r="R246" s="191">
        <f>Q246*H246</f>
        <v>0.02333</v>
      </c>
      <c r="S246" s="191">
        <v>0</v>
      </c>
      <c r="T246" s="192">
        <f>S246*H246</f>
        <v>0</v>
      </c>
      <c r="AR246" s="24" t="s">
        <v>217</v>
      </c>
      <c r="AT246" s="24" t="s">
        <v>274</v>
      </c>
      <c r="AU246" s="24" t="s">
        <v>82</v>
      </c>
      <c r="AY246" s="24" t="s">
        <v>167</v>
      </c>
      <c r="BE246" s="193">
        <f>IF(N246="základní",J246,0)</f>
        <v>0</v>
      </c>
      <c r="BF246" s="193">
        <f>IF(N246="snížená",J246,0)</f>
        <v>0</v>
      </c>
      <c r="BG246" s="193">
        <f>IF(N246="zákl. přenesená",J246,0)</f>
        <v>0</v>
      </c>
      <c r="BH246" s="193">
        <f>IF(N246="sníž. přenesená",J246,0)</f>
        <v>0</v>
      </c>
      <c r="BI246" s="193">
        <f>IF(N246="nulová",J246,0)</f>
        <v>0</v>
      </c>
      <c r="BJ246" s="24" t="s">
        <v>80</v>
      </c>
      <c r="BK246" s="193">
        <f>ROUND(I246*H246,2)</f>
        <v>0</v>
      </c>
      <c r="BL246" s="24" t="s">
        <v>174</v>
      </c>
      <c r="BM246" s="24" t="s">
        <v>859</v>
      </c>
    </row>
    <row r="247" spans="2:65" s="1" customFormat="1" ht="25.5" customHeight="1">
      <c r="B247" s="181"/>
      <c r="C247" s="213" t="s">
        <v>860</v>
      </c>
      <c r="D247" s="213" t="s">
        <v>274</v>
      </c>
      <c r="E247" s="214" t="s">
        <v>861</v>
      </c>
      <c r="F247" s="215" t="s">
        <v>862</v>
      </c>
      <c r="G247" s="216" t="s">
        <v>266</v>
      </c>
      <c r="H247" s="217">
        <v>1</v>
      </c>
      <c r="I247" s="218"/>
      <c r="J247" s="219">
        <f>ROUND(I247*H247,2)</f>
        <v>0</v>
      </c>
      <c r="K247" s="215" t="s">
        <v>5</v>
      </c>
      <c r="L247" s="220"/>
      <c r="M247" s="221" t="s">
        <v>5</v>
      </c>
      <c r="N247" s="222" t="s">
        <v>44</v>
      </c>
      <c r="O247" s="42"/>
      <c r="P247" s="191">
        <f>O247*H247</f>
        <v>0</v>
      </c>
      <c r="Q247" s="191">
        <v>0.02381</v>
      </c>
      <c r="R247" s="191">
        <f>Q247*H247</f>
        <v>0.02381</v>
      </c>
      <c r="S247" s="191">
        <v>0</v>
      </c>
      <c r="T247" s="192">
        <f>S247*H247</f>
        <v>0</v>
      </c>
      <c r="AR247" s="24" t="s">
        <v>217</v>
      </c>
      <c r="AT247" s="24" t="s">
        <v>274</v>
      </c>
      <c r="AU247" s="24" t="s">
        <v>82</v>
      </c>
      <c r="AY247" s="24" t="s">
        <v>167</v>
      </c>
      <c r="BE247" s="193">
        <f>IF(N247="základní",J247,0)</f>
        <v>0</v>
      </c>
      <c r="BF247" s="193">
        <f>IF(N247="snížená",J247,0)</f>
        <v>0</v>
      </c>
      <c r="BG247" s="193">
        <f>IF(N247="zákl. přenesená",J247,0)</f>
        <v>0</v>
      </c>
      <c r="BH247" s="193">
        <f>IF(N247="sníž. přenesená",J247,0)</f>
        <v>0</v>
      </c>
      <c r="BI247" s="193">
        <f>IF(N247="nulová",J247,0)</f>
        <v>0</v>
      </c>
      <c r="BJ247" s="24" t="s">
        <v>80</v>
      </c>
      <c r="BK247" s="193">
        <f>ROUND(I247*H247,2)</f>
        <v>0</v>
      </c>
      <c r="BL247" s="24" t="s">
        <v>174</v>
      </c>
      <c r="BM247" s="24" t="s">
        <v>863</v>
      </c>
    </row>
    <row r="248" spans="2:63" s="11" customFormat="1" ht="29.9" customHeight="1">
      <c r="B248" s="168"/>
      <c r="D248" s="169" t="s">
        <v>72</v>
      </c>
      <c r="E248" s="179" t="s">
        <v>224</v>
      </c>
      <c r="F248" s="179" t="s">
        <v>468</v>
      </c>
      <c r="I248" s="171"/>
      <c r="J248" s="180">
        <f>BK248</f>
        <v>0</v>
      </c>
      <c r="L248" s="168"/>
      <c r="M248" s="173"/>
      <c r="N248" s="174"/>
      <c r="O248" s="174"/>
      <c r="P248" s="175">
        <f>SUM(P249:P251)</f>
        <v>0</v>
      </c>
      <c r="Q248" s="174"/>
      <c r="R248" s="175">
        <f>SUM(R249:R251)</f>
        <v>0.016632</v>
      </c>
      <c r="S248" s="174"/>
      <c r="T248" s="176">
        <f>SUM(T249:T251)</f>
        <v>0</v>
      </c>
      <c r="AR248" s="169" t="s">
        <v>80</v>
      </c>
      <c r="AT248" s="177" t="s">
        <v>72</v>
      </c>
      <c r="AU248" s="177" t="s">
        <v>80</v>
      </c>
      <c r="AY248" s="169" t="s">
        <v>167</v>
      </c>
      <c r="BK248" s="178">
        <f>SUM(BK249:BK251)</f>
        <v>0</v>
      </c>
    </row>
    <row r="249" spans="2:65" s="1" customFormat="1" ht="25.5" customHeight="1">
      <c r="B249" s="181"/>
      <c r="C249" s="182" t="s">
        <v>864</v>
      </c>
      <c r="D249" s="182" t="s">
        <v>169</v>
      </c>
      <c r="E249" s="183" t="s">
        <v>865</v>
      </c>
      <c r="F249" s="184" t="s">
        <v>866</v>
      </c>
      <c r="G249" s="185" t="s">
        <v>172</v>
      </c>
      <c r="H249" s="186">
        <v>5.28</v>
      </c>
      <c r="I249" s="187"/>
      <c r="J249" s="188">
        <f>ROUND(I249*H249,2)</f>
        <v>0</v>
      </c>
      <c r="K249" s="184" t="s">
        <v>173</v>
      </c>
      <c r="L249" s="41"/>
      <c r="M249" s="189" t="s">
        <v>5</v>
      </c>
      <c r="N249" s="190" t="s">
        <v>44</v>
      </c>
      <c r="O249" s="42"/>
      <c r="P249" s="191">
        <f>O249*H249</f>
        <v>0</v>
      </c>
      <c r="Q249" s="191">
        <v>0.00315</v>
      </c>
      <c r="R249" s="191">
        <f>Q249*H249</f>
        <v>0.016632</v>
      </c>
      <c r="S249" s="191">
        <v>0</v>
      </c>
      <c r="T249" s="192">
        <f>S249*H249</f>
        <v>0</v>
      </c>
      <c r="AR249" s="24" t="s">
        <v>174</v>
      </c>
      <c r="AT249" s="24" t="s">
        <v>169</v>
      </c>
      <c r="AU249" s="24" t="s">
        <v>82</v>
      </c>
      <c r="AY249" s="24" t="s">
        <v>167</v>
      </c>
      <c r="BE249" s="193">
        <f>IF(N249="základní",J249,0)</f>
        <v>0</v>
      </c>
      <c r="BF249" s="193">
        <f>IF(N249="snížená",J249,0)</f>
        <v>0</v>
      </c>
      <c r="BG249" s="193">
        <f>IF(N249="zákl. přenesená",J249,0)</f>
        <v>0</v>
      </c>
      <c r="BH249" s="193">
        <f>IF(N249="sníž. přenesená",J249,0)</f>
        <v>0</v>
      </c>
      <c r="BI249" s="193">
        <f>IF(N249="nulová",J249,0)</f>
        <v>0</v>
      </c>
      <c r="BJ249" s="24" t="s">
        <v>80</v>
      </c>
      <c r="BK249" s="193">
        <f>ROUND(I249*H249,2)</f>
        <v>0</v>
      </c>
      <c r="BL249" s="24" t="s">
        <v>174</v>
      </c>
      <c r="BM249" s="24" t="s">
        <v>867</v>
      </c>
    </row>
    <row r="250" spans="2:51" s="12" customFormat="1" ht="13.5">
      <c r="B250" s="197"/>
      <c r="D250" s="194" t="s">
        <v>178</v>
      </c>
      <c r="E250" s="198" t="s">
        <v>5</v>
      </c>
      <c r="F250" s="199" t="s">
        <v>868</v>
      </c>
      <c r="H250" s="198" t="s">
        <v>5</v>
      </c>
      <c r="I250" s="200"/>
      <c r="L250" s="197"/>
      <c r="M250" s="201"/>
      <c r="N250" s="202"/>
      <c r="O250" s="202"/>
      <c r="P250" s="202"/>
      <c r="Q250" s="202"/>
      <c r="R250" s="202"/>
      <c r="S250" s="202"/>
      <c r="T250" s="203"/>
      <c r="AT250" s="198" t="s">
        <v>178</v>
      </c>
      <c r="AU250" s="198" t="s">
        <v>82</v>
      </c>
      <c r="AV250" s="12" t="s">
        <v>80</v>
      </c>
      <c r="AW250" s="12" t="s">
        <v>36</v>
      </c>
      <c r="AX250" s="12" t="s">
        <v>73</v>
      </c>
      <c r="AY250" s="198" t="s">
        <v>167</v>
      </c>
    </row>
    <row r="251" spans="2:51" s="13" customFormat="1" ht="13.5">
      <c r="B251" s="204"/>
      <c r="D251" s="194" t="s">
        <v>178</v>
      </c>
      <c r="E251" s="205" t="s">
        <v>5</v>
      </c>
      <c r="F251" s="206" t="s">
        <v>869</v>
      </c>
      <c r="H251" s="207">
        <v>5.28</v>
      </c>
      <c r="I251" s="208"/>
      <c r="L251" s="204"/>
      <c r="M251" s="209"/>
      <c r="N251" s="210"/>
      <c r="O251" s="210"/>
      <c r="P251" s="210"/>
      <c r="Q251" s="210"/>
      <c r="R251" s="210"/>
      <c r="S251" s="210"/>
      <c r="T251" s="211"/>
      <c r="AT251" s="205" t="s">
        <v>178</v>
      </c>
      <c r="AU251" s="205" t="s">
        <v>82</v>
      </c>
      <c r="AV251" s="13" t="s">
        <v>82</v>
      </c>
      <c r="AW251" s="13" t="s">
        <v>36</v>
      </c>
      <c r="AX251" s="13" t="s">
        <v>80</v>
      </c>
      <c r="AY251" s="205" t="s">
        <v>167</v>
      </c>
    </row>
    <row r="252" spans="2:63" s="11" customFormat="1" ht="29.9" customHeight="1">
      <c r="B252" s="168"/>
      <c r="D252" s="169" t="s">
        <v>72</v>
      </c>
      <c r="E252" s="179" t="s">
        <v>522</v>
      </c>
      <c r="F252" s="179" t="s">
        <v>523</v>
      </c>
      <c r="I252" s="171"/>
      <c r="J252" s="180">
        <f>BK252</f>
        <v>0</v>
      </c>
      <c r="L252" s="168"/>
      <c r="M252" s="173"/>
      <c r="N252" s="174"/>
      <c r="O252" s="174"/>
      <c r="P252" s="175">
        <f>SUM(P253:P254)</f>
        <v>0</v>
      </c>
      <c r="Q252" s="174"/>
      <c r="R252" s="175">
        <f>SUM(R253:R254)</f>
        <v>0</v>
      </c>
      <c r="S252" s="174"/>
      <c r="T252" s="176">
        <f>SUM(T253:T254)</f>
        <v>0</v>
      </c>
      <c r="AR252" s="169" t="s">
        <v>80</v>
      </c>
      <c r="AT252" s="177" t="s">
        <v>72</v>
      </c>
      <c r="AU252" s="177" t="s">
        <v>80</v>
      </c>
      <c r="AY252" s="169" t="s">
        <v>167</v>
      </c>
      <c r="BK252" s="178">
        <f>SUM(BK253:BK254)</f>
        <v>0</v>
      </c>
    </row>
    <row r="253" spans="2:65" s="1" customFormat="1" ht="38.25" customHeight="1">
      <c r="B253" s="181"/>
      <c r="C253" s="182" t="s">
        <v>870</v>
      </c>
      <c r="D253" s="182" t="s">
        <v>169</v>
      </c>
      <c r="E253" s="183" t="s">
        <v>871</v>
      </c>
      <c r="F253" s="184" t="s">
        <v>872</v>
      </c>
      <c r="G253" s="185" t="s">
        <v>248</v>
      </c>
      <c r="H253" s="186">
        <v>72.999</v>
      </c>
      <c r="I253" s="187"/>
      <c r="J253" s="188">
        <f>ROUND(I253*H253,2)</f>
        <v>0</v>
      </c>
      <c r="K253" s="184" t="s">
        <v>173</v>
      </c>
      <c r="L253" s="41"/>
      <c r="M253" s="189" t="s">
        <v>5</v>
      </c>
      <c r="N253" s="190" t="s">
        <v>44</v>
      </c>
      <c r="O253" s="42"/>
      <c r="P253" s="191">
        <f>O253*H253</f>
        <v>0</v>
      </c>
      <c r="Q253" s="191">
        <v>0</v>
      </c>
      <c r="R253" s="191">
        <f>Q253*H253</f>
        <v>0</v>
      </c>
      <c r="S253" s="191">
        <v>0</v>
      </c>
      <c r="T253" s="192">
        <f>S253*H253</f>
        <v>0</v>
      </c>
      <c r="AR253" s="24" t="s">
        <v>174</v>
      </c>
      <c r="AT253" s="24" t="s">
        <v>169</v>
      </c>
      <c r="AU253" s="24" t="s">
        <v>82</v>
      </c>
      <c r="AY253" s="24" t="s">
        <v>167</v>
      </c>
      <c r="BE253" s="193">
        <f>IF(N253="základní",J253,0)</f>
        <v>0</v>
      </c>
      <c r="BF253" s="193">
        <f>IF(N253="snížená",J253,0)</f>
        <v>0</v>
      </c>
      <c r="BG253" s="193">
        <f>IF(N253="zákl. přenesená",J253,0)</f>
        <v>0</v>
      </c>
      <c r="BH253" s="193">
        <f>IF(N253="sníž. přenesená",J253,0)</f>
        <v>0</v>
      </c>
      <c r="BI253" s="193">
        <f>IF(N253="nulová",J253,0)</f>
        <v>0</v>
      </c>
      <c r="BJ253" s="24" t="s">
        <v>80</v>
      </c>
      <c r="BK253" s="193">
        <f>ROUND(I253*H253,2)</f>
        <v>0</v>
      </c>
      <c r="BL253" s="24" t="s">
        <v>174</v>
      </c>
      <c r="BM253" s="24" t="s">
        <v>873</v>
      </c>
    </row>
    <row r="254" spans="2:47" s="1" customFormat="1" ht="76">
      <c r="B254" s="41"/>
      <c r="D254" s="194" t="s">
        <v>176</v>
      </c>
      <c r="F254" s="195" t="s">
        <v>874</v>
      </c>
      <c r="I254" s="156"/>
      <c r="L254" s="41"/>
      <c r="M254" s="196"/>
      <c r="N254" s="42"/>
      <c r="O254" s="42"/>
      <c r="P254" s="42"/>
      <c r="Q254" s="42"/>
      <c r="R254" s="42"/>
      <c r="S254" s="42"/>
      <c r="T254" s="70"/>
      <c r="AT254" s="24" t="s">
        <v>176</v>
      </c>
      <c r="AU254" s="24" t="s">
        <v>82</v>
      </c>
    </row>
    <row r="255" spans="2:63" s="11" customFormat="1" ht="37.4" customHeight="1">
      <c r="B255" s="168"/>
      <c r="D255" s="169" t="s">
        <v>72</v>
      </c>
      <c r="E255" s="170" t="s">
        <v>632</v>
      </c>
      <c r="F255" s="170" t="s">
        <v>633</v>
      </c>
      <c r="I255" s="171"/>
      <c r="J255" s="172">
        <f>BK255</f>
        <v>0</v>
      </c>
      <c r="L255" s="168"/>
      <c r="M255" s="173"/>
      <c r="N255" s="174"/>
      <c r="O255" s="174"/>
      <c r="P255" s="175">
        <f>P256+P283+P337+P365+P375+P383+P396+P414+P453+P464+P476+P498</f>
        <v>0</v>
      </c>
      <c r="Q255" s="174"/>
      <c r="R255" s="175">
        <f>R256+R283+R337+R365+R375+R383+R396+R414+R453+R464+R476+R498</f>
        <v>10.28654199</v>
      </c>
      <c r="S255" s="174"/>
      <c r="T255" s="176">
        <f>T256+T283+T337+T365+T375+T383+T396+T414+T453+T464+T476+T498</f>
        <v>0</v>
      </c>
      <c r="AR255" s="169" t="s">
        <v>82</v>
      </c>
      <c r="AT255" s="177" t="s">
        <v>72</v>
      </c>
      <c r="AU255" s="177" t="s">
        <v>73</v>
      </c>
      <c r="AY255" s="169" t="s">
        <v>167</v>
      </c>
      <c r="BK255" s="178">
        <f>BK256+BK283+BK337+BK365+BK375+BK383+BK396+BK414+BK453+BK464+BK476+BK498</f>
        <v>0</v>
      </c>
    </row>
    <row r="256" spans="2:63" s="11" customFormat="1" ht="19.9" customHeight="1">
      <c r="B256" s="168"/>
      <c r="D256" s="169" t="s">
        <v>72</v>
      </c>
      <c r="E256" s="179" t="s">
        <v>875</v>
      </c>
      <c r="F256" s="179" t="s">
        <v>876</v>
      </c>
      <c r="I256" s="171"/>
      <c r="J256" s="180">
        <f>BK256</f>
        <v>0</v>
      </c>
      <c r="L256" s="168"/>
      <c r="M256" s="173"/>
      <c r="N256" s="174"/>
      <c r="O256" s="174"/>
      <c r="P256" s="175">
        <f>SUM(P257:P282)</f>
        <v>0</v>
      </c>
      <c r="Q256" s="174"/>
      <c r="R256" s="175">
        <f>SUM(R257:R282)</f>
        <v>0.35469649999999997</v>
      </c>
      <c r="S256" s="174"/>
      <c r="T256" s="176">
        <f>SUM(T257:T282)</f>
        <v>0</v>
      </c>
      <c r="AR256" s="169" t="s">
        <v>82</v>
      </c>
      <c r="AT256" s="177" t="s">
        <v>72</v>
      </c>
      <c r="AU256" s="177" t="s">
        <v>80</v>
      </c>
      <c r="AY256" s="169" t="s">
        <v>167</v>
      </c>
      <c r="BK256" s="178">
        <f>SUM(BK257:BK282)</f>
        <v>0</v>
      </c>
    </row>
    <row r="257" spans="2:65" s="1" customFormat="1" ht="25.5" customHeight="1">
      <c r="B257" s="181"/>
      <c r="C257" s="182" t="s">
        <v>877</v>
      </c>
      <c r="D257" s="182" t="s">
        <v>169</v>
      </c>
      <c r="E257" s="183" t="s">
        <v>878</v>
      </c>
      <c r="F257" s="184" t="s">
        <v>879</v>
      </c>
      <c r="G257" s="185" t="s">
        <v>172</v>
      </c>
      <c r="H257" s="186">
        <v>23.52</v>
      </c>
      <c r="I257" s="187"/>
      <c r="J257" s="188">
        <f>ROUND(I257*H257,2)</f>
        <v>0</v>
      </c>
      <c r="K257" s="184" t="s">
        <v>173</v>
      </c>
      <c r="L257" s="41"/>
      <c r="M257" s="189" t="s">
        <v>5</v>
      </c>
      <c r="N257" s="190" t="s">
        <v>44</v>
      </c>
      <c r="O257" s="42"/>
      <c r="P257" s="191">
        <f>O257*H257</f>
        <v>0</v>
      </c>
      <c r="Q257" s="191">
        <v>0</v>
      </c>
      <c r="R257" s="191">
        <f>Q257*H257</f>
        <v>0</v>
      </c>
      <c r="S257" s="191">
        <v>0</v>
      </c>
      <c r="T257" s="192">
        <f>S257*H257</f>
        <v>0</v>
      </c>
      <c r="AR257" s="24" t="s">
        <v>263</v>
      </c>
      <c r="AT257" s="24" t="s">
        <v>169</v>
      </c>
      <c r="AU257" s="24" t="s">
        <v>82</v>
      </c>
      <c r="AY257" s="24" t="s">
        <v>167</v>
      </c>
      <c r="BE257" s="193">
        <f>IF(N257="základní",J257,0)</f>
        <v>0</v>
      </c>
      <c r="BF257" s="193">
        <f>IF(N257="snížená",J257,0)</f>
        <v>0</v>
      </c>
      <c r="BG257" s="193">
        <f>IF(N257="zákl. přenesená",J257,0)</f>
        <v>0</v>
      </c>
      <c r="BH257" s="193">
        <f>IF(N257="sníž. přenesená",J257,0)</f>
        <v>0</v>
      </c>
      <c r="BI257" s="193">
        <f>IF(N257="nulová",J257,0)</f>
        <v>0</v>
      </c>
      <c r="BJ257" s="24" t="s">
        <v>80</v>
      </c>
      <c r="BK257" s="193">
        <f>ROUND(I257*H257,2)</f>
        <v>0</v>
      </c>
      <c r="BL257" s="24" t="s">
        <v>263</v>
      </c>
      <c r="BM257" s="24" t="s">
        <v>880</v>
      </c>
    </row>
    <row r="258" spans="2:47" s="1" customFormat="1" ht="38">
      <c r="B258" s="41"/>
      <c r="D258" s="194" t="s">
        <v>176</v>
      </c>
      <c r="F258" s="195" t="s">
        <v>881</v>
      </c>
      <c r="I258" s="156"/>
      <c r="L258" s="41"/>
      <c r="M258" s="196"/>
      <c r="N258" s="42"/>
      <c r="O258" s="42"/>
      <c r="P258" s="42"/>
      <c r="Q258" s="42"/>
      <c r="R258" s="42"/>
      <c r="S258" s="42"/>
      <c r="T258" s="70"/>
      <c r="AT258" s="24" t="s">
        <v>176</v>
      </c>
      <c r="AU258" s="24" t="s">
        <v>82</v>
      </c>
    </row>
    <row r="259" spans="2:51" s="13" customFormat="1" ht="13.5">
      <c r="B259" s="204"/>
      <c r="D259" s="194" t="s">
        <v>178</v>
      </c>
      <c r="E259" s="205" t="s">
        <v>5</v>
      </c>
      <c r="F259" s="206" t="s">
        <v>701</v>
      </c>
      <c r="H259" s="207">
        <v>23.52</v>
      </c>
      <c r="I259" s="208"/>
      <c r="L259" s="204"/>
      <c r="M259" s="209"/>
      <c r="N259" s="210"/>
      <c r="O259" s="210"/>
      <c r="P259" s="210"/>
      <c r="Q259" s="210"/>
      <c r="R259" s="210"/>
      <c r="S259" s="210"/>
      <c r="T259" s="211"/>
      <c r="AT259" s="205" t="s">
        <v>178</v>
      </c>
      <c r="AU259" s="205" t="s">
        <v>82</v>
      </c>
      <c r="AV259" s="13" t="s">
        <v>82</v>
      </c>
      <c r="AW259" s="13" t="s">
        <v>36</v>
      </c>
      <c r="AX259" s="13" t="s">
        <v>80</v>
      </c>
      <c r="AY259" s="205" t="s">
        <v>167</v>
      </c>
    </row>
    <row r="260" spans="2:65" s="1" customFormat="1" ht="25.5" customHeight="1">
      <c r="B260" s="181"/>
      <c r="C260" s="182" t="s">
        <v>882</v>
      </c>
      <c r="D260" s="182" t="s">
        <v>169</v>
      </c>
      <c r="E260" s="183" t="s">
        <v>883</v>
      </c>
      <c r="F260" s="184" t="s">
        <v>884</v>
      </c>
      <c r="G260" s="185" t="s">
        <v>172</v>
      </c>
      <c r="H260" s="186">
        <v>19.512</v>
      </c>
      <c r="I260" s="187"/>
      <c r="J260" s="188">
        <f>ROUND(I260*H260,2)</f>
        <v>0</v>
      </c>
      <c r="K260" s="184" t="s">
        <v>173</v>
      </c>
      <c r="L260" s="41"/>
      <c r="M260" s="189" t="s">
        <v>5</v>
      </c>
      <c r="N260" s="190" t="s">
        <v>44</v>
      </c>
      <c r="O260" s="42"/>
      <c r="P260" s="191">
        <f>O260*H260</f>
        <v>0</v>
      </c>
      <c r="Q260" s="191">
        <v>0</v>
      </c>
      <c r="R260" s="191">
        <f>Q260*H260</f>
        <v>0</v>
      </c>
      <c r="S260" s="191">
        <v>0</v>
      </c>
      <c r="T260" s="192">
        <f>S260*H260</f>
        <v>0</v>
      </c>
      <c r="AR260" s="24" t="s">
        <v>263</v>
      </c>
      <c r="AT260" s="24" t="s">
        <v>169</v>
      </c>
      <c r="AU260" s="24" t="s">
        <v>82</v>
      </c>
      <c r="AY260" s="24" t="s">
        <v>167</v>
      </c>
      <c r="BE260" s="193">
        <f>IF(N260="základní",J260,0)</f>
        <v>0</v>
      </c>
      <c r="BF260" s="193">
        <f>IF(N260="snížená",J260,0)</f>
        <v>0</v>
      </c>
      <c r="BG260" s="193">
        <f>IF(N260="zákl. přenesená",J260,0)</f>
        <v>0</v>
      </c>
      <c r="BH260" s="193">
        <f>IF(N260="sníž. přenesená",J260,0)</f>
        <v>0</v>
      </c>
      <c r="BI260" s="193">
        <f>IF(N260="nulová",J260,0)</f>
        <v>0</v>
      </c>
      <c r="BJ260" s="24" t="s">
        <v>80</v>
      </c>
      <c r="BK260" s="193">
        <f>ROUND(I260*H260,2)</f>
        <v>0</v>
      </c>
      <c r="BL260" s="24" t="s">
        <v>263</v>
      </c>
      <c r="BM260" s="24" t="s">
        <v>885</v>
      </c>
    </row>
    <row r="261" spans="2:47" s="1" customFormat="1" ht="38">
      <c r="B261" s="41"/>
      <c r="D261" s="194" t="s">
        <v>176</v>
      </c>
      <c r="F261" s="195" t="s">
        <v>881</v>
      </c>
      <c r="I261" s="156"/>
      <c r="L261" s="41"/>
      <c r="M261" s="196"/>
      <c r="N261" s="42"/>
      <c r="O261" s="42"/>
      <c r="P261" s="42"/>
      <c r="Q261" s="42"/>
      <c r="R261" s="42"/>
      <c r="S261" s="42"/>
      <c r="T261" s="70"/>
      <c r="AT261" s="24" t="s">
        <v>176</v>
      </c>
      <c r="AU261" s="24" t="s">
        <v>82</v>
      </c>
    </row>
    <row r="262" spans="2:51" s="13" customFormat="1" ht="13.5">
      <c r="B262" s="204"/>
      <c r="D262" s="194" t="s">
        <v>178</v>
      </c>
      <c r="E262" s="205" t="s">
        <v>5</v>
      </c>
      <c r="F262" s="206" t="s">
        <v>886</v>
      </c>
      <c r="H262" s="207">
        <v>19.512</v>
      </c>
      <c r="I262" s="208"/>
      <c r="L262" s="204"/>
      <c r="M262" s="209"/>
      <c r="N262" s="210"/>
      <c r="O262" s="210"/>
      <c r="P262" s="210"/>
      <c r="Q262" s="210"/>
      <c r="R262" s="210"/>
      <c r="S262" s="210"/>
      <c r="T262" s="211"/>
      <c r="AT262" s="205" t="s">
        <v>178</v>
      </c>
      <c r="AU262" s="205" t="s">
        <v>82</v>
      </c>
      <c r="AV262" s="13" t="s">
        <v>82</v>
      </c>
      <c r="AW262" s="13" t="s">
        <v>36</v>
      </c>
      <c r="AX262" s="13" t="s">
        <v>80</v>
      </c>
      <c r="AY262" s="205" t="s">
        <v>167</v>
      </c>
    </row>
    <row r="263" spans="2:65" s="1" customFormat="1" ht="16.5" customHeight="1">
      <c r="B263" s="181"/>
      <c r="C263" s="213" t="s">
        <v>887</v>
      </c>
      <c r="D263" s="213" t="s">
        <v>274</v>
      </c>
      <c r="E263" s="214" t="s">
        <v>888</v>
      </c>
      <c r="F263" s="215" t="s">
        <v>889</v>
      </c>
      <c r="G263" s="216" t="s">
        <v>248</v>
      </c>
      <c r="H263" s="217">
        <v>0.015</v>
      </c>
      <c r="I263" s="218"/>
      <c r="J263" s="219">
        <f>ROUND(I263*H263,2)</f>
        <v>0</v>
      </c>
      <c r="K263" s="215" t="s">
        <v>173</v>
      </c>
      <c r="L263" s="220"/>
      <c r="M263" s="221" t="s">
        <v>5</v>
      </c>
      <c r="N263" s="222" t="s">
        <v>44</v>
      </c>
      <c r="O263" s="42"/>
      <c r="P263" s="191">
        <f>O263*H263</f>
        <v>0</v>
      </c>
      <c r="Q263" s="191">
        <v>1</v>
      </c>
      <c r="R263" s="191">
        <f>Q263*H263</f>
        <v>0.015</v>
      </c>
      <c r="S263" s="191">
        <v>0</v>
      </c>
      <c r="T263" s="192">
        <f>S263*H263</f>
        <v>0</v>
      </c>
      <c r="AR263" s="24" t="s">
        <v>353</v>
      </c>
      <c r="AT263" s="24" t="s">
        <v>274</v>
      </c>
      <c r="AU263" s="24" t="s">
        <v>82</v>
      </c>
      <c r="AY263" s="24" t="s">
        <v>167</v>
      </c>
      <c r="BE263" s="193">
        <f>IF(N263="základní",J263,0)</f>
        <v>0</v>
      </c>
      <c r="BF263" s="193">
        <f>IF(N263="snížená",J263,0)</f>
        <v>0</v>
      </c>
      <c r="BG263" s="193">
        <f>IF(N263="zákl. přenesená",J263,0)</f>
        <v>0</v>
      </c>
      <c r="BH263" s="193">
        <f>IF(N263="sníž. přenesená",J263,0)</f>
        <v>0</v>
      </c>
      <c r="BI263" s="193">
        <f>IF(N263="nulová",J263,0)</f>
        <v>0</v>
      </c>
      <c r="BJ263" s="24" t="s">
        <v>80</v>
      </c>
      <c r="BK263" s="193">
        <f>ROUND(I263*H263,2)</f>
        <v>0</v>
      </c>
      <c r="BL263" s="24" t="s">
        <v>263</v>
      </c>
      <c r="BM263" s="24" t="s">
        <v>890</v>
      </c>
    </row>
    <row r="264" spans="2:51" s="13" customFormat="1" ht="13.5">
      <c r="B264" s="204"/>
      <c r="D264" s="194" t="s">
        <v>178</v>
      </c>
      <c r="E264" s="205" t="s">
        <v>5</v>
      </c>
      <c r="F264" s="206" t="s">
        <v>891</v>
      </c>
      <c r="H264" s="207">
        <v>43.032</v>
      </c>
      <c r="I264" s="208"/>
      <c r="L264" s="204"/>
      <c r="M264" s="209"/>
      <c r="N264" s="210"/>
      <c r="O264" s="210"/>
      <c r="P264" s="210"/>
      <c r="Q264" s="210"/>
      <c r="R264" s="210"/>
      <c r="S264" s="210"/>
      <c r="T264" s="211"/>
      <c r="AT264" s="205" t="s">
        <v>178</v>
      </c>
      <c r="AU264" s="205" t="s">
        <v>82</v>
      </c>
      <c r="AV264" s="13" t="s">
        <v>82</v>
      </c>
      <c r="AW264" s="13" t="s">
        <v>36</v>
      </c>
      <c r="AX264" s="13" t="s">
        <v>80</v>
      </c>
      <c r="AY264" s="205" t="s">
        <v>167</v>
      </c>
    </row>
    <row r="265" spans="2:51" s="13" customFormat="1" ht="13.5">
      <c r="B265" s="204"/>
      <c r="D265" s="194" t="s">
        <v>178</v>
      </c>
      <c r="F265" s="206" t="s">
        <v>892</v>
      </c>
      <c r="H265" s="207">
        <v>0.015</v>
      </c>
      <c r="I265" s="208"/>
      <c r="L265" s="204"/>
      <c r="M265" s="209"/>
      <c r="N265" s="210"/>
      <c r="O265" s="210"/>
      <c r="P265" s="210"/>
      <c r="Q265" s="210"/>
      <c r="R265" s="210"/>
      <c r="S265" s="210"/>
      <c r="T265" s="211"/>
      <c r="AT265" s="205" t="s">
        <v>178</v>
      </c>
      <c r="AU265" s="205" t="s">
        <v>82</v>
      </c>
      <c r="AV265" s="13" t="s">
        <v>82</v>
      </c>
      <c r="AW265" s="13" t="s">
        <v>6</v>
      </c>
      <c r="AX265" s="13" t="s">
        <v>80</v>
      </c>
      <c r="AY265" s="205" t="s">
        <v>167</v>
      </c>
    </row>
    <row r="266" spans="2:65" s="1" customFormat="1" ht="25.5" customHeight="1">
      <c r="B266" s="181"/>
      <c r="C266" s="182" t="s">
        <v>893</v>
      </c>
      <c r="D266" s="182" t="s">
        <v>169</v>
      </c>
      <c r="E266" s="183" t="s">
        <v>894</v>
      </c>
      <c r="F266" s="184" t="s">
        <v>895</v>
      </c>
      <c r="G266" s="185" t="s">
        <v>172</v>
      </c>
      <c r="H266" s="186">
        <v>16.86</v>
      </c>
      <c r="I266" s="187"/>
      <c r="J266" s="188">
        <f>ROUND(I266*H266,2)</f>
        <v>0</v>
      </c>
      <c r="K266" s="184" t="s">
        <v>173</v>
      </c>
      <c r="L266" s="41"/>
      <c r="M266" s="189" t="s">
        <v>5</v>
      </c>
      <c r="N266" s="190" t="s">
        <v>44</v>
      </c>
      <c r="O266" s="42"/>
      <c r="P266" s="191">
        <f>O266*H266</f>
        <v>0</v>
      </c>
      <c r="Q266" s="191">
        <v>0.0035</v>
      </c>
      <c r="R266" s="191">
        <f>Q266*H266</f>
        <v>0.05901</v>
      </c>
      <c r="S266" s="191">
        <v>0</v>
      </c>
      <c r="T266" s="192">
        <f>S266*H266</f>
        <v>0</v>
      </c>
      <c r="AR266" s="24" t="s">
        <v>263</v>
      </c>
      <c r="AT266" s="24" t="s">
        <v>169</v>
      </c>
      <c r="AU266" s="24" t="s">
        <v>82</v>
      </c>
      <c r="AY266" s="24" t="s">
        <v>167</v>
      </c>
      <c r="BE266" s="193">
        <f>IF(N266="základní",J266,0)</f>
        <v>0</v>
      </c>
      <c r="BF266" s="193">
        <f>IF(N266="snížená",J266,0)</f>
        <v>0</v>
      </c>
      <c r="BG266" s="193">
        <f>IF(N266="zákl. přenesená",J266,0)</f>
        <v>0</v>
      </c>
      <c r="BH266" s="193">
        <f>IF(N266="sníž. přenesená",J266,0)</f>
        <v>0</v>
      </c>
      <c r="BI266" s="193">
        <f>IF(N266="nulová",J266,0)</f>
        <v>0</v>
      </c>
      <c r="BJ266" s="24" t="s">
        <v>80</v>
      </c>
      <c r="BK266" s="193">
        <f>ROUND(I266*H266,2)</f>
        <v>0</v>
      </c>
      <c r="BL266" s="24" t="s">
        <v>263</v>
      </c>
      <c r="BM266" s="24" t="s">
        <v>896</v>
      </c>
    </row>
    <row r="267" spans="2:51" s="12" customFormat="1" ht="13.5">
      <c r="B267" s="197"/>
      <c r="D267" s="194" t="s">
        <v>178</v>
      </c>
      <c r="E267" s="198" t="s">
        <v>5</v>
      </c>
      <c r="F267" s="199" t="s">
        <v>897</v>
      </c>
      <c r="H267" s="198" t="s">
        <v>5</v>
      </c>
      <c r="I267" s="200"/>
      <c r="L267" s="197"/>
      <c r="M267" s="201"/>
      <c r="N267" s="202"/>
      <c r="O267" s="202"/>
      <c r="P267" s="202"/>
      <c r="Q267" s="202"/>
      <c r="R267" s="202"/>
      <c r="S267" s="202"/>
      <c r="T267" s="203"/>
      <c r="AT267" s="198" t="s">
        <v>178</v>
      </c>
      <c r="AU267" s="198" t="s">
        <v>82</v>
      </c>
      <c r="AV267" s="12" t="s">
        <v>80</v>
      </c>
      <c r="AW267" s="12" t="s">
        <v>36</v>
      </c>
      <c r="AX267" s="12" t="s">
        <v>73</v>
      </c>
      <c r="AY267" s="198" t="s">
        <v>167</v>
      </c>
    </row>
    <row r="268" spans="2:51" s="13" customFormat="1" ht="13.5">
      <c r="B268" s="204"/>
      <c r="D268" s="194" t="s">
        <v>178</v>
      </c>
      <c r="E268" s="205" t="s">
        <v>5</v>
      </c>
      <c r="F268" s="206" t="s">
        <v>898</v>
      </c>
      <c r="H268" s="207">
        <v>16.86</v>
      </c>
      <c r="I268" s="208"/>
      <c r="L268" s="204"/>
      <c r="M268" s="209"/>
      <c r="N268" s="210"/>
      <c r="O268" s="210"/>
      <c r="P268" s="210"/>
      <c r="Q268" s="210"/>
      <c r="R268" s="210"/>
      <c r="S268" s="210"/>
      <c r="T268" s="211"/>
      <c r="AT268" s="205" t="s">
        <v>178</v>
      </c>
      <c r="AU268" s="205" t="s">
        <v>82</v>
      </c>
      <c r="AV268" s="13" t="s">
        <v>82</v>
      </c>
      <c r="AW268" s="13" t="s">
        <v>36</v>
      </c>
      <c r="AX268" s="13" t="s">
        <v>80</v>
      </c>
      <c r="AY268" s="205" t="s">
        <v>167</v>
      </c>
    </row>
    <row r="269" spans="2:65" s="1" customFormat="1" ht="25.5" customHeight="1">
      <c r="B269" s="181"/>
      <c r="C269" s="182" t="s">
        <v>899</v>
      </c>
      <c r="D269" s="182" t="s">
        <v>169</v>
      </c>
      <c r="E269" s="183" t="s">
        <v>900</v>
      </c>
      <c r="F269" s="184" t="s">
        <v>901</v>
      </c>
      <c r="G269" s="185" t="s">
        <v>172</v>
      </c>
      <c r="H269" s="186">
        <v>2.985</v>
      </c>
      <c r="I269" s="187"/>
      <c r="J269" s="188">
        <f>ROUND(I269*H269,2)</f>
        <v>0</v>
      </c>
      <c r="K269" s="184" t="s">
        <v>173</v>
      </c>
      <c r="L269" s="41"/>
      <c r="M269" s="189" t="s">
        <v>5</v>
      </c>
      <c r="N269" s="190" t="s">
        <v>44</v>
      </c>
      <c r="O269" s="42"/>
      <c r="P269" s="191">
        <f>O269*H269</f>
        <v>0</v>
      </c>
      <c r="Q269" s="191">
        <v>0.0035</v>
      </c>
      <c r="R269" s="191">
        <f>Q269*H269</f>
        <v>0.0104475</v>
      </c>
      <c r="S269" s="191">
        <v>0</v>
      </c>
      <c r="T269" s="192">
        <f>S269*H269</f>
        <v>0</v>
      </c>
      <c r="AR269" s="24" t="s">
        <v>263</v>
      </c>
      <c r="AT269" s="24" t="s">
        <v>169</v>
      </c>
      <c r="AU269" s="24" t="s">
        <v>82</v>
      </c>
      <c r="AY269" s="24" t="s">
        <v>167</v>
      </c>
      <c r="BE269" s="193">
        <f>IF(N269="základní",J269,0)</f>
        <v>0</v>
      </c>
      <c r="BF269" s="193">
        <f>IF(N269="snížená",J269,0)</f>
        <v>0</v>
      </c>
      <c r="BG269" s="193">
        <f>IF(N269="zákl. přenesená",J269,0)</f>
        <v>0</v>
      </c>
      <c r="BH269" s="193">
        <f>IF(N269="sníž. přenesená",J269,0)</f>
        <v>0</v>
      </c>
      <c r="BI269" s="193">
        <f>IF(N269="nulová",J269,0)</f>
        <v>0</v>
      </c>
      <c r="BJ269" s="24" t="s">
        <v>80</v>
      </c>
      <c r="BK269" s="193">
        <f>ROUND(I269*H269,2)</f>
        <v>0</v>
      </c>
      <c r="BL269" s="24" t="s">
        <v>263</v>
      </c>
      <c r="BM269" s="24" t="s">
        <v>902</v>
      </c>
    </row>
    <row r="270" spans="2:51" s="12" customFormat="1" ht="13.5">
      <c r="B270" s="197"/>
      <c r="D270" s="194" t="s">
        <v>178</v>
      </c>
      <c r="E270" s="198" t="s">
        <v>5</v>
      </c>
      <c r="F270" s="199" t="s">
        <v>903</v>
      </c>
      <c r="H270" s="198" t="s">
        <v>5</v>
      </c>
      <c r="I270" s="200"/>
      <c r="L270" s="197"/>
      <c r="M270" s="201"/>
      <c r="N270" s="202"/>
      <c r="O270" s="202"/>
      <c r="P270" s="202"/>
      <c r="Q270" s="202"/>
      <c r="R270" s="202"/>
      <c r="S270" s="202"/>
      <c r="T270" s="203"/>
      <c r="AT270" s="198" t="s">
        <v>178</v>
      </c>
      <c r="AU270" s="198" t="s">
        <v>82</v>
      </c>
      <c r="AV270" s="12" t="s">
        <v>80</v>
      </c>
      <c r="AW270" s="12" t="s">
        <v>36</v>
      </c>
      <c r="AX270" s="12" t="s">
        <v>73</v>
      </c>
      <c r="AY270" s="198" t="s">
        <v>167</v>
      </c>
    </row>
    <row r="271" spans="2:51" s="13" customFormat="1" ht="13.5">
      <c r="B271" s="204"/>
      <c r="D271" s="194" t="s">
        <v>178</v>
      </c>
      <c r="E271" s="205" t="s">
        <v>5</v>
      </c>
      <c r="F271" s="206" t="s">
        <v>904</v>
      </c>
      <c r="H271" s="207">
        <v>2.985</v>
      </c>
      <c r="I271" s="208"/>
      <c r="L271" s="204"/>
      <c r="M271" s="209"/>
      <c r="N271" s="210"/>
      <c r="O271" s="210"/>
      <c r="P271" s="210"/>
      <c r="Q271" s="210"/>
      <c r="R271" s="210"/>
      <c r="S271" s="210"/>
      <c r="T271" s="211"/>
      <c r="AT271" s="205" t="s">
        <v>178</v>
      </c>
      <c r="AU271" s="205" t="s">
        <v>82</v>
      </c>
      <c r="AV271" s="13" t="s">
        <v>82</v>
      </c>
      <c r="AW271" s="13" t="s">
        <v>36</v>
      </c>
      <c r="AX271" s="13" t="s">
        <v>80</v>
      </c>
      <c r="AY271" s="205" t="s">
        <v>167</v>
      </c>
    </row>
    <row r="272" spans="2:65" s="1" customFormat="1" ht="25.5" customHeight="1">
      <c r="B272" s="181"/>
      <c r="C272" s="182" t="s">
        <v>905</v>
      </c>
      <c r="D272" s="182" t="s">
        <v>169</v>
      </c>
      <c r="E272" s="183" t="s">
        <v>906</v>
      </c>
      <c r="F272" s="184" t="s">
        <v>907</v>
      </c>
      <c r="G272" s="185" t="s">
        <v>172</v>
      </c>
      <c r="H272" s="186">
        <v>23.52</v>
      </c>
      <c r="I272" s="187"/>
      <c r="J272" s="188">
        <f>ROUND(I272*H272,2)</f>
        <v>0</v>
      </c>
      <c r="K272" s="184" t="s">
        <v>173</v>
      </c>
      <c r="L272" s="41"/>
      <c r="M272" s="189" t="s">
        <v>5</v>
      </c>
      <c r="N272" s="190" t="s">
        <v>44</v>
      </c>
      <c r="O272" s="42"/>
      <c r="P272" s="191">
        <f>O272*H272</f>
        <v>0</v>
      </c>
      <c r="Q272" s="191">
        <v>0.0004</v>
      </c>
      <c r="R272" s="191">
        <f>Q272*H272</f>
        <v>0.009408</v>
      </c>
      <c r="S272" s="191">
        <v>0</v>
      </c>
      <c r="T272" s="192">
        <f>S272*H272</f>
        <v>0</v>
      </c>
      <c r="AR272" s="24" t="s">
        <v>263</v>
      </c>
      <c r="AT272" s="24" t="s">
        <v>169</v>
      </c>
      <c r="AU272" s="24" t="s">
        <v>82</v>
      </c>
      <c r="AY272" s="24" t="s">
        <v>167</v>
      </c>
      <c r="BE272" s="193">
        <f>IF(N272="základní",J272,0)</f>
        <v>0</v>
      </c>
      <c r="BF272" s="193">
        <f>IF(N272="snížená",J272,0)</f>
        <v>0</v>
      </c>
      <c r="BG272" s="193">
        <f>IF(N272="zákl. přenesená",J272,0)</f>
        <v>0</v>
      </c>
      <c r="BH272" s="193">
        <f>IF(N272="sníž. přenesená",J272,0)</f>
        <v>0</v>
      </c>
      <c r="BI272" s="193">
        <f>IF(N272="nulová",J272,0)</f>
        <v>0</v>
      </c>
      <c r="BJ272" s="24" t="s">
        <v>80</v>
      </c>
      <c r="BK272" s="193">
        <f>ROUND(I272*H272,2)</f>
        <v>0</v>
      </c>
      <c r="BL272" s="24" t="s">
        <v>263</v>
      </c>
      <c r="BM272" s="24" t="s">
        <v>908</v>
      </c>
    </row>
    <row r="273" spans="2:47" s="1" customFormat="1" ht="38">
      <c r="B273" s="41"/>
      <c r="D273" s="194" t="s">
        <v>176</v>
      </c>
      <c r="F273" s="195" t="s">
        <v>909</v>
      </c>
      <c r="I273" s="156"/>
      <c r="L273" s="41"/>
      <c r="M273" s="196"/>
      <c r="N273" s="42"/>
      <c r="O273" s="42"/>
      <c r="P273" s="42"/>
      <c r="Q273" s="42"/>
      <c r="R273" s="42"/>
      <c r="S273" s="42"/>
      <c r="T273" s="70"/>
      <c r="AT273" s="24" t="s">
        <v>176</v>
      </c>
      <c r="AU273" s="24" t="s">
        <v>82</v>
      </c>
    </row>
    <row r="274" spans="2:51" s="13" customFormat="1" ht="13.5">
      <c r="B274" s="204"/>
      <c r="D274" s="194" t="s">
        <v>178</v>
      </c>
      <c r="E274" s="205" t="s">
        <v>5</v>
      </c>
      <c r="F274" s="206" t="s">
        <v>701</v>
      </c>
      <c r="H274" s="207">
        <v>23.52</v>
      </c>
      <c r="I274" s="208"/>
      <c r="L274" s="204"/>
      <c r="M274" s="209"/>
      <c r="N274" s="210"/>
      <c r="O274" s="210"/>
      <c r="P274" s="210"/>
      <c r="Q274" s="210"/>
      <c r="R274" s="210"/>
      <c r="S274" s="210"/>
      <c r="T274" s="211"/>
      <c r="AT274" s="205" t="s">
        <v>178</v>
      </c>
      <c r="AU274" s="205" t="s">
        <v>82</v>
      </c>
      <c r="AV274" s="13" t="s">
        <v>82</v>
      </c>
      <c r="AW274" s="13" t="s">
        <v>36</v>
      </c>
      <c r="AX274" s="13" t="s">
        <v>80</v>
      </c>
      <c r="AY274" s="205" t="s">
        <v>167</v>
      </c>
    </row>
    <row r="275" spans="2:65" s="1" customFormat="1" ht="25.5" customHeight="1">
      <c r="B275" s="181"/>
      <c r="C275" s="182" t="s">
        <v>910</v>
      </c>
      <c r="D275" s="182" t="s">
        <v>169</v>
      </c>
      <c r="E275" s="183" t="s">
        <v>911</v>
      </c>
      <c r="F275" s="184" t="s">
        <v>912</v>
      </c>
      <c r="G275" s="185" t="s">
        <v>172</v>
      </c>
      <c r="H275" s="186">
        <v>19.512</v>
      </c>
      <c r="I275" s="187"/>
      <c r="J275" s="188">
        <f>ROUND(I275*H275,2)</f>
        <v>0</v>
      </c>
      <c r="K275" s="184" t="s">
        <v>173</v>
      </c>
      <c r="L275" s="41"/>
      <c r="M275" s="189" t="s">
        <v>5</v>
      </c>
      <c r="N275" s="190" t="s">
        <v>44</v>
      </c>
      <c r="O275" s="42"/>
      <c r="P275" s="191">
        <f>O275*H275</f>
        <v>0</v>
      </c>
      <c r="Q275" s="191">
        <v>0.0004</v>
      </c>
      <c r="R275" s="191">
        <f>Q275*H275</f>
        <v>0.007804800000000001</v>
      </c>
      <c r="S275" s="191">
        <v>0</v>
      </c>
      <c r="T275" s="192">
        <f>S275*H275</f>
        <v>0</v>
      </c>
      <c r="AR275" s="24" t="s">
        <v>263</v>
      </c>
      <c r="AT275" s="24" t="s">
        <v>169</v>
      </c>
      <c r="AU275" s="24" t="s">
        <v>82</v>
      </c>
      <c r="AY275" s="24" t="s">
        <v>167</v>
      </c>
      <c r="BE275" s="193">
        <f>IF(N275="základní",J275,0)</f>
        <v>0</v>
      </c>
      <c r="BF275" s="193">
        <f>IF(N275="snížená",J275,0)</f>
        <v>0</v>
      </c>
      <c r="BG275" s="193">
        <f>IF(N275="zákl. přenesená",J275,0)</f>
        <v>0</v>
      </c>
      <c r="BH275" s="193">
        <f>IF(N275="sníž. přenesená",J275,0)</f>
        <v>0</v>
      </c>
      <c r="BI275" s="193">
        <f>IF(N275="nulová",J275,0)</f>
        <v>0</v>
      </c>
      <c r="BJ275" s="24" t="s">
        <v>80</v>
      </c>
      <c r="BK275" s="193">
        <f>ROUND(I275*H275,2)</f>
        <v>0</v>
      </c>
      <c r="BL275" s="24" t="s">
        <v>263</v>
      </c>
      <c r="BM275" s="24" t="s">
        <v>913</v>
      </c>
    </row>
    <row r="276" spans="2:47" s="1" customFormat="1" ht="38">
      <c r="B276" s="41"/>
      <c r="D276" s="194" t="s">
        <v>176</v>
      </c>
      <c r="F276" s="195" t="s">
        <v>909</v>
      </c>
      <c r="I276" s="156"/>
      <c r="L276" s="41"/>
      <c r="M276" s="196"/>
      <c r="N276" s="42"/>
      <c r="O276" s="42"/>
      <c r="P276" s="42"/>
      <c r="Q276" s="42"/>
      <c r="R276" s="42"/>
      <c r="S276" s="42"/>
      <c r="T276" s="70"/>
      <c r="AT276" s="24" t="s">
        <v>176</v>
      </c>
      <c r="AU276" s="24" t="s">
        <v>82</v>
      </c>
    </row>
    <row r="277" spans="2:51" s="13" customFormat="1" ht="13.5">
      <c r="B277" s="204"/>
      <c r="D277" s="194" t="s">
        <v>178</v>
      </c>
      <c r="E277" s="205" t="s">
        <v>5</v>
      </c>
      <c r="F277" s="206" t="s">
        <v>886</v>
      </c>
      <c r="H277" s="207">
        <v>19.512</v>
      </c>
      <c r="I277" s="208"/>
      <c r="L277" s="204"/>
      <c r="M277" s="209"/>
      <c r="N277" s="210"/>
      <c r="O277" s="210"/>
      <c r="P277" s="210"/>
      <c r="Q277" s="210"/>
      <c r="R277" s="210"/>
      <c r="S277" s="210"/>
      <c r="T277" s="211"/>
      <c r="AT277" s="205" t="s">
        <v>178</v>
      </c>
      <c r="AU277" s="205" t="s">
        <v>82</v>
      </c>
      <c r="AV277" s="13" t="s">
        <v>82</v>
      </c>
      <c r="AW277" s="13" t="s">
        <v>36</v>
      </c>
      <c r="AX277" s="13" t="s">
        <v>80</v>
      </c>
      <c r="AY277" s="205" t="s">
        <v>167</v>
      </c>
    </row>
    <row r="278" spans="2:65" s="1" customFormat="1" ht="25.5" customHeight="1">
      <c r="B278" s="181"/>
      <c r="C278" s="213" t="s">
        <v>914</v>
      </c>
      <c r="D278" s="213" t="s">
        <v>274</v>
      </c>
      <c r="E278" s="214" t="s">
        <v>915</v>
      </c>
      <c r="F278" s="215" t="s">
        <v>916</v>
      </c>
      <c r="G278" s="216" t="s">
        <v>172</v>
      </c>
      <c r="H278" s="217">
        <v>51.638</v>
      </c>
      <c r="I278" s="218"/>
      <c r="J278" s="219">
        <f>ROUND(I278*H278,2)</f>
        <v>0</v>
      </c>
      <c r="K278" s="215" t="s">
        <v>173</v>
      </c>
      <c r="L278" s="220"/>
      <c r="M278" s="221" t="s">
        <v>5</v>
      </c>
      <c r="N278" s="222" t="s">
        <v>44</v>
      </c>
      <c r="O278" s="42"/>
      <c r="P278" s="191">
        <f>O278*H278</f>
        <v>0</v>
      </c>
      <c r="Q278" s="191">
        <v>0.0049</v>
      </c>
      <c r="R278" s="191">
        <f>Q278*H278</f>
        <v>0.2530262</v>
      </c>
      <c r="S278" s="191">
        <v>0</v>
      </c>
      <c r="T278" s="192">
        <f>S278*H278</f>
        <v>0</v>
      </c>
      <c r="AR278" s="24" t="s">
        <v>353</v>
      </c>
      <c r="AT278" s="24" t="s">
        <v>274</v>
      </c>
      <c r="AU278" s="24" t="s">
        <v>82</v>
      </c>
      <c r="AY278" s="24" t="s">
        <v>167</v>
      </c>
      <c r="BE278" s="193">
        <f>IF(N278="základní",J278,0)</f>
        <v>0</v>
      </c>
      <c r="BF278" s="193">
        <f>IF(N278="snížená",J278,0)</f>
        <v>0</v>
      </c>
      <c r="BG278" s="193">
        <f>IF(N278="zákl. přenesená",J278,0)</f>
        <v>0</v>
      </c>
      <c r="BH278" s="193">
        <f>IF(N278="sníž. přenesená",J278,0)</f>
        <v>0</v>
      </c>
      <c r="BI278" s="193">
        <f>IF(N278="nulová",J278,0)</f>
        <v>0</v>
      </c>
      <c r="BJ278" s="24" t="s">
        <v>80</v>
      </c>
      <c r="BK278" s="193">
        <f>ROUND(I278*H278,2)</f>
        <v>0</v>
      </c>
      <c r="BL278" s="24" t="s">
        <v>263</v>
      </c>
      <c r="BM278" s="24" t="s">
        <v>917</v>
      </c>
    </row>
    <row r="279" spans="2:51" s="13" customFormat="1" ht="13.5">
      <c r="B279" s="204"/>
      <c r="D279" s="194" t="s">
        <v>178</v>
      </c>
      <c r="E279" s="205" t="s">
        <v>5</v>
      </c>
      <c r="F279" s="206" t="s">
        <v>891</v>
      </c>
      <c r="H279" s="207">
        <v>43.032</v>
      </c>
      <c r="I279" s="208"/>
      <c r="L279" s="204"/>
      <c r="M279" s="209"/>
      <c r="N279" s="210"/>
      <c r="O279" s="210"/>
      <c r="P279" s="210"/>
      <c r="Q279" s="210"/>
      <c r="R279" s="210"/>
      <c r="S279" s="210"/>
      <c r="T279" s="211"/>
      <c r="AT279" s="205" t="s">
        <v>178</v>
      </c>
      <c r="AU279" s="205" t="s">
        <v>82</v>
      </c>
      <c r="AV279" s="13" t="s">
        <v>82</v>
      </c>
      <c r="AW279" s="13" t="s">
        <v>36</v>
      </c>
      <c r="AX279" s="13" t="s">
        <v>80</v>
      </c>
      <c r="AY279" s="205" t="s">
        <v>167</v>
      </c>
    </row>
    <row r="280" spans="2:51" s="13" customFormat="1" ht="13.5">
      <c r="B280" s="204"/>
      <c r="D280" s="194" t="s">
        <v>178</v>
      </c>
      <c r="F280" s="206" t="s">
        <v>918</v>
      </c>
      <c r="H280" s="207">
        <v>51.638</v>
      </c>
      <c r="I280" s="208"/>
      <c r="L280" s="204"/>
      <c r="M280" s="209"/>
      <c r="N280" s="210"/>
      <c r="O280" s="210"/>
      <c r="P280" s="210"/>
      <c r="Q280" s="210"/>
      <c r="R280" s="210"/>
      <c r="S280" s="210"/>
      <c r="T280" s="211"/>
      <c r="AT280" s="205" t="s">
        <v>178</v>
      </c>
      <c r="AU280" s="205" t="s">
        <v>82</v>
      </c>
      <c r="AV280" s="13" t="s">
        <v>82</v>
      </c>
      <c r="AW280" s="13" t="s">
        <v>6</v>
      </c>
      <c r="AX280" s="13" t="s">
        <v>80</v>
      </c>
      <c r="AY280" s="205" t="s">
        <v>167</v>
      </c>
    </row>
    <row r="281" spans="2:65" s="1" customFormat="1" ht="38.25" customHeight="1">
      <c r="B281" s="181"/>
      <c r="C281" s="182" t="s">
        <v>919</v>
      </c>
      <c r="D281" s="182" t="s">
        <v>169</v>
      </c>
      <c r="E281" s="183" t="s">
        <v>920</v>
      </c>
      <c r="F281" s="184" t="s">
        <v>921</v>
      </c>
      <c r="G281" s="185" t="s">
        <v>248</v>
      </c>
      <c r="H281" s="186">
        <v>0.355</v>
      </c>
      <c r="I281" s="187"/>
      <c r="J281" s="188">
        <f>ROUND(I281*H281,2)</f>
        <v>0</v>
      </c>
      <c r="K281" s="184" t="s">
        <v>173</v>
      </c>
      <c r="L281" s="41"/>
      <c r="M281" s="189" t="s">
        <v>5</v>
      </c>
      <c r="N281" s="190" t="s">
        <v>44</v>
      </c>
      <c r="O281" s="42"/>
      <c r="P281" s="191">
        <f>O281*H281</f>
        <v>0</v>
      </c>
      <c r="Q281" s="191">
        <v>0</v>
      </c>
      <c r="R281" s="191">
        <f>Q281*H281</f>
        <v>0</v>
      </c>
      <c r="S281" s="191">
        <v>0</v>
      </c>
      <c r="T281" s="192">
        <f>S281*H281</f>
        <v>0</v>
      </c>
      <c r="AR281" s="24" t="s">
        <v>263</v>
      </c>
      <c r="AT281" s="24" t="s">
        <v>169</v>
      </c>
      <c r="AU281" s="24" t="s">
        <v>82</v>
      </c>
      <c r="AY281" s="24" t="s">
        <v>167</v>
      </c>
      <c r="BE281" s="193">
        <f>IF(N281="základní",J281,0)</f>
        <v>0</v>
      </c>
      <c r="BF281" s="193">
        <f>IF(N281="snížená",J281,0)</f>
        <v>0</v>
      </c>
      <c r="BG281" s="193">
        <f>IF(N281="zákl. přenesená",J281,0)</f>
        <v>0</v>
      </c>
      <c r="BH281" s="193">
        <f>IF(N281="sníž. přenesená",J281,0)</f>
        <v>0</v>
      </c>
      <c r="BI281" s="193">
        <f>IF(N281="nulová",J281,0)</f>
        <v>0</v>
      </c>
      <c r="BJ281" s="24" t="s">
        <v>80</v>
      </c>
      <c r="BK281" s="193">
        <f>ROUND(I281*H281,2)</f>
        <v>0</v>
      </c>
      <c r="BL281" s="24" t="s">
        <v>263</v>
      </c>
      <c r="BM281" s="24" t="s">
        <v>922</v>
      </c>
    </row>
    <row r="282" spans="2:47" s="1" customFormat="1" ht="104.5">
      <c r="B282" s="41"/>
      <c r="D282" s="194" t="s">
        <v>176</v>
      </c>
      <c r="F282" s="195" t="s">
        <v>923</v>
      </c>
      <c r="I282" s="156"/>
      <c r="L282" s="41"/>
      <c r="M282" s="196"/>
      <c r="N282" s="42"/>
      <c r="O282" s="42"/>
      <c r="P282" s="42"/>
      <c r="Q282" s="42"/>
      <c r="R282" s="42"/>
      <c r="S282" s="42"/>
      <c r="T282" s="70"/>
      <c r="AT282" s="24" t="s">
        <v>176</v>
      </c>
      <c r="AU282" s="24" t="s">
        <v>82</v>
      </c>
    </row>
    <row r="283" spans="2:63" s="11" customFormat="1" ht="29.9" customHeight="1">
      <c r="B283" s="168"/>
      <c r="D283" s="169" t="s">
        <v>72</v>
      </c>
      <c r="E283" s="179" t="s">
        <v>924</v>
      </c>
      <c r="F283" s="179" t="s">
        <v>925</v>
      </c>
      <c r="I283" s="171"/>
      <c r="J283" s="180">
        <f>BK283</f>
        <v>0</v>
      </c>
      <c r="L283" s="168"/>
      <c r="M283" s="173"/>
      <c r="N283" s="174"/>
      <c r="O283" s="174"/>
      <c r="P283" s="175">
        <f>SUM(P284:P336)</f>
        <v>0</v>
      </c>
      <c r="Q283" s="174"/>
      <c r="R283" s="175">
        <f>SUM(R284:R336)</f>
        <v>2.00547833</v>
      </c>
      <c r="S283" s="174"/>
      <c r="T283" s="176">
        <f>SUM(T284:T336)</f>
        <v>0</v>
      </c>
      <c r="AR283" s="169" t="s">
        <v>82</v>
      </c>
      <c r="AT283" s="177" t="s">
        <v>72</v>
      </c>
      <c r="AU283" s="177" t="s">
        <v>80</v>
      </c>
      <c r="AY283" s="169" t="s">
        <v>167</v>
      </c>
      <c r="BK283" s="178">
        <f>SUM(BK284:BK336)</f>
        <v>0</v>
      </c>
    </row>
    <row r="284" spans="2:65" s="1" customFormat="1" ht="25.5" customHeight="1">
      <c r="B284" s="181"/>
      <c r="C284" s="182" t="s">
        <v>926</v>
      </c>
      <c r="D284" s="182" t="s">
        <v>169</v>
      </c>
      <c r="E284" s="183" t="s">
        <v>927</v>
      </c>
      <c r="F284" s="184" t="s">
        <v>928</v>
      </c>
      <c r="G284" s="185" t="s">
        <v>172</v>
      </c>
      <c r="H284" s="186">
        <v>29.696</v>
      </c>
      <c r="I284" s="187"/>
      <c r="J284" s="188">
        <f>ROUND(I284*H284,2)</f>
        <v>0</v>
      </c>
      <c r="K284" s="184" t="s">
        <v>173</v>
      </c>
      <c r="L284" s="41"/>
      <c r="M284" s="189" t="s">
        <v>5</v>
      </c>
      <c r="N284" s="190" t="s">
        <v>44</v>
      </c>
      <c r="O284" s="42"/>
      <c r="P284" s="191">
        <f>O284*H284</f>
        <v>0</v>
      </c>
      <c r="Q284" s="191">
        <v>0</v>
      </c>
      <c r="R284" s="191">
        <f>Q284*H284</f>
        <v>0</v>
      </c>
      <c r="S284" s="191">
        <v>0</v>
      </c>
      <c r="T284" s="192">
        <f>S284*H284</f>
        <v>0</v>
      </c>
      <c r="AR284" s="24" t="s">
        <v>263</v>
      </c>
      <c r="AT284" s="24" t="s">
        <v>169</v>
      </c>
      <c r="AU284" s="24" t="s">
        <v>82</v>
      </c>
      <c r="AY284" s="24" t="s">
        <v>167</v>
      </c>
      <c r="BE284" s="193">
        <f>IF(N284="základní",J284,0)</f>
        <v>0</v>
      </c>
      <c r="BF284" s="193">
        <f>IF(N284="snížená",J284,0)</f>
        <v>0</v>
      </c>
      <c r="BG284" s="193">
        <f>IF(N284="zákl. přenesená",J284,0)</f>
        <v>0</v>
      </c>
      <c r="BH284" s="193">
        <f>IF(N284="sníž. přenesená",J284,0)</f>
        <v>0</v>
      </c>
      <c r="BI284" s="193">
        <f>IF(N284="nulová",J284,0)</f>
        <v>0</v>
      </c>
      <c r="BJ284" s="24" t="s">
        <v>80</v>
      </c>
      <c r="BK284" s="193">
        <f>ROUND(I284*H284,2)</f>
        <v>0</v>
      </c>
      <c r="BL284" s="24" t="s">
        <v>263</v>
      </c>
      <c r="BM284" s="24" t="s">
        <v>929</v>
      </c>
    </row>
    <row r="285" spans="2:47" s="1" customFormat="1" ht="38">
      <c r="B285" s="41"/>
      <c r="D285" s="194" t="s">
        <v>176</v>
      </c>
      <c r="F285" s="195" t="s">
        <v>930</v>
      </c>
      <c r="I285" s="156"/>
      <c r="L285" s="41"/>
      <c r="M285" s="196"/>
      <c r="N285" s="42"/>
      <c r="O285" s="42"/>
      <c r="P285" s="42"/>
      <c r="Q285" s="42"/>
      <c r="R285" s="42"/>
      <c r="S285" s="42"/>
      <c r="T285" s="70"/>
      <c r="AT285" s="24" t="s">
        <v>176</v>
      </c>
      <c r="AU285" s="24" t="s">
        <v>82</v>
      </c>
    </row>
    <row r="286" spans="2:51" s="13" customFormat="1" ht="13.5">
      <c r="B286" s="204"/>
      <c r="D286" s="194" t="s">
        <v>178</v>
      </c>
      <c r="E286" s="205" t="s">
        <v>5</v>
      </c>
      <c r="F286" s="206" t="s">
        <v>931</v>
      </c>
      <c r="H286" s="207">
        <v>29.696</v>
      </c>
      <c r="I286" s="208"/>
      <c r="L286" s="204"/>
      <c r="M286" s="209"/>
      <c r="N286" s="210"/>
      <c r="O286" s="210"/>
      <c r="P286" s="210"/>
      <c r="Q286" s="210"/>
      <c r="R286" s="210"/>
      <c r="S286" s="210"/>
      <c r="T286" s="211"/>
      <c r="AT286" s="205" t="s">
        <v>178</v>
      </c>
      <c r="AU286" s="205" t="s">
        <v>82</v>
      </c>
      <c r="AV286" s="13" t="s">
        <v>82</v>
      </c>
      <c r="AW286" s="13" t="s">
        <v>36</v>
      </c>
      <c r="AX286" s="13" t="s">
        <v>80</v>
      </c>
      <c r="AY286" s="205" t="s">
        <v>167</v>
      </c>
    </row>
    <row r="287" spans="2:65" s="1" customFormat="1" ht="16.5" customHeight="1">
      <c r="B287" s="181"/>
      <c r="C287" s="213" t="s">
        <v>932</v>
      </c>
      <c r="D287" s="213" t="s">
        <v>274</v>
      </c>
      <c r="E287" s="214" t="s">
        <v>888</v>
      </c>
      <c r="F287" s="215" t="s">
        <v>889</v>
      </c>
      <c r="G287" s="216" t="s">
        <v>248</v>
      </c>
      <c r="H287" s="217">
        <v>0.009</v>
      </c>
      <c r="I287" s="218"/>
      <c r="J287" s="219">
        <f>ROUND(I287*H287,2)</f>
        <v>0</v>
      </c>
      <c r="K287" s="215" t="s">
        <v>173</v>
      </c>
      <c r="L287" s="220"/>
      <c r="M287" s="221" t="s">
        <v>5</v>
      </c>
      <c r="N287" s="222" t="s">
        <v>44</v>
      </c>
      <c r="O287" s="42"/>
      <c r="P287" s="191">
        <f>O287*H287</f>
        <v>0</v>
      </c>
      <c r="Q287" s="191">
        <v>1</v>
      </c>
      <c r="R287" s="191">
        <f>Q287*H287</f>
        <v>0.009</v>
      </c>
      <c r="S287" s="191">
        <v>0</v>
      </c>
      <c r="T287" s="192">
        <f>S287*H287</f>
        <v>0</v>
      </c>
      <c r="AR287" s="24" t="s">
        <v>353</v>
      </c>
      <c r="AT287" s="24" t="s">
        <v>274</v>
      </c>
      <c r="AU287" s="24" t="s">
        <v>82</v>
      </c>
      <c r="AY287" s="24" t="s">
        <v>167</v>
      </c>
      <c r="BE287" s="193">
        <f>IF(N287="základní",J287,0)</f>
        <v>0</v>
      </c>
      <c r="BF287" s="193">
        <f>IF(N287="snížená",J287,0)</f>
        <v>0</v>
      </c>
      <c r="BG287" s="193">
        <f>IF(N287="zákl. přenesená",J287,0)</f>
        <v>0</v>
      </c>
      <c r="BH287" s="193">
        <f>IF(N287="sníž. přenesená",J287,0)</f>
        <v>0</v>
      </c>
      <c r="BI287" s="193">
        <f>IF(N287="nulová",J287,0)</f>
        <v>0</v>
      </c>
      <c r="BJ287" s="24" t="s">
        <v>80</v>
      </c>
      <c r="BK287" s="193">
        <f>ROUND(I287*H287,2)</f>
        <v>0</v>
      </c>
      <c r="BL287" s="24" t="s">
        <v>263</v>
      </c>
      <c r="BM287" s="24" t="s">
        <v>933</v>
      </c>
    </row>
    <row r="288" spans="2:51" s="13" customFormat="1" ht="13.5">
      <c r="B288" s="204"/>
      <c r="D288" s="194" t="s">
        <v>178</v>
      </c>
      <c r="E288" s="205" t="s">
        <v>5</v>
      </c>
      <c r="F288" s="206" t="s">
        <v>934</v>
      </c>
      <c r="H288" s="207">
        <v>29.696</v>
      </c>
      <c r="I288" s="208"/>
      <c r="L288" s="204"/>
      <c r="M288" s="209"/>
      <c r="N288" s="210"/>
      <c r="O288" s="210"/>
      <c r="P288" s="210"/>
      <c r="Q288" s="210"/>
      <c r="R288" s="210"/>
      <c r="S288" s="210"/>
      <c r="T288" s="211"/>
      <c r="AT288" s="205" t="s">
        <v>178</v>
      </c>
      <c r="AU288" s="205" t="s">
        <v>82</v>
      </c>
      <c r="AV288" s="13" t="s">
        <v>82</v>
      </c>
      <c r="AW288" s="13" t="s">
        <v>36</v>
      </c>
      <c r="AX288" s="13" t="s">
        <v>80</v>
      </c>
      <c r="AY288" s="205" t="s">
        <v>167</v>
      </c>
    </row>
    <row r="289" spans="2:51" s="13" customFormat="1" ht="13.5">
      <c r="B289" s="204"/>
      <c r="D289" s="194" t="s">
        <v>178</v>
      </c>
      <c r="F289" s="206" t="s">
        <v>935</v>
      </c>
      <c r="H289" s="207">
        <v>0.009</v>
      </c>
      <c r="I289" s="208"/>
      <c r="L289" s="204"/>
      <c r="M289" s="209"/>
      <c r="N289" s="210"/>
      <c r="O289" s="210"/>
      <c r="P289" s="210"/>
      <c r="Q289" s="210"/>
      <c r="R289" s="210"/>
      <c r="S289" s="210"/>
      <c r="T289" s="211"/>
      <c r="AT289" s="205" t="s">
        <v>178</v>
      </c>
      <c r="AU289" s="205" t="s">
        <v>82</v>
      </c>
      <c r="AV289" s="13" t="s">
        <v>82</v>
      </c>
      <c r="AW289" s="13" t="s">
        <v>6</v>
      </c>
      <c r="AX289" s="13" t="s">
        <v>80</v>
      </c>
      <c r="AY289" s="205" t="s">
        <v>167</v>
      </c>
    </row>
    <row r="290" spans="2:65" s="1" customFormat="1" ht="25.5" customHeight="1">
      <c r="B290" s="181"/>
      <c r="C290" s="182" t="s">
        <v>936</v>
      </c>
      <c r="D290" s="182" t="s">
        <v>169</v>
      </c>
      <c r="E290" s="183" t="s">
        <v>937</v>
      </c>
      <c r="F290" s="184" t="s">
        <v>938</v>
      </c>
      <c r="G290" s="185" t="s">
        <v>172</v>
      </c>
      <c r="H290" s="186">
        <v>29.696</v>
      </c>
      <c r="I290" s="187"/>
      <c r="J290" s="188">
        <f>ROUND(I290*H290,2)</f>
        <v>0</v>
      </c>
      <c r="K290" s="184" t="s">
        <v>173</v>
      </c>
      <c r="L290" s="41"/>
      <c r="M290" s="189" t="s">
        <v>5</v>
      </c>
      <c r="N290" s="190" t="s">
        <v>44</v>
      </c>
      <c r="O290" s="42"/>
      <c r="P290" s="191">
        <f>O290*H290</f>
        <v>0</v>
      </c>
      <c r="Q290" s="191">
        <v>0.00088</v>
      </c>
      <c r="R290" s="191">
        <f>Q290*H290</f>
        <v>0.026132480000000003</v>
      </c>
      <c r="S290" s="191">
        <v>0</v>
      </c>
      <c r="T290" s="192">
        <f>S290*H290</f>
        <v>0</v>
      </c>
      <c r="AR290" s="24" t="s">
        <v>263</v>
      </c>
      <c r="AT290" s="24" t="s">
        <v>169</v>
      </c>
      <c r="AU290" s="24" t="s">
        <v>82</v>
      </c>
      <c r="AY290" s="24" t="s">
        <v>167</v>
      </c>
      <c r="BE290" s="193">
        <f>IF(N290="základní",J290,0)</f>
        <v>0</v>
      </c>
      <c r="BF290" s="193">
        <f>IF(N290="snížená",J290,0)</f>
        <v>0</v>
      </c>
      <c r="BG290" s="193">
        <f>IF(N290="zákl. přenesená",J290,0)</f>
        <v>0</v>
      </c>
      <c r="BH290" s="193">
        <f>IF(N290="sníž. přenesená",J290,0)</f>
        <v>0</v>
      </c>
      <c r="BI290" s="193">
        <f>IF(N290="nulová",J290,0)</f>
        <v>0</v>
      </c>
      <c r="BJ290" s="24" t="s">
        <v>80</v>
      </c>
      <c r="BK290" s="193">
        <f>ROUND(I290*H290,2)</f>
        <v>0</v>
      </c>
      <c r="BL290" s="24" t="s">
        <v>263</v>
      </c>
      <c r="BM290" s="24" t="s">
        <v>939</v>
      </c>
    </row>
    <row r="291" spans="2:47" s="1" customFormat="1" ht="38">
      <c r="B291" s="41"/>
      <c r="D291" s="194" t="s">
        <v>176</v>
      </c>
      <c r="F291" s="195" t="s">
        <v>940</v>
      </c>
      <c r="I291" s="156"/>
      <c r="L291" s="41"/>
      <c r="M291" s="196"/>
      <c r="N291" s="42"/>
      <c r="O291" s="42"/>
      <c r="P291" s="42"/>
      <c r="Q291" s="42"/>
      <c r="R291" s="42"/>
      <c r="S291" s="42"/>
      <c r="T291" s="70"/>
      <c r="AT291" s="24" t="s">
        <v>176</v>
      </c>
      <c r="AU291" s="24" t="s">
        <v>82</v>
      </c>
    </row>
    <row r="292" spans="2:51" s="13" customFormat="1" ht="13.5">
      <c r="B292" s="204"/>
      <c r="D292" s="194" t="s">
        <v>178</v>
      </c>
      <c r="E292" s="205" t="s">
        <v>5</v>
      </c>
      <c r="F292" s="206" t="s">
        <v>931</v>
      </c>
      <c r="H292" s="207">
        <v>29.696</v>
      </c>
      <c r="I292" s="208"/>
      <c r="L292" s="204"/>
      <c r="M292" s="209"/>
      <c r="N292" s="210"/>
      <c r="O292" s="210"/>
      <c r="P292" s="210"/>
      <c r="Q292" s="210"/>
      <c r="R292" s="210"/>
      <c r="S292" s="210"/>
      <c r="T292" s="211"/>
      <c r="AT292" s="205" t="s">
        <v>178</v>
      </c>
      <c r="AU292" s="205" t="s">
        <v>82</v>
      </c>
      <c r="AV292" s="13" t="s">
        <v>82</v>
      </c>
      <c r="AW292" s="13" t="s">
        <v>36</v>
      </c>
      <c r="AX292" s="13" t="s">
        <v>80</v>
      </c>
      <c r="AY292" s="205" t="s">
        <v>167</v>
      </c>
    </row>
    <row r="293" spans="2:65" s="1" customFormat="1" ht="16.5" customHeight="1">
      <c r="B293" s="181"/>
      <c r="C293" s="213" t="s">
        <v>941</v>
      </c>
      <c r="D293" s="213" t="s">
        <v>274</v>
      </c>
      <c r="E293" s="214" t="s">
        <v>942</v>
      </c>
      <c r="F293" s="215" t="s">
        <v>943</v>
      </c>
      <c r="G293" s="216" t="s">
        <v>172</v>
      </c>
      <c r="H293" s="217">
        <v>34.15</v>
      </c>
      <c r="I293" s="218"/>
      <c r="J293" s="219">
        <f>ROUND(I293*H293,2)</f>
        <v>0</v>
      </c>
      <c r="K293" s="215" t="s">
        <v>173</v>
      </c>
      <c r="L293" s="220"/>
      <c r="M293" s="221" t="s">
        <v>5</v>
      </c>
      <c r="N293" s="222" t="s">
        <v>44</v>
      </c>
      <c r="O293" s="42"/>
      <c r="P293" s="191">
        <f>O293*H293</f>
        <v>0</v>
      </c>
      <c r="Q293" s="191">
        <v>0.0044</v>
      </c>
      <c r="R293" s="191">
        <f>Q293*H293</f>
        <v>0.15026</v>
      </c>
      <c r="S293" s="191">
        <v>0</v>
      </c>
      <c r="T293" s="192">
        <f>S293*H293</f>
        <v>0</v>
      </c>
      <c r="AR293" s="24" t="s">
        <v>353</v>
      </c>
      <c r="AT293" s="24" t="s">
        <v>274</v>
      </c>
      <c r="AU293" s="24" t="s">
        <v>82</v>
      </c>
      <c r="AY293" s="24" t="s">
        <v>167</v>
      </c>
      <c r="BE293" s="193">
        <f>IF(N293="základní",J293,0)</f>
        <v>0</v>
      </c>
      <c r="BF293" s="193">
        <f>IF(N293="snížená",J293,0)</f>
        <v>0</v>
      </c>
      <c r="BG293" s="193">
        <f>IF(N293="zákl. přenesená",J293,0)</f>
        <v>0</v>
      </c>
      <c r="BH293" s="193">
        <f>IF(N293="sníž. přenesená",J293,0)</f>
        <v>0</v>
      </c>
      <c r="BI293" s="193">
        <f>IF(N293="nulová",J293,0)</f>
        <v>0</v>
      </c>
      <c r="BJ293" s="24" t="s">
        <v>80</v>
      </c>
      <c r="BK293" s="193">
        <f>ROUND(I293*H293,2)</f>
        <v>0</v>
      </c>
      <c r="BL293" s="24" t="s">
        <v>263</v>
      </c>
      <c r="BM293" s="24" t="s">
        <v>944</v>
      </c>
    </row>
    <row r="294" spans="2:51" s="13" customFormat="1" ht="13.5">
      <c r="B294" s="204"/>
      <c r="D294" s="194" t="s">
        <v>178</v>
      </c>
      <c r="E294" s="205" t="s">
        <v>5</v>
      </c>
      <c r="F294" s="206" t="s">
        <v>934</v>
      </c>
      <c r="H294" s="207">
        <v>29.696</v>
      </c>
      <c r="I294" s="208"/>
      <c r="L294" s="204"/>
      <c r="M294" s="209"/>
      <c r="N294" s="210"/>
      <c r="O294" s="210"/>
      <c r="P294" s="210"/>
      <c r="Q294" s="210"/>
      <c r="R294" s="210"/>
      <c r="S294" s="210"/>
      <c r="T294" s="211"/>
      <c r="AT294" s="205" t="s">
        <v>178</v>
      </c>
      <c r="AU294" s="205" t="s">
        <v>82</v>
      </c>
      <c r="AV294" s="13" t="s">
        <v>82</v>
      </c>
      <c r="AW294" s="13" t="s">
        <v>36</v>
      </c>
      <c r="AX294" s="13" t="s">
        <v>80</v>
      </c>
      <c r="AY294" s="205" t="s">
        <v>167</v>
      </c>
    </row>
    <row r="295" spans="2:51" s="13" customFormat="1" ht="13.5">
      <c r="B295" s="204"/>
      <c r="D295" s="194" t="s">
        <v>178</v>
      </c>
      <c r="F295" s="206" t="s">
        <v>945</v>
      </c>
      <c r="H295" s="207">
        <v>34.15</v>
      </c>
      <c r="I295" s="208"/>
      <c r="L295" s="204"/>
      <c r="M295" s="209"/>
      <c r="N295" s="210"/>
      <c r="O295" s="210"/>
      <c r="P295" s="210"/>
      <c r="Q295" s="210"/>
      <c r="R295" s="210"/>
      <c r="S295" s="210"/>
      <c r="T295" s="211"/>
      <c r="AT295" s="205" t="s">
        <v>178</v>
      </c>
      <c r="AU295" s="205" t="s">
        <v>82</v>
      </c>
      <c r="AV295" s="13" t="s">
        <v>82</v>
      </c>
      <c r="AW295" s="13" t="s">
        <v>6</v>
      </c>
      <c r="AX295" s="13" t="s">
        <v>80</v>
      </c>
      <c r="AY295" s="205" t="s">
        <v>167</v>
      </c>
    </row>
    <row r="296" spans="2:65" s="1" customFormat="1" ht="25.5" customHeight="1">
      <c r="B296" s="181"/>
      <c r="C296" s="182" t="s">
        <v>946</v>
      </c>
      <c r="D296" s="182" t="s">
        <v>169</v>
      </c>
      <c r="E296" s="183" t="s">
        <v>947</v>
      </c>
      <c r="F296" s="184" t="s">
        <v>948</v>
      </c>
      <c r="G296" s="185" t="s">
        <v>172</v>
      </c>
      <c r="H296" s="186">
        <v>26.845</v>
      </c>
      <c r="I296" s="187"/>
      <c r="J296" s="188">
        <f>ROUND(I296*H296,2)</f>
        <v>0</v>
      </c>
      <c r="K296" s="184" t="s">
        <v>173</v>
      </c>
      <c r="L296" s="41"/>
      <c r="M296" s="189" t="s">
        <v>5</v>
      </c>
      <c r="N296" s="190" t="s">
        <v>44</v>
      </c>
      <c r="O296" s="42"/>
      <c r="P296" s="191">
        <f>O296*H296</f>
        <v>0</v>
      </c>
      <c r="Q296" s="191">
        <v>0</v>
      </c>
      <c r="R296" s="191">
        <f>Q296*H296</f>
        <v>0</v>
      </c>
      <c r="S296" s="191">
        <v>0</v>
      </c>
      <c r="T296" s="192">
        <f>S296*H296</f>
        <v>0</v>
      </c>
      <c r="AR296" s="24" t="s">
        <v>263</v>
      </c>
      <c r="AT296" s="24" t="s">
        <v>169</v>
      </c>
      <c r="AU296" s="24" t="s">
        <v>82</v>
      </c>
      <c r="AY296" s="24" t="s">
        <v>167</v>
      </c>
      <c r="BE296" s="193">
        <f>IF(N296="základní",J296,0)</f>
        <v>0</v>
      </c>
      <c r="BF296" s="193">
        <f>IF(N296="snížená",J296,0)</f>
        <v>0</v>
      </c>
      <c r="BG296" s="193">
        <f>IF(N296="zákl. přenesená",J296,0)</f>
        <v>0</v>
      </c>
      <c r="BH296" s="193">
        <f>IF(N296="sníž. přenesená",J296,0)</f>
        <v>0</v>
      </c>
      <c r="BI296" s="193">
        <f>IF(N296="nulová",J296,0)</f>
        <v>0</v>
      </c>
      <c r="BJ296" s="24" t="s">
        <v>80</v>
      </c>
      <c r="BK296" s="193">
        <f>ROUND(I296*H296,2)</f>
        <v>0</v>
      </c>
      <c r="BL296" s="24" t="s">
        <v>263</v>
      </c>
      <c r="BM296" s="24" t="s">
        <v>949</v>
      </c>
    </row>
    <row r="297" spans="2:51" s="13" customFormat="1" ht="13.5">
      <c r="B297" s="204"/>
      <c r="D297" s="194" t="s">
        <v>178</v>
      </c>
      <c r="E297" s="205" t="s">
        <v>5</v>
      </c>
      <c r="F297" s="206" t="s">
        <v>950</v>
      </c>
      <c r="H297" s="207">
        <v>26.845</v>
      </c>
      <c r="I297" s="208"/>
      <c r="L297" s="204"/>
      <c r="M297" s="209"/>
      <c r="N297" s="210"/>
      <c r="O297" s="210"/>
      <c r="P297" s="210"/>
      <c r="Q297" s="210"/>
      <c r="R297" s="210"/>
      <c r="S297" s="210"/>
      <c r="T297" s="211"/>
      <c r="AT297" s="205" t="s">
        <v>178</v>
      </c>
      <c r="AU297" s="205" t="s">
        <v>82</v>
      </c>
      <c r="AV297" s="13" t="s">
        <v>82</v>
      </c>
      <c r="AW297" s="13" t="s">
        <v>36</v>
      </c>
      <c r="AX297" s="13" t="s">
        <v>80</v>
      </c>
      <c r="AY297" s="205" t="s">
        <v>167</v>
      </c>
    </row>
    <row r="298" spans="2:65" s="1" customFormat="1" ht="16.5" customHeight="1">
      <c r="B298" s="181"/>
      <c r="C298" s="213" t="s">
        <v>951</v>
      </c>
      <c r="D298" s="213" t="s">
        <v>274</v>
      </c>
      <c r="E298" s="214" t="s">
        <v>952</v>
      </c>
      <c r="F298" s="215" t="s">
        <v>953</v>
      </c>
      <c r="G298" s="216" t="s">
        <v>172</v>
      </c>
      <c r="H298" s="217">
        <v>29.53</v>
      </c>
      <c r="I298" s="218"/>
      <c r="J298" s="219">
        <f>ROUND(I298*H298,2)</f>
        <v>0</v>
      </c>
      <c r="K298" s="215" t="s">
        <v>173</v>
      </c>
      <c r="L298" s="220"/>
      <c r="M298" s="221" t="s">
        <v>5</v>
      </c>
      <c r="N298" s="222" t="s">
        <v>44</v>
      </c>
      <c r="O298" s="42"/>
      <c r="P298" s="191">
        <f>O298*H298</f>
        <v>0</v>
      </c>
      <c r="Q298" s="191">
        <v>0.00019</v>
      </c>
      <c r="R298" s="191">
        <f>Q298*H298</f>
        <v>0.005610700000000001</v>
      </c>
      <c r="S298" s="191">
        <v>0</v>
      </c>
      <c r="T298" s="192">
        <f>S298*H298</f>
        <v>0</v>
      </c>
      <c r="AR298" s="24" t="s">
        <v>353</v>
      </c>
      <c r="AT298" s="24" t="s">
        <v>274</v>
      </c>
      <c r="AU298" s="24" t="s">
        <v>82</v>
      </c>
      <c r="AY298" s="24" t="s">
        <v>167</v>
      </c>
      <c r="BE298" s="193">
        <f>IF(N298="základní",J298,0)</f>
        <v>0</v>
      </c>
      <c r="BF298" s="193">
        <f>IF(N298="snížená",J298,0)</f>
        <v>0</v>
      </c>
      <c r="BG298" s="193">
        <f>IF(N298="zákl. přenesená",J298,0)</f>
        <v>0</v>
      </c>
      <c r="BH298" s="193">
        <f>IF(N298="sníž. přenesená",J298,0)</f>
        <v>0</v>
      </c>
      <c r="BI298" s="193">
        <f>IF(N298="nulová",J298,0)</f>
        <v>0</v>
      </c>
      <c r="BJ298" s="24" t="s">
        <v>80</v>
      </c>
      <c r="BK298" s="193">
        <f>ROUND(I298*H298,2)</f>
        <v>0</v>
      </c>
      <c r="BL298" s="24" t="s">
        <v>263</v>
      </c>
      <c r="BM298" s="24" t="s">
        <v>954</v>
      </c>
    </row>
    <row r="299" spans="2:51" s="13" customFormat="1" ht="13.5">
      <c r="B299" s="204"/>
      <c r="D299" s="194" t="s">
        <v>178</v>
      </c>
      <c r="E299" s="205" t="s">
        <v>5</v>
      </c>
      <c r="F299" s="206" t="s">
        <v>955</v>
      </c>
      <c r="H299" s="207">
        <v>26.845</v>
      </c>
      <c r="I299" s="208"/>
      <c r="L299" s="204"/>
      <c r="M299" s="209"/>
      <c r="N299" s="210"/>
      <c r="O299" s="210"/>
      <c r="P299" s="210"/>
      <c r="Q299" s="210"/>
      <c r="R299" s="210"/>
      <c r="S299" s="210"/>
      <c r="T299" s="211"/>
      <c r="AT299" s="205" t="s">
        <v>178</v>
      </c>
      <c r="AU299" s="205" t="s">
        <v>82</v>
      </c>
      <c r="AV299" s="13" t="s">
        <v>82</v>
      </c>
      <c r="AW299" s="13" t="s">
        <v>36</v>
      </c>
      <c r="AX299" s="13" t="s">
        <v>80</v>
      </c>
      <c r="AY299" s="205" t="s">
        <v>167</v>
      </c>
    </row>
    <row r="300" spans="2:51" s="13" customFormat="1" ht="13.5">
      <c r="B300" s="204"/>
      <c r="D300" s="194" t="s">
        <v>178</v>
      </c>
      <c r="F300" s="206" t="s">
        <v>956</v>
      </c>
      <c r="H300" s="207">
        <v>29.53</v>
      </c>
      <c r="I300" s="208"/>
      <c r="L300" s="204"/>
      <c r="M300" s="209"/>
      <c r="N300" s="210"/>
      <c r="O300" s="210"/>
      <c r="P300" s="210"/>
      <c r="Q300" s="210"/>
      <c r="R300" s="210"/>
      <c r="S300" s="210"/>
      <c r="T300" s="211"/>
      <c r="AT300" s="205" t="s">
        <v>178</v>
      </c>
      <c r="AU300" s="205" t="s">
        <v>82</v>
      </c>
      <c r="AV300" s="13" t="s">
        <v>82</v>
      </c>
      <c r="AW300" s="13" t="s">
        <v>6</v>
      </c>
      <c r="AX300" s="13" t="s">
        <v>80</v>
      </c>
      <c r="AY300" s="205" t="s">
        <v>167</v>
      </c>
    </row>
    <row r="301" spans="2:65" s="1" customFormat="1" ht="38.25" customHeight="1">
      <c r="B301" s="181"/>
      <c r="C301" s="182" t="s">
        <v>957</v>
      </c>
      <c r="D301" s="182" t="s">
        <v>169</v>
      </c>
      <c r="E301" s="183" t="s">
        <v>958</v>
      </c>
      <c r="F301" s="184" t="s">
        <v>959</v>
      </c>
      <c r="G301" s="185" t="s">
        <v>172</v>
      </c>
      <c r="H301" s="186">
        <v>26.407</v>
      </c>
      <c r="I301" s="187"/>
      <c r="J301" s="188">
        <f>ROUND(I301*H301,2)</f>
        <v>0</v>
      </c>
      <c r="K301" s="184" t="s">
        <v>173</v>
      </c>
      <c r="L301" s="41"/>
      <c r="M301" s="189" t="s">
        <v>5</v>
      </c>
      <c r="N301" s="190" t="s">
        <v>44</v>
      </c>
      <c r="O301" s="42"/>
      <c r="P301" s="191">
        <f>O301*H301</f>
        <v>0</v>
      </c>
      <c r="Q301" s="191">
        <v>0</v>
      </c>
      <c r="R301" s="191">
        <f>Q301*H301</f>
        <v>0</v>
      </c>
      <c r="S301" s="191">
        <v>0</v>
      </c>
      <c r="T301" s="192">
        <f>S301*H301</f>
        <v>0</v>
      </c>
      <c r="AR301" s="24" t="s">
        <v>263</v>
      </c>
      <c r="AT301" s="24" t="s">
        <v>169</v>
      </c>
      <c r="AU301" s="24" t="s">
        <v>82</v>
      </c>
      <c r="AY301" s="24" t="s">
        <v>167</v>
      </c>
      <c r="BE301" s="193">
        <f>IF(N301="základní",J301,0)</f>
        <v>0</v>
      </c>
      <c r="BF301" s="193">
        <f>IF(N301="snížená",J301,0)</f>
        <v>0</v>
      </c>
      <c r="BG301" s="193">
        <f>IF(N301="zákl. přenesená",J301,0)</f>
        <v>0</v>
      </c>
      <c r="BH301" s="193">
        <f>IF(N301="sníž. přenesená",J301,0)</f>
        <v>0</v>
      </c>
      <c r="BI301" s="193">
        <f>IF(N301="nulová",J301,0)</f>
        <v>0</v>
      </c>
      <c r="BJ301" s="24" t="s">
        <v>80</v>
      </c>
      <c r="BK301" s="193">
        <f>ROUND(I301*H301,2)</f>
        <v>0</v>
      </c>
      <c r="BL301" s="24" t="s">
        <v>263</v>
      </c>
      <c r="BM301" s="24" t="s">
        <v>960</v>
      </c>
    </row>
    <row r="302" spans="2:47" s="1" customFormat="1" ht="57">
      <c r="B302" s="41"/>
      <c r="D302" s="194" t="s">
        <v>176</v>
      </c>
      <c r="F302" s="195" t="s">
        <v>961</v>
      </c>
      <c r="I302" s="156"/>
      <c r="L302" s="41"/>
      <c r="M302" s="196"/>
      <c r="N302" s="42"/>
      <c r="O302" s="42"/>
      <c r="P302" s="42"/>
      <c r="Q302" s="42"/>
      <c r="R302" s="42"/>
      <c r="S302" s="42"/>
      <c r="T302" s="70"/>
      <c r="AT302" s="24" t="s">
        <v>176</v>
      </c>
      <c r="AU302" s="24" t="s">
        <v>82</v>
      </c>
    </row>
    <row r="303" spans="2:51" s="13" customFormat="1" ht="13.5">
      <c r="B303" s="204"/>
      <c r="D303" s="194" t="s">
        <v>178</v>
      </c>
      <c r="E303" s="205" t="s">
        <v>5</v>
      </c>
      <c r="F303" s="206" t="s">
        <v>962</v>
      </c>
      <c r="H303" s="207">
        <v>26.407</v>
      </c>
      <c r="I303" s="208"/>
      <c r="L303" s="204"/>
      <c r="M303" s="209"/>
      <c r="N303" s="210"/>
      <c r="O303" s="210"/>
      <c r="P303" s="210"/>
      <c r="Q303" s="210"/>
      <c r="R303" s="210"/>
      <c r="S303" s="210"/>
      <c r="T303" s="211"/>
      <c r="AT303" s="205" t="s">
        <v>178</v>
      </c>
      <c r="AU303" s="205" t="s">
        <v>82</v>
      </c>
      <c r="AV303" s="13" t="s">
        <v>82</v>
      </c>
      <c r="AW303" s="13" t="s">
        <v>36</v>
      </c>
      <c r="AX303" s="13" t="s">
        <v>80</v>
      </c>
      <c r="AY303" s="205" t="s">
        <v>167</v>
      </c>
    </row>
    <row r="304" spans="2:65" s="1" customFormat="1" ht="16.5" customHeight="1">
      <c r="B304" s="181"/>
      <c r="C304" s="213" t="s">
        <v>963</v>
      </c>
      <c r="D304" s="213" t="s">
        <v>274</v>
      </c>
      <c r="E304" s="214" t="s">
        <v>964</v>
      </c>
      <c r="F304" s="215" t="s">
        <v>965</v>
      </c>
      <c r="G304" s="216" t="s">
        <v>172</v>
      </c>
      <c r="H304" s="217">
        <v>30.368</v>
      </c>
      <c r="I304" s="218"/>
      <c r="J304" s="219">
        <f>ROUND(I304*H304,2)</f>
        <v>0</v>
      </c>
      <c r="K304" s="215" t="s">
        <v>173</v>
      </c>
      <c r="L304" s="220"/>
      <c r="M304" s="221" t="s">
        <v>5</v>
      </c>
      <c r="N304" s="222" t="s">
        <v>44</v>
      </c>
      <c r="O304" s="42"/>
      <c r="P304" s="191">
        <f>O304*H304</f>
        <v>0</v>
      </c>
      <c r="Q304" s="191">
        <v>0.0006</v>
      </c>
      <c r="R304" s="191">
        <f>Q304*H304</f>
        <v>0.0182208</v>
      </c>
      <c r="S304" s="191">
        <v>0</v>
      </c>
      <c r="T304" s="192">
        <f>S304*H304</f>
        <v>0</v>
      </c>
      <c r="AR304" s="24" t="s">
        <v>353</v>
      </c>
      <c r="AT304" s="24" t="s">
        <v>274</v>
      </c>
      <c r="AU304" s="24" t="s">
        <v>82</v>
      </c>
      <c r="AY304" s="24" t="s">
        <v>167</v>
      </c>
      <c r="BE304" s="193">
        <f>IF(N304="základní",J304,0)</f>
        <v>0</v>
      </c>
      <c r="BF304" s="193">
        <f>IF(N304="snížená",J304,0)</f>
        <v>0</v>
      </c>
      <c r="BG304" s="193">
        <f>IF(N304="zákl. přenesená",J304,0)</f>
        <v>0</v>
      </c>
      <c r="BH304" s="193">
        <f>IF(N304="sníž. přenesená",J304,0)</f>
        <v>0</v>
      </c>
      <c r="BI304" s="193">
        <f>IF(N304="nulová",J304,0)</f>
        <v>0</v>
      </c>
      <c r="BJ304" s="24" t="s">
        <v>80</v>
      </c>
      <c r="BK304" s="193">
        <f>ROUND(I304*H304,2)</f>
        <v>0</v>
      </c>
      <c r="BL304" s="24" t="s">
        <v>263</v>
      </c>
      <c r="BM304" s="24" t="s">
        <v>966</v>
      </c>
    </row>
    <row r="305" spans="2:51" s="13" customFormat="1" ht="13.5">
      <c r="B305" s="204"/>
      <c r="D305" s="194" t="s">
        <v>178</v>
      </c>
      <c r="E305" s="205" t="s">
        <v>5</v>
      </c>
      <c r="F305" s="206" t="s">
        <v>967</v>
      </c>
      <c r="H305" s="207">
        <v>26.407</v>
      </c>
      <c r="I305" s="208"/>
      <c r="L305" s="204"/>
      <c r="M305" s="209"/>
      <c r="N305" s="210"/>
      <c r="O305" s="210"/>
      <c r="P305" s="210"/>
      <c r="Q305" s="210"/>
      <c r="R305" s="210"/>
      <c r="S305" s="210"/>
      <c r="T305" s="211"/>
      <c r="AT305" s="205" t="s">
        <v>178</v>
      </c>
      <c r="AU305" s="205" t="s">
        <v>82</v>
      </c>
      <c r="AV305" s="13" t="s">
        <v>82</v>
      </c>
      <c r="AW305" s="13" t="s">
        <v>36</v>
      </c>
      <c r="AX305" s="13" t="s">
        <v>80</v>
      </c>
      <c r="AY305" s="205" t="s">
        <v>167</v>
      </c>
    </row>
    <row r="306" spans="2:51" s="13" customFormat="1" ht="13.5">
      <c r="B306" s="204"/>
      <c r="D306" s="194" t="s">
        <v>178</v>
      </c>
      <c r="F306" s="206" t="s">
        <v>968</v>
      </c>
      <c r="H306" s="207">
        <v>30.368</v>
      </c>
      <c r="I306" s="208"/>
      <c r="L306" s="204"/>
      <c r="M306" s="209"/>
      <c r="N306" s="210"/>
      <c r="O306" s="210"/>
      <c r="P306" s="210"/>
      <c r="Q306" s="210"/>
      <c r="R306" s="210"/>
      <c r="S306" s="210"/>
      <c r="T306" s="211"/>
      <c r="AT306" s="205" t="s">
        <v>178</v>
      </c>
      <c r="AU306" s="205" t="s">
        <v>82</v>
      </c>
      <c r="AV306" s="13" t="s">
        <v>82</v>
      </c>
      <c r="AW306" s="13" t="s">
        <v>6</v>
      </c>
      <c r="AX306" s="13" t="s">
        <v>80</v>
      </c>
      <c r="AY306" s="205" t="s">
        <v>167</v>
      </c>
    </row>
    <row r="307" spans="2:65" s="1" customFormat="1" ht="25.5" customHeight="1">
      <c r="B307" s="181"/>
      <c r="C307" s="182" t="s">
        <v>969</v>
      </c>
      <c r="D307" s="182" t="s">
        <v>169</v>
      </c>
      <c r="E307" s="183" t="s">
        <v>970</v>
      </c>
      <c r="F307" s="184" t="s">
        <v>971</v>
      </c>
      <c r="G307" s="185" t="s">
        <v>172</v>
      </c>
      <c r="H307" s="186">
        <v>26.845</v>
      </c>
      <c r="I307" s="187"/>
      <c r="J307" s="188">
        <f>ROUND(I307*H307,2)</f>
        <v>0</v>
      </c>
      <c r="K307" s="184" t="s">
        <v>173</v>
      </c>
      <c r="L307" s="41"/>
      <c r="M307" s="189" t="s">
        <v>5</v>
      </c>
      <c r="N307" s="190" t="s">
        <v>44</v>
      </c>
      <c r="O307" s="42"/>
      <c r="P307" s="191">
        <f>O307*H307</f>
        <v>0</v>
      </c>
      <c r="Q307" s="191">
        <v>0</v>
      </c>
      <c r="R307" s="191">
        <f>Q307*H307</f>
        <v>0</v>
      </c>
      <c r="S307" s="191">
        <v>0</v>
      </c>
      <c r="T307" s="192">
        <f>S307*H307</f>
        <v>0</v>
      </c>
      <c r="AR307" s="24" t="s">
        <v>263</v>
      </c>
      <c r="AT307" s="24" t="s">
        <v>169</v>
      </c>
      <c r="AU307" s="24" t="s">
        <v>82</v>
      </c>
      <c r="AY307" s="24" t="s">
        <v>167</v>
      </c>
      <c r="BE307" s="193">
        <f>IF(N307="základní",J307,0)</f>
        <v>0</v>
      </c>
      <c r="BF307" s="193">
        <f>IF(N307="snížená",J307,0)</f>
        <v>0</v>
      </c>
      <c r="BG307" s="193">
        <f>IF(N307="zákl. přenesená",J307,0)</f>
        <v>0</v>
      </c>
      <c r="BH307" s="193">
        <f>IF(N307="sníž. přenesená",J307,0)</f>
        <v>0</v>
      </c>
      <c r="BI307" s="193">
        <f>IF(N307="nulová",J307,0)</f>
        <v>0</v>
      </c>
      <c r="BJ307" s="24" t="s">
        <v>80</v>
      </c>
      <c r="BK307" s="193">
        <f>ROUND(I307*H307,2)</f>
        <v>0</v>
      </c>
      <c r="BL307" s="24" t="s">
        <v>263</v>
      </c>
      <c r="BM307" s="24" t="s">
        <v>972</v>
      </c>
    </row>
    <row r="308" spans="2:51" s="13" customFormat="1" ht="13.5">
      <c r="B308" s="204"/>
      <c r="D308" s="194" t="s">
        <v>178</v>
      </c>
      <c r="E308" s="205" t="s">
        <v>5</v>
      </c>
      <c r="F308" s="206" t="s">
        <v>950</v>
      </c>
      <c r="H308" s="207">
        <v>26.845</v>
      </c>
      <c r="I308" s="208"/>
      <c r="L308" s="204"/>
      <c r="M308" s="209"/>
      <c r="N308" s="210"/>
      <c r="O308" s="210"/>
      <c r="P308" s="210"/>
      <c r="Q308" s="210"/>
      <c r="R308" s="210"/>
      <c r="S308" s="210"/>
      <c r="T308" s="211"/>
      <c r="AT308" s="205" t="s">
        <v>178</v>
      </c>
      <c r="AU308" s="205" t="s">
        <v>82</v>
      </c>
      <c r="AV308" s="13" t="s">
        <v>82</v>
      </c>
      <c r="AW308" s="13" t="s">
        <v>36</v>
      </c>
      <c r="AX308" s="13" t="s">
        <v>80</v>
      </c>
      <c r="AY308" s="205" t="s">
        <v>167</v>
      </c>
    </row>
    <row r="309" spans="2:65" s="1" customFormat="1" ht="16.5" customHeight="1">
      <c r="B309" s="181"/>
      <c r="C309" s="213" t="s">
        <v>973</v>
      </c>
      <c r="D309" s="213" t="s">
        <v>274</v>
      </c>
      <c r="E309" s="214" t="s">
        <v>974</v>
      </c>
      <c r="F309" s="215" t="s">
        <v>975</v>
      </c>
      <c r="G309" s="216" t="s">
        <v>172</v>
      </c>
      <c r="H309" s="217">
        <v>26.845</v>
      </c>
      <c r="I309" s="218"/>
      <c r="J309" s="219">
        <f>ROUND(I309*H309,2)</f>
        <v>0</v>
      </c>
      <c r="K309" s="215" t="s">
        <v>173</v>
      </c>
      <c r="L309" s="220"/>
      <c r="M309" s="221" t="s">
        <v>5</v>
      </c>
      <c r="N309" s="222" t="s">
        <v>44</v>
      </c>
      <c r="O309" s="42"/>
      <c r="P309" s="191">
        <f>O309*H309</f>
        <v>0</v>
      </c>
      <c r="Q309" s="191">
        <v>0.00135</v>
      </c>
      <c r="R309" s="191">
        <f>Q309*H309</f>
        <v>0.03624075</v>
      </c>
      <c r="S309" s="191">
        <v>0</v>
      </c>
      <c r="T309" s="192">
        <f>S309*H309</f>
        <v>0</v>
      </c>
      <c r="AR309" s="24" t="s">
        <v>353</v>
      </c>
      <c r="AT309" s="24" t="s">
        <v>274</v>
      </c>
      <c r="AU309" s="24" t="s">
        <v>82</v>
      </c>
      <c r="AY309" s="24" t="s">
        <v>167</v>
      </c>
      <c r="BE309" s="193">
        <f>IF(N309="základní",J309,0)</f>
        <v>0</v>
      </c>
      <c r="BF309" s="193">
        <f>IF(N309="snížená",J309,0)</f>
        <v>0</v>
      </c>
      <c r="BG309" s="193">
        <f>IF(N309="zákl. přenesená",J309,0)</f>
        <v>0</v>
      </c>
      <c r="BH309" s="193">
        <f>IF(N309="sníž. přenesená",J309,0)</f>
        <v>0</v>
      </c>
      <c r="BI309" s="193">
        <f>IF(N309="nulová",J309,0)</f>
        <v>0</v>
      </c>
      <c r="BJ309" s="24" t="s">
        <v>80</v>
      </c>
      <c r="BK309" s="193">
        <f>ROUND(I309*H309,2)</f>
        <v>0</v>
      </c>
      <c r="BL309" s="24" t="s">
        <v>263</v>
      </c>
      <c r="BM309" s="24" t="s">
        <v>976</v>
      </c>
    </row>
    <row r="310" spans="2:51" s="13" customFormat="1" ht="13.5">
      <c r="B310" s="204"/>
      <c r="D310" s="194" t="s">
        <v>178</v>
      </c>
      <c r="E310" s="205" t="s">
        <v>5</v>
      </c>
      <c r="F310" s="206" t="s">
        <v>955</v>
      </c>
      <c r="H310" s="207">
        <v>26.845</v>
      </c>
      <c r="I310" s="208"/>
      <c r="L310" s="204"/>
      <c r="M310" s="209"/>
      <c r="N310" s="210"/>
      <c r="O310" s="210"/>
      <c r="P310" s="210"/>
      <c r="Q310" s="210"/>
      <c r="R310" s="210"/>
      <c r="S310" s="210"/>
      <c r="T310" s="211"/>
      <c r="AT310" s="205" t="s">
        <v>178</v>
      </c>
      <c r="AU310" s="205" t="s">
        <v>82</v>
      </c>
      <c r="AV310" s="13" t="s">
        <v>82</v>
      </c>
      <c r="AW310" s="13" t="s">
        <v>36</v>
      </c>
      <c r="AX310" s="13" t="s">
        <v>80</v>
      </c>
      <c r="AY310" s="205" t="s">
        <v>167</v>
      </c>
    </row>
    <row r="311" spans="2:65" s="1" customFormat="1" ht="25.5" customHeight="1">
      <c r="B311" s="181"/>
      <c r="C311" s="182" t="s">
        <v>977</v>
      </c>
      <c r="D311" s="182" t="s">
        <v>169</v>
      </c>
      <c r="E311" s="183" t="s">
        <v>978</v>
      </c>
      <c r="F311" s="184" t="s">
        <v>979</v>
      </c>
      <c r="G311" s="185" t="s">
        <v>172</v>
      </c>
      <c r="H311" s="186">
        <v>26.407</v>
      </c>
      <c r="I311" s="187"/>
      <c r="J311" s="188">
        <f>ROUND(I311*H311,2)</f>
        <v>0</v>
      </c>
      <c r="K311" s="184" t="s">
        <v>173</v>
      </c>
      <c r="L311" s="41"/>
      <c r="M311" s="189" t="s">
        <v>5</v>
      </c>
      <c r="N311" s="190" t="s">
        <v>44</v>
      </c>
      <c r="O311" s="42"/>
      <c r="P311" s="191">
        <f>O311*H311</f>
        <v>0</v>
      </c>
      <c r="Q311" s="191">
        <v>0</v>
      </c>
      <c r="R311" s="191">
        <f>Q311*H311</f>
        <v>0</v>
      </c>
      <c r="S311" s="191">
        <v>0</v>
      </c>
      <c r="T311" s="192">
        <f>S311*H311</f>
        <v>0</v>
      </c>
      <c r="AR311" s="24" t="s">
        <v>263</v>
      </c>
      <c r="AT311" s="24" t="s">
        <v>169</v>
      </c>
      <c r="AU311" s="24" t="s">
        <v>82</v>
      </c>
      <c r="AY311" s="24" t="s">
        <v>167</v>
      </c>
      <c r="BE311" s="193">
        <f>IF(N311="základní",J311,0)</f>
        <v>0</v>
      </c>
      <c r="BF311" s="193">
        <f>IF(N311="snížená",J311,0)</f>
        <v>0</v>
      </c>
      <c r="BG311" s="193">
        <f>IF(N311="zákl. přenesená",J311,0)</f>
        <v>0</v>
      </c>
      <c r="BH311" s="193">
        <f>IF(N311="sníž. přenesená",J311,0)</f>
        <v>0</v>
      </c>
      <c r="BI311" s="193">
        <f>IF(N311="nulová",J311,0)</f>
        <v>0</v>
      </c>
      <c r="BJ311" s="24" t="s">
        <v>80</v>
      </c>
      <c r="BK311" s="193">
        <f>ROUND(I311*H311,2)</f>
        <v>0</v>
      </c>
      <c r="BL311" s="24" t="s">
        <v>263</v>
      </c>
      <c r="BM311" s="24" t="s">
        <v>980</v>
      </c>
    </row>
    <row r="312" spans="2:47" s="1" customFormat="1" ht="38">
      <c r="B312" s="41"/>
      <c r="D312" s="194" t="s">
        <v>176</v>
      </c>
      <c r="F312" s="195" t="s">
        <v>981</v>
      </c>
      <c r="I312" s="156"/>
      <c r="L312" s="41"/>
      <c r="M312" s="196"/>
      <c r="N312" s="42"/>
      <c r="O312" s="42"/>
      <c r="P312" s="42"/>
      <c r="Q312" s="42"/>
      <c r="R312" s="42"/>
      <c r="S312" s="42"/>
      <c r="T312" s="70"/>
      <c r="AT312" s="24" t="s">
        <v>176</v>
      </c>
      <c r="AU312" s="24" t="s">
        <v>82</v>
      </c>
    </row>
    <row r="313" spans="2:51" s="13" customFormat="1" ht="13.5">
      <c r="B313" s="204"/>
      <c r="D313" s="194" t="s">
        <v>178</v>
      </c>
      <c r="E313" s="205" t="s">
        <v>5</v>
      </c>
      <c r="F313" s="206" t="s">
        <v>962</v>
      </c>
      <c r="H313" s="207">
        <v>26.407</v>
      </c>
      <c r="I313" s="208"/>
      <c r="L313" s="204"/>
      <c r="M313" s="209"/>
      <c r="N313" s="210"/>
      <c r="O313" s="210"/>
      <c r="P313" s="210"/>
      <c r="Q313" s="210"/>
      <c r="R313" s="210"/>
      <c r="S313" s="210"/>
      <c r="T313" s="211"/>
      <c r="AT313" s="205" t="s">
        <v>178</v>
      </c>
      <c r="AU313" s="205" t="s">
        <v>82</v>
      </c>
      <c r="AV313" s="13" t="s">
        <v>82</v>
      </c>
      <c r="AW313" s="13" t="s">
        <v>36</v>
      </c>
      <c r="AX313" s="13" t="s">
        <v>80</v>
      </c>
      <c r="AY313" s="205" t="s">
        <v>167</v>
      </c>
    </row>
    <row r="314" spans="2:65" s="1" customFormat="1" ht="16.5" customHeight="1">
      <c r="B314" s="181"/>
      <c r="C314" s="213" t="s">
        <v>982</v>
      </c>
      <c r="D314" s="213" t="s">
        <v>274</v>
      </c>
      <c r="E314" s="214" t="s">
        <v>983</v>
      </c>
      <c r="F314" s="215" t="s">
        <v>984</v>
      </c>
      <c r="G314" s="216" t="s">
        <v>172</v>
      </c>
      <c r="H314" s="217">
        <v>29.048</v>
      </c>
      <c r="I314" s="218"/>
      <c r="J314" s="219">
        <f>ROUND(I314*H314,2)</f>
        <v>0</v>
      </c>
      <c r="K314" s="215" t="s">
        <v>173</v>
      </c>
      <c r="L314" s="220"/>
      <c r="M314" s="221" t="s">
        <v>5</v>
      </c>
      <c r="N314" s="222" t="s">
        <v>44</v>
      </c>
      <c r="O314" s="42"/>
      <c r="P314" s="191">
        <f>O314*H314</f>
        <v>0</v>
      </c>
      <c r="Q314" s="191">
        <v>0.0001</v>
      </c>
      <c r="R314" s="191">
        <f>Q314*H314</f>
        <v>0.0029048</v>
      </c>
      <c r="S314" s="191">
        <v>0</v>
      </c>
      <c r="T314" s="192">
        <f>S314*H314</f>
        <v>0</v>
      </c>
      <c r="AR314" s="24" t="s">
        <v>353</v>
      </c>
      <c r="AT314" s="24" t="s">
        <v>274</v>
      </c>
      <c r="AU314" s="24" t="s">
        <v>82</v>
      </c>
      <c r="AY314" s="24" t="s">
        <v>167</v>
      </c>
      <c r="BE314" s="193">
        <f>IF(N314="základní",J314,0)</f>
        <v>0</v>
      </c>
      <c r="BF314" s="193">
        <f>IF(N314="snížená",J314,0)</f>
        <v>0</v>
      </c>
      <c r="BG314" s="193">
        <f>IF(N314="zákl. přenesená",J314,0)</f>
        <v>0</v>
      </c>
      <c r="BH314" s="193">
        <f>IF(N314="sníž. přenesená",J314,0)</f>
        <v>0</v>
      </c>
      <c r="BI314" s="193">
        <f>IF(N314="nulová",J314,0)</f>
        <v>0</v>
      </c>
      <c r="BJ314" s="24" t="s">
        <v>80</v>
      </c>
      <c r="BK314" s="193">
        <f>ROUND(I314*H314,2)</f>
        <v>0</v>
      </c>
      <c r="BL314" s="24" t="s">
        <v>263</v>
      </c>
      <c r="BM314" s="24" t="s">
        <v>985</v>
      </c>
    </row>
    <row r="315" spans="2:51" s="13" customFormat="1" ht="13.5">
      <c r="B315" s="204"/>
      <c r="D315" s="194" t="s">
        <v>178</v>
      </c>
      <c r="E315" s="205" t="s">
        <v>5</v>
      </c>
      <c r="F315" s="206" t="s">
        <v>967</v>
      </c>
      <c r="H315" s="207">
        <v>26.407</v>
      </c>
      <c r="I315" s="208"/>
      <c r="L315" s="204"/>
      <c r="M315" s="209"/>
      <c r="N315" s="210"/>
      <c r="O315" s="210"/>
      <c r="P315" s="210"/>
      <c r="Q315" s="210"/>
      <c r="R315" s="210"/>
      <c r="S315" s="210"/>
      <c r="T315" s="211"/>
      <c r="AT315" s="205" t="s">
        <v>178</v>
      </c>
      <c r="AU315" s="205" t="s">
        <v>82</v>
      </c>
      <c r="AV315" s="13" t="s">
        <v>82</v>
      </c>
      <c r="AW315" s="13" t="s">
        <v>36</v>
      </c>
      <c r="AX315" s="13" t="s">
        <v>80</v>
      </c>
      <c r="AY315" s="205" t="s">
        <v>167</v>
      </c>
    </row>
    <row r="316" spans="2:51" s="13" customFormat="1" ht="13.5">
      <c r="B316" s="204"/>
      <c r="D316" s="194" t="s">
        <v>178</v>
      </c>
      <c r="F316" s="206" t="s">
        <v>986</v>
      </c>
      <c r="H316" s="207">
        <v>29.048</v>
      </c>
      <c r="I316" s="208"/>
      <c r="L316" s="204"/>
      <c r="M316" s="209"/>
      <c r="N316" s="210"/>
      <c r="O316" s="210"/>
      <c r="P316" s="210"/>
      <c r="Q316" s="210"/>
      <c r="R316" s="210"/>
      <c r="S316" s="210"/>
      <c r="T316" s="211"/>
      <c r="AT316" s="205" t="s">
        <v>178</v>
      </c>
      <c r="AU316" s="205" t="s">
        <v>82</v>
      </c>
      <c r="AV316" s="13" t="s">
        <v>82</v>
      </c>
      <c r="AW316" s="13" t="s">
        <v>6</v>
      </c>
      <c r="AX316" s="13" t="s">
        <v>80</v>
      </c>
      <c r="AY316" s="205" t="s">
        <v>167</v>
      </c>
    </row>
    <row r="317" spans="2:65" s="1" customFormat="1" ht="25.5" customHeight="1">
      <c r="B317" s="181"/>
      <c r="C317" s="182" t="s">
        <v>987</v>
      </c>
      <c r="D317" s="182" t="s">
        <v>169</v>
      </c>
      <c r="E317" s="183" t="s">
        <v>988</v>
      </c>
      <c r="F317" s="184" t="s">
        <v>989</v>
      </c>
      <c r="G317" s="185" t="s">
        <v>172</v>
      </c>
      <c r="H317" s="186">
        <v>20.976</v>
      </c>
      <c r="I317" s="187"/>
      <c r="J317" s="188">
        <f>ROUND(I317*H317,2)</f>
        <v>0</v>
      </c>
      <c r="K317" s="184" t="s">
        <v>173</v>
      </c>
      <c r="L317" s="41"/>
      <c r="M317" s="189" t="s">
        <v>5</v>
      </c>
      <c r="N317" s="190" t="s">
        <v>44</v>
      </c>
      <c r="O317" s="42"/>
      <c r="P317" s="191">
        <f>O317*H317</f>
        <v>0</v>
      </c>
      <c r="Q317" s="191">
        <v>0</v>
      </c>
      <c r="R317" s="191">
        <f>Q317*H317</f>
        <v>0</v>
      </c>
      <c r="S317" s="191">
        <v>0</v>
      </c>
      <c r="T317" s="192">
        <f>S317*H317</f>
        <v>0</v>
      </c>
      <c r="AR317" s="24" t="s">
        <v>263</v>
      </c>
      <c r="AT317" s="24" t="s">
        <v>169</v>
      </c>
      <c r="AU317" s="24" t="s">
        <v>82</v>
      </c>
      <c r="AY317" s="24" t="s">
        <v>167</v>
      </c>
      <c r="BE317" s="193">
        <f>IF(N317="základní",J317,0)</f>
        <v>0</v>
      </c>
      <c r="BF317" s="193">
        <f>IF(N317="snížená",J317,0)</f>
        <v>0</v>
      </c>
      <c r="BG317" s="193">
        <f>IF(N317="zákl. přenesená",J317,0)</f>
        <v>0</v>
      </c>
      <c r="BH317" s="193">
        <f>IF(N317="sníž. přenesená",J317,0)</f>
        <v>0</v>
      </c>
      <c r="BI317" s="193">
        <f>IF(N317="nulová",J317,0)</f>
        <v>0</v>
      </c>
      <c r="BJ317" s="24" t="s">
        <v>80</v>
      </c>
      <c r="BK317" s="193">
        <f>ROUND(I317*H317,2)</f>
        <v>0</v>
      </c>
      <c r="BL317" s="24" t="s">
        <v>263</v>
      </c>
      <c r="BM317" s="24" t="s">
        <v>990</v>
      </c>
    </row>
    <row r="318" spans="2:51" s="13" customFormat="1" ht="13.5">
      <c r="B318" s="204"/>
      <c r="D318" s="194" t="s">
        <v>178</v>
      </c>
      <c r="E318" s="205" t="s">
        <v>5</v>
      </c>
      <c r="F318" s="206" t="s">
        <v>991</v>
      </c>
      <c r="H318" s="207">
        <v>20.976</v>
      </c>
      <c r="I318" s="208"/>
      <c r="L318" s="204"/>
      <c r="M318" s="209"/>
      <c r="N318" s="210"/>
      <c r="O318" s="210"/>
      <c r="P318" s="210"/>
      <c r="Q318" s="210"/>
      <c r="R318" s="210"/>
      <c r="S318" s="210"/>
      <c r="T318" s="211"/>
      <c r="AT318" s="205" t="s">
        <v>178</v>
      </c>
      <c r="AU318" s="205" t="s">
        <v>82</v>
      </c>
      <c r="AV318" s="13" t="s">
        <v>82</v>
      </c>
      <c r="AW318" s="13" t="s">
        <v>36</v>
      </c>
      <c r="AX318" s="13" t="s">
        <v>80</v>
      </c>
      <c r="AY318" s="205" t="s">
        <v>167</v>
      </c>
    </row>
    <row r="319" spans="2:65" s="1" customFormat="1" ht="16.5" customHeight="1">
      <c r="B319" s="181"/>
      <c r="C319" s="213" t="s">
        <v>992</v>
      </c>
      <c r="D319" s="213" t="s">
        <v>274</v>
      </c>
      <c r="E319" s="214" t="s">
        <v>993</v>
      </c>
      <c r="F319" s="215" t="s">
        <v>994</v>
      </c>
      <c r="G319" s="216" t="s">
        <v>200</v>
      </c>
      <c r="H319" s="217">
        <v>1.678</v>
      </c>
      <c r="I319" s="218"/>
      <c r="J319" s="219">
        <f>ROUND(I319*H319,2)</f>
        <v>0</v>
      </c>
      <c r="K319" s="215" t="s">
        <v>173</v>
      </c>
      <c r="L319" s="220"/>
      <c r="M319" s="221" t="s">
        <v>5</v>
      </c>
      <c r="N319" s="222" t="s">
        <v>44</v>
      </c>
      <c r="O319" s="42"/>
      <c r="P319" s="191">
        <f>O319*H319</f>
        <v>0</v>
      </c>
      <c r="Q319" s="191">
        <v>0.75</v>
      </c>
      <c r="R319" s="191">
        <f>Q319*H319</f>
        <v>1.2585</v>
      </c>
      <c r="S319" s="191">
        <v>0</v>
      </c>
      <c r="T319" s="192">
        <f>S319*H319</f>
        <v>0</v>
      </c>
      <c r="AR319" s="24" t="s">
        <v>353</v>
      </c>
      <c r="AT319" s="24" t="s">
        <v>274</v>
      </c>
      <c r="AU319" s="24" t="s">
        <v>82</v>
      </c>
      <c r="AY319" s="24" t="s">
        <v>167</v>
      </c>
      <c r="BE319" s="193">
        <f>IF(N319="základní",J319,0)</f>
        <v>0</v>
      </c>
      <c r="BF319" s="193">
        <f>IF(N319="snížená",J319,0)</f>
        <v>0</v>
      </c>
      <c r="BG319" s="193">
        <f>IF(N319="zákl. přenesená",J319,0)</f>
        <v>0</v>
      </c>
      <c r="BH319" s="193">
        <f>IF(N319="sníž. přenesená",J319,0)</f>
        <v>0</v>
      </c>
      <c r="BI319" s="193">
        <f>IF(N319="nulová",J319,0)</f>
        <v>0</v>
      </c>
      <c r="BJ319" s="24" t="s">
        <v>80</v>
      </c>
      <c r="BK319" s="193">
        <f>ROUND(I319*H319,2)</f>
        <v>0</v>
      </c>
      <c r="BL319" s="24" t="s">
        <v>263</v>
      </c>
      <c r="BM319" s="24" t="s">
        <v>995</v>
      </c>
    </row>
    <row r="320" spans="2:51" s="13" customFormat="1" ht="13.5">
      <c r="B320" s="204"/>
      <c r="D320" s="194" t="s">
        <v>178</v>
      </c>
      <c r="E320" s="205" t="s">
        <v>5</v>
      </c>
      <c r="F320" s="206" t="s">
        <v>996</v>
      </c>
      <c r="H320" s="207">
        <v>1.678</v>
      </c>
      <c r="I320" s="208"/>
      <c r="L320" s="204"/>
      <c r="M320" s="209"/>
      <c r="N320" s="210"/>
      <c r="O320" s="210"/>
      <c r="P320" s="210"/>
      <c r="Q320" s="210"/>
      <c r="R320" s="210"/>
      <c r="S320" s="210"/>
      <c r="T320" s="211"/>
      <c r="AT320" s="205" t="s">
        <v>178</v>
      </c>
      <c r="AU320" s="205" t="s">
        <v>82</v>
      </c>
      <c r="AV320" s="13" t="s">
        <v>82</v>
      </c>
      <c r="AW320" s="13" t="s">
        <v>36</v>
      </c>
      <c r="AX320" s="13" t="s">
        <v>80</v>
      </c>
      <c r="AY320" s="205" t="s">
        <v>167</v>
      </c>
    </row>
    <row r="321" spans="2:65" s="1" customFormat="1" ht="25.5" customHeight="1">
      <c r="B321" s="181"/>
      <c r="C321" s="182" t="s">
        <v>997</v>
      </c>
      <c r="D321" s="182" t="s">
        <v>169</v>
      </c>
      <c r="E321" s="183" t="s">
        <v>998</v>
      </c>
      <c r="F321" s="184" t="s">
        <v>999</v>
      </c>
      <c r="G321" s="185" t="s">
        <v>172</v>
      </c>
      <c r="H321" s="186">
        <v>20.976</v>
      </c>
      <c r="I321" s="187"/>
      <c r="J321" s="188">
        <f>ROUND(I321*H321,2)</f>
        <v>0</v>
      </c>
      <c r="K321" s="184" t="s">
        <v>173</v>
      </c>
      <c r="L321" s="41"/>
      <c r="M321" s="189" t="s">
        <v>5</v>
      </c>
      <c r="N321" s="190" t="s">
        <v>44</v>
      </c>
      <c r="O321" s="42"/>
      <c r="P321" s="191">
        <f>O321*H321</f>
        <v>0</v>
      </c>
      <c r="Q321" s="191">
        <v>0</v>
      </c>
      <c r="R321" s="191">
        <f>Q321*H321</f>
        <v>0</v>
      </c>
      <c r="S321" s="191">
        <v>0</v>
      </c>
      <c r="T321" s="192">
        <f>S321*H321</f>
        <v>0</v>
      </c>
      <c r="AR321" s="24" t="s">
        <v>263</v>
      </c>
      <c r="AT321" s="24" t="s">
        <v>169</v>
      </c>
      <c r="AU321" s="24" t="s">
        <v>82</v>
      </c>
      <c r="AY321" s="24" t="s">
        <v>167</v>
      </c>
      <c r="BE321" s="193">
        <f>IF(N321="základní",J321,0)</f>
        <v>0</v>
      </c>
      <c r="BF321" s="193">
        <f>IF(N321="snížená",J321,0)</f>
        <v>0</v>
      </c>
      <c r="BG321" s="193">
        <f>IF(N321="zákl. přenesená",J321,0)</f>
        <v>0</v>
      </c>
      <c r="BH321" s="193">
        <f>IF(N321="sníž. přenesená",J321,0)</f>
        <v>0</v>
      </c>
      <c r="BI321" s="193">
        <f>IF(N321="nulová",J321,0)</f>
        <v>0</v>
      </c>
      <c r="BJ321" s="24" t="s">
        <v>80</v>
      </c>
      <c r="BK321" s="193">
        <f>ROUND(I321*H321,2)</f>
        <v>0</v>
      </c>
      <c r="BL321" s="24" t="s">
        <v>263</v>
      </c>
      <c r="BM321" s="24" t="s">
        <v>1000</v>
      </c>
    </row>
    <row r="322" spans="2:51" s="13" customFormat="1" ht="13.5">
      <c r="B322" s="204"/>
      <c r="D322" s="194" t="s">
        <v>178</v>
      </c>
      <c r="E322" s="205" t="s">
        <v>5</v>
      </c>
      <c r="F322" s="206" t="s">
        <v>991</v>
      </c>
      <c r="H322" s="207">
        <v>20.976</v>
      </c>
      <c r="I322" s="208"/>
      <c r="L322" s="204"/>
      <c r="M322" s="209"/>
      <c r="N322" s="210"/>
      <c r="O322" s="210"/>
      <c r="P322" s="210"/>
      <c r="Q322" s="210"/>
      <c r="R322" s="210"/>
      <c r="S322" s="210"/>
      <c r="T322" s="211"/>
      <c r="AT322" s="205" t="s">
        <v>178</v>
      </c>
      <c r="AU322" s="205" t="s">
        <v>82</v>
      </c>
      <c r="AV322" s="13" t="s">
        <v>82</v>
      </c>
      <c r="AW322" s="13" t="s">
        <v>36</v>
      </c>
      <c r="AX322" s="13" t="s">
        <v>80</v>
      </c>
      <c r="AY322" s="205" t="s">
        <v>167</v>
      </c>
    </row>
    <row r="323" spans="2:65" s="1" customFormat="1" ht="16.5" customHeight="1">
      <c r="B323" s="181"/>
      <c r="C323" s="213" t="s">
        <v>1001</v>
      </c>
      <c r="D323" s="213" t="s">
        <v>274</v>
      </c>
      <c r="E323" s="214" t="s">
        <v>1002</v>
      </c>
      <c r="F323" s="215" t="s">
        <v>1003</v>
      </c>
      <c r="G323" s="216" t="s">
        <v>266</v>
      </c>
      <c r="H323" s="217">
        <v>314.64</v>
      </c>
      <c r="I323" s="218"/>
      <c r="J323" s="219">
        <f>ROUND(I323*H323,2)</f>
        <v>0</v>
      </c>
      <c r="K323" s="215" t="s">
        <v>173</v>
      </c>
      <c r="L323" s="220"/>
      <c r="M323" s="221" t="s">
        <v>5</v>
      </c>
      <c r="N323" s="222" t="s">
        <v>44</v>
      </c>
      <c r="O323" s="42"/>
      <c r="P323" s="191">
        <f>O323*H323</f>
        <v>0</v>
      </c>
      <c r="Q323" s="191">
        <v>8E-05</v>
      </c>
      <c r="R323" s="191">
        <f>Q323*H323</f>
        <v>0.0251712</v>
      </c>
      <c r="S323" s="191">
        <v>0</v>
      </c>
      <c r="T323" s="192">
        <f>S323*H323</f>
        <v>0</v>
      </c>
      <c r="AR323" s="24" t="s">
        <v>353</v>
      </c>
      <c r="AT323" s="24" t="s">
        <v>274</v>
      </c>
      <c r="AU323" s="24" t="s">
        <v>82</v>
      </c>
      <c r="AY323" s="24" t="s">
        <v>167</v>
      </c>
      <c r="BE323" s="193">
        <f>IF(N323="základní",J323,0)</f>
        <v>0</v>
      </c>
      <c r="BF323" s="193">
        <f>IF(N323="snížená",J323,0)</f>
        <v>0</v>
      </c>
      <c r="BG323" s="193">
        <f>IF(N323="zákl. přenesená",J323,0)</f>
        <v>0</v>
      </c>
      <c r="BH323" s="193">
        <f>IF(N323="sníž. přenesená",J323,0)</f>
        <v>0</v>
      </c>
      <c r="BI323" s="193">
        <f>IF(N323="nulová",J323,0)</f>
        <v>0</v>
      </c>
      <c r="BJ323" s="24" t="s">
        <v>80</v>
      </c>
      <c r="BK323" s="193">
        <f>ROUND(I323*H323,2)</f>
        <v>0</v>
      </c>
      <c r="BL323" s="24" t="s">
        <v>263</v>
      </c>
      <c r="BM323" s="24" t="s">
        <v>1004</v>
      </c>
    </row>
    <row r="324" spans="2:51" s="13" customFormat="1" ht="13.5">
      <c r="B324" s="204"/>
      <c r="D324" s="194" t="s">
        <v>178</v>
      </c>
      <c r="E324" s="205" t="s">
        <v>5</v>
      </c>
      <c r="F324" s="206" t="s">
        <v>1005</v>
      </c>
      <c r="H324" s="207">
        <v>20.976</v>
      </c>
      <c r="I324" s="208"/>
      <c r="L324" s="204"/>
      <c r="M324" s="209"/>
      <c r="N324" s="210"/>
      <c r="O324" s="210"/>
      <c r="P324" s="210"/>
      <c r="Q324" s="210"/>
      <c r="R324" s="210"/>
      <c r="S324" s="210"/>
      <c r="T324" s="211"/>
      <c r="AT324" s="205" t="s">
        <v>178</v>
      </c>
      <c r="AU324" s="205" t="s">
        <v>82</v>
      </c>
      <c r="AV324" s="13" t="s">
        <v>82</v>
      </c>
      <c r="AW324" s="13" t="s">
        <v>36</v>
      </c>
      <c r="AX324" s="13" t="s">
        <v>80</v>
      </c>
      <c r="AY324" s="205" t="s">
        <v>167</v>
      </c>
    </row>
    <row r="325" spans="2:51" s="13" customFormat="1" ht="13.5">
      <c r="B325" s="204"/>
      <c r="D325" s="194" t="s">
        <v>178</v>
      </c>
      <c r="F325" s="206" t="s">
        <v>1006</v>
      </c>
      <c r="H325" s="207">
        <v>314.64</v>
      </c>
      <c r="I325" s="208"/>
      <c r="L325" s="204"/>
      <c r="M325" s="209"/>
      <c r="N325" s="210"/>
      <c r="O325" s="210"/>
      <c r="P325" s="210"/>
      <c r="Q325" s="210"/>
      <c r="R325" s="210"/>
      <c r="S325" s="210"/>
      <c r="T325" s="211"/>
      <c r="AT325" s="205" t="s">
        <v>178</v>
      </c>
      <c r="AU325" s="205" t="s">
        <v>82</v>
      </c>
      <c r="AV325" s="13" t="s">
        <v>82</v>
      </c>
      <c r="AW325" s="13" t="s">
        <v>6</v>
      </c>
      <c r="AX325" s="13" t="s">
        <v>80</v>
      </c>
      <c r="AY325" s="205" t="s">
        <v>167</v>
      </c>
    </row>
    <row r="326" spans="2:65" s="1" customFormat="1" ht="38.25" customHeight="1">
      <c r="B326" s="181"/>
      <c r="C326" s="182" t="s">
        <v>1007</v>
      </c>
      <c r="D326" s="182" t="s">
        <v>169</v>
      </c>
      <c r="E326" s="183" t="s">
        <v>1008</v>
      </c>
      <c r="F326" s="184" t="s">
        <v>1009</v>
      </c>
      <c r="G326" s="185" t="s">
        <v>200</v>
      </c>
      <c r="H326" s="186">
        <v>0.263</v>
      </c>
      <c r="I326" s="187"/>
      <c r="J326" s="188">
        <f>ROUND(I326*H326,2)</f>
        <v>0</v>
      </c>
      <c r="K326" s="184" t="s">
        <v>173</v>
      </c>
      <c r="L326" s="41"/>
      <c r="M326" s="189" t="s">
        <v>5</v>
      </c>
      <c r="N326" s="190" t="s">
        <v>44</v>
      </c>
      <c r="O326" s="42"/>
      <c r="P326" s="191">
        <f>O326*H326</f>
        <v>0</v>
      </c>
      <c r="Q326" s="191">
        <v>0</v>
      </c>
      <c r="R326" s="191">
        <f>Q326*H326</f>
        <v>0</v>
      </c>
      <c r="S326" s="191">
        <v>0</v>
      </c>
      <c r="T326" s="192">
        <f>S326*H326</f>
        <v>0</v>
      </c>
      <c r="AR326" s="24" t="s">
        <v>263</v>
      </c>
      <c r="AT326" s="24" t="s">
        <v>169</v>
      </c>
      <c r="AU326" s="24" t="s">
        <v>82</v>
      </c>
      <c r="AY326" s="24" t="s">
        <v>167</v>
      </c>
      <c r="BE326" s="193">
        <f>IF(N326="základní",J326,0)</f>
        <v>0</v>
      </c>
      <c r="BF326" s="193">
        <f>IF(N326="snížená",J326,0)</f>
        <v>0</v>
      </c>
      <c r="BG326" s="193">
        <f>IF(N326="zákl. přenesená",J326,0)</f>
        <v>0</v>
      </c>
      <c r="BH326" s="193">
        <f>IF(N326="sníž. přenesená",J326,0)</f>
        <v>0</v>
      </c>
      <c r="BI326" s="193">
        <f>IF(N326="nulová",J326,0)</f>
        <v>0</v>
      </c>
      <c r="BJ326" s="24" t="s">
        <v>80</v>
      </c>
      <c r="BK326" s="193">
        <f>ROUND(I326*H326,2)</f>
        <v>0</v>
      </c>
      <c r="BL326" s="24" t="s">
        <v>263</v>
      </c>
      <c r="BM326" s="24" t="s">
        <v>1010</v>
      </c>
    </row>
    <row r="327" spans="2:51" s="13" customFormat="1" ht="13.5">
      <c r="B327" s="204"/>
      <c r="D327" s="194" t="s">
        <v>178</v>
      </c>
      <c r="E327" s="205" t="s">
        <v>5</v>
      </c>
      <c r="F327" s="206" t="s">
        <v>1011</v>
      </c>
      <c r="H327" s="207">
        <v>0.263</v>
      </c>
      <c r="I327" s="208"/>
      <c r="L327" s="204"/>
      <c r="M327" s="209"/>
      <c r="N327" s="210"/>
      <c r="O327" s="210"/>
      <c r="P327" s="210"/>
      <c r="Q327" s="210"/>
      <c r="R327" s="210"/>
      <c r="S327" s="210"/>
      <c r="T327" s="211"/>
      <c r="AT327" s="205" t="s">
        <v>178</v>
      </c>
      <c r="AU327" s="205" t="s">
        <v>82</v>
      </c>
      <c r="AV327" s="13" t="s">
        <v>82</v>
      </c>
      <c r="AW327" s="13" t="s">
        <v>36</v>
      </c>
      <c r="AX327" s="13" t="s">
        <v>80</v>
      </c>
      <c r="AY327" s="205" t="s">
        <v>167</v>
      </c>
    </row>
    <row r="328" spans="2:65" s="1" customFormat="1" ht="16.5" customHeight="1">
      <c r="B328" s="181"/>
      <c r="C328" s="213" t="s">
        <v>1012</v>
      </c>
      <c r="D328" s="213" t="s">
        <v>274</v>
      </c>
      <c r="E328" s="214" t="s">
        <v>1013</v>
      </c>
      <c r="F328" s="215" t="s">
        <v>1014</v>
      </c>
      <c r="G328" s="216" t="s">
        <v>248</v>
      </c>
      <c r="H328" s="217">
        <v>0.473</v>
      </c>
      <c r="I328" s="218"/>
      <c r="J328" s="219">
        <f>ROUND(I328*H328,2)</f>
        <v>0</v>
      </c>
      <c r="K328" s="215" t="s">
        <v>173</v>
      </c>
      <c r="L328" s="220"/>
      <c r="M328" s="221" t="s">
        <v>5</v>
      </c>
      <c r="N328" s="222" t="s">
        <v>44</v>
      </c>
      <c r="O328" s="42"/>
      <c r="P328" s="191">
        <f>O328*H328</f>
        <v>0</v>
      </c>
      <c r="Q328" s="191">
        <v>1</v>
      </c>
      <c r="R328" s="191">
        <f>Q328*H328</f>
        <v>0.473</v>
      </c>
      <c r="S328" s="191">
        <v>0</v>
      </c>
      <c r="T328" s="192">
        <f>S328*H328</f>
        <v>0</v>
      </c>
      <c r="AR328" s="24" t="s">
        <v>353</v>
      </c>
      <c r="AT328" s="24" t="s">
        <v>274</v>
      </c>
      <c r="AU328" s="24" t="s">
        <v>82</v>
      </c>
      <c r="AY328" s="24" t="s">
        <v>167</v>
      </c>
      <c r="BE328" s="193">
        <f>IF(N328="základní",J328,0)</f>
        <v>0</v>
      </c>
      <c r="BF328" s="193">
        <f>IF(N328="snížená",J328,0)</f>
        <v>0</v>
      </c>
      <c r="BG328" s="193">
        <f>IF(N328="zákl. přenesená",J328,0)</f>
        <v>0</v>
      </c>
      <c r="BH328" s="193">
        <f>IF(N328="sníž. přenesená",J328,0)</f>
        <v>0</v>
      </c>
      <c r="BI328" s="193">
        <f>IF(N328="nulová",J328,0)</f>
        <v>0</v>
      </c>
      <c r="BJ328" s="24" t="s">
        <v>80</v>
      </c>
      <c r="BK328" s="193">
        <f>ROUND(I328*H328,2)</f>
        <v>0</v>
      </c>
      <c r="BL328" s="24" t="s">
        <v>263</v>
      </c>
      <c r="BM328" s="24" t="s">
        <v>1015</v>
      </c>
    </row>
    <row r="329" spans="2:51" s="13" customFormat="1" ht="13.5">
      <c r="B329" s="204"/>
      <c r="D329" s="194" t="s">
        <v>178</v>
      </c>
      <c r="E329" s="205" t="s">
        <v>5</v>
      </c>
      <c r="F329" s="206" t="s">
        <v>1016</v>
      </c>
      <c r="H329" s="207">
        <v>0.263</v>
      </c>
      <c r="I329" s="208"/>
      <c r="L329" s="204"/>
      <c r="M329" s="209"/>
      <c r="N329" s="210"/>
      <c r="O329" s="210"/>
      <c r="P329" s="210"/>
      <c r="Q329" s="210"/>
      <c r="R329" s="210"/>
      <c r="S329" s="210"/>
      <c r="T329" s="211"/>
      <c r="AT329" s="205" t="s">
        <v>178</v>
      </c>
      <c r="AU329" s="205" t="s">
        <v>82</v>
      </c>
      <c r="AV329" s="13" t="s">
        <v>82</v>
      </c>
      <c r="AW329" s="13" t="s">
        <v>36</v>
      </c>
      <c r="AX329" s="13" t="s">
        <v>80</v>
      </c>
      <c r="AY329" s="205" t="s">
        <v>167</v>
      </c>
    </row>
    <row r="330" spans="2:51" s="13" customFormat="1" ht="13.5">
      <c r="B330" s="204"/>
      <c r="D330" s="194" t="s">
        <v>178</v>
      </c>
      <c r="F330" s="206" t="s">
        <v>1017</v>
      </c>
      <c r="H330" s="207">
        <v>0.473</v>
      </c>
      <c r="I330" s="208"/>
      <c r="L330" s="204"/>
      <c r="M330" s="209"/>
      <c r="N330" s="210"/>
      <c r="O330" s="210"/>
      <c r="P330" s="210"/>
      <c r="Q330" s="210"/>
      <c r="R330" s="210"/>
      <c r="S330" s="210"/>
      <c r="T330" s="211"/>
      <c r="AT330" s="205" t="s">
        <v>178</v>
      </c>
      <c r="AU330" s="205" t="s">
        <v>82</v>
      </c>
      <c r="AV330" s="13" t="s">
        <v>82</v>
      </c>
      <c r="AW330" s="13" t="s">
        <v>6</v>
      </c>
      <c r="AX330" s="13" t="s">
        <v>80</v>
      </c>
      <c r="AY330" s="205" t="s">
        <v>167</v>
      </c>
    </row>
    <row r="331" spans="2:65" s="1" customFormat="1" ht="25.5" customHeight="1">
      <c r="B331" s="181"/>
      <c r="C331" s="182" t="s">
        <v>1018</v>
      </c>
      <c r="D331" s="182" t="s">
        <v>169</v>
      </c>
      <c r="E331" s="183" t="s">
        <v>1019</v>
      </c>
      <c r="F331" s="184" t="s">
        <v>1020</v>
      </c>
      <c r="G331" s="185" t="s">
        <v>194</v>
      </c>
      <c r="H331" s="186">
        <v>21.88</v>
      </c>
      <c r="I331" s="187"/>
      <c r="J331" s="188">
        <f>ROUND(I331*H331,2)</f>
        <v>0</v>
      </c>
      <c r="K331" s="184" t="s">
        <v>173</v>
      </c>
      <c r="L331" s="41"/>
      <c r="M331" s="189" t="s">
        <v>5</v>
      </c>
      <c r="N331" s="190" t="s">
        <v>44</v>
      </c>
      <c r="O331" s="42"/>
      <c r="P331" s="191">
        <f>O331*H331</f>
        <v>0</v>
      </c>
      <c r="Q331" s="191">
        <v>0</v>
      </c>
      <c r="R331" s="191">
        <f>Q331*H331</f>
        <v>0</v>
      </c>
      <c r="S331" s="191">
        <v>0</v>
      </c>
      <c r="T331" s="192">
        <f>S331*H331</f>
        <v>0</v>
      </c>
      <c r="AR331" s="24" t="s">
        <v>263</v>
      </c>
      <c r="AT331" s="24" t="s">
        <v>169</v>
      </c>
      <c r="AU331" s="24" t="s">
        <v>82</v>
      </c>
      <c r="AY331" s="24" t="s">
        <v>167</v>
      </c>
      <c r="BE331" s="193">
        <f>IF(N331="základní",J331,0)</f>
        <v>0</v>
      </c>
      <c r="BF331" s="193">
        <f>IF(N331="snížená",J331,0)</f>
        <v>0</v>
      </c>
      <c r="BG331" s="193">
        <f>IF(N331="zákl. přenesená",J331,0)</f>
        <v>0</v>
      </c>
      <c r="BH331" s="193">
        <f>IF(N331="sníž. přenesená",J331,0)</f>
        <v>0</v>
      </c>
      <c r="BI331" s="193">
        <f>IF(N331="nulová",J331,0)</f>
        <v>0</v>
      </c>
      <c r="BJ331" s="24" t="s">
        <v>80</v>
      </c>
      <c r="BK331" s="193">
        <f>ROUND(I331*H331,2)</f>
        <v>0</v>
      </c>
      <c r="BL331" s="24" t="s">
        <v>263</v>
      </c>
      <c r="BM331" s="24" t="s">
        <v>1021</v>
      </c>
    </row>
    <row r="332" spans="2:51" s="13" customFormat="1" ht="13.5">
      <c r="B332" s="204"/>
      <c r="D332" s="194" t="s">
        <v>178</v>
      </c>
      <c r="E332" s="205" t="s">
        <v>5</v>
      </c>
      <c r="F332" s="206" t="s">
        <v>1022</v>
      </c>
      <c r="H332" s="207">
        <v>21.88</v>
      </c>
      <c r="I332" s="208"/>
      <c r="L332" s="204"/>
      <c r="M332" s="209"/>
      <c r="N332" s="210"/>
      <c r="O332" s="210"/>
      <c r="P332" s="210"/>
      <c r="Q332" s="210"/>
      <c r="R332" s="210"/>
      <c r="S332" s="210"/>
      <c r="T332" s="211"/>
      <c r="AT332" s="205" t="s">
        <v>178</v>
      </c>
      <c r="AU332" s="205" t="s">
        <v>82</v>
      </c>
      <c r="AV332" s="13" t="s">
        <v>82</v>
      </c>
      <c r="AW332" s="13" t="s">
        <v>36</v>
      </c>
      <c r="AX332" s="13" t="s">
        <v>80</v>
      </c>
      <c r="AY332" s="205" t="s">
        <v>167</v>
      </c>
    </row>
    <row r="333" spans="2:65" s="1" customFormat="1" ht="16.5" customHeight="1">
      <c r="B333" s="181"/>
      <c r="C333" s="213" t="s">
        <v>1023</v>
      </c>
      <c r="D333" s="213" t="s">
        <v>274</v>
      </c>
      <c r="E333" s="214" t="s">
        <v>1024</v>
      </c>
      <c r="F333" s="215" t="s">
        <v>1025</v>
      </c>
      <c r="G333" s="216" t="s">
        <v>194</v>
      </c>
      <c r="H333" s="217">
        <v>21.88</v>
      </c>
      <c r="I333" s="218"/>
      <c r="J333" s="219">
        <f>ROUND(I333*H333,2)</f>
        <v>0</v>
      </c>
      <c r="K333" s="215" t="s">
        <v>173</v>
      </c>
      <c r="L333" s="220"/>
      <c r="M333" s="221" t="s">
        <v>5</v>
      </c>
      <c r="N333" s="222" t="s">
        <v>44</v>
      </c>
      <c r="O333" s="42"/>
      <c r="P333" s="191">
        <f>O333*H333</f>
        <v>0</v>
      </c>
      <c r="Q333" s="191">
        <v>2E-05</v>
      </c>
      <c r="R333" s="191">
        <f>Q333*H333</f>
        <v>0.0004376</v>
      </c>
      <c r="S333" s="191">
        <v>0</v>
      </c>
      <c r="T333" s="192">
        <f>S333*H333</f>
        <v>0</v>
      </c>
      <c r="AR333" s="24" t="s">
        <v>353</v>
      </c>
      <c r="AT333" s="24" t="s">
        <v>274</v>
      </c>
      <c r="AU333" s="24" t="s">
        <v>82</v>
      </c>
      <c r="AY333" s="24" t="s">
        <v>167</v>
      </c>
      <c r="BE333" s="193">
        <f>IF(N333="základní",J333,0)</f>
        <v>0</v>
      </c>
      <c r="BF333" s="193">
        <f>IF(N333="snížená",J333,0)</f>
        <v>0</v>
      </c>
      <c r="BG333" s="193">
        <f>IF(N333="zákl. přenesená",J333,0)</f>
        <v>0</v>
      </c>
      <c r="BH333" s="193">
        <f>IF(N333="sníž. přenesená",J333,0)</f>
        <v>0</v>
      </c>
      <c r="BI333" s="193">
        <f>IF(N333="nulová",J333,0)</f>
        <v>0</v>
      </c>
      <c r="BJ333" s="24" t="s">
        <v>80</v>
      </c>
      <c r="BK333" s="193">
        <f>ROUND(I333*H333,2)</f>
        <v>0</v>
      </c>
      <c r="BL333" s="24" t="s">
        <v>263</v>
      </c>
      <c r="BM333" s="24" t="s">
        <v>1026</v>
      </c>
    </row>
    <row r="334" spans="2:51" s="13" customFormat="1" ht="13.5">
      <c r="B334" s="204"/>
      <c r="D334" s="194" t="s">
        <v>178</v>
      </c>
      <c r="F334" s="206" t="s">
        <v>1027</v>
      </c>
      <c r="H334" s="207">
        <v>21.88</v>
      </c>
      <c r="I334" s="208"/>
      <c r="L334" s="204"/>
      <c r="M334" s="209"/>
      <c r="N334" s="210"/>
      <c r="O334" s="210"/>
      <c r="P334" s="210"/>
      <c r="Q334" s="210"/>
      <c r="R334" s="210"/>
      <c r="S334" s="210"/>
      <c r="T334" s="211"/>
      <c r="AT334" s="205" t="s">
        <v>178</v>
      </c>
      <c r="AU334" s="205" t="s">
        <v>82</v>
      </c>
      <c r="AV334" s="13" t="s">
        <v>82</v>
      </c>
      <c r="AW334" s="13" t="s">
        <v>6</v>
      </c>
      <c r="AX334" s="13" t="s">
        <v>80</v>
      </c>
      <c r="AY334" s="205" t="s">
        <v>167</v>
      </c>
    </row>
    <row r="335" spans="2:65" s="1" customFormat="1" ht="38.25" customHeight="1">
      <c r="B335" s="181"/>
      <c r="C335" s="182" t="s">
        <v>1028</v>
      </c>
      <c r="D335" s="182" t="s">
        <v>169</v>
      </c>
      <c r="E335" s="183" t="s">
        <v>1029</v>
      </c>
      <c r="F335" s="184" t="s">
        <v>1030</v>
      </c>
      <c r="G335" s="185" t="s">
        <v>248</v>
      </c>
      <c r="H335" s="186">
        <v>2.005</v>
      </c>
      <c r="I335" s="187"/>
      <c r="J335" s="188">
        <f>ROUND(I335*H335,2)</f>
        <v>0</v>
      </c>
      <c r="K335" s="184" t="s">
        <v>173</v>
      </c>
      <c r="L335" s="41"/>
      <c r="M335" s="189" t="s">
        <v>5</v>
      </c>
      <c r="N335" s="190" t="s">
        <v>44</v>
      </c>
      <c r="O335" s="42"/>
      <c r="P335" s="191">
        <f>O335*H335</f>
        <v>0</v>
      </c>
      <c r="Q335" s="191">
        <v>0</v>
      </c>
      <c r="R335" s="191">
        <f>Q335*H335</f>
        <v>0</v>
      </c>
      <c r="S335" s="191">
        <v>0</v>
      </c>
      <c r="T335" s="192">
        <f>S335*H335</f>
        <v>0</v>
      </c>
      <c r="AR335" s="24" t="s">
        <v>263</v>
      </c>
      <c r="AT335" s="24" t="s">
        <v>169</v>
      </c>
      <c r="AU335" s="24" t="s">
        <v>82</v>
      </c>
      <c r="AY335" s="24" t="s">
        <v>167</v>
      </c>
      <c r="BE335" s="193">
        <f>IF(N335="základní",J335,0)</f>
        <v>0</v>
      </c>
      <c r="BF335" s="193">
        <f>IF(N335="snížená",J335,0)</f>
        <v>0</v>
      </c>
      <c r="BG335" s="193">
        <f>IF(N335="zákl. přenesená",J335,0)</f>
        <v>0</v>
      </c>
      <c r="BH335" s="193">
        <f>IF(N335="sníž. přenesená",J335,0)</f>
        <v>0</v>
      </c>
      <c r="BI335" s="193">
        <f>IF(N335="nulová",J335,0)</f>
        <v>0</v>
      </c>
      <c r="BJ335" s="24" t="s">
        <v>80</v>
      </c>
      <c r="BK335" s="193">
        <f>ROUND(I335*H335,2)</f>
        <v>0</v>
      </c>
      <c r="BL335" s="24" t="s">
        <v>263</v>
      </c>
      <c r="BM335" s="24" t="s">
        <v>1031</v>
      </c>
    </row>
    <row r="336" spans="2:47" s="1" customFormat="1" ht="104.5">
      <c r="B336" s="41"/>
      <c r="D336" s="194" t="s">
        <v>176</v>
      </c>
      <c r="F336" s="195" t="s">
        <v>647</v>
      </c>
      <c r="I336" s="156"/>
      <c r="L336" s="41"/>
      <c r="M336" s="196"/>
      <c r="N336" s="42"/>
      <c r="O336" s="42"/>
      <c r="P336" s="42"/>
      <c r="Q336" s="42"/>
      <c r="R336" s="42"/>
      <c r="S336" s="42"/>
      <c r="T336" s="70"/>
      <c r="AT336" s="24" t="s">
        <v>176</v>
      </c>
      <c r="AU336" s="24" t="s">
        <v>82</v>
      </c>
    </row>
    <row r="337" spans="2:63" s="11" customFormat="1" ht="29.9" customHeight="1">
      <c r="B337" s="168"/>
      <c r="D337" s="169" t="s">
        <v>72</v>
      </c>
      <c r="E337" s="179" t="s">
        <v>1032</v>
      </c>
      <c r="F337" s="179" t="s">
        <v>1033</v>
      </c>
      <c r="I337" s="171"/>
      <c r="J337" s="180">
        <f>BK337</f>
        <v>0</v>
      </c>
      <c r="L337" s="168"/>
      <c r="M337" s="173"/>
      <c r="N337" s="174"/>
      <c r="O337" s="174"/>
      <c r="P337" s="175">
        <f>SUM(P338:P364)</f>
        <v>0</v>
      </c>
      <c r="Q337" s="174"/>
      <c r="R337" s="175">
        <f>SUM(R338:R364)</f>
        <v>0.3029593</v>
      </c>
      <c r="S337" s="174"/>
      <c r="T337" s="176">
        <f>SUM(T338:T364)</f>
        <v>0</v>
      </c>
      <c r="AR337" s="169" t="s">
        <v>82</v>
      </c>
      <c r="AT337" s="177" t="s">
        <v>72</v>
      </c>
      <c r="AU337" s="177" t="s">
        <v>80</v>
      </c>
      <c r="AY337" s="169" t="s">
        <v>167</v>
      </c>
      <c r="BK337" s="178">
        <f>SUM(BK338:BK364)</f>
        <v>0</v>
      </c>
    </row>
    <row r="338" spans="2:65" s="1" customFormat="1" ht="25.5" customHeight="1">
      <c r="B338" s="181"/>
      <c r="C338" s="182" t="s">
        <v>1034</v>
      </c>
      <c r="D338" s="182" t="s">
        <v>169</v>
      </c>
      <c r="E338" s="183" t="s">
        <v>1035</v>
      </c>
      <c r="F338" s="184" t="s">
        <v>1036</v>
      </c>
      <c r="G338" s="185" t="s">
        <v>172</v>
      </c>
      <c r="H338" s="186">
        <v>17.376</v>
      </c>
      <c r="I338" s="187"/>
      <c r="J338" s="188">
        <f>ROUND(I338*H338,2)</f>
        <v>0</v>
      </c>
      <c r="K338" s="184" t="s">
        <v>173</v>
      </c>
      <c r="L338" s="41"/>
      <c r="M338" s="189" t="s">
        <v>5</v>
      </c>
      <c r="N338" s="190" t="s">
        <v>44</v>
      </c>
      <c r="O338" s="42"/>
      <c r="P338" s="191">
        <f>O338*H338</f>
        <v>0</v>
      </c>
      <c r="Q338" s="191">
        <v>0</v>
      </c>
      <c r="R338" s="191">
        <f>Q338*H338</f>
        <v>0</v>
      </c>
      <c r="S338" s="191">
        <v>0</v>
      </c>
      <c r="T338" s="192">
        <f>S338*H338</f>
        <v>0</v>
      </c>
      <c r="AR338" s="24" t="s">
        <v>263</v>
      </c>
      <c r="AT338" s="24" t="s">
        <v>169</v>
      </c>
      <c r="AU338" s="24" t="s">
        <v>82</v>
      </c>
      <c r="AY338" s="24" t="s">
        <v>167</v>
      </c>
      <c r="BE338" s="193">
        <f>IF(N338="základní",J338,0)</f>
        <v>0</v>
      </c>
      <c r="BF338" s="193">
        <f>IF(N338="snížená",J338,0)</f>
        <v>0</v>
      </c>
      <c r="BG338" s="193">
        <f>IF(N338="zákl. přenesená",J338,0)</f>
        <v>0</v>
      </c>
      <c r="BH338" s="193">
        <f>IF(N338="sníž. přenesená",J338,0)</f>
        <v>0</v>
      </c>
      <c r="BI338" s="193">
        <f>IF(N338="nulová",J338,0)</f>
        <v>0</v>
      </c>
      <c r="BJ338" s="24" t="s">
        <v>80</v>
      </c>
      <c r="BK338" s="193">
        <f>ROUND(I338*H338,2)</f>
        <v>0</v>
      </c>
      <c r="BL338" s="24" t="s">
        <v>263</v>
      </c>
      <c r="BM338" s="24" t="s">
        <v>1037</v>
      </c>
    </row>
    <row r="339" spans="2:47" s="1" customFormat="1" ht="38">
      <c r="B339" s="41"/>
      <c r="D339" s="194" t="s">
        <v>176</v>
      </c>
      <c r="F339" s="195" t="s">
        <v>1038</v>
      </c>
      <c r="I339" s="156"/>
      <c r="L339" s="41"/>
      <c r="M339" s="196"/>
      <c r="N339" s="42"/>
      <c r="O339" s="42"/>
      <c r="P339" s="42"/>
      <c r="Q339" s="42"/>
      <c r="R339" s="42"/>
      <c r="S339" s="42"/>
      <c r="T339" s="70"/>
      <c r="AT339" s="24" t="s">
        <v>176</v>
      </c>
      <c r="AU339" s="24" t="s">
        <v>82</v>
      </c>
    </row>
    <row r="340" spans="2:51" s="13" customFormat="1" ht="13.5">
      <c r="B340" s="204"/>
      <c r="D340" s="194" t="s">
        <v>178</v>
      </c>
      <c r="E340" s="205" t="s">
        <v>5</v>
      </c>
      <c r="F340" s="206" t="s">
        <v>1039</v>
      </c>
      <c r="H340" s="207">
        <v>17.376</v>
      </c>
      <c r="I340" s="208"/>
      <c r="L340" s="204"/>
      <c r="M340" s="209"/>
      <c r="N340" s="210"/>
      <c r="O340" s="210"/>
      <c r="P340" s="210"/>
      <c r="Q340" s="210"/>
      <c r="R340" s="210"/>
      <c r="S340" s="210"/>
      <c r="T340" s="211"/>
      <c r="AT340" s="205" t="s">
        <v>178</v>
      </c>
      <c r="AU340" s="205" t="s">
        <v>82</v>
      </c>
      <c r="AV340" s="13" t="s">
        <v>82</v>
      </c>
      <c r="AW340" s="13" t="s">
        <v>36</v>
      </c>
      <c r="AX340" s="13" t="s">
        <v>80</v>
      </c>
      <c r="AY340" s="205" t="s">
        <v>167</v>
      </c>
    </row>
    <row r="341" spans="2:65" s="1" customFormat="1" ht="16.5" customHeight="1">
      <c r="B341" s="181"/>
      <c r="C341" s="213" t="s">
        <v>1040</v>
      </c>
      <c r="D341" s="213" t="s">
        <v>274</v>
      </c>
      <c r="E341" s="214" t="s">
        <v>1041</v>
      </c>
      <c r="F341" s="215" t="s">
        <v>1042</v>
      </c>
      <c r="G341" s="216" t="s">
        <v>172</v>
      </c>
      <c r="H341" s="217">
        <v>17.724</v>
      </c>
      <c r="I341" s="218"/>
      <c r="J341" s="219">
        <f>ROUND(I341*H341,2)</f>
        <v>0</v>
      </c>
      <c r="K341" s="215" t="s">
        <v>173</v>
      </c>
      <c r="L341" s="220"/>
      <c r="M341" s="221" t="s">
        <v>5</v>
      </c>
      <c r="N341" s="222" t="s">
        <v>44</v>
      </c>
      <c r="O341" s="42"/>
      <c r="P341" s="191">
        <f>O341*H341</f>
        <v>0</v>
      </c>
      <c r="Q341" s="191">
        <v>0.003</v>
      </c>
      <c r="R341" s="191">
        <f>Q341*H341</f>
        <v>0.053172000000000004</v>
      </c>
      <c r="S341" s="191">
        <v>0</v>
      </c>
      <c r="T341" s="192">
        <f>S341*H341</f>
        <v>0</v>
      </c>
      <c r="AR341" s="24" t="s">
        <v>353</v>
      </c>
      <c r="AT341" s="24" t="s">
        <v>274</v>
      </c>
      <c r="AU341" s="24" t="s">
        <v>82</v>
      </c>
      <c r="AY341" s="24" t="s">
        <v>167</v>
      </c>
      <c r="BE341" s="193">
        <f>IF(N341="základní",J341,0)</f>
        <v>0</v>
      </c>
      <c r="BF341" s="193">
        <f>IF(N341="snížená",J341,0)</f>
        <v>0</v>
      </c>
      <c r="BG341" s="193">
        <f>IF(N341="zákl. přenesená",J341,0)</f>
        <v>0</v>
      </c>
      <c r="BH341" s="193">
        <f>IF(N341="sníž. přenesená",J341,0)</f>
        <v>0</v>
      </c>
      <c r="BI341" s="193">
        <f>IF(N341="nulová",J341,0)</f>
        <v>0</v>
      </c>
      <c r="BJ341" s="24" t="s">
        <v>80</v>
      </c>
      <c r="BK341" s="193">
        <f>ROUND(I341*H341,2)</f>
        <v>0</v>
      </c>
      <c r="BL341" s="24" t="s">
        <v>263</v>
      </c>
      <c r="BM341" s="24" t="s">
        <v>1043</v>
      </c>
    </row>
    <row r="342" spans="2:51" s="13" customFormat="1" ht="13.5">
      <c r="B342" s="204"/>
      <c r="D342" s="194" t="s">
        <v>178</v>
      </c>
      <c r="E342" s="205" t="s">
        <v>5</v>
      </c>
      <c r="F342" s="206" t="s">
        <v>1044</v>
      </c>
      <c r="H342" s="207">
        <v>17.376</v>
      </c>
      <c r="I342" s="208"/>
      <c r="L342" s="204"/>
      <c r="M342" s="209"/>
      <c r="N342" s="210"/>
      <c r="O342" s="210"/>
      <c r="P342" s="210"/>
      <c r="Q342" s="210"/>
      <c r="R342" s="210"/>
      <c r="S342" s="210"/>
      <c r="T342" s="211"/>
      <c r="AT342" s="205" t="s">
        <v>178</v>
      </c>
      <c r="AU342" s="205" t="s">
        <v>82</v>
      </c>
      <c r="AV342" s="13" t="s">
        <v>82</v>
      </c>
      <c r="AW342" s="13" t="s">
        <v>36</v>
      </c>
      <c r="AX342" s="13" t="s">
        <v>80</v>
      </c>
      <c r="AY342" s="205" t="s">
        <v>167</v>
      </c>
    </row>
    <row r="343" spans="2:51" s="13" customFormat="1" ht="13.5">
      <c r="B343" s="204"/>
      <c r="D343" s="194" t="s">
        <v>178</v>
      </c>
      <c r="F343" s="206" t="s">
        <v>1045</v>
      </c>
      <c r="H343" s="207">
        <v>17.724</v>
      </c>
      <c r="I343" s="208"/>
      <c r="L343" s="204"/>
      <c r="M343" s="209"/>
      <c r="N343" s="210"/>
      <c r="O343" s="210"/>
      <c r="P343" s="210"/>
      <c r="Q343" s="210"/>
      <c r="R343" s="210"/>
      <c r="S343" s="210"/>
      <c r="T343" s="211"/>
      <c r="AT343" s="205" t="s">
        <v>178</v>
      </c>
      <c r="AU343" s="205" t="s">
        <v>82</v>
      </c>
      <c r="AV343" s="13" t="s">
        <v>82</v>
      </c>
      <c r="AW343" s="13" t="s">
        <v>6</v>
      </c>
      <c r="AX343" s="13" t="s">
        <v>80</v>
      </c>
      <c r="AY343" s="205" t="s">
        <v>167</v>
      </c>
    </row>
    <row r="344" spans="2:65" s="1" customFormat="1" ht="25.5" customHeight="1">
      <c r="B344" s="181"/>
      <c r="C344" s="182" t="s">
        <v>1046</v>
      </c>
      <c r="D344" s="182" t="s">
        <v>169</v>
      </c>
      <c r="E344" s="183" t="s">
        <v>1047</v>
      </c>
      <c r="F344" s="184" t="s">
        <v>1048</v>
      </c>
      <c r="G344" s="185" t="s">
        <v>172</v>
      </c>
      <c r="H344" s="186">
        <v>15.316</v>
      </c>
      <c r="I344" s="187"/>
      <c r="J344" s="188">
        <f>ROUND(I344*H344,2)</f>
        <v>0</v>
      </c>
      <c r="K344" s="184" t="s">
        <v>173</v>
      </c>
      <c r="L344" s="41"/>
      <c r="M344" s="189" t="s">
        <v>5</v>
      </c>
      <c r="N344" s="190" t="s">
        <v>44</v>
      </c>
      <c r="O344" s="42"/>
      <c r="P344" s="191">
        <f>O344*H344</f>
        <v>0</v>
      </c>
      <c r="Q344" s="191">
        <v>0.006</v>
      </c>
      <c r="R344" s="191">
        <f>Q344*H344</f>
        <v>0.091896</v>
      </c>
      <c r="S344" s="191">
        <v>0</v>
      </c>
      <c r="T344" s="192">
        <f>S344*H344</f>
        <v>0</v>
      </c>
      <c r="AR344" s="24" t="s">
        <v>263</v>
      </c>
      <c r="AT344" s="24" t="s">
        <v>169</v>
      </c>
      <c r="AU344" s="24" t="s">
        <v>82</v>
      </c>
      <c r="AY344" s="24" t="s">
        <v>167</v>
      </c>
      <c r="BE344" s="193">
        <f>IF(N344="základní",J344,0)</f>
        <v>0</v>
      </c>
      <c r="BF344" s="193">
        <f>IF(N344="snížená",J344,0)</f>
        <v>0</v>
      </c>
      <c r="BG344" s="193">
        <f>IF(N344="zákl. přenesená",J344,0)</f>
        <v>0</v>
      </c>
      <c r="BH344" s="193">
        <f>IF(N344="sníž. přenesená",J344,0)</f>
        <v>0</v>
      </c>
      <c r="BI344" s="193">
        <f>IF(N344="nulová",J344,0)</f>
        <v>0</v>
      </c>
      <c r="BJ344" s="24" t="s">
        <v>80</v>
      </c>
      <c r="BK344" s="193">
        <f>ROUND(I344*H344,2)</f>
        <v>0</v>
      </c>
      <c r="BL344" s="24" t="s">
        <v>263</v>
      </c>
      <c r="BM344" s="24" t="s">
        <v>1049</v>
      </c>
    </row>
    <row r="345" spans="2:47" s="1" customFormat="1" ht="76">
      <c r="B345" s="41"/>
      <c r="D345" s="194" t="s">
        <v>176</v>
      </c>
      <c r="F345" s="195" t="s">
        <v>1050</v>
      </c>
      <c r="I345" s="156"/>
      <c r="L345" s="41"/>
      <c r="M345" s="196"/>
      <c r="N345" s="42"/>
      <c r="O345" s="42"/>
      <c r="P345" s="42"/>
      <c r="Q345" s="42"/>
      <c r="R345" s="42"/>
      <c r="S345" s="42"/>
      <c r="T345" s="70"/>
      <c r="AT345" s="24" t="s">
        <v>176</v>
      </c>
      <c r="AU345" s="24" t="s">
        <v>82</v>
      </c>
    </row>
    <row r="346" spans="2:51" s="13" customFormat="1" ht="13.5">
      <c r="B346" s="204"/>
      <c r="D346" s="194" t="s">
        <v>178</v>
      </c>
      <c r="E346" s="205" t="s">
        <v>5</v>
      </c>
      <c r="F346" s="206" t="s">
        <v>1051</v>
      </c>
      <c r="H346" s="207">
        <v>15.316</v>
      </c>
      <c r="I346" s="208"/>
      <c r="L346" s="204"/>
      <c r="M346" s="209"/>
      <c r="N346" s="210"/>
      <c r="O346" s="210"/>
      <c r="P346" s="210"/>
      <c r="Q346" s="210"/>
      <c r="R346" s="210"/>
      <c r="S346" s="210"/>
      <c r="T346" s="211"/>
      <c r="AT346" s="205" t="s">
        <v>178</v>
      </c>
      <c r="AU346" s="205" t="s">
        <v>82</v>
      </c>
      <c r="AV346" s="13" t="s">
        <v>82</v>
      </c>
      <c r="AW346" s="13" t="s">
        <v>36</v>
      </c>
      <c r="AX346" s="13" t="s">
        <v>80</v>
      </c>
      <c r="AY346" s="205" t="s">
        <v>167</v>
      </c>
    </row>
    <row r="347" spans="2:65" s="1" customFormat="1" ht="16.5" customHeight="1">
      <c r="B347" s="181"/>
      <c r="C347" s="213" t="s">
        <v>1052</v>
      </c>
      <c r="D347" s="213" t="s">
        <v>274</v>
      </c>
      <c r="E347" s="214" t="s">
        <v>1053</v>
      </c>
      <c r="F347" s="215" t="s">
        <v>1054</v>
      </c>
      <c r="G347" s="216" t="s">
        <v>172</v>
      </c>
      <c r="H347" s="217">
        <v>15.622</v>
      </c>
      <c r="I347" s="218"/>
      <c r="J347" s="219">
        <f>ROUND(I347*H347,2)</f>
        <v>0</v>
      </c>
      <c r="K347" s="215" t="s">
        <v>173</v>
      </c>
      <c r="L347" s="220"/>
      <c r="M347" s="221" t="s">
        <v>5</v>
      </c>
      <c r="N347" s="222" t="s">
        <v>44</v>
      </c>
      <c r="O347" s="42"/>
      <c r="P347" s="191">
        <f>O347*H347</f>
        <v>0</v>
      </c>
      <c r="Q347" s="191">
        <v>0.0024</v>
      </c>
      <c r="R347" s="191">
        <f>Q347*H347</f>
        <v>0.0374928</v>
      </c>
      <c r="S347" s="191">
        <v>0</v>
      </c>
      <c r="T347" s="192">
        <f>S347*H347</f>
        <v>0</v>
      </c>
      <c r="AR347" s="24" t="s">
        <v>353</v>
      </c>
      <c r="AT347" s="24" t="s">
        <v>274</v>
      </c>
      <c r="AU347" s="24" t="s">
        <v>82</v>
      </c>
      <c r="AY347" s="24" t="s">
        <v>167</v>
      </c>
      <c r="BE347" s="193">
        <f>IF(N347="základní",J347,0)</f>
        <v>0</v>
      </c>
      <c r="BF347" s="193">
        <f>IF(N347="snížená",J347,0)</f>
        <v>0</v>
      </c>
      <c r="BG347" s="193">
        <f>IF(N347="zákl. přenesená",J347,0)</f>
        <v>0</v>
      </c>
      <c r="BH347" s="193">
        <f>IF(N347="sníž. přenesená",J347,0)</f>
        <v>0</v>
      </c>
      <c r="BI347" s="193">
        <f>IF(N347="nulová",J347,0)</f>
        <v>0</v>
      </c>
      <c r="BJ347" s="24" t="s">
        <v>80</v>
      </c>
      <c r="BK347" s="193">
        <f>ROUND(I347*H347,2)</f>
        <v>0</v>
      </c>
      <c r="BL347" s="24" t="s">
        <v>263</v>
      </c>
      <c r="BM347" s="24" t="s">
        <v>1055</v>
      </c>
    </row>
    <row r="348" spans="2:51" s="13" customFormat="1" ht="13.5">
      <c r="B348" s="204"/>
      <c r="D348" s="194" t="s">
        <v>178</v>
      </c>
      <c r="E348" s="205" t="s">
        <v>5</v>
      </c>
      <c r="F348" s="206" t="s">
        <v>1056</v>
      </c>
      <c r="H348" s="207">
        <v>15.316</v>
      </c>
      <c r="I348" s="208"/>
      <c r="L348" s="204"/>
      <c r="M348" s="209"/>
      <c r="N348" s="210"/>
      <c r="O348" s="210"/>
      <c r="P348" s="210"/>
      <c r="Q348" s="210"/>
      <c r="R348" s="210"/>
      <c r="S348" s="210"/>
      <c r="T348" s="211"/>
      <c r="AT348" s="205" t="s">
        <v>178</v>
      </c>
      <c r="AU348" s="205" t="s">
        <v>82</v>
      </c>
      <c r="AV348" s="13" t="s">
        <v>82</v>
      </c>
      <c r="AW348" s="13" t="s">
        <v>36</v>
      </c>
      <c r="AX348" s="13" t="s">
        <v>80</v>
      </c>
      <c r="AY348" s="205" t="s">
        <v>167</v>
      </c>
    </row>
    <row r="349" spans="2:51" s="13" customFormat="1" ht="13.5">
      <c r="B349" s="204"/>
      <c r="D349" s="194" t="s">
        <v>178</v>
      </c>
      <c r="F349" s="206" t="s">
        <v>1057</v>
      </c>
      <c r="H349" s="207">
        <v>15.622</v>
      </c>
      <c r="I349" s="208"/>
      <c r="L349" s="204"/>
      <c r="M349" s="209"/>
      <c r="N349" s="210"/>
      <c r="O349" s="210"/>
      <c r="P349" s="210"/>
      <c r="Q349" s="210"/>
      <c r="R349" s="210"/>
      <c r="S349" s="210"/>
      <c r="T349" s="211"/>
      <c r="AT349" s="205" t="s">
        <v>178</v>
      </c>
      <c r="AU349" s="205" t="s">
        <v>82</v>
      </c>
      <c r="AV349" s="13" t="s">
        <v>82</v>
      </c>
      <c r="AW349" s="13" t="s">
        <v>6</v>
      </c>
      <c r="AX349" s="13" t="s">
        <v>80</v>
      </c>
      <c r="AY349" s="205" t="s">
        <v>167</v>
      </c>
    </row>
    <row r="350" spans="2:65" s="1" customFormat="1" ht="25.5" customHeight="1">
      <c r="B350" s="181"/>
      <c r="C350" s="182" t="s">
        <v>1058</v>
      </c>
      <c r="D350" s="182" t="s">
        <v>169</v>
      </c>
      <c r="E350" s="183" t="s">
        <v>1059</v>
      </c>
      <c r="F350" s="184" t="s">
        <v>1060</v>
      </c>
      <c r="G350" s="185" t="s">
        <v>172</v>
      </c>
      <c r="H350" s="186">
        <v>24.214</v>
      </c>
      <c r="I350" s="187"/>
      <c r="J350" s="188">
        <f>ROUND(I350*H350,2)</f>
        <v>0</v>
      </c>
      <c r="K350" s="184" t="s">
        <v>173</v>
      </c>
      <c r="L350" s="41"/>
      <c r="M350" s="189" t="s">
        <v>5</v>
      </c>
      <c r="N350" s="190" t="s">
        <v>44</v>
      </c>
      <c r="O350" s="42"/>
      <c r="P350" s="191">
        <f>O350*H350</f>
        <v>0</v>
      </c>
      <c r="Q350" s="191">
        <v>0</v>
      </c>
      <c r="R350" s="191">
        <f>Q350*H350</f>
        <v>0</v>
      </c>
      <c r="S350" s="191">
        <v>0</v>
      </c>
      <c r="T350" s="192">
        <f>S350*H350</f>
        <v>0</v>
      </c>
      <c r="AR350" s="24" t="s">
        <v>263</v>
      </c>
      <c r="AT350" s="24" t="s">
        <v>169</v>
      </c>
      <c r="AU350" s="24" t="s">
        <v>82</v>
      </c>
      <c r="AY350" s="24" t="s">
        <v>167</v>
      </c>
      <c r="BE350" s="193">
        <f>IF(N350="základní",J350,0)</f>
        <v>0</v>
      </c>
      <c r="BF350" s="193">
        <f>IF(N350="snížená",J350,0)</f>
        <v>0</v>
      </c>
      <c r="BG350" s="193">
        <f>IF(N350="zákl. přenesená",J350,0)</f>
        <v>0</v>
      </c>
      <c r="BH350" s="193">
        <f>IF(N350="sníž. přenesená",J350,0)</f>
        <v>0</v>
      </c>
      <c r="BI350" s="193">
        <f>IF(N350="nulová",J350,0)</f>
        <v>0</v>
      </c>
      <c r="BJ350" s="24" t="s">
        <v>80</v>
      </c>
      <c r="BK350" s="193">
        <f>ROUND(I350*H350,2)</f>
        <v>0</v>
      </c>
      <c r="BL350" s="24" t="s">
        <v>263</v>
      </c>
      <c r="BM350" s="24" t="s">
        <v>1061</v>
      </c>
    </row>
    <row r="351" spans="2:47" s="1" customFormat="1" ht="95">
      <c r="B351" s="41"/>
      <c r="D351" s="194" t="s">
        <v>176</v>
      </c>
      <c r="F351" s="195" t="s">
        <v>1062</v>
      </c>
      <c r="I351" s="156"/>
      <c r="L351" s="41"/>
      <c r="M351" s="196"/>
      <c r="N351" s="42"/>
      <c r="O351" s="42"/>
      <c r="P351" s="42"/>
      <c r="Q351" s="42"/>
      <c r="R351" s="42"/>
      <c r="S351" s="42"/>
      <c r="T351" s="70"/>
      <c r="AT351" s="24" t="s">
        <v>176</v>
      </c>
      <c r="AU351" s="24" t="s">
        <v>82</v>
      </c>
    </row>
    <row r="352" spans="2:51" s="13" customFormat="1" ht="13.5">
      <c r="B352" s="204"/>
      <c r="D352" s="194" t="s">
        <v>178</v>
      </c>
      <c r="E352" s="205" t="s">
        <v>5</v>
      </c>
      <c r="F352" s="206" t="s">
        <v>1063</v>
      </c>
      <c r="H352" s="207">
        <v>24.214</v>
      </c>
      <c r="I352" s="208"/>
      <c r="L352" s="204"/>
      <c r="M352" s="209"/>
      <c r="N352" s="210"/>
      <c r="O352" s="210"/>
      <c r="P352" s="210"/>
      <c r="Q352" s="210"/>
      <c r="R352" s="210"/>
      <c r="S352" s="210"/>
      <c r="T352" s="211"/>
      <c r="AT352" s="205" t="s">
        <v>178</v>
      </c>
      <c r="AU352" s="205" t="s">
        <v>82</v>
      </c>
      <c r="AV352" s="13" t="s">
        <v>82</v>
      </c>
      <c r="AW352" s="13" t="s">
        <v>36</v>
      </c>
      <c r="AX352" s="13" t="s">
        <v>80</v>
      </c>
      <c r="AY352" s="205" t="s">
        <v>167</v>
      </c>
    </row>
    <row r="353" spans="2:65" s="1" customFormat="1" ht="16.5" customHeight="1">
      <c r="B353" s="181"/>
      <c r="C353" s="213" t="s">
        <v>1064</v>
      </c>
      <c r="D353" s="213" t="s">
        <v>274</v>
      </c>
      <c r="E353" s="214" t="s">
        <v>1065</v>
      </c>
      <c r="F353" s="215" t="s">
        <v>1066</v>
      </c>
      <c r="G353" s="216" t="s">
        <v>172</v>
      </c>
      <c r="H353" s="217">
        <v>24.698</v>
      </c>
      <c r="I353" s="218"/>
      <c r="J353" s="219">
        <f>ROUND(I353*H353,2)</f>
        <v>0</v>
      </c>
      <c r="K353" s="215" t="s">
        <v>173</v>
      </c>
      <c r="L353" s="220"/>
      <c r="M353" s="221" t="s">
        <v>5</v>
      </c>
      <c r="N353" s="222" t="s">
        <v>44</v>
      </c>
      <c r="O353" s="42"/>
      <c r="P353" s="191">
        <f>O353*H353</f>
        <v>0</v>
      </c>
      <c r="Q353" s="191">
        <v>0.0036</v>
      </c>
      <c r="R353" s="191">
        <f>Q353*H353</f>
        <v>0.0889128</v>
      </c>
      <c r="S353" s="191">
        <v>0</v>
      </c>
      <c r="T353" s="192">
        <f>S353*H353</f>
        <v>0</v>
      </c>
      <c r="AR353" s="24" t="s">
        <v>353</v>
      </c>
      <c r="AT353" s="24" t="s">
        <v>274</v>
      </c>
      <c r="AU353" s="24" t="s">
        <v>82</v>
      </c>
      <c r="AY353" s="24" t="s">
        <v>167</v>
      </c>
      <c r="BE353" s="193">
        <f>IF(N353="základní",J353,0)</f>
        <v>0</v>
      </c>
      <c r="BF353" s="193">
        <f>IF(N353="snížená",J353,0)</f>
        <v>0</v>
      </c>
      <c r="BG353" s="193">
        <f>IF(N353="zákl. přenesená",J353,0)</f>
        <v>0</v>
      </c>
      <c r="BH353" s="193">
        <f>IF(N353="sníž. přenesená",J353,0)</f>
        <v>0</v>
      </c>
      <c r="BI353" s="193">
        <f>IF(N353="nulová",J353,0)</f>
        <v>0</v>
      </c>
      <c r="BJ353" s="24" t="s">
        <v>80</v>
      </c>
      <c r="BK353" s="193">
        <f>ROUND(I353*H353,2)</f>
        <v>0</v>
      </c>
      <c r="BL353" s="24" t="s">
        <v>263</v>
      </c>
      <c r="BM353" s="24" t="s">
        <v>1067</v>
      </c>
    </row>
    <row r="354" spans="2:51" s="13" customFormat="1" ht="13.5">
      <c r="B354" s="204"/>
      <c r="D354" s="194" t="s">
        <v>178</v>
      </c>
      <c r="E354" s="205" t="s">
        <v>5</v>
      </c>
      <c r="F354" s="206" t="s">
        <v>1063</v>
      </c>
      <c r="H354" s="207">
        <v>24.214</v>
      </c>
      <c r="I354" s="208"/>
      <c r="L354" s="204"/>
      <c r="M354" s="209"/>
      <c r="N354" s="210"/>
      <c r="O354" s="210"/>
      <c r="P354" s="210"/>
      <c r="Q354" s="210"/>
      <c r="R354" s="210"/>
      <c r="S354" s="210"/>
      <c r="T354" s="211"/>
      <c r="AT354" s="205" t="s">
        <v>178</v>
      </c>
      <c r="AU354" s="205" t="s">
        <v>82</v>
      </c>
      <c r="AV354" s="13" t="s">
        <v>82</v>
      </c>
      <c r="AW354" s="13" t="s">
        <v>36</v>
      </c>
      <c r="AX354" s="13" t="s">
        <v>80</v>
      </c>
      <c r="AY354" s="205" t="s">
        <v>167</v>
      </c>
    </row>
    <row r="355" spans="2:51" s="13" customFormat="1" ht="13.5">
      <c r="B355" s="204"/>
      <c r="D355" s="194" t="s">
        <v>178</v>
      </c>
      <c r="F355" s="206" t="s">
        <v>1068</v>
      </c>
      <c r="H355" s="207">
        <v>24.698</v>
      </c>
      <c r="I355" s="208"/>
      <c r="L355" s="204"/>
      <c r="M355" s="209"/>
      <c r="N355" s="210"/>
      <c r="O355" s="210"/>
      <c r="P355" s="210"/>
      <c r="Q355" s="210"/>
      <c r="R355" s="210"/>
      <c r="S355" s="210"/>
      <c r="T355" s="211"/>
      <c r="AT355" s="205" t="s">
        <v>178</v>
      </c>
      <c r="AU355" s="205" t="s">
        <v>82</v>
      </c>
      <c r="AV355" s="13" t="s">
        <v>82</v>
      </c>
      <c r="AW355" s="13" t="s">
        <v>6</v>
      </c>
      <c r="AX355" s="13" t="s">
        <v>80</v>
      </c>
      <c r="AY355" s="205" t="s">
        <v>167</v>
      </c>
    </row>
    <row r="356" spans="2:65" s="1" customFormat="1" ht="38.25" customHeight="1">
      <c r="B356" s="181"/>
      <c r="C356" s="182" t="s">
        <v>1069</v>
      </c>
      <c r="D356" s="182" t="s">
        <v>169</v>
      </c>
      <c r="E356" s="183" t="s">
        <v>1070</v>
      </c>
      <c r="F356" s="184" t="s">
        <v>1071</v>
      </c>
      <c r="G356" s="185" t="s">
        <v>172</v>
      </c>
      <c r="H356" s="186">
        <v>24.214</v>
      </c>
      <c r="I356" s="187"/>
      <c r="J356" s="188">
        <f>ROUND(I356*H356,2)</f>
        <v>0</v>
      </c>
      <c r="K356" s="184" t="s">
        <v>173</v>
      </c>
      <c r="L356" s="41"/>
      <c r="M356" s="189" t="s">
        <v>5</v>
      </c>
      <c r="N356" s="190" t="s">
        <v>44</v>
      </c>
      <c r="O356" s="42"/>
      <c r="P356" s="191">
        <f>O356*H356</f>
        <v>0</v>
      </c>
      <c r="Q356" s="191">
        <v>5E-05</v>
      </c>
      <c r="R356" s="191">
        <f>Q356*H356</f>
        <v>0.0012106999999999999</v>
      </c>
      <c r="S356" s="191">
        <v>0</v>
      </c>
      <c r="T356" s="192">
        <f>S356*H356</f>
        <v>0</v>
      </c>
      <c r="AR356" s="24" t="s">
        <v>263</v>
      </c>
      <c r="AT356" s="24" t="s">
        <v>169</v>
      </c>
      <c r="AU356" s="24" t="s">
        <v>82</v>
      </c>
      <c r="AY356" s="24" t="s">
        <v>167</v>
      </c>
      <c r="BE356" s="193">
        <f>IF(N356="základní",J356,0)</f>
        <v>0</v>
      </c>
      <c r="BF356" s="193">
        <f>IF(N356="snížená",J356,0)</f>
        <v>0</v>
      </c>
      <c r="BG356" s="193">
        <f>IF(N356="zákl. přenesená",J356,0)</f>
        <v>0</v>
      </c>
      <c r="BH356" s="193">
        <f>IF(N356="sníž. přenesená",J356,0)</f>
        <v>0</v>
      </c>
      <c r="BI356" s="193">
        <f>IF(N356="nulová",J356,0)</f>
        <v>0</v>
      </c>
      <c r="BJ356" s="24" t="s">
        <v>80</v>
      </c>
      <c r="BK356" s="193">
        <f>ROUND(I356*H356,2)</f>
        <v>0</v>
      </c>
      <c r="BL356" s="24" t="s">
        <v>263</v>
      </c>
      <c r="BM356" s="24" t="s">
        <v>1072</v>
      </c>
    </row>
    <row r="357" spans="2:47" s="1" customFormat="1" ht="95">
      <c r="B357" s="41"/>
      <c r="D357" s="194" t="s">
        <v>176</v>
      </c>
      <c r="F357" s="195" t="s">
        <v>1062</v>
      </c>
      <c r="I357" s="156"/>
      <c r="L357" s="41"/>
      <c r="M357" s="196"/>
      <c r="N357" s="42"/>
      <c r="O357" s="42"/>
      <c r="P357" s="42"/>
      <c r="Q357" s="42"/>
      <c r="R357" s="42"/>
      <c r="S357" s="42"/>
      <c r="T357" s="70"/>
      <c r="AT357" s="24" t="s">
        <v>176</v>
      </c>
      <c r="AU357" s="24" t="s">
        <v>82</v>
      </c>
    </row>
    <row r="358" spans="2:65" s="1" customFormat="1" ht="25.5" customHeight="1">
      <c r="B358" s="181"/>
      <c r="C358" s="182" t="s">
        <v>1073</v>
      </c>
      <c r="D358" s="182" t="s">
        <v>169</v>
      </c>
      <c r="E358" s="183" t="s">
        <v>1074</v>
      </c>
      <c r="F358" s="184" t="s">
        <v>1075</v>
      </c>
      <c r="G358" s="185" t="s">
        <v>172</v>
      </c>
      <c r="H358" s="186">
        <v>24.214</v>
      </c>
      <c r="I358" s="187"/>
      <c r="J358" s="188">
        <f>ROUND(I358*H358,2)</f>
        <v>0</v>
      </c>
      <c r="K358" s="184" t="s">
        <v>173</v>
      </c>
      <c r="L358" s="41"/>
      <c r="M358" s="189" t="s">
        <v>5</v>
      </c>
      <c r="N358" s="190" t="s">
        <v>44</v>
      </c>
      <c r="O358" s="42"/>
      <c r="P358" s="191">
        <f>O358*H358</f>
        <v>0</v>
      </c>
      <c r="Q358" s="191">
        <v>0</v>
      </c>
      <c r="R358" s="191">
        <f>Q358*H358</f>
        <v>0</v>
      </c>
      <c r="S358" s="191">
        <v>0</v>
      </c>
      <c r="T358" s="192">
        <f>S358*H358</f>
        <v>0</v>
      </c>
      <c r="AR358" s="24" t="s">
        <v>263</v>
      </c>
      <c r="AT358" s="24" t="s">
        <v>169</v>
      </c>
      <c r="AU358" s="24" t="s">
        <v>82</v>
      </c>
      <c r="AY358" s="24" t="s">
        <v>167</v>
      </c>
      <c r="BE358" s="193">
        <f>IF(N358="základní",J358,0)</f>
        <v>0</v>
      </c>
      <c r="BF358" s="193">
        <f>IF(N358="snížená",J358,0)</f>
        <v>0</v>
      </c>
      <c r="BG358" s="193">
        <f>IF(N358="zákl. přenesená",J358,0)</f>
        <v>0</v>
      </c>
      <c r="BH358" s="193">
        <f>IF(N358="sníž. přenesená",J358,0)</f>
        <v>0</v>
      </c>
      <c r="BI358" s="193">
        <f>IF(N358="nulová",J358,0)</f>
        <v>0</v>
      </c>
      <c r="BJ358" s="24" t="s">
        <v>80</v>
      </c>
      <c r="BK358" s="193">
        <f>ROUND(I358*H358,2)</f>
        <v>0</v>
      </c>
      <c r="BL358" s="24" t="s">
        <v>263</v>
      </c>
      <c r="BM358" s="24" t="s">
        <v>1076</v>
      </c>
    </row>
    <row r="359" spans="2:47" s="1" customFormat="1" ht="95">
      <c r="B359" s="41"/>
      <c r="D359" s="194" t="s">
        <v>176</v>
      </c>
      <c r="F359" s="195" t="s">
        <v>1062</v>
      </c>
      <c r="I359" s="156"/>
      <c r="L359" s="41"/>
      <c r="M359" s="196"/>
      <c r="N359" s="42"/>
      <c r="O359" s="42"/>
      <c r="P359" s="42"/>
      <c r="Q359" s="42"/>
      <c r="R359" s="42"/>
      <c r="S359" s="42"/>
      <c r="T359" s="70"/>
      <c r="AT359" s="24" t="s">
        <v>176</v>
      </c>
      <c r="AU359" s="24" t="s">
        <v>82</v>
      </c>
    </row>
    <row r="360" spans="2:51" s="13" customFormat="1" ht="13.5">
      <c r="B360" s="204"/>
      <c r="D360" s="194" t="s">
        <v>178</v>
      </c>
      <c r="E360" s="205" t="s">
        <v>5</v>
      </c>
      <c r="F360" s="206" t="s">
        <v>1063</v>
      </c>
      <c r="H360" s="207">
        <v>24.214</v>
      </c>
      <c r="I360" s="208"/>
      <c r="L360" s="204"/>
      <c r="M360" s="209"/>
      <c r="N360" s="210"/>
      <c r="O360" s="210"/>
      <c r="P360" s="210"/>
      <c r="Q360" s="210"/>
      <c r="R360" s="210"/>
      <c r="S360" s="210"/>
      <c r="T360" s="211"/>
      <c r="AT360" s="205" t="s">
        <v>178</v>
      </c>
      <c r="AU360" s="205" t="s">
        <v>82</v>
      </c>
      <c r="AV360" s="13" t="s">
        <v>82</v>
      </c>
      <c r="AW360" s="13" t="s">
        <v>36</v>
      </c>
      <c r="AX360" s="13" t="s">
        <v>80</v>
      </c>
      <c r="AY360" s="205" t="s">
        <v>167</v>
      </c>
    </row>
    <row r="361" spans="2:65" s="1" customFormat="1" ht="16.5" customHeight="1">
      <c r="B361" s="181"/>
      <c r="C361" s="213" t="s">
        <v>1077</v>
      </c>
      <c r="D361" s="213" t="s">
        <v>274</v>
      </c>
      <c r="E361" s="214" t="s">
        <v>1078</v>
      </c>
      <c r="F361" s="215" t="s">
        <v>1079</v>
      </c>
      <c r="G361" s="216" t="s">
        <v>200</v>
      </c>
      <c r="H361" s="217">
        <v>1.211</v>
      </c>
      <c r="I361" s="218"/>
      <c r="J361" s="219">
        <f>ROUND(I361*H361,2)</f>
        <v>0</v>
      </c>
      <c r="K361" s="215" t="s">
        <v>173</v>
      </c>
      <c r="L361" s="220"/>
      <c r="M361" s="221" t="s">
        <v>5</v>
      </c>
      <c r="N361" s="222" t="s">
        <v>44</v>
      </c>
      <c r="O361" s="42"/>
      <c r="P361" s="191">
        <f>O361*H361</f>
        <v>0</v>
      </c>
      <c r="Q361" s="191">
        <v>0.025</v>
      </c>
      <c r="R361" s="191">
        <f>Q361*H361</f>
        <v>0.030275000000000003</v>
      </c>
      <c r="S361" s="191">
        <v>0</v>
      </c>
      <c r="T361" s="192">
        <f>S361*H361</f>
        <v>0</v>
      </c>
      <c r="AR361" s="24" t="s">
        <v>353</v>
      </c>
      <c r="AT361" s="24" t="s">
        <v>274</v>
      </c>
      <c r="AU361" s="24" t="s">
        <v>82</v>
      </c>
      <c r="AY361" s="24" t="s">
        <v>167</v>
      </c>
      <c r="BE361" s="193">
        <f>IF(N361="základní",J361,0)</f>
        <v>0</v>
      </c>
      <c r="BF361" s="193">
        <f>IF(N361="snížená",J361,0)</f>
        <v>0</v>
      </c>
      <c r="BG361" s="193">
        <f>IF(N361="zákl. přenesená",J361,0)</f>
        <v>0</v>
      </c>
      <c r="BH361" s="193">
        <f>IF(N361="sníž. přenesená",J361,0)</f>
        <v>0</v>
      </c>
      <c r="BI361" s="193">
        <f>IF(N361="nulová",J361,0)</f>
        <v>0</v>
      </c>
      <c r="BJ361" s="24" t="s">
        <v>80</v>
      </c>
      <c r="BK361" s="193">
        <f>ROUND(I361*H361,2)</f>
        <v>0</v>
      </c>
      <c r="BL361" s="24" t="s">
        <v>263</v>
      </c>
      <c r="BM361" s="24" t="s">
        <v>1080</v>
      </c>
    </row>
    <row r="362" spans="2:51" s="13" customFormat="1" ht="13.5">
      <c r="B362" s="204"/>
      <c r="D362" s="194" t="s">
        <v>178</v>
      </c>
      <c r="E362" s="205" t="s">
        <v>5</v>
      </c>
      <c r="F362" s="206" t="s">
        <v>1081</v>
      </c>
      <c r="H362" s="207">
        <v>1.211</v>
      </c>
      <c r="I362" s="208"/>
      <c r="L362" s="204"/>
      <c r="M362" s="209"/>
      <c r="N362" s="210"/>
      <c r="O362" s="210"/>
      <c r="P362" s="210"/>
      <c r="Q362" s="210"/>
      <c r="R362" s="210"/>
      <c r="S362" s="210"/>
      <c r="T362" s="211"/>
      <c r="AT362" s="205" t="s">
        <v>178</v>
      </c>
      <c r="AU362" s="205" t="s">
        <v>82</v>
      </c>
      <c r="AV362" s="13" t="s">
        <v>82</v>
      </c>
      <c r="AW362" s="13" t="s">
        <v>36</v>
      </c>
      <c r="AX362" s="13" t="s">
        <v>80</v>
      </c>
      <c r="AY362" s="205" t="s">
        <v>167</v>
      </c>
    </row>
    <row r="363" spans="2:65" s="1" customFormat="1" ht="38.25" customHeight="1">
      <c r="B363" s="181"/>
      <c r="C363" s="182" t="s">
        <v>1082</v>
      </c>
      <c r="D363" s="182" t="s">
        <v>169</v>
      </c>
      <c r="E363" s="183" t="s">
        <v>1083</v>
      </c>
      <c r="F363" s="184" t="s">
        <v>1084</v>
      </c>
      <c r="G363" s="185" t="s">
        <v>248</v>
      </c>
      <c r="H363" s="186">
        <v>0.303</v>
      </c>
      <c r="I363" s="187"/>
      <c r="J363" s="188">
        <f>ROUND(I363*H363,2)</f>
        <v>0</v>
      </c>
      <c r="K363" s="184" t="s">
        <v>173</v>
      </c>
      <c r="L363" s="41"/>
      <c r="M363" s="189" t="s">
        <v>5</v>
      </c>
      <c r="N363" s="190" t="s">
        <v>44</v>
      </c>
      <c r="O363" s="42"/>
      <c r="P363" s="191">
        <f>O363*H363</f>
        <v>0</v>
      </c>
      <c r="Q363" s="191">
        <v>0</v>
      </c>
      <c r="R363" s="191">
        <f>Q363*H363</f>
        <v>0</v>
      </c>
      <c r="S363" s="191">
        <v>0</v>
      </c>
      <c r="T363" s="192">
        <f>S363*H363</f>
        <v>0</v>
      </c>
      <c r="AR363" s="24" t="s">
        <v>263</v>
      </c>
      <c r="AT363" s="24" t="s">
        <v>169</v>
      </c>
      <c r="AU363" s="24" t="s">
        <v>82</v>
      </c>
      <c r="AY363" s="24" t="s">
        <v>167</v>
      </c>
      <c r="BE363" s="193">
        <f>IF(N363="základní",J363,0)</f>
        <v>0</v>
      </c>
      <c r="BF363" s="193">
        <f>IF(N363="snížená",J363,0)</f>
        <v>0</v>
      </c>
      <c r="BG363" s="193">
        <f>IF(N363="zákl. přenesená",J363,0)</f>
        <v>0</v>
      </c>
      <c r="BH363" s="193">
        <f>IF(N363="sníž. přenesená",J363,0)</f>
        <v>0</v>
      </c>
      <c r="BI363" s="193">
        <f>IF(N363="nulová",J363,0)</f>
        <v>0</v>
      </c>
      <c r="BJ363" s="24" t="s">
        <v>80</v>
      </c>
      <c r="BK363" s="193">
        <f>ROUND(I363*H363,2)</f>
        <v>0</v>
      </c>
      <c r="BL363" s="24" t="s">
        <v>263</v>
      </c>
      <c r="BM363" s="24" t="s">
        <v>1085</v>
      </c>
    </row>
    <row r="364" spans="2:47" s="1" customFormat="1" ht="104.5">
      <c r="B364" s="41"/>
      <c r="D364" s="194" t="s">
        <v>176</v>
      </c>
      <c r="F364" s="195" t="s">
        <v>1086</v>
      </c>
      <c r="I364" s="156"/>
      <c r="L364" s="41"/>
      <c r="M364" s="196"/>
      <c r="N364" s="42"/>
      <c r="O364" s="42"/>
      <c r="P364" s="42"/>
      <c r="Q364" s="42"/>
      <c r="R364" s="42"/>
      <c r="S364" s="42"/>
      <c r="T364" s="70"/>
      <c r="AT364" s="24" t="s">
        <v>176</v>
      </c>
      <c r="AU364" s="24" t="s">
        <v>82</v>
      </c>
    </row>
    <row r="365" spans="2:63" s="11" customFormat="1" ht="29.9" customHeight="1">
      <c r="B365" s="168"/>
      <c r="D365" s="169" t="s">
        <v>72</v>
      </c>
      <c r="E365" s="179" t="s">
        <v>634</v>
      </c>
      <c r="F365" s="179" t="s">
        <v>635</v>
      </c>
      <c r="I365" s="171"/>
      <c r="J365" s="180">
        <f>BK365</f>
        <v>0</v>
      </c>
      <c r="L365" s="168"/>
      <c r="M365" s="173"/>
      <c r="N365" s="174"/>
      <c r="O365" s="174"/>
      <c r="P365" s="175">
        <f>SUM(P366:P374)</f>
        <v>0</v>
      </c>
      <c r="Q365" s="174"/>
      <c r="R365" s="175">
        <f>SUM(R366:R374)</f>
        <v>0.222358</v>
      </c>
      <c r="S365" s="174"/>
      <c r="T365" s="176">
        <f>SUM(T366:T374)</f>
        <v>0</v>
      </c>
      <c r="AR365" s="169" t="s">
        <v>82</v>
      </c>
      <c r="AT365" s="177" t="s">
        <v>72</v>
      </c>
      <c r="AU365" s="177" t="s">
        <v>80</v>
      </c>
      <c r="AY365" s="169" t="s">
        <v>167</v>
      </c>
      <c r="BK365" s="178">
        <f>SUM(BK366:BK374)</f>
        <v>0</v>
      </c>
    </row>
    <row r="366" spans="2:65" s="1" customFormat="1" ht="25.5" customHeight="1">
      <c r="B366" s="181"/>
      <c r="C366" s="182" t="s">
        <v>1087</v>
      </c>
      <c r="D366" s="182" t="s">
        <v>169</v>
      </c>
      <c r="E366" s="183" t="s">
        <v>1088</v>
      </c>
      <c r="F366" s="184" t="s">
        <v>1089</v>
      </c>
      <c r="G366" s="185" t="s">
        <v>172</v>
      </c>
      <c r="H366" s="186">
        <v>14.6</v>
      </c>
      <c r="I366" s="187"/>
      <c r="J366" s="188">
        <f>ROUND(I366*H366,2)</f>
        <v>0</v>
      </c>
      <c r="K366" s="184" t="s">
        <v>173</v>
      </c>
      <c r="L366" s="41"/>
      <c r="M366" s="189" t="s">
        <v>5</v>
      </c>
      <c r="N366" s="190" t="s">
        <v>44</v>
      </c>
      <c r="O366" s="42"/>
      <c r="P366" s="191">
        <f>O366*H366</f>
        <v>0</v>
      </c>
      <c r="Q366" s="191">
        <v>0.01523</v>
      </c>
      <c r="R366" s="191">
        <f>Q366*H366</f>
        <v>0.222358</v>
      </c>
      <c r="S366" s="191">
        <v>0</v>
      </c>
      <c r="T366" s="192">
        <f>S366*H366</f>
        <v>0</v>
      </c>
      <c r="AR366" s="24" t="s">
        <v>263</v>
      </c>
      <c r="AT366" s="24" t="s">
        <v>169</v>
      </c>
      <c r="AU366" s="24" t="s">
        <v>82</v>
      </c>
      <c r="AY366" s="24" t="s">
        <v>167</v>
      </c>
      <c r="BE366" s="193">
        <f>IF(N366="základní",J366,0)</f>
        <v>0</v>
      </c>
      <c r="BF366" s="193">
        <f>IF(N366="snížená",J366,0)</f>
        <v>0</v>
      </c>
      <c r="BG366" s="193">
        <f>IF(N366="zákl. přenesená",J366,0)</f>
        <v>0</v>
      </c>
      <c r="BH366" s="193">
        <f>IF(N366="sníž. přenesená",J366,0)</f>
        <v>0</v>
      </c>
      <c r="BI366" s="193">
        <f>IF(N366="nulová",J366,0)</f>
        <v>0</v>
      </c>
      <c r="BJ366" s="24" t="s">
        <v>80</v>
      </c>
      <c r="BK366" s="193">
        <f>ROUND(I366*H366,2)</f>
        <v>0</v>
      </c>
      <c r="BL366" s="24" t="s">
        <v>263</v>
      </c>
      <c r="BM366" s="24" t="s">
        <v>1090</v>
      </c>
    </row>
    <row r="367" spans="2:47" s="1" customFormat="1" ht="171">
      <c r="B367" s="41"/>
      <c r="D367" s="194" t="s">
        <v>176</v>
      </c>
      <c r="F367" s="195" t="s">
        <v>1091</v>
      </c>
      <c r="I367" s="156"/>
      <c r="L367" s="41"/>
      <c r="M367" s="196"/>
      <c r="N367" s="42"/>
      <c r="O367" s="42"/>
      <c r="P367" s="42"/>
      <c r="Q367" s="42"/>
      <c r="R367" s="42"/>
      <c r="S367" s="42"/>
      <c r="T367" s="70"/>
      <c r="AT367" s="24" t="s">
        <v>176</v>
      </c>
      <c r="AU367" s="24" t="s">
        <v>82</v>
      </c>
    </row>
    <row r="368" spans="2:51" s="12" customFormat="1" ht="13.5">
      <c r="B368" s="197"/>
      <c r="D368" s="194" t="s">
        <v>178</v>
      </c>
      <c r="E368" s="198" t="s">
        <v>5</v>
      </c>
      <c r="F368" s="199" t="s">
        <v>1092</v>
      </c>
      <c r="H368" s="198" t="s">
        <v>5</v>
      </c>
      <c r="I368" s="200"/>
      <c r="L368" s="197"/>
      <c r="M368" s="201"/>
      <c r="N368" s="202"/>
      <c r="O368" s="202"/>
      <c r="P368" s="202"/>
      <c r="Q368" s="202"/>
      <c r="R368" s="202"/>
      <c r="S368" s="202"/>
      <c r="T368" s="203"/>
      <c r="AT368" s="198" t="s">
        <v>178</v>
      </c>
      <c r="AU368" s="198" t="s">
        <v>82</v>
      </c>
      <c r="AV368" s="12" t="s">
        <v>80</v>
      </c>
      <c r="AW368" s="12" t="s">
        <v>36</v>
      </c>
      <c r="AX368" s="12" t="s">
        <v>73</v>
      </c>
      <c r="AY368" s="198" t="s">
        <v>167</v>
      </c>
    </row>
    <row r="369" spans="2:51" s="13" customFormat="1" ht="13.5">
      <c r="B369" s="204"/>
      <c r="D369" s="194" t="s">
        <v>178</v>
      </c>
      <c r="E369" s="205" t="s">
        <v>5</v>
      </c>
      <c r="F369" s="206" t="s">
        <v>1093</v>
      </c>
      <c r="H369" s="207">
        <v>1.8</v>
      </c>
      <c r="I369" s="208"/>
      <c r="L369" s="204"/>
      <c r="M369" s="209"/>
      <c r="N369" s="210"/>
      <c r="O369" s="210"/>
      <c r="P369" s="210"/>
      <c r="Q369" s="210"/>
      <c r="R369" s="210"/>
      <c r="S369" s="210"/>
      <c r="T369" s="211"/>
      <c r="AT369" s="205" t="s">
        <v>178</v>
      </c>
      <c r="AU369" s="205" t="s">
        <v>82</v>
      </c>
      <c r="AV369" s="13" t="s">
        <v>82</v>
      </c>
      <c r="AW369" s="13" t="s">
        <v>36</v>
      </c>
      <c r="AX369" s="13" t="s">
        <v>73</v>
      </c>
      <c r="AY369" s="205" t="s">
        <v>167</v>
      </c>
    </row>
    <row r="370" spans="2:51" s="13" customFormat="1" ht="13.5">
      <c r="B370" s="204"/>
      <c r="D370" s="194" t="s">
        <v>178</v>
      </c>
      <c r="E370" s="205" t="s">
        <v>5</v>
      </c>
      <c r="F370" s="206" t="s">
        <v>1094</v>
      </c>
      <c r="H370" s="207">
        <v>7.33</v>
      </c>
      <c r="I370" s="208"/>
      <c r="L370" s="204"/>
      <c r="M370" s="209"/>
      <c r="N370" s="210"/>
      <c r="O370" s="210"/>
      <c r="P370" s="210"/>
      <c r="Q370" s="210"/>
      <c r="R370" s="210"/>
      <c r="S370" s="210"/>
      <c r="T370" s="211"/>
      <c r="AT370" s="205" t="s">
        <v>178</v>
      </c>
      <c r="AU370" s="205" t="s">
        <v>82</v>
      </c>
      <c r="AV370" s="13" t="s">
        <v>82</v>
      </c>
      <c r="AW370" s="13" t="s">
        <v>36</v>
      </c>
      <c r="AX370" s="13" t="s">
        <v>73</v>
      </c>
      <c r="AY370" s="205" t="s">
        <v>167</v>
      </c>
    </row>
    <row r="371" spans="2:51" s="13" customFormat="1" ht="13.5">
      <c r="B371" s="204"/>
      <c r="D371" s="194" t="s">
        <v>178</v>
      </c>
      <c r="E371" s="205" t="s">
        <v>5</v>
      </c>
      <c r="F371" s="206" t="s">
        <v>1095</v>
      </c>
      <c r="H371" s="207">
        <v>5.47</v>
      </c>
      <c r="I371" s="208"/>
      <c r="L371" s="204"/>
      <c r="M371" s="209"/>
      <c r="N371" s="210"/>
      <c r="O371" s="210"/>
      <c r="P371" s="210"/>
      <c r="Q371" s="210"/>
      <c r="R371" s="210"/>
      <c r="S371" s="210"/>
      <c r="T371" s="211"/>
      <c r="AT371" s="205" t="s">
        <v>178</v>
      </c>
      <c r="AU371" s="205" t="s">
        <v>82</v>
      </c>
      <c r="AV371" s="13" t="s">
        <v>82</v>
      </c>
      <c r="AW371" s="13" t="s">
        <v>36</v>
      </c>
      <c r="AX371" s="13" t="s">
        <v>73</v>
      </c>
      <c r="AY371" s="205" t="s">
        <v>167</v>
      </c>
    </row>
    <row r="372" spans="2:51" s="14" customFormat="1" ht="13.5">
      <c r="B372" s="223"/>
      <c r="D372" s="194" t="s">
        <v>178</v>
      </c>
      <c r="E372" s="224" t="s">
        <v>5</v>
      </c>
      <c r="F372" s="225" t="s">
        <v>348</v>
      </c>
      <c r="H372" s="226">
        <v>14.6</v>
      </c>
      <c r="I372" s="227"/>
      <c r="L372" s="223"/>
      <c r="M372" s="228"/>
      <c r="N372" s="229"/>
      <c r="O372" s="229"/>
      <c r="P372" s="229"/>
      <c r="Q372" s="229"/>
      <c r="R372" s="229"/>
      <c r="S372" s="229"/>
      <c r="T372" s="230"/>
      <c r="AT372" s="224" t="s">
        <v>178</v>
      </c>
      <c r="AU372" s="224" t="s">
        <v>82</v>
      </c>
      <c r="AV372" s="14" t="s">
        <v>174</v>
      </c>
      <c r="AW372" s="14" t="s">
        <v>36</v>
      </c>
      <c r="AX372" s="14" t="s">
        <v>80</v>
      </c>
      <c r="AY372" s="224" t="s">
        <v>167</v>
      </c>
    </row>
    <row r="373" spans="2:65" s="1" customFormat="1" ht="38.25" customHeight="1">
      <c r="B373" s="181"/>
      <c r="C373" s="182" t="s">
        <v>1096</v>
      </c>
      <c r="D373" s="182" t="s">
        <v>169</v>
      </c>
      <c r="E373" s="183" t="s">
        <v>644</v>
      </c>
      <c r="F373" s="184" t="s">
        <v>645</v>
      </c>
      <c r="G373" s="185" t="s">
        <v>248</v>
      </c>
      <c r="H373" s="186">
        <v>0.222</v>
      </c>
      <c r="I373" s="187"/>
      <c r="J373" s="188">
        <f>ROUND(I373*H373,2)</f>
        <v>0</v>
      </c>
      <c r="K373" s="184" t="s">
        <v>173</v>
      </c>
      <c r="L373" s="41"/>
      <c r="M373" s="189" t="s">
        <v>5</v>
      </c>
      <c r="N373" s="190" t="s">
        <v>44</v>
      </c>
      <c r="O373" s="42"/>
      <c r="P373" s="191">
        <f>O373*H373</f>
        <v>0</v>
      </c>
      <c r="Q373" s="191">
        <v>0</v>
      </c>
      <c r="R373" s="191">
        <f>Q373*H373</f>
        <v>0</v>
      </c>
      <c r="S373" s="191">
        <v>0</v>
      </c>
      <c r="T373" s="192">
        <f>S373*H373</f>
        <v>0</v>
      </c>
      <c r="AR373" s="24" t="s">
        <v>263</v>
      </c>
      <c r="AT373" s="24" t="s">
        <v>169</v>
      </c>
      <c r="AU373" s="24" t="s">
        <v>82</v>
      </c>
      <c r="AY373" s="24" t="s">
        <v>167</v>
      </c>
      <c r="BE373" s="193">
        <f>IF(N373="základní",J373,0)</f>
        <v>0</v>
      </c>
      <c r="BF373" s="193">
        <f>IF(N373="snížená",J373,0)</f>
        <v>0</v>
      </c>
      <c r="BG373" s="193">
        <f>IF(N373="zákl. přenesená",J373,0)</f>
        <v>0</v>
      </c>
      <c r="BH373" s="193">
        <f>IF(N373="sníž. přenesená",J373,0)</f>
        <v>0</v>
      </c>
      <c r="BI373" s="193">
        <f>IF(N373="nulová",J373,0)</f>
        <v>0</v>
      </c>
      <c r="BJ373" s="24" t="s">
        <v>80</v>
      </c>
      <c r="BK373" s="193">
        <f>ROUND(I373*H373,2)</f>
        <v>0</v>
      </c>
      <c r="BL373" s="24" t="s">
        <v>263</v>
      </c>
      <c r="BM373" s="24" t="s">
        <v>1097</v>
      </c>
    </row>
    <row r="374" spans="2:47" s="1" customFormat="1" ht="104.5">
      <c r="B374" s="41"/>
      <c r="D374" s="194" t="s">
        <v>176</v>
      </c>
      <c r="F374" s="195" t="s">
        <v>647</v>
      </c>
      <c r="I374" s="156"/>
      <c r="L374" s="41"/>
      <c r="M374" s="196"/>
      <c r="N374" s="42"/>
      <c r="O374" s="42"/>
      <c r="P374" s="42"/>
      <c r="Q374" s="42"/>
      <c r="R374" s="42"/>
      <c r="S374" s="42"/>
      <c r="T374" s="70"/>
      <c r="AT374" s="24" t="s">
        <v>176</v>
      </c>
      <c r="AU374" s="24" t="s">
        <v>82</v>
      </c>
    </row>
    <row r="375" spans="2:63" s="11" customFormat="1" ht="29.9" customHeight="1">
      <c r="B375" s="168"/>
      <c r="D375" s="169" t="s">
        <v>72</v>
      </c>
      <c r="E375" s="179" t="s">
        <v>1098</v>
      </c>
      <c r="F375" s="179" t="s">
        <v>1099</v>
      </c>
      <c r="I375" s="171"/>
      <c r="J375" s="180">
        <f>BK375</f>
        <v>0</v>
      </c>
      <c r="L375" s="168"/>
      <c r="M375" s="173"/>
      <c r="N375" s="174"/>
      <c r="O375" s="174"/>
      <c r="P375" s="175">
        <f>SUM(P376:P382)</f>
        <v>0</v>
      </c>
      <c r="Q375" s="174"/>
      <c r="R375" s="175">
        <f>SUM(R376:R382)</f>
        <v>0.28598328</v>
      </c>
      <c r="S375" s="174"/>
      <c r="T375" s="176">
        <f>SUM(T376:T382)</f>
        <v>0</v>
      </c>
      <c r="AR375" s="169" t="s">
        <v>82</v>
      </c>
      <c r="AT375" s="177" t="s">
        <v>72</v>
      </c>
      <c r="AU375" s="177" t="s">
        <v>80</v>
      </c>
      <c r="AY375" s="169" t="s">
        <v>167</v>
      </c>
      <c r="BK375" s="178">
        <f>SUM(BK376:BK382)</f>
        <v>0</v>
      </c>
    </row>
    <row r="376" spans="2:65" s="1" customFormat="1" ht="25.5" customHeight="1">
      <c r="B376" s="181"/>
      <c r="C376" s="182" t="s">
        <v>1100</v>
      </c>
      <c r="D376" s="182" t="s">
        <v>169</v>
      </c>
      <c r="E376" s="183" t="s">
        <v>1101</v>
      </c>
      <c r="F376" s="184" t="s">
        <v>1102</v>
      </c>
      <c r="G376" s="185" t="s">
        <v>172</v>
      </c>
      <c r="H376" s="186">
        <v>12.694</v>
      </c>
      <c r="I376" s="187"/>
      <c r="J376" s="188">
        <f>ROUND(I376*H376,2)</f>
        <v>0</v>
      </c>
      <c r="K376" s="184" t="s">
        <v>173</v>
      </c>
      <c r="L376" s="41"/>
      <c r="M376" s="189" t="s">
        <v>5</v>
      </c>
      <c r="N376" s="190" t="s">
        <v>44</v>
      </c>
      <c r="O376" s="42"/>
      <c r="P376" s="191">
        <f>O376*H376</f>
        <v>0</v>
      </c>
      <c r="Q376" s="191">
        <v>0.02012</v>
      </c>
      <c r="R376" s="191">
        <f>Q376*H376</f>
        <v>0.25540328</v>
      </c>
      <c r="S376" s="191">
        <v>0</v>
      </c>
      <c r="T376" s="192">
        <f>S376*H376</f>
        <v>0</v>
      </c>
      <c r="AR376" s="24" t="s">
        <v>263</v>
      </c>
      <c r="AT376" s="24" t="s">
        <v>169</v>
      </c>
      <c r="AU376" s="24" t="s">
        <v>82</v>
      </c>
      <c r="AY376" s="24" t="s">
        <v>167</v>
      </c>
      <c r="BE376" s="193">
        <f>IF(N376="základní",J376,0)</f>
        <v>0</v>
      </c>
      <c r="BF376" s="193">
        <f>IF(N376="snížená",J376,0)</f>
        <v>0</v>
      </c>
      <c r="BG376" s="193">
        <f>IF(N376="zákl. přenesená",J376,0)</f>
        <v>0</v>
      </c>
      <c r="BH376" s="193">
        <f>IF(N376="sníž. přenesená",J376,0)</f>
        <v>0</v>
      </c>
      <c r="BI376" s="193">
        <f>IF(N376="nulová",J376,0)</f>
        <v>0</v>
      </c>
      <c r="BJ376" s="24" t="s">
        <v>80</v>
      </c>
      <c r="BK376" s="193">
        <f>ROUND(I376*H376,2)</f>
        <v>0</v>
      </c>
      <c r="BL376" s="24" t="s">
        <v>263</v>
      </c>
      <c r="BM376" s="24" t="s">
        <v>1103</v>
      </c>
    </row>
    <row r="377" spans="2:47" s="1" customFormat="1" ht="57">
      <c r="B377" s="41"/>
      <c r="D377" s="194" t="s">
        <v>176</v>
      </c>
      <c r="F377" s="195" t="s">
        <v>1104</v>
      </c>
      <c r="I377" s="156"/>
      <c r="L377" s="41"/>
      <c r="M377" s="196"/>
      <c r="N377" s="42"/>
      <c r="O377" s="42"/>
      <c r="P377" s="42"/>
      <c r="Q377" s="42"/>
      <c r="R377" s="42"/>
      <c r="S377" s="42"/>
      <c r="T377" s="70"/>
      <c r="AT377" s="24" t="s">
        <v>176</v>
      </c>
      <c r="AU377" s="24" t="s">
        <v>82</v>
      </c>
    </row>
    <row r="378" spans="2:51" s="13" customFormat="1" ht="13.5">
      <c r="B378" s="204"/>
      <c r="D378" s="194" t="s">
        <v>178</v>
      </c>
      <c r="E378" s="205" t="s">
        <v>5</v>
      </c>
      <c r="F378" s="206" t="s">
        <v>1105</v>
      </c>
      <c r="H378" s="207">
        <v>12.694</v>
      </c>
      <c r="I378" s="208"/>
      <c r="L378" s="204"/>
      <c r="M378" s="209"/>
      <c r="N378" s="210"/>
      <c r="O378" s="210"/>
      <c r="P378" s="210"/>
      <c r="Q378" s="210"/>
      <c r="R378" s="210"/>
      <c r="S378" s="210"/>
      <c r="T378" s="211"/>
      <c r="AT378" s="205" t="s">
        <v>178</v>
      </c>
      <c r="AU378" s="205" t="s">
        <v>82</v>
      </c>
      <c r="AV378" s="13" t="s">
        <v>82</v>
      </c>
      <c r="AW378" s="13" t="s">
        <v>36</v>
      </c>
      <c r="AX378" s="13" t="s">
        <v>80</v>
      </c>
      <c r="AY378" s="205" t="s">
        <v>167</v>
      </c>
    </row>
    <row r="379" spans="2:65" s="1" customFormat="1" ht="38.25" customHeight="1">
      <c r="B379" s="181"/>
      <c r="C379" s="182" t="s">
        <v>1106</v>
      </c>
      <c r="D379" s="182" t="s">
        <v>169</v>
      </c>
      <c r="E379" s="183" t="s">
        <v>1107</v>
      </c>
      <c r="F379" s="184" t="s">
        <v>1108</v>
      </c>
      <c r="G379" s="185" t="s">
        <v>266</v>
      </c>
      <c r="H379" s="186">
        <v>1</v>
      </c>
      <c r="I379" s="187"/>
      <c r="J379" s="188">
        <f>ROUND(I379*H379,2)</f>
        <v>0</v>
      </c>
      <c r="K379" s="184" t="s">
        <v>173</v>
      </c>
      <c r="L379" s="41"/>
      <c r="M379" s="189" t="s">
        <v>5</v>
      </c>
      <c r="N379" s="190" t="s">
        <v>44</v>
      </c>
      <c r="O379" s="42"/>
      <c r="P379" s="191">
        <f>O379*H379</f>
        <v>0</v>
      </c>
      <c r="Q379" s="191">
        <v>0.03058</v>
      </c>
      <c r="R379" s="191">
        <f>Q379*H379</f>
        <v>0.03058</v>
      </c>
      <c r="S379" s="191">
        <v>0</v>
      </c>
      <c r="T379" s="192">
        <f>S379*H379</f>
        <v>0</v>
      </c>
      <c r="AR379" s="24" t="s">
        <v>263</v>
      </c>
      <c r="AT379" s="24" t="s">
        <v>169</v>
      </c>
      <c r="AU379" s="24" t="s">
        <v>82</v>
      </c>
      <c r="AY379" s="24" t="s">
        <v>167</v>
      </c>
      <c r="BE379" s="193">
        <f>IF(N379="základní",J379,0)</f>
        <v>0</v>
      </c>
      <c r="BF379" s="193">
        <f>IF(N379="snížená",J379,0)</f>
        <v>0</v>
      </c>
      <c r="BG379" s="193">
        <f>IF(N379="zákl. přenesená",J379,0)</f>
        <v>0</v>
      </c>
      <c r="BH379" s="193">
        <f>IF(N379="sníž. přenesená",J379,0)</f>
        <v>0</v>
      </c>
      <c r="BI379" s="193">
        <f>IF(N379="nulová",J379,0)</f>
        <v>0</v>
      </c>
      <c r="BJ379" s="24" t="s">
        <v>80</v>
      </c>
      <c r="BK379" s="193">
        <f>ROUND(I379*H379,2)</f>
        <v>0</v>
      </c>
      <c r="BL379" s="24" t="s">
        <v>263</v>
      </c>
      <c r="BM379" s="24" t="s">
        <v>1109</v>
      </c>
    </row>
    <row r="380" spans="2:47" s="1" customFormat="1" ht="57">
      <c r="B380" s="41"/>
      <c r="D380" s="194" t="s">
        <v>176</v>
      </c>
      <c r="F380" s="195" t="s">
        <v>1104</v>
      </c>
      <c r="I380" s="156"/>
      <c r="L380" s="41"/>
      <c r="M380" s="196"/>
      <c r="N380" s="42"/>
      <c r="O380" s="42"/>
      <c r="P380" s="42"/>
      <c r="Q380" s="42"/>
      <c r="R380" s="42"/>
      <c r="S380" s="42"/>
      <c r="T380" s="70"/>
      <c r="AT380" s="24" t="s">
        <v>176</v>
      </c>
      <c r="AU380" s="24" t="s">
        <v>82</v>
      </c>
    </row>
    <row r="381" spans="2:65" s="1" customFormat="1" ht="51" customHeight="1">
      <c r="B381" s="181"/>
      <c r="C381" s="182" t="s">
        <v>1110</v>
      </c>
      <c r="D381" s="182" t="s">
        <v>169</v>
      </c>
      <c r="E381" s="183" t="s">
        <v>1111</v>
      </c>
      <c r="F381" s="184" t="s">
        <v>1112</v>
      </c>
      <c r="G381" s="185" t="s">
        <v>248</v>
      </c>
      <c r="H381" s="186">
        <v>0.286</v>
      </c>
      <c r="I381" s="187"/>
      <c r="J381" s="188">
        <f>ROUND(I381*H381,2)</f>
        <v>0</v>
      </c>
      <c r="K381" s="184" t="s">
        <v>173</v>
      </c>
      <c r="L381" s="41"/>
      <c r="M381" s="189" t="s">
        <v>5</v>
      </c>
      <c r="N381" s="190" t="s">
        <v>44</v>
      </c>
      <c r="O381" s="42"/>
      <c r="P381" s="191">
        <f>O381*H381</f>
        <v>0</v>
      </c>
      <c r="Q381" s="191">
        <v>0</v>
      </c>
      <c r="R381" s="191">
        <f>Q381*H381</f>
        <v>0</v>
      </c>
      <c r="S381" s="191">
        <v>0</v>
      </c>
      <c r="T381" s="192">
        <f>S381*H381</f>
        <v>0</v>
      </c>
      <c r="AR381" s="24" t="s">
        <v>263</v>
      </c>
      <c r="AT381" s="24" t="s">
        <v>169</v>
      </c>
      <c r="AU381" s="24" t="s">
        <v>82</v>
      </c>
      <c r="AY381" s="24" t="s">
        <v>167</v>
      </c>
      <c r="BE381" s="193">
        <f>IF(N381="základní",J381,0)</f>
        <v>0</v>
      </c>
      <c r="BF381" s="193">
        <f>IF(N381="snížená",J381,0)</f>
        <v>0</v>
      </c>
      <c r="BG381" s="193">
        <f>IF(N381="zákl. přenesená",J381,0)</f>
        <v>0</v>
      </c>
      <c r="BH381" s="193">
        <f>IF(N381="sníž. přenesená",J381,0)</f>
        <v>0</v>
      </c>
      <c r="BI381" s="193">
        <f>IF(N381="nulová",J381,0)</f>
        <v>0</v>
      </c>
      <c r="BJ381" s="24" t="s">
        <v>80</v>
      </c>
      <c r="BK381" s="193">
        <f>ROUND(I381*H381,2)</f>
        <v>0</v>
      </c>
      <c r="BL381" s="24" t="s">
        <v>263</v>
      </c>
      <c r="BM381" s="24" t="s">
        <v>1113</v>
      </c>
    </row>
    <row r="382" spans="2:47" s="1" customFormat="1" ht="114">
      <c r="B382" s="41"/>
      <c r="D382" s="194" t="s">
        <v>176</v>
      </c>
      <c r="F382" s="195" t="s">
        <v>1114</v>
      </c>
      <c r="I382" s="156"/>
      <c r="L382" s="41"/>
      <c r="M382" s="196"/>
      <c r="N382" s="42"/>
      <c r="O382" s="42"/>
      <c r="P382" s="42"/>
      <c r="Q382" s="42"/>
      <c r="R382" s="42"/>
      <c r="S382" s="42"/>
      <c r="T382" s="70"/>
      <c r="AT382" s="24" t="s">
        <v>176</v>
      </c>
      <c r="AU382" s="24" t="s">
        <v>82</v>
      </c>
    </row>
    <row r="383" spans="2:63" s="11" customFormat="1" ht="29.9" customHeight="1">
      <c r="B383" s="168"/>
      <c r="D383" s="169" t="s">
        <v>72</v>
      </c>
      <c r="E383" s="179" t="s">
        <v>1115</v>
      </c>
      <c r="F383" s="179" t="s">
        <v>1116</v>
      </c>
      <c r="I383" s="171"/>
      <c r="J383" s="180">
        <f>BK383</f>
        <v>0</v>
      </c>
      <c r="L383" s="168"/>
      <c r="M383" s="173"/>
      <c r="N383" s="174"/>
      <c r="O383" s="174"/>
      <c r="P383" s="175">
        <f>SUM(P384:P395)</f>
        <v>0</v>
      </c>
      <c r="Q383" s="174"/>
      <c r="R383" s="175">
        <f>SUM(R384:R395)</f>
        <v>0.08138599999999999</v>
      </c>
      <c r="S383" s="174"/>
      <c r="T383" s="176">
        <f>SUM(T384:T395)</f>
        <v>0</v>
      </c>
      <c r="AR383" s="169" t="s">
        <v>82</v>
      </c>
      <c r="AT383" s="177" t="s">
        <v>72</v>
      </c>
      <c r="AU383" s="177" t="s">
        <v>80</v>
      </c>
      <c r="AY383" s="169" t="s">
        <v>167</v>
      </c>
      <c r="BK383" s="178">
        <f>SUM(BK384:BK395)</f>
        <v>0</v>
      </c>
    </row>
    <row r="384" spans="2:65" s="1" customFormat="1" ht="25.5" customHeight="1">
      <c r="B384" s="181"/>
      <c r="C384" s="182" t="s">
        <v>1117</v>
      </c>
      <c r="D384" s="182" t="s">
        <v>169</v>
      </c>
      <c r="E384" s="183" t="s">
        <v>1118</v>
      </c>
      <c r="F384" s="184" t="s">
        <v>1119</v>
      </c>
      <c r="G384" s="185" t="s">
        <v>194</v>
      </c>
      <c r="H384" s="186">
        <v>14</v>
      </c>
      <c r="I384" s="187"/>
      <c r="J384" s="188">
        <f>ROUND(I384*H384,2)</f>
        <v>0</v>
      </c>
      <c r="K384" s="184" t="s">
        <v>173</v>
      </c>
      <c r="L384" s="41"/>
      <c r="M384" s="189" t="s">
        <v>5</v>
      </c>
      <c r="N384" s="190" t="s">
        <v>44</v>
      </c>
      <c r="O384" s="42"/>
      <c r="P384" s="191">
        <f>O384*H384</f>
        <v>0</v>
      </c>
      <c r="Q384" s="191">
        <v>0.00287</v>
      </c>
      <c r="R384" s="191">
        <f>Q384*H384</f>
        <v>0.04018</v>
      </c>
      <c r="S384" s="191">
        <v>0</v>
      </c>
      <c r="T384" s="192">
        <f>S384*H384</f>
        <v>0</v>
      </c>
      <c r="AR384" s="24" t="s">
        <v>263</v>
      </c>
      <c r="AT384" s="24" t="s">
        <v>169</v>
      </c>
      <c r="AU384" s="24" t="s">
        <v>82</v>
      </c>
      <c r="AY384" s="24" t="s">
        <v>167</v>
      </c>
      <c r="BE384" s="193">
        <f>IF(N384="základní",J384,0)</f>
        <v>0</v>
      </c>
      <c r="BF384" s="193">
        <f>IF(N384="snížená",J384,0)</f>
        <v>0</v>
      </c>
      <c r="BG384" s="193">
        <f>IF(N384="zákl. přenesená",J384,0)</f>
        <v>0</v>
      </c>
      <c r="BH384" s="193">
        <f>IF(N384="sníž. přenesená",J384,0)</f>
        <v>0</v>
      </c>
      <c r="BI384" s="193">
        <f>IF(N384="nulová",J384,0)</f>
        <v>0</v>
      </c>
      <c r="BJ384" s="24" t="s">
        <v>80</v>
      </c>
      <c r="BK384" s="193">
        <f>ROUND(I384*H384,2)</f>
        <v>0</v>
      </c>
      <c r="BL384" s="24" t="s">
        <v>263</v>
      </c>
      <c r="BM384" s="24" t="s">
        <v>1120</v>
      </c>
    </row>
    <row r="385" spans="2:47" s="1" customFormat="1" ht="47.5">
      <c r="B385" s="41"/>
      <c r="D385" s="194" t="s">
        <v>176</v>
      </c>
      <c r="F385" s="195" t="s">
        <v>1121</v>
      </c>
      <c r="I385" s="156"/>
      <c r="L385" s="41"/>
      <c r="M385" s="196"/>
      <c r="N385" s="42"/>
      <c r="O385" s="42"/>
      <c r="P385" s="42"/>
      <c r="Q385" s="42"/>
      <c r="R385" s="42"/>
      <c r="S385" s="42"/>
      <c r="T385" s="70"/>
      <c r="AT385" s="24" t="s">
        <v>176</v>
      </c>
      <c r="AU385" s="24" t="s">
        <v>82</v>
      </c>
    </row>
    <row r="386" spans="2:51" s="13" customFormat="1" ht="13.5">
      <c r="B386" s="204"/>
      <c r="D386" s="194" t="s">
        <v>178</v>
      </c>
      <c r="E386" s="205" t="s">
        <v>5</v>
      </c>
      <c r="F386" s="206" t="s">
        <v>1122</v>
      </c>
      <c r="H386" s="207">
        <v>14</v>
      </c>
      <c r="I386" s="208"/>
      <c r="L386" s="204"/>
      <c r="M386" s="209"/>
      <c r="N386" s="210"/>
      <c r="O386" s="210"/>
      <c r="P386" s="210"/>
      <c r="Q386" s="210"/>
      <c r="R386" s="210"/>
      <c r="S386" s="210"/>
      <c r="T386" s="211"/>
      <c r="AT386" s="205" t="s">
        <v>178</v>
      </c>
      <c r="AU386" s="205" t="s">
        <v>82</v>
      </c>
      <c r="AV386" s="13" t="s">
        <v>82</v>
      </c>
      <c r="AW386" s="13" t="s">
        <v>36</v>
      </c>
      <c r="AX386" s="13" t="s">
        <v>80</v>
      </c>
      <c r="AY386" s="205" t="s">
        <v>167</v>
      </c>
    </row>
    <row r="387" spans="2:65" s="1" customFormat="1" ht="25.5" customHeight="1">
      <c r="B387" s="181"/>
      <c r="C387" s="182" t="s">
        <v>1123</v>
      </c>
      <c r="D387" s="182" t="s">
        <v>169</v>
      </c>
      <c r="E387" s="183" t="s">
        <v>1124</v>
      </c>
      <c r="F387" s="184" t="s">
        <v>1125</v>
      </c>
      <c r="G387" s="185" t="s">
        <v>194</v>
      </c>
      <c r="H387" s="186">
        <v>8</v>
      </c>
      <c r="I387" s="187"/>
      <c r="J387" s="188">
        <f>ROUND(I387*H387,2)</f>
        <v>0</v>
      </c>
      <c r="K387" s="184" t="s">
        <v>173</v>
      </c>
      <c r="L387" s="41"/>
      <c r="M387" s="189" t="s">
        <v>5</v>
      </c>
      <c r="N387" s="190" t="s">
        <v>44</v>
      </c>
      <c r="O387" s="42"/>
      <c r="P387" s="191">
        <f>O387*H387</f>
        <v>0</v>
      </c>
      <c r="Q387" s="191">
        <v>0.00227</v>
      </c>
      <c r="R387" s="191">
        <f>Q387*H387</f>
        <v>0.01816</v>
      </c>
      <c r="S387" s="191">
        <v>0</v>
      </c>
      <c r="T387" s="192">
        <f>S387*H387</f>
        <v>0</v>
      </c>
      <c r="AR387" s="24" t="s">
        <v>263</v>
      </c>
      <c r="AT387" s="24" t="s">
        <v>169</v>
      </c>
      <c r="AU387" s="24" t="s">
        <v>82</v>
      </c>
      <c r="AY387" s="24" t="s">
        <v>167</v>
      </c>
      <c r="BE387" s="193">
        <f>IF(N387="základní",J387,0)</f>
        <v>0</v>
      </c>
      <c r="BF387" s="193">
        <f>IF(N387="snížená",J387,0)</f>
        <v>0</v>
      </c>
      <c r="BG387" s="193">
        <f>IF(N387="zákl. přenesená",J387,0)</f>
        <v>0</v>
      </c>
      <c r="BH387" s="193">
        <f>IF(N387="sníž. přenesená",J387,0)</f>
        <v>0</v>
      </c>
      <c r="BI387" s="193">
        <f>IF(N387="nulová",J387,0)</f>
        <v>0</v>
      </c>
      <c r="BJ387" s="24" t="s">
        <v>80</v>
      </c>
      <c r="BK387" s="193">
        <f>ROUND(I387*H387,2)</f>
        <v>0</v>
      </c>
      <c r="BL387" s="24" t="s">
        <v>263</v>
      </c>
      <c r="BM387" s="24" t="s">
        <v>1126</v>
      </c>
    </row>
    <row r="388" spans="2:47" s="1" customFormat="1" ht="47.5">
      <c r="B388" s="41"/>
      <c r="D388" s="194" t="s">
        <v>176</v>
      </c>
      <c r="F388" s="195" t="s">
        <v>1121</v>
      </c>
      <c r="I388" s="156"/>
      <c r="L388" s="41"/>
      <c r="M388" s="196"/>
      <c r="N388" s="42"/>
      <c r="O388" s="42"/>
      <c r="P388" s="42"/>
      <c r="Q388" s="42"/>
      <c r="R388" s="42"/>
      <c r="S388" s="42"/>
      <c r="T388" s="70"/>
      <c r="AT388" s="24" t="s">
        <v>176</v>
      </c>
      <c r="AU388" s="24" t="s">
        <v>82</v>
      </c>
    </row>
    <row r="389" spans="2:65" s="1" customFormat="1" ht="25.5" customHeight="1">
      <c r="B389" s="181"/>
      <c r="C389" s="182" t="s">
        <v>1127</v>
      </c>
      <c r="D389" s="182" t="s">
        <v>169</v>
      </c>
      <c r="E389" s="183" t="s">
        <v>1128</v>
      </c>
      <c r="F389" s="184" t="s">
        <v>1129</v>
      </c>
      <c r="G389" s="185" t="s">
        <v>194</v>
      </c>
      <c r="H389" s="186">
        <v>2.4</v>
      </c>
      <c r="I389" s="187"/>
      <c r="J389" s="188">
        <f>ROUND(I389*H389,2)</f>
        <v>0</v>
      </c>
      <c r="K389" s="184" t="s">
        <v>173</v>
      </c>
      <c r="L389" s="41"/>
      <c r="M389" s="189" t="s">
        <v>5</v>
      </c>
      <c r="N389" s="190" t="s">
        <v>44</v>
      </c>
      <c r="O389" s="42"/>
      <c r="P389" s="191">
        <f>O389*H389</f>
        <v>0</v>
      </c>
      <c r="Q389" s="191">
        <v>0.00179</v>
      </c>
      <c r="R389" s="191">
        <f>Q389*H389</f>
        <v>0.0042959999999999995</v>
      </c>
      <c r="S389" s="191">
        <v>0</v>
      </c>
      <c r="T389" s="192">
        <f>S389*H389</f>
        <v>0</v>
      </c>
      <c r="AR389" s="24" t="s">
        <v>263</v>
      </c>
      <c r="AT389" s="24" t="s">
        <v>169</v>
      </c>
      <c r="AU389" s="24" t="s">
        <v>82</v>
      </c>
      <c r="AY389" s="24" t="s">
        <v>167</v>
      </c>
      <c r="BE389" s="193">
        <f>IF(N389="základní",J389,0)</f>
        <v>0</v>
      </c>
      <c r="BF389" s="193">
        <f>IF(N389="snížená",J389,0)</f>
        <v>0</v>
      </c>
      <c r="BG389" s="193">
        <f>IF(N389="zákl. přenesená",J389,0)</f>
        <v>0</v>
      </c>
      <c r="BH389" s="193">
        <f>IF(N389="sníž. přenesená",J389,0)</f>
        <v>0</v>
      </c>
      <c r="BI389" s="193">
        <f>IF(N389="nulová",J389,0)</f>
        <v>0</v>
      </c>
      <c r="BJ389" s="24" t="s">
        <v>80</v>
      </c>
      <c r="BK389" s="193">
        <f>ROUND(I389*H389,2)</f>
        <v>0</v>
      </c>
      <c r="BL389" s="24" t="s">
        <v>263</v>
      </c>
      <c r="BM389" s="24" t="s">
        <v>1130</v>
      </c>
    </row>
    <row r="390" spans="2:51" s="13" customFormat="1" ht="13.5">
      <c r="B390" s="204"/>
      <c r="D390" s="194" t="s">
        <v>178</v>
      </c>
      <c r="E390" s="205" t="s">
        <v>5</v>
      </c>
      <c r="F390" s="206" t="s">
        <v>1131</v>
      </c>
      <c r="H390" s="207">
        <v>2.4</v>
      </c>
      <c r="I390" s="208"/>
      <c r="L390" s="204"/>
      <c r="M390" s="209"/>
      <c r="N390" s="210"/>
      <c r="O390" s="210"/>
      <c r="P390" s="210"/>
      <c r="Q390" s="210"/>
      <c r="R390" s="210"/>
      <c r="S390" s="210"/>
      <c r="T390" s="211"/>
      <c r="AT390" s="205" t="s">
        <v>178</v>
      </c>
      <c r="AU390" s="205" t="s">
        <v>82</v>
      </c>
      <c r="AV390" s="13" t="s">
        <v>82</v>
      </c>
      <c r="AW390" s="13" t="s">
        <v>36</v>
      </c>
      <c r="AX390" s="13" t="s">
        <v>80</v>
      </c>
      <c r="AY390" s="205" t="s">
        <v>167</v>
      </c>
    </row>
    <row r="391" spans="2:65" s="1" customFormat="1" ht="25.5" customHeight="1">
      <c r="B391" s="181"/>
      <c r="C391" s="182" t="s">
        <v>1132</v>
      </c>
      <c r="D391" s="182" t="s">
        <v>169</v>
      </c>
      <c r="E391" s="183" t="s">
        <v>1133</v>
      </c>
      <c r="F391" s="184" t="s">
        <v>1134</v>
      </c>
      <c r="G391" s="185" t="s">
        <v>194</v>
      </c>
      <c r="H391" s="186">
        <v>8</v>
      </c>
      <c r="I391" s="187"/>
      <c r="J391" s="188">
        <f>ROUND(I391*H391,2)</f>
        <v>0</v>
      </c>
      <c r="K391" s="184" t="s">
        <v>173</v>
      </c>
      <c r="L391" s="41"/>
      <c r="M391" s="189" t="s">
        <v>5</v>
      </c>
      <c r="N391" s="190" t="s">
        <v>44</v>
      </c>
      <c r="O391" s="42"/>
      <c r="P391" s="191">
        <f>O391*H391</f>
        <v>0</v>
      </c>
      <c r="Q391" s="191">
        <v>0.00163</v>
      </c>
      <c r="R391" s="191">
        <f>Q391*H391</f>
        <v>0.01304</v>
      </c>
      <c r="S391" s="191">
        <v>0</v>
      </c>
      <c r="T391" s="192">
        <f>S391*H391</f>
        <v>0</v>
      </c>
      <c r="AR391" s="24" t="s">
        <v>263</v>
      </c>
      <c r="AT391" s="24" t="s">
        <v>169</v>
      </c>
      <c r="AU391" s="24" t="s">
        <v>82</v>
      </c>
      <c r="AY391" s="24" t="s">
        <v>167</v>
      </c>
      <c r="BE391" s="193">
        <f>IF(N391="základní",J391,0)</f>
        <v>0</v>
      </c>
      <c r="BF391" s="193">
        <f>IF(N391="snížená",J391,0)</f>
        <v>0</v>
      </c>
      <c r="BG391" s="193">
        <f>IF(N391="zákl. přenesená",J391,0)</f>
        <v>0</v>
      </c>
      <c r="BH391" s="193">
        <f>IF(N391="sníž. přenesená",J391,0)</f>
        <v>0</v>
      </c>
      <c r="BI391" s="193">
        <f>IF(N391="nulová",J391,0)</f>
        <v>0</v>
      </c>
      <c r="BJ391" s="24" t="s">
        <v>80</v>
      </c>
      <c r="BK391" s="193">
        <f>ROUND(I391*H391,2)</f>
        <v>0</v>
      </c>
      <c r="BL391" s="24" t="s">
        <v>263</v>
      </c>
      <c r="BM391" s="24" t="s">
        <v>1135</v>
      </c>
    </row>
    <row r="392" spans="2:65" s="1" customFormat="1" ht="25.5" customHeight="1">
      <c r="B392" s="181"/>
      <c r="C392" s="182" t="s">
        <v>1136</v>
      </c>
      <c r="D392" s="182" t="s">
        <v>169</v>
      </c>
      <c r="E392" s="183" t="s">
        <v>1137</v>
      </c>
      <c r="F392" s="184" t="s">
        <v>1138</v>
      </c>
      <c r="G392" s="185" t="s">
        <v>266</v>
      </c>
      <c r="H392" s="186">
        <v>1</v>
      </c>
      <c r="I392" s="187"/>
      <c r="J392" s="188">
        <f>ROUND(I392*H392,2)</f>
        <v>0</v>
      </c>
      <c r="K392" s="184" t="s">
        <v>173</v>
      </c>
      <c r="L392" s="41"/>
      <c r="M392" s="189" t="s">
        <v>5</v>
      </c>
      <c r="N392" s="190" t="s">
        <v>44</v>
      </c>
      <c r="O392" s="42"/>
      <c r="P392" s="191">
        <f>O392*H392</f>
        <v>0</v>
      </c>
      <c r="Q392" s="191">
        <v>0.00025</v>
      </c>
      <c r="R392" s="191">
        <f>Q392*H392</f>
        <v>0.00025</v>
      </c>
      <c r="S392" s="191">
        <v>0</v>
      </c>
      <c r="T392" s="192">
        <f>S392*H392</f>
        <v>0</v>
      </c>
      <c r="AR392" s="24" t="s">
        <v>263</v>
      </c>
      <c r="AT392" s="24" t="s">
        <v>169</v>
      </c>
      <c r="AU392" s="24" t="s">
        <v>82</v>
      </c>
      <c r="AY392" s="24" t="s">
        <v>167</v>
      </c>
      <c r="BE392" s="193">
        <f>IF(N392="základní",J392,0)</f>
        <v>0</v>
      </c>
      <c r="BF392" s="193">
        <f>IF(N392="snížená",J392,0)</f>
        <v>0</v>
      </c>
      <c r="BG392" s="193">
        <f>IF(N392="zákl. přenesená",J392,0)</f>
        <v>0</v>
      </c>
      <c r="BH392" s="193">
        <f>IF(N392="sníž. přenesená",J392,0)</f>
        <v>0</v>
      </c>
      <c r="BI392" s="193">
        <f>IF(N392="nulová",J392,0)</f>
        <v>0</v>
      </c>
      <c r="BJ392" s="24" t="s">
        <v>80</v>
      </c>
      <c r="BK392" s="193">
        <f>ROUND(I392*H392,2)</f>
        <v>0</v>
      </c>
      <c r="BL392" s="24" t="s">
        <v>263</v>
      </c>
      <c r="BM392" s="24" t="s">
        <v>1139</v>
      </c>
    </row>
    <row r="393" spans="2:65" s="1" customFormat="1" ht="25.5" customHeight="1">
      <c r="B393" s="181"/>
      <c r="C393" s="182" t="s">
        <v>1140</v>
      </c>
      <c r="D393" s="182" t="s">
        <v>169</v>
      </c>
      <c r="E393" s="183" t="s">
        <v>1141</v>
      </c>
      <c r="F393" s="184" t="s">
        <v>1142</v>
      </c>
      <c r="G393" s="185" t="s">
        <v>194</v>
      </c>
      <c r="H393" s="186">
        <v>3</v>
      </c>
      <c r="I393" s="187"/>
      <c r="J393" s="188">
        <f>ROUND(I393*H393,2)</f>
        <v>0</v>
      </c>
      <c r="K393" s="184" t="s">
        <v>173</v>
      </c>
      <c r="L393" s="41"/>
      <c r="M393" s="189" t="s">
        <v>5</v>
      </c>
      <c r="N393" s="190" t="s">
        <v>44</v>
      </c>
      <c r="O393" s="42"/>
      <c r="P393" s="191">
        <f>O393*H393</f>
        <v>0</v>
      </c>
      <c r="Q393" s="191">
        <v>0.00182</v>
      </c>
      <c r="R393" s="191">
        <f>Q393*H393</f>
        <v>0.00546</v>
      </c>
      <c r="S393" s="191">
        <v>0</v>
      </c>
      <c r="T393" s="192">
        <f>S393*H393</f>
        <v>0</v>
      </c>
      <c r="AR393" s="24" t="s">
        <v>263</v>
      </c>
      <c r="AT393" s="24" t="s">
        <v>169</v>
      </c>
      <c r="AU393" s="24" t="s">
        <v>82</v>
      </c>
      <c r="AY393" s="24" t="s">
        <v>167</v>
      </c>
      <c r="BE393" s="193">
        <f>IF(N393="základní",J393,0)</f>
        <v>0</v>
      </c>
      <c r="BF393" s="193">
        <f>IF(N393="snížená",J393,0)</f>
        <v>0</v>
      </c>
      <c r="BG393" s="193">
        <f>IF(N393="zákl. přenesená",J393,0)</f>
        <v>0</v>
      </c>
      <c r="BH393" s="193">
        <f>IF(N393="sníž. přenesená",J393,0)</f>
        <v>0</v>
      </c>
      <c r="BI393" s="193">
        <f>IF(N393="nulová",J393,0)</f>
        <v>0</v>
      </c>
      <c r="BJ393" s="24" t="s">
        <v>80</v>
      </c>
      <c r="BK393" s="193">
        <f>ROUND(I393*H393,2)</f>
        <v>0</v>
      </c>
      <c r="BL393" s="24" t="s">
        <v>263</v>
      </c>
      <c r="BM393" s="24" t="s">
        <v>1143</v>
      </c>
    </row>
    <row r="394" spans="2:65" s="1" customFormat="1" ht="38.25" customHeight="1">
      <c r="B394" s="181"/>
      <c r="C394" s="182" t="s">
        <v>1144</v>
      </c>
      <c r="D394" s="182" t="s">
        <v>169</v>
      </c>
      <c r="E394" s="183" t="s">
        <v>1145</v>
      </c>
      <c r="F394" s="184" t="s">
        <v>1146</v>
      </c>
      <c r="G394" s="185" t="s">
        <v>248</v>
      </c>
      <c r="H394" s="186">
        <v>0.081</v>
      </c>
      <c r="I394" s="187"/>
      <c r="J394" s="188">
        <f>ROUND(I394*H394,2)</f>
        <v>0</v>
      </c>
      <c r="K394" s="184" t="s">
        <v>173</v>
      </c>
      <c r="L394" s="41"/>
      <c r="M394" s="189" t="s">
        <v>5</v>
      </c>
      <c r="N394" s="190" t="s">
        <v>44</v>
      </c>
      <c r="O394" s="42"/>
      <c r="P394" s="191">
        <f>O394*H394</f>
        <v>0</v>
      </c>
      <c r="Q394" s="191">
        <v>0</v>
      </c>
      <c r="R394" s="191">
        <f>Q394*H394</f>
        <v>0</v>
      </c>
      <c r="S394" s="191">
        <v>0</v>
      </c>
      <c r="T394" s="192">
        <f>S394*H394</f>
        <v>0</v>
      </c>
      <c r="AR394" s="24" t="s">
        <v>263</v>
      </c>
      <c r="AT394" s="24" t="s">
        <v>169</v>
      </c>
      <c r="AU394" s="24" t="s">
        <v>82</v>
      </c>
      <c r="AY394" s="24" t="s">
        <v>167</v>
      </c>
      <c r="BE394" s="193">
        <f>IF(N394="základní",J394,0)</f>
        <v>0</v>
      </c>
      <c r="BF394" s="193">
        <f>IF(N394="snížená",J394,0)</f>
        <v>0</v>
      </c>
      <c r="BG394" s="193">
        <f>IF(N394="zákl. přenesená",J394,0)</f>
        <v>0</v>
      </c>
      <c r="BH394" s="193">
        <f>IF(N394="sníž. přenesená",J394,0)</f>
        <v>0</v>
      </c>
      <c r="BI394" s="193">
        <f>IF(N394="nulová",J394,0)</f>
        <v>0</v>
      </c>
      <c r="BJ394" s="24" t="s">
        <v>80</v>
      </c>
      <c r="BK394" s="193">
        <f>ROUND(I394*H394,2)</f>
        <v>0</v>
      </c>
      <c r="BL394" s="24" t="s">
        <v>263</v>
      </c>
      <c r="BM394" s="24" t="s">
        <v>1147</v>
      </c>
    </row>
    <row r="395" spans="2:47" s="1" customFormat="1" ht="104.5">
      <c r="B395" s="41"/>
      <c r="D395" s="194" t="s">
        <v>176</v>
      </c>
      <c r="F395" s="195" t="s">
        <v>1148</v>
      </c>
      <c r="I395" s="156"/>
      <c r="L395" s="41"/>
      <c r="M395" s="196"/>
      <c r="N395" s="42"/>
      <c r="O395" s="42"/>
      <c r="P395" s="42"/>
      <c r="Q395" s="42"/>
      <c r="R395" s="42"/>
      <c r="S395" s="42"/>
      <c r="T395" s="70"/>
      <c r="AT395" s="24" t="s">
        <v>176</v>
      </c>
      <c r="AU395" s="24" t="s">
        <v>82</v>
      </c>
    </row>
    <row r="396" spans="2:63" s="11" customFormat="1" ht="29.9" customHeight="1">
      <c r="B396" s="168"/>
      <c r="D396" s="169" t="s">
        <v>72</v>
      </c>
      <c r="E396" s="179" t="s">
        <v>1149</v>
      </c>
      <c r="F396" s="179" t="s">
        <v>1150</v>
      </c>
      <c r="I396" s="171"/>
      <c r="J396" s="180">
        <f>BK396</f>
        <v>0</v>
      </c>
      <c r="L396" s="168"/>
      <c r="M396" s="173"/>
      <c r="N396" s="174"/>
      <c r="O396" s="174"/>
      <c r="P396" s="175">
        <f>SUM(P397:P413)</f>
        <v>0</v>
      </c>
      <c r="Q396" s="174"/>
      <c r="R396" s="175">
        <f>SUM(R397:R413)</f>
        <v>3.4092000000000002</v>
      </c>
      <c r="S396" s="174"/>
      <c r="T396" s="176">
        <f>SUM(T397:T413)</f>
        <v>0</v>
      </c>
      <c r="AR396" s="169" t="s">
        <v>82</v>
      </c>
      <c r="AT396" s="177" t="s">
        <v>72</v>
      </c>
      <c r="AU396" s="177" t="s">
        <v>80</v>
      </c>
      <c r="AY396" s="169" t="s">
        <v>167</v>
      </c>
      <c r="BK396" s="178">
        <f>SUM(BK397:BK413)</f>
        <v>0</v>
      </c>
    </row>
    <row r="397" spans="2:65" s="1" customFormat="1" ht="16.5" customHeight="1">
      <c r="B397" s="181"/>
      <c r="C397" s="182" t="s">
        <v>1151</v>
      </c>
      <c r="D397" s="182" t="s">
        <v>169</v>
      </c>
      <c r="E397" s="183" t="s">
        <v>1152</v>
      </c>
      <c r="F397" s="184" t="s">
        <v>1153</v>
      </c>
      <c r="G397" s="185" t="s">
        <v>172</v>
      </c>
      <c r="H397" s="186">
        <v>66.597</v>
      </c>
      <c r="I397" s="187"/>
      <c r="J397" s="188">
        <f>ROUND(I397*H397,2)</f>
        <v>0</v>
      </c>
      <c r="K397" s="184" t="s">
        <v>5</v>
      </c>
      <c r="L397" s="41"/>
      <c r="M397" s="189" t="s">
        <v>5</v>
      </c>
      <c r="N397" s="190" t="s">
        <v>44</v>
      </c>
      <c r="O397" s="42"/>
      <c r="P397" s="191">
        <f>O397*H397</f>
        <v>0</v>
      </c>
      <c r="Q397" s="191">
        <v>0</v>
      </c>
      <c r="R397" s="191">
        <f>Q397*H397</f>
        <v>0</v>
      </c>
      <c r="S397" s="191">
        <v>0</v>
      </c>
      <c r="T397" s="192">
        <f>S397*H397</f>
        <v>0</v>
      </c>
      <c r="AR397" s="24" t="s">
        <v>263</v>
      </c>
      <c r="AT397" s="24" t="s">
        <v>169</v>
      </c>
      <c r="AU397" s="24" t="s">
        <v>82</v>
      </c>
      <c r="AY397" s="24" t="s">
        <v>167</v>
      </c>
      <c r="BE397" s="193">
        <f>IF(N397="základní",J397,0)</f>
        <v>0</v>
      </c>
      <c r="BF397" s="193">
        <f>IF(N397="snížená",J397,0)</f>
        <v>0</v>
      </c>
      <c r="BG397" s="193">
        <f>IF(N397="zákl. přenesená",J397,0)</f>
        <v>0</v>
      </c>
      <c r="BH397" s="193">
        <f>IF(N397="sníž. přenesená",J397,0)</f>
        <v>0</v>
      </c>
      <c r="BI397" s="193">
        <f>IF(N397="nulová",J397,0)</f>
        <v>0</v>
      </c>
      <c r="BJ397" s="24" t="s">
        <v>80</v>
      </c>
      <c r="BK397" s="193">
        <f>ROUND(I397*H397,2)</f>
        <v>0</v>
      </c>
      <c r="BL397" s="24" t="s">
        <v>263</v>
      </c>
      <c r="BM397" s="24" t="s">
        <v>1154</v>
      </c>
    </row>
    <row r="398" spans="2:47" s="1" customFormat="1" ht="85.5">
      <c r="B398" s="41"/>
      <c r="D398" s="194" t="s">
        <v>176</v>
      </c>
      <c r="F398" s="195" t="s">
        <v>1155</v>
      </c>
      <c r="I398" s="156"/>
      <c r="L398" s="41"/>
      <c r="M398" s="196"/>
      <c r="N398" s="42"/>
      <c r="O398" s="42"/>
      <c r="P398" s="42"/>
      <c r="Q398" s="42"/>
      <c r="R398" s="42"/>
      <c r="S398" s="42"/>
      <c r="T398" s="70"/>
      <c r="AT398" s="24" t="s">
        <v>176</v>
      </c>
      <c r="AU398" s="24" t="s">
        <v>82</v>
      </c>
    </row>
    <row r="399" spans="2:51" s="13" customFormat="1" ht="13.5">
      <c r="B399" s="204"/>
      <c r="D399" s="194" t="s">
        <v>178</v>
      </c>
      <c r="E399" s="205" t="s">
        <v>5</v>
      </c>
      <c r="F399" s="206" t="s">
        <v>1156</v>
      </c>
      <c r="H399" s="207">
        <v>66.597</v>
      </c>
      <c r="I399" s="208"/>
      <c r="L399" s="204"/>
      <c r="M399" s="209"/>
      <c r="N399" s="210"/>
      <c r="O399" s="210"/>
      <c r="P399" s="210"/>
      <c r="Q399" s="210"/>
      <c r="R399" s="210"/>
      <c r="S399" s="210"/>
      <c r="T399" s="211"/>
      <c r="AT399" s="205" t="s">
        <v>178</v>
      </c>
      <c r="AU399" s="205" t="s">
        <v>82</v>
      </c>
      <c r="AV399" s="13" t="s">
        <v>82</v>
      </c>
      <c r="AW399" s="13" t="s">
        <v>36</v>
      </c>
      <c r="AX399" s="13" t="s">
        <v>80</v>
      </c>
      <c r="AY399" s="205" t="s">
        <v>167</v>
      </c>
    </row>
    <row r="400" spans="2:65" s="1" customFormat="1" ht="16.5" customHeight="1">
      <c r="B400" s="181"/>
      <c r="C400" s="213" t="s">
        <v>1157</v>
      </c>
      <c r="D400" s="213" t="s">
        <v>274</v>
      </c>
      <c r="E400" s="214" t="s">
        <v>1158</v>
      </c>
      <c r="F400" s="215" t="s">
        <v>1159</v>
      </c>
      <c r="G400" s="216" t="s">
        <v>200</v>
      </c>
      <c r="H400" s="217">
        <v>6.66</v>
      </c>
      <c r="I400" s="218"/>
      <c r="J400" s="219">
        <f>ROUND(I400*H400,2)</f>
        <v>0</v>
      </c>
      <c r="K400" s="215" t="s">
        <v>173</v>
      </c>
      <c r="L400" s="220"/>
      <c r="M400" s="221" t="s">
        <v>5</v>
      </c>
      <c r="N400" s="222" t="s">
        <v>44</v>
      </c>
      <c r="O400" s="42"/>
      <c r="P400" s="191">
        <f>O400*H400</f>
        <v>0</v>
      </c>
      <c r="Q400" s="191">
        <v>0.5</v>
      </c>
      <c r="R400" s="191">
        <f>Q400*H400</f>
        <v>3.33</v>
      </c>
      <c r="S400" s="191">
        <v>0</v>
      </c>
      <c r="T400" s="192">
        <f>S400*H400</f>
        <v>0</v>
      </c>
      <c r="AR400" s="24" t="s">
        <v>353</v>
      </c>
      <c r="AT400" s="24" t="s">
        <v>274</v>
      </c>
      <c r="AU400" s="24" t="s">
        <v>82</v>
      </c>
      <c r="AY400" s="24" t="s">
        <v>167</v>
      </c>
      <c r="BE400" s="193">
        <f>IF(N400="základní",J400,0)</f>
        <v>0</v>
      </c>
      <c r="BF400" s="193">
        <f>IF(N400="snížená",J400,0)</f>
        <v>0</v>
      </c>
      <c r="BG400" s="193">
        <f>IF(N400="zákl. přenesená",J400,0)</f>
        <v>0</v>
      </c>
      <c r="BH400" s="193">
        <f>IF(N400="sníž. přenesená",J400,0)</f>
        <v>0</v>
      </c>
      <c r="BI400" s="193">
        <f>IF(N400="nulová",J400,0)</f>
        <v>0</v>
      </c>
      <c r="BJ400" s="24" t="s">
        <v>80</v>
      </c>
      <c r="BK400" s="193">
        <f>ROUND(I400*H400,2)</f>
        <v>0</v>
      </c>
      <c r="BL400" s="24" t="s">
        <v>263</v>
      </c>
      <c r="BM400" s="24" t="s">
        <v>1160</v>
      </c>
    </row>
    <row r="401" spans="2:51" s="13" customFormat="1" ht="13.5">
      <c r="B401" s="204"/>
      <c r="D401" s="194" t="s">
        <v>178</v>
      </c>
      <c r="E401" s="205" t="s">
        <v>5</v>
      </c>
      <c r="F401" s="206" t="s">
        <v>1161</v>
      </c>
      <c r="H401" s="207">
        <v>6.66</v>
      </c>
      <c r="I401" s="208"/>
      <c r="L401" s="204"/>
      <c r="M401" s="209"/>
      <c r="N401" s="210"/>
      <c r="O401" s="210"/>
      <c r="P401" s="210"/>
      <c r="Q401" s="210"/>
      <c r="R401" s="210"/>
      <c r="S401" s="210"/>
      <c r="T401" s="211"/>
      <c r="AT401" s="205" t="s">
        <v>178</v>
      </c>
      <c r="AU401" s="205" t="s">
        <v>82</v>
      </c>
      <c r="AV401" s="13" t="s">
        <v>82</v>
      </c>
      <c r="AW401" s="13" t="s">
        <v>36</v>
      </c>
      <c r="AX401" s="13" t="s">
        <v>80</v>
      </c>
      <c r="AY401" s="205" t="s">
        <v>167</v>
      </c>
    </row>
    <row r="402" spans="2:65" s="1" customFormat="1" ht="16.5" customHeight="1">
      <c r="B402" s="181"/>
      <c r="C402" s="182" t="s">
        <v>1162</v>
      </c>
      <c r="D402" s="182" t="s">
        <v>169</v>
      </c>
      <c r="E402" s="183" t="s">
        <v>1163</v>
      </c>
      <c r="F402" s="184" t="s">
        <v>1164</v>
      </c>
      <c r="G402" s="185" t="s">
        <v>194</v>
      </c>
      <c r="H402" s="186">
        <v>45</v>
      </c>
      <c r="I402" s="187"/>
      <c r="J402" s="188">
        <f>ROUND(I402*H402,2)</f>
        <v>0</v>
      </c>
      <c r="K402" s="184" t="s">
        <v>173</v>
      </c>
      <c r="L402" s="41"/>
      <c r="M402" s="189" t="s">
        <v>5</v>
      </c>
      <c r="N402" s="190" t="s">
        <v>44</v>
      </c>
      <c r="O402" s="42"/>
      <c r="P402" s="191">
        <f>O402*H402</f>
        <v>0</v>
      </c>
      <c r="Q402" s="191">
        <v>0</v>
      </c>
      <c r="R402" s="191">
        <f>Q402*H402</f>
        <v>0</v>
      </c>
      <c r="S402" s="191">
        <v>0</v>
      </c>
      <c r="T402" s="192">
        <f>S402*H402</f>
        <v>0</v>
      </c>
      <c r="AR402" s="24" t="s">
        <v>263</v>
      </c>
      <c r="AT402" s="24" t="s">
        <v>169</v>
      </c>
      <c r="AU402" s="24" t="s">
        <v>82</v>
      </c>
      <c r="AY402" s="24" t="s">
        <v>167</v>
      </c>
      <c r="BE402" s="193">
        <f>IF(N402="základní",J402,0)</f>
        <v>0</v>
      </c>
      <c r="BF402" s="193">
        <f>IF(N402="snížená",J402,0)</f>
        <v>0</v>
      </c>
      <c r="BG402" s="193">
        <f>IF(N402="zákl. přenesená",J402,0)</f>
        <v>0</v>
      </c>
      <c r="BH402" s="193">
        <f>IF(N402="sníž. přenesená",J402,0)</f>
        <v>0</v>
      </c>
      <c r="BI402" s="193">
        <f>IF(N402="nulová",J402,0)</f>
        <v>0</v>
      </c>
      <c r="BJ402" s="24" t="s">
        <v>80</v>
      </c>
      <c r="BK402" s="193">
        <f>ROUND(I402*H402,2)</f>
        <v>0</v>
      </c>
      <c r="BL402" s="24" t="s">
        <v>263</v>
      </c>
      <c r="BM402" s="24" t="s">
        <v>1165</v>
      </c>
    </row>
    <row r="403" spans="2:47" s="1" customFormat="1" ht="85.5">
      <c r="B403" s="41"/>
      <c r="D403" s="194" t="s">
        <v>176</v>
      </c>
      <c r="F403" s="195" t="s">
        <v>1155</v>
      </c>
      <c r="I403" s="156"/>
      <c r="L403" s="41"/>
      <c r="M403" s="196"/>
      <c r="N403" s="42"/>
      <c r="O403" s="42"/>
      <c r="P403" s="42"/>
      <c r="Q403" s="42"/>
      <c r="R403" s="42"/>
      <c r="S403" s="42"/>
      <c r="T403" s="70"/>
      <c r="AT403" s="24" t="s">
        <v>176</v>
      </c>
      <c r="AU403" s="24" t="s">
        <v>82</v>
      </c>
    </row>
    <row r="404" spans="2:51" s="13" customFormat="1" ht="13.5">
      <c r="B404" s="204"/>
      <c r="D404" s="194" t="s">
        <v>178</v>
      </c>
      <c r="E404" s="205" t="s">
        <v>5</v>
      </c>
      <c r="F404" s="206" t="s">
        <v>1166</v>
      </c>
      <c r="H404" s="207">
        <v>45</v>
      </c>
      <c r="I404" s="208"/>
      <c r="L404" s="204"/>
      <c r="M404" s="209"/>
      <c r="N404" s="210"/>
      <c r="O404" s="210"/>
      <c r="P404" s="210"/>
      <c r="Q404" s="210"/>
      <c r="R404" s="210"/>
      <c r="S404" s="210"/>
      <c r="T404" s="211"/>
      <c r="AT404" s="205" t="s">
        <v>178</v>
      </c>
      <c r="AU404" s="205" t="s">
        <v>82</v>
      </c>
      <c r="AV404" s="13" t="s">
        <v>82</v>
      </c>
      <c r="AW404" s="13" t="s">
        <v>36</v>
      </c>
      <c r="AX404" s="13" t="s">
        <v>80</v>
      </c>
      <c r="AY404" s="205" t="s">
        <v>167</v>
      </c>
    </row>
    <row r="405" spans="2:65" s="1" customFormat="1" ht="16.5" customHeight="1">
      <c r="B405" s="181"/>
      <c r="C405" s="213" t="s">
        <v>1167</v>
      </c>
      <c r="D405" s="213" t="s">
        <v>274</v>
      </c>
      <c r="E405" s="214" t="s">
        <v>1168</v>
      </c>
      <c r="F405" s="215" t="s">
        <v>1169</v>
      </c>
      <c r="G405" s="216" t="s">
        <v>200</v>
      </c>
      <c r="H405" s="217">
        <v>0.144</v>
      </c>
      <c r="I405" s="218"/>
      <c r="J405" s="219">
        <f>ROUND(I405*H405,2)</f>
        <v>0</v>
      </c>
      <c r="K405" s="215" t="s">
        <v>173</v>
      </c>
      <c r="L405" s="220"/>
      <c r="M405" s="221" t="s">
        <v>5</v>
      </c>
      <c r="N405" s="222" t="s">
        <v>44</v>
      </c>
      <c r="O405" s="42"/>
      <c r="P405" s="191">
        <f>O405*H405</f>
        <v>0</v>
      </c>
      <c r="Q405" s="191">
        <v>0.55</v>
      </c>
      <c r="R405" s="191">
        <f>Q405*H405</f>
        <v>0.0792</v>
      </c>
      <c r="S405" s="191">
        <v>0</v>
      </c>
      <c r="T405" s="192">
        <f>S405*H405</f>
        <v>0</v>
      </c>
      <c r="AR405" s="24" t="s">
        <v>353</v>
      </c>
      <c r="AT405" s="24" t="s">
        <v>274</v>
      </c>
      <c r="AU405" s="24" t="s">
        <v>82</v>
      </c>
      <c r="AY405" s="24" t="s">
        <v>167</v>
      </c>
      <c r="BE405" s="193">
        <f>IF(N405="základní",J405,0)</f>
        <v>0</v>
      </c>
      <c r="BF405" s="193">
        <f>IF(N405="snížená",J405,0)</f>
        <v>0</v>
      </c>
      <c r="BG405" s="193">
        <f>IF(N405="zákl. přenesená",J405,0)</f>
        <v>0</v>
      </c>
      <c r="BH405" s="193">
        <f>IF(N405="sníž. přenesená",J405,0)</f>
        <v>0</v>
      </c>
      <c r="BI405" s="193">
        <f>IF(N405="nulová",J405,0)</f>
        <v>0</v>
      </c>
      <c r="BJ405" s="24" t="s">
        <v>80</v>
      </c>
      <c r="BK405" s="193">
        <f>ROUND(I405*H405,2)</f>
        <v>0</v>
      </c>
      <c r="BL405" s="24" t="s">
        <v>263</v>
      </c>
      <c r="BM405" s="24" t="s">
        <v>1170</v>
      </c>
    </row>
    <row r="406" spans="2:51" s="13" customFormat="1" ht="13.5">
      <c r="B406" s="204"/>
      <c r="D406" s="194" t="s">
        <v>178</v>
      </c>
      <c r="E406" s="205" t="s">
        <v>5</v>
      </c>
      <c r="F406" s="206" t="s">
        <v>1171</v>
      </c>
      <c r="H406" s="207">
        <v>0.144</v>
      </c>
      <c r="I406" s="208"/>
      <c r="L406" s="204"/>
      <c r="M406" s="209"/>
      <c r="N406" s="210"/>
      <c r="O406" s="210"/>
      <c r="P406" s="210"/>
      <c r="Q406" s="210"/>
      <c r="R406" s="210"/>
      <c r="S406" s="210"/>
      <c r="T406" s="211"/>
      <c r="AT406" s="205" t="s">
        <v>178</v>
      </c>
      <c r="AU406" s="205" t="s">
        <v>82</v>
      </c>
      <c r="AV406" s="13" t="s">
        <v>82</v>
      </c>
      <c r="AW406" s="13" t="s">
        <v>36</v>
      </c>
      <c r="AX406" s="13" t="s">
        <v>80</v>
      </c>
      <c r="AY406" s="205" t="s">
        <v>167</v>
      </c>
    </row>
    <row r="407" spans="2:65" s="1" customFormat="1" ht="16.5" customHeight="1">
      <c r="B407" s="181"/>
      <c r="C407" s="182" t="s">
        <v>1172</v>
      </c>
      <c r="D407" s="182" t="s">
        <v>169</v>
      </c>
      <c r="E407" s="183" t="s">
        <v>1173</v>
      </c>
      <c r="F407" s="184" t="s">
        <v>2825</v>
      </c>
      <c r="G407" s="185" t="s">
        <v>172</v>
      </c>
      <c r="H407" s="186">
        <v>306.9</v>
      </c>
      <c r="I407" s="187"/>
      <c r="J407" s="188">
        <f>ROUND(I407*H407,2)</f>
        <v>0</v>
      </c>
      <c r="K407" s="184" t="s">
        <v>5</v>
      </c>
      <c r="L407" s="41"/>
      <c r="M407" s="189" t="s">
        <v>5</v>
      </c>
      <c r="N407" s="190" t="s">
        <v>44</v>
      </c>
      <c r="O407" s="42"/>
      <c r="P407" s="191">
        <f>O407*H407</f>
        <v>0</v>
      </c>
      <c r="Q407" s="191">
        <v>0</v>
      </c>
      <c r="R407" s="191">
        <f>Q407*H407</f>
        <v>0</v>
      </c>
      <c r="S407" s="191">
        <v>0</v>
      </c>
      <c r="T407" s="192">
        <f>S407*H407</f>
        <v>0</v>
      </c>
      <c r="AR407" s="24" t="s">
        <v>263</v>
      </c>
      <c r="AT407" s="24" t="s">
        <v>169</v>
      </c>
      <c r="AU407" s="24" t="s">
        <v>82</v>
      </c>
      <c r="AY407" s="24" t="s">
        <v>167</v>
      </c>
      <c r="BE407" s="193">
        <f>IF(N407="základní",J407,0)</f>
        <v>0</v>
      </c>
      <c r="BF407" s="193">
        <f>IF(N407="snížená",J407,0)</f>
        <v>0</v>
      </c>
      <c r="BG407" s="193">
        <f>IF(N407="zákl. přenesená",J407,0)</f>
        <v>0</v>
      </c>
      <c r="BH407" s="193">
        <f>IF(N407="sníž. přenesená",J407,0)</f>
        <v>0</v>
      </c>
      <c r="BI407" s="193">
        <f>IF(N407="nulová",J407,0)</f>
        <v>0</v>
      </c>
      <c r="BJ407" s="24" t="s">
        <v>80</v>
      </c>
      <c r="BK407" s="193">
        <f>ROUND(I407*H407,2)</f>
        <v>0</v>
      </c>
      <c r="BL407" s="24" t="s">
        <v>263</v>
      </c>
      <c r="BM407" s="24" t="s">
        <v>1174</v>
      </c>
    </row>
    <row r="408" spans="2:47" s="1" customFormat="1" ht="85.5">
      <c r="B408" s="41"/>
      <c r="D408" s="194" t="s">
        <v>176</v>
      </c>
      <c r="F408" s="195" t="s">
        <v>1155</v>
      </c>
      <c r="I408" s="156"/>
      <c r="L408" s="41"/>
      <c r="M408" s="196"/>
      <c r="N408" s="42"/>
      <c r="O408" s="42"/>
      <c r="P408" s="42"/>
      <c r="Q408" s="42"/>
      <c r="R408" s="42"/>
      <c r="S408" s="42"/>
      <c r="T408" s="70"/>
      <c r="AT408" s="24" t="s">
        <v>176</v>
      </c>
      <c r="AU408" s="24" t="s">
        <v>82</v>
      </c>
    </row>
    <row r="409" spans="2:51" s="13" customFormat="1" ht="13.5">
      <c r="B409" s="204"/>
      <c r="D409" s="194" t="s">
        <v>178</v>
      </c>
      <c r="E409" s="205" t="s">
        <v>5</v>
      </c>
      <c r="F409" s="206" t="s">
        <v>1175</v>
      </c>
      <c r="H409" s="207">
        <v>299.7</v>
      </c>
      <c r="I409" s="208"/>
      <c r="L409" s="204"/>
      <c r="M409" s="209"/>
      <c r="N409" s="210"/>
      <c r="O409" s="210"/>
      <c r="P409" s="210"/>
      <c r="Q409" s="210"/>
      <c r="R409" s="210"/>
      <c r="S409" s="210"/>
      <c r="T409" s="211"/>
      <c r="AT409" s="205" t="s">
        <v>178</v>
      </c>
      <c r="AU409" s="205" t="s">
        <v>82</v>
      </c>
      <c r="AV409" s="13" t="s">
        <v>82</v>
      </c>
      <c r="AW409" s="13" t="s">
        <v>36</v>
      </c>
      <c r="AX409" s="13" t="s">
        <v>73</v>
      </c>
      <c r="AY409" s="205" t="s">
        <v>167</v>
      </c>
    </row>
    <row r="410" spans="2:51" s="13" customFormat="1" ht="13.5">
      <c r="B410" s="204"/>
      <c r="D410" s="194" t="s">
        <v>178</v>
      </c>
      <c r="E410" s="205" t="s">
        <v>5</v>
      </c>
      <c r="F410" s="206" t="s">
        <v>1176</v>
      </c>
      <c r="H410" s="207">
        <v>7.2</v>
      </c>
      <c r="I410" s="208"/>
      <c r="L410" s="204"/>
      <c r="M410" s="209"/>
      <c r="N410" s="210"/>
      <c r="O410" s="210"/>
      <c r="P410" s="210"/>
      <c r="Q410" s="210"/>
      <c r="R410" s="210"/>
      <c r="S410" s="210"/>
      <c r="T410" s="211"/>
      <c r="AT410" s="205" t="s">
        <v>178</v>
      </c>
      <c r="AU410" s="205" t="s">
        <v>82</v>
      </c>
      <c r="AV410" s="13" t="s">
        <v>82</v>
      </c>
      <c r="AW410" s="13" t="s">
        <v>36</v>
      </c>
      <c r="AX410" s="13" t="s">
        <v>73</v>
      </c>
      <c r="AY410" s="205" t="s">
        <v>167</v>
      </c>
    </row>
    <row r="411" spans="2:51" s="14" customFormat="1" ht="13.5">
      <c r="B411" s="223"/>
      <c r="D411" s="194" t="s">
        <v>178</v>
      </c>
      <c r="E411" s="224" t="s">
        <v>5</v>
      </c>
      <c r="F411" s="225" t="s">
        <v>348</v>
      </c>
      <c r="H411" s="226">
        <v>306.9</v>
      </c>
      <c r="I411" s="227"/>
      <c r="L411" s="223"/>
      <c r="M411" s="228"/>
      <c r="N411" s="229"/>
      <c r="O411" s="229"/>
      <c r="P411" s="229"/>
      <c r="Q411" s="229"/>
      <c r="R411" s="229"/>
      <c r="S411" s="229"/>
      <c r="T411" s="230"/>
      <c r="AT411" s="224" t="s">
        <v>178</v>
      </c>
      <c r="AU411" s="224" t="s">
        <v>82</v>
      </c>
      <c r="AV411" s="14" t="s">
        <v>174</v>
      </c>
      <c r="AW411" s="14" t="s">
        <v>36</v>
      </c>
      <c r="AX411" s="14" t="s">
        <v>80</v>
      </c>
      <c r="AY411" s="224" t="s">
        <v>167</v>
      </c>
    </row>
    <row r="412" spans="2:65" s="1" customFormat="1" ht="38.25" customHeight="1">
      <c r="B412" s="181"/>
      <c r="C412" s="182" t="s">
        <v>1177</v>
      </c>
      <c r="D412" s="182" t="s">
        <v>169</v>
      </c>
      <c r="E412" s="183" t="s">
        <v>1178</v>
      </c>
      <c r="F412" s="184" t="s">
        <v>1179</v>
      </c>
      <c r="G412" s="185" t="s">
        <v>248</v>
      </c>
      <c r="H412" s="186">
        <v>3.409</v>
      </c>
      <c r="I412" s="187"/>
      <c r="J412" s="188">
        <f>ROUND(I412*H412,2)</f>
        <v>0</v>
      </c>
      <c r="K412" s="184" t="s">
        <v>173</v>
      </c>
      <c r="L412" s="41"/>
      <c r="M412" s="189" t="s">
        <v>5</v>
      </c>
      <c r="N412" s="190" t="s">
        <v>44</v>
      </c>
      <c r="O412" s="42"/>
      <c r="P412" s="191">
        <f>O412*H412</f>
        <v>0</v>
      </c>
      <c r="Q412" s="191">
        <v>0</v>
      </c>
      <c r="R412" s="191">
        <f>Q412*H412</f>
        <v>0</v>
      </c>
      <c r="S412" s="191">
        <v>0</v>
      </c>
      <c r="T412" s="192">
        <f>S412*H412</f>
        <v>0</v>
      </c>
      <c r="AR412" s="24" t="s">
        <v>263</v>
      </c>
      <c r="AT412" s="24" t="s">
        <v>169</v>
      </c>
      <c r="AU412" s="24" t="s">
        <v>82</v>
      </c>
      <c r="AY412" s="24" t="s">
        <v>167</v>
      </c>
      <c r="BE412" s="193">
        <f>IF(N412="základní",J412,0)</f>
        <v>0</v>
      </c>
      <c r="BF412" s="193">
        <f>IF(N412="snížená",J412,0)</f>
        <v>0</v>
      </c>
      <c r="BG412" s="193">
        <f>IF(N412="zákl. přenesená",J412,0)</f>
        <v>0</v>
      </c>
      <c r="BH412" s="193">
        <f>IF(N412="sníž. přenesená",J412,0)</f>
        <v>0</v>
      </c>
      <c r="BI412" s="193">
        <f>IF(N412="nulová",J412,0)</f>
        <v>0</v>
      </c>
      <c r="BJ412" s="24" t="s">
        <v>80</v>
      </c>
      <c r="BK412" s="193">
        <f>ROUND(I412*H412,2)</f>
        <v>0</v>
      </c>
      <c r="BL412" s="24" t="s">
        <v>263</v>
      </c>
      <c r="BM412" s="24" t="s">
        <v>1180</v>
      </c>
    </row>
    <row r="413" spans="2:47" s="1" customFormat="1" ht="104.5">
      <c r="B413" s="41"/>
      <c r="D413" s="194" t="s">
        <v>176</v>
      </c>
      <c r="F413" s="195" t="s">
        <v>1181</v>
      </c>
      <c r="I413" s="156"/>
      <c r="L413" s="41"/>
      <c r="M413" s="196"/>
      <c r="N413" s="42"/>
      <c r="O413" s="42"/>
      <c r="P413" s="42"/>
      <c r="Q413" s="42"/>
      <c r="R413" s="42"/>
      <c r="S413" s="42"/>
      <c r="T413" s="70"/>
      <c r="AT413" s="24" t="s">
        <v>176</v>
      </c>
      <c r="AU413" s="24" t="s">
        <v>82</v>
      </c>
    </row>
    <row r="414" spans="2:63" s="11" customFormat="1" ht="29.9" customHeight="1">
      <c r="B414" s="168"/>
      <c r="D414" s="169" t="s">
        <v>72</v>
      </c>
      <c r="E414" s="179" t="s">
        <v>648</v>
      </c>
      <c r="F414" s="179" t="s">
        <v>649</v>
      </c>
      <c r="I414" s="171"/>
      <c r="J414" s="180">
        <f>BK414</f>
        <v>0</v>
      </c>
      <c r="L414" s="168"/>
      <c r="M414" s="173"/>
      <c r="N414" s="174"/>
      <c r="O414" s="174"/>
      <c r="P414" s="175">
        <f>SUM(P415:P452)</f>
        <v>0</v>
      </c>
      <c r="Q414" s="174"/>
      <c r="R414" s="175">
        <f>SUM(R415:R452)</f>
        <v>0.9748098799999999</v>
      </c>
      <c r="S414" s="174"/>
      <c r="T414" s="176">
        <f>SUM(T415:T452)</f>
        <v>0</v>
      </c>
      <c r="AR414" s="169" t="s">
        <v>82</v>
      </c>
      <c r="AT414" s="177" t="s">
        <v>72</v>
      </c>
      <c r="AU414" s="177" t="s">
        <v>80</v>
      </c>
      <c r="AY414" s="169" t="s">
        <v>167</v>
      </c>
      <c r="BK414" s="178">
        <f>SUM(BK415:BK452)</f>
        <v>0</v>
      </c>
    </row>
    <row r="415" spans="2:65" s="1" customFormat="1" ht="25.5" customHeight="1">
      <c r="B415" s="181"/>
      <c r="C415" s="182" t="s">
        <v>1182</v>
      </c>
      <c r="D415" s="182" t="s">
        <v>169</v>
      </c>
      <c r="E415" s="183" t="s">
        <v>1183</v>
      </c>
      <c r="F415" s="184" t="s">
        <v>1184</v>
      </c>
      <c r="G415" s="185" t="s">
        <v>172</v>
      </c>
      <c r="H415" s="186">
        <v>16.836</v>
      </c>
      <c r="I415" s="187"/>
      <c r="J415" s="188">
        <f>ROUND(I415*H415,2)</f>
        <v>0</v>
      </c>
      <c r="K415" s="184" t="s">
        <v>173</v>
      </c>
      <c r="L415" s="41"/>
      <c r="M415" s="189" t="s">
        <v>5</v>
      </c>
      <c r="N415" s="190" t="s">
        <v>44</v>
      </c>
      <c r="O415" s="42"/>
      <c r="P415" s="191">
        <f>O415*H415</f>
        <v>0</v>
      </c>
      <c r="Q415" s="191">
        <v>0.00025</v>
      </c>
      <c r="R415" s="191">
        <f>Q415*H415</f>
        <v>0.004209</v>
      </c>
      <c r="S415" s="191">
        <v>0</v>
      </c>
      <c r="T415" s="192">
        <f>S415*H415</f>
        <v>0</v>
      </c>
      <c r="AR415" s="24" t="s">
        <v>263</v>
      </c>
      <c r="AT415" s="24" t="s">
        <v>169</v>
      </c>
      <c r="AU415" s="24" t="s">
        <v>82</v>
      </c>
      <c r="AY415" s="24" t="s">
        <v>167</v>
      </c>
      <c r="BE415" s="193">
        <f>IF(N415="základní",J415,0)</f>
        <v>0</v>
      </c>
      <c r="BF415" s="193">
        <f>IF(N415="snížená",J415,0)</f>
        <v>0</v>
      </c>
      <c r="BG415" s="193">
        <f>IF(N415="zákl. přenesená",J415,0)</f>
        <v>0</v>
      </c>
      <c r="BH415" s="193">
        <f>IF(N415="sníž. přenesená",J415,0)</f>
        <v>0</v>
      </c>
      <c r="BI415" s="193">
        <f>IF(N415="nulová",J415,0)</f>
        <v>0</v>
      </c>
      <c r="BJ415" s="24" t="s">
        <v>80</v>
      </c>
      <c r="BK415" s="193">
        <f>ROUND(I415*H415,2)</f>
        <v>0</v>
      </c>
      <c r="BL415" s="24" t="s">
        <v>263</v>
      </c>
      <c r="BM415" s="24" t="s">
        <v>1185</v>
      </c>
    </row>
    <row r="416" spans="2:47" s="1" customFormat="1" ht="85.5">
      <c r="B416" s="41"/>
      <c r="D416" s="194" t="s">
        <v>176</v>
      </c>
      <c r="F416" s="195" t="s">
        <v>1186</v>
      </c>
      <c r="I416" s="156"/>
      <c r="L416" s="41"/>
      <c r="M416" s="196"/>
      <c r="N416" s="42"/>
      <c r="O416" s="42"/>
      <c r="P416" s="42"/>
      <c r="Q416" s="42"/>
      <c r="R416" s="42"/>
      <c r="S416" s="42"/>
      <c r="T416" s="70"/>
      <c r="AT416" s="24" t="s">
        <v>176</v>
      </c>
      <c r="AU416" s="24" t="s">
        <v>82</v>
      </c>
    </row>
    <row r="417" spans="2:51" s="13" customFormat="1" ht="13.5">
      <c r="B417" s="204"/>
      <c r="D417" s="194" t="s">
        <v>178</v>
      </c>
      <c r="E417" s="205" t="s">
        <v>5</v>
      </c>
      <c r="F417" s="206" t="s">
        <v>1187</v>
      </c>
      <c r="H417" s="207">
        <v>16.836</v>
      </c>
      <c r="I417" s="208"/>
      <c r="L417" s="204"/>
      <c r="M417" s="209"/>
      <c r="N417" s="210"/>
      <c r="O417" s="210"/>
      <c r="P417" s="210"/>
      <c r="Q417" s="210"/>
      <c r="R417" s="210"/>
      <c r="S417" s="210"/>
      <c r="T417" s="211"/>
      <c r="AT417" s="205" t="s">
        <v>178</v>
      </c>
      <c r="AU417" s="205" t="s">
        <v>82</v>
      </c>
      <c r="AV417" s="13" t="s">
        <v>82</v>
      </c>
      <c r="AW417" s="13" t="s">
        <v>36</v>
      </c>
      <c r="AX417" s="13" t="s">
        <v>80</v>
      </c>
      <c r="AY417" s="205" t="s">
        <v>167</v>
      </c>
    </row>
    <row r="418" spans="2:65" s="1" customFormat="1" ht="16.5" customHeight="1">
      <c r="B418" s="181"/>
      <c r="C418" s="213" t="s">
        <v>1188</v>
      </c>
      <c r="D418" s="213" t="s">
        <v>274</v>
      </c>
      <c r="E418" s="214" t="s">
        <v>1189</v>
      </c>
      <c r="F418" s="215" t="s">
        <v>1190</v>
      </c>
      <c r="G418" s="216" t="s">
        <v>172</v>
      </c>
      <c r="H418" s="217">
        <v>17.678</v>
      </c>
      <c r="I418" s="218"/>
      <c r="J418" s="219">
        <f>ROUND(I418*H418,2)</f>
        <v>0</v>
      </c>
      <c r="K418" s="215" t="s">
        <v>5</v>
      </c>
      <c r="L418" s="220"/>
      <c r="M418" s="221" t="s">
        <v>5</v>
      </c>
      <c r="N418" s="222" t="s">
        <v>44</v>
      </c>
      <c r="O418" s="42"/>
      <c r="P418" s="191">
        <f>O418*H418</f>
        <v>0</v>
      </c>
      <c r="Q418" s="191">
        <v>0.0012</v>
      </c>
      <c r="R418" s="191">
        <f>Q418*H418</f>
        <v>0.0212136</v>
      </c>
      <c r="S418" s="191">
        <v>0</v>
      </c>
      <c r="T418" s="192">
        <f>S418*H418</f>
        <v>0</v>
      </c>
      <c r="AR418" s="24" t="s">
        <v>353</v>
      </c>
      <c r="AT418" s="24" t="s">
        <v>274</v>
      </c>
      <c r="AU418" s="24" t="s">
        <v>82</v>
      </c>
      <c r="AY418" s="24" t="s">
        <v>167</v>
      </c>
      <c r="BE418" s="193">
        <f>IF(N418="základní",J418,0)</f>
        <v>0</v>
      </c>
      <c r="BF418" s="193">
        <f>IF(N418="snížená",J418,0)</f>
        <v>0</v>
      </c>
      <c r="BG418" s="193">
        <f>IF(N418="zákl. přenesená",J418,0)</f>
        <v>0</v>
      </c>
      <c r="BH418" s="193">
        <f>IF(N418="sníž. přenesená",J418,0)</f>
        <v>0</v>
      </c>
      <c r="BI418" s="193">
        <f>IF(N418="nulová",J418,0)</f>
        <v>0</v>
      </c>
      <c r="BJ418" s="24" t="s">
        <v>80</v>
      </c>
      <c r="BK418" s="193">
        <f>ROUND(I418*H418,2)</f>
        <v>0</v>
      </c>
      <c r="BL418" s="24" t="s">
        <v>263</v>
      </c>
      <c r="BM418" s="24" t="s">
        <v>1191</v>
      </c>
    </row>
    <row r="419" spans="2:51" s="13" customFormat="1" ht="13.5">
      <c r="B419" s="204"/>
      <c r="D419" s="194" t="s">
        <v>178</v>
      </c>
      <c r="E419" s="205" t="s">
        <v>5</v>
      </c>
      <c r="F419" s="206" t="s">
        <v>1192</v>
      </c>
      <c r="H419" s="207">
        <v>16.836</v>
      </c>
      <c r="I419" s="208"/>
      <c r="L419" s="204"/>
      <c r="M419" s="209"/>
      <c r="N419" s="210"/>
      <c r="O419" s="210"/>
      <c r="P419" s="210"/>
      <c r="Q419" s="210"/>
      <c r="R419" s="210"/>
      <c r="S419" s="210"/>
      <c r="T419" s="211"/>
      <c r="AT419" s="205" t="s">
        <v>178</v>
      </c>
      <c r="AU419" s="205" t="s">
        <v>82</v>
      </c>
      <c r="AV419" s="13" t="s">
        <v>82</v>
      </c>
      <c r="AW419" s="13" t="s">
        <v>36</v>
      </c>
      <c r="AX419" s="13" t="s">
        <v>80</v>
      </c>
      <c r="AY419" s="205" t="s">
        <v>167</v>
      </c>
    </row>
    <row r="420" spans="2:51" s="13" customFormat="1" ht="13.5">
      <c r="B420" s="204"/>
      <c r="D420" s="194" t="s">
        <v>178</v>
      </c>
      <c r="F420" s="206" t="s">
        <v>1193</v>
      </c>
      <c r="H420" s="207">
        <v>17.678</v>
      </c>
      <c r="I420" s="208"/>
      <c r="L420" s="204"/>
      <c r="M420" s="209"/>
      <c r="N420" s="210"/>
      <c r="O420" s="210"/>
      <c r="P420" s="210"/>
      <c r="Q420" s="210"/>
      <c r="R420" s="210"/>
      <c r="S420" s="210"/>
      <c r="T420" s="211"/>
      <c r="AT420" s="205" t="s">
        <v>178</v>
      </c>
      <c r="AU420" s="205" t="s">
        <v>82</v>
      </c>
      <c r="AV420" s="13" t="s">
        <v>82</v>
      </c>
      <c r="AW420" s="13" t="s">
        <v>6</v>
      </c>
      <c r="AX420" s="13" t="s">
        <v>80</v>
      </c>
      <c r="AY420" s="205" t="s">
        <v>167</v>
      </c>
    </row>
    <row r="421" spans="2:65" s="1" customFormat="1" ht="25.5" customHeight="1">
      <c r="B421" s="181"/>
      <c r="C421" s="182" t="s">
        <v>1194</v>
      </c>
      <c r="D421" s="182" t="s">
        <v>169</v>
      </c>
      <c r="E421" s="183" t="s">
        <v>1195</v>
      </c>
      <c r="F421" s="184" t="s">
        <v>1196</v>
      </c>
      <c r="G421" s="185" t="s">
        <v>194</v>
      </c>
      <c r="H421" s="186">
        <v>45.38</v>
      </c>
      <c r="I421" s="187"/>
      <c r="J421" s="188">
        <f>ROUND(I421*H421,2)</f>
        <v>0</v>
      </c>
      <c r="K421" s="184" t="s">
        <v>173</v>
      </c>
      <c r="L421" s="41"/>
      <c r="M421" s="189" t="s">
        <v>5</v>
      </c>
      <c r="N421" s="190" t="s">
        <v>44</v>
      </c>
      <c r="O421" s="42"/>
      <c r="P421" s="191">
        <f>O421*H421</f>
        <v>0</v>
      </c>
      <c r="Q421" s="191">
        <v>2E-05</v>
      </c>
      <c r="R421" s="191">
        <f>Q421*H421</f>
        <v>0.0009076000000000002</v>
      </c>
      <c r="S421" s="191">
        <v>0</v>
      </c>
      <c r="T421" s="192">
        <f>S421*H421</f>
        <v>0</v>
      </c>
      <c r="AR421" s="24" t="s">
        <v>263</v>
      </c>
      <c r="AT421" s="24" t="s">
        <v>169</v>
      </c>
      <c r="AU421" s="24" t="s">
        <v>82</v>
      </c>
      <c r="AY421" s="24" t="s">
        <v>167</v>
      </c>
      <c r="BE421" s="193">
        <f>IF(N421="základní",J421,0)</f>
        <v>0</v>
      </c>
      <c r="BF421" s="193">
        <f>IF(N421="snížená",J421,0)</f>
        <v>0</v>
      </c>
      <c r="BG421" s="193">
        <f>IF(N421="zákl. přenesená",J421,0)</f>
        <v>0</v>
      </c>
      <c r="BH421" s="193">
        <f>IF(N421="sníž. přenesená",J421,0)</f>
        <v>0</v>
      </c>
      <c r="BI421" s="193">
        <f>IF(N421="nulová",J421,0)</f>
        <v>0</v>
      </c>
      <c r="BJ421" s="24" t="s">
        <v>80</v>
      </c>
      <c r="BK421" s="193">
        <f>ROUND(I421*H421,2)</f>
        <v>0</v>
      </c>
      <c r="BL421" s="24" t="s">
        <v>263</v>
      </c>
      <c r="BM421" s="24" t="s">
        <v>1197</v>
      </c>
    </row>
    <row r="422" spans="2:47" s="1" customFormat="1" ht="85.5">
      <c r="B422" s="41"/>
      <c r="D422" s="194" t="s">
        <v>176</v>
      </c>
      <c r="F422" s="195" t="s">
        <v>1186</v>
      </c>
      <c r="I422" s="156"/>
      <c r="L422" s="41"/>
      <c r="M422" s="196"/>
      <c r="N422" s="42"/>
      <c r="O422" s="42"/>
      <c r="P422" s="42"/>
      <c r="Q422" s="42"/>
      <c r="R422" s="42"/>
      <c r="S422" s="42"/>
      <c r="T422" s="70"/>
      <c r="AT422" s="24" t="s">
        <v>176</v>
      </c>
      <c r="AU422" s="24" t="s">
        <v>82</v>
      </c>
    </row>
    <row r="423" spans="2:51" s="13" customFormat="1" ht="13.5">
      <c r="B423" s="204"/>
      <c r="D423" s="194" t="s">
        <v>178</v>
      </c>
      <c r="E423" s="205" t="s">
        <v>5</v>
      </c>
      <c r="F423" s="206" t="s">
        <v>1198</v>
      </c>
      <c r="H423" s="207">
        <v>45.38</v>
      </c>
      <c r="I423" s="208"/>
      <c r="L423" s="204"/>
      <c r="M423" s="209"/>
      <c r="N423" s="210"/>
      <c r="O423" s="210"/>
      <c r="P423" s="210"/>
      <c r="Q423" s="210"/>
      <c r="R423" s="210"/>
      <c r="S423" s="210"/>
      <c r="T423" s="211"/>
      <c r="AT423" s="205" t="s">
        <v>178</v>
      </c>
      <c r="AU423" s="205" t="s">
        <v>82</v>
      </c>
      <c r="AV423" s="13" t="s">
        <v>82</v>
      </c>
      <c r="AW423" s="13" t="s">
        <v>36</v>
      </c>
      <c r="AX423" s="13" t="s">
        <v>80</v>
      </c>
      <c r="AY423" s="205" t="s">
        <v>167</v>
      </c>
    </row>
    <row r="424" spans="2:65" s="1" customFormat="1" ht="16.5" customHeight="1">
      <c r="B424" s="181"/>
      <c r="C424" s="213" t="s">
        <v>1199</v>
      </c>
      <c r="D424" s="213" t="s">
        <v>274</v>
      </c>
      <c r="E424" s="214" t="s">
        <v>1200</v>
      </c>
      <c r="F424" s="215" t="s">
        <v>1201</v>
      </c>
      <c r="G424" s="216" t="s">
        <v>248</v>
      </c>
      <c r="H424" s="217">
        <v>0.09</v>
      </c>
      <c r="I424" s="218"/>
      <c r="J424" s="219">
        <f>ROUND(I424*H424,2)</f>
        <v>0</v>
      </c>
      <c r="K424" s="215" t="s">
        <v>173</v>
      </c>
      <c r="L424" s="220"/>
      <c r="M424" s="221" t="s">
        <v>5</v>
      </c>
      <c r="N424" s="222" t="s">
        <v>44</v>
      </c>
      <c r="O424" s="42"/>
      <c r="P424" s="191">
        <f>O424*H424</f>
        <v>0</v>
      </c>
      <c r="Q424" s="191">
        <v>1</v>
      </c>
      <c r="R424" s="191">
        <f>Q424*H424</f>
        <v>0.09</v>
      </c>
      <c r="S424" s="191">
        <v>0</v>
      </c>
      <c r="T424" s="192">
        <f>S424*H424</f>
        <v>0</v>
      </c>
      <c r="AR424" s="24" t="s">
        <v>353</v>
      </c>
      <c r="AT424" s="24" t="s">
        <v>274</v>
      </c>
      <c r="AU424" s="24" t="s">
        <v>82</v>
      </c>
      <c r="AY424" s="24" t="s">
        <v>167</v>
      </c>
      <c r="BE424" s="193">
        <f>IF(N424="základní",J424,0)</f>
        <v>0</v>
      </c>
      <c r="BF424" s="193">
        <f>IF(N424="snížená",J424,0)</f>
        <v>0</v>
      </c>
      <c r="BG424" s="193">
        <f>IF(N424="zákl. přenesená",J424,0)</f>
        <v>0</v>
      </c>
      <c r="BH424" s="193">
        <f>IF(N424="sníž. přenesená",J424,0)</f>
        <v>0</v>
      </c>
      <c r="BI424" s="193">
        <f>IF(N424="nulová",J424,0)</f>
        <v>0</v>
      </c>
      <c r="BJ424" s="24" t="s">
        <v>80</v>
      </c>
      <c r="BK424" s="193">
        <f>ROUND(I424*H424,2)</f>
        <v>0</v>
      </c>
      <c r="BL424" s="24" t="s">
        <v>263</v>
      </c>
      <c r="BM424" s="24" t="s">
        <v>1202</v>
      </c>
    </row>
    <row r="425" spans="2:51" s="12" customFormat="1" ht="13.5">
      <c r="B425" s="197"/>
      <c r="D425" s="194" t="s">
        <v>178</v>
      </c>
      <c r="E425" s="198" t="s">
        <v>5</v>
      </c>
      <c r="F425" s="199" t="s">
        <v>1203</v>
      </c>
      <c r="H425" s="198" t="s">
        <v>5</v>
      </c>
      <c r="I425" s="200"/>
      <c r="L425" s="197"/>
      <c r="M425" s="201"/>
      <c r="N425" s="202"/>
      <c r="O425" s="202"/>
      <c r="P425" s="202"/>
      <c r="Q425" s="202"/>
      <c r="R425" s="202"/>
      <c r="S425" s="202"/>
      <c r="T425" s="203"/>
      <c r="AT425" s="198" t="s">
        <v>178</v>
      </c>
      <c r="AU425" s="198" t="s">
        <v>82</v>
      </c>
      <c r="AV425" s="12" t="s">
        <v>80</v>
      </c>
      <c r="AW425" s="12" t="s">
        <v>36</v>
      </c>
      <c r="AX425" s="12" t="s">
        <v>73</v>
      </c>
      <c r="AY425" s="198" t="s">
        <v>167</v>
      </c>
    </row>
    <row r="426" spans="2:51" s="13" customFormat="1" ht="13.5">
      <c r="B426" s="204"/>
      <c r="D426" s="194" t="s">
        <v>178</v>
      </c>
      <c r="E426" s="205" t="s">
        <v>5</v>
      </c>
      <c r="F426" s="206" t="s">
        <v>1204</v>
      </c>
      <c r="H426" s="207">
        <v>0.09</v>
      </c>
      <c r="I426" s="208"/>
      <c r="L426" s="204"/>
      <c r="M426" s="209"/>
      <c r="N426" s="210"/>
      <c r="O426" s="210"/>
      <c r="P426" s="210"/>
      <c r="Q426" s="210"/>
      <c r="R426" s="210"/>
      <c r="S426" s="210"/>
      <c r="T426" s="211"/>
      <c r="AT426" s="205" t="s">
        <v>178</v>
      </c>
      <c r="AU426" s="205" t="s">
        <v>82</v>
      </c>
      <c r="AV426" s="13" t="s">
        <v>82</v>
      </c>
      <c r="AW426" s="13" t="s">
        <v>36</v>
      </c>
      <c r="AX426" s="13" t="s">
        <v>80</v>
      </c>
      <c r="AY426" s="205" t="s">
        <v>167</v>
      </c>
    </row>
    <row r="427" spans="2:65" s="1" customFormat="1" ht="25.5" customHeight="1">
      <c r="B427" s="181"/>
      <c r="C427" s="182" t="s">
        <v>1205</v>
      </c>
      <c r="D427" s="182" t="s">
        <v>169</v>
      </c>
      <c r="E427" s="183" t="s">
        <v>1206</v>
      </c>
      <c r="F427" s="184" t="s">
        <v>1207</v>
      </c>
      <c r="G427" s="185" t="s">
        <v>172</v>
      </c>
      <c r="H427" s="186">
        <v>0.96</v>
      </c>
      <c r="I427" s="187"/>
      <c r="J427" s="188">
        <f>ROUND(I427*H427,2)</f>
        <v>0</v>
      </c>
      <c r="K427" s="184" t="s">
        <v>173</v>
      </c>
      <c r="L427" s="41"/>
      <c r="M427" s="189" t="s">
        <v>5</v>
      </c>
      <c r="N427" s="190" t="s">
        <v>44</v>
      </c>
      <c r="O427" s="42"/>
      <c r="P427" s="191">
        <f>O427*H427</f>
        <v>0</v>
      </c>
      <c r="Q427" s="191">
        <v>0.00027</v>
      </c>
      <c r="R427" s="191">
        <f>Q427*H427</f>
        <v>0.0002592</v>
      </c>
      <c r="S427" s="191">
        <v>0</v>
      </c>
      <c r="T427" s="192">
        <f>S427*H427</f>
        <v>0</v>
      </c>
      <c r="AR427" s="24" t="s">
        <v>263</v>
      </c>
      <c r="AT427" s="24" t="s">
        <v>169</v>
      </c>
      <c r="AU427" s="24" t="s">
        <v>82</v>
      </c>
      <c r="AY427" s="24" t="s">
        <v>167</v>
      </c>
      <c r="BE427" s="193">
        <f>IF(N427="základní",J427,0)</f>
        <v>0</v>
      </c>
      <c r="BF427" s="193">
        <f>IF(N427="snížená",J427,0)</f>
        <v>0</v>
      </c>
      <c r="BG427" s="193">
        <f>IF(N427="zákl. přenesená",J427,0)</f>
        <v>0</v>
      </c>
      <c r="BH427" s="193">
        <f>IF(N427="sníž. přenesená",J427,0)</f>
        <v>0</v>
      </c>
      <c r="BI427" s="193">
        <f>IF(N427="nulová",J427,0)</f>
        <v>0</v>
      </c>
      <c r="BJ427" s="24" t="s">
        <v>80</v>
      </c>
      <c r="BK427" s="193">
        <f>ROUND(I427*H427,2)</f>
        <v>0</v>
      </c>
      <c r="BL427" s="24" t="s">
        <v>263</v>
      </c>
      <c r="BM427" s="24" t="s">
        <v>1208</v>
      </c>
    </row>
    <row r="428" spans="2:47" s="1" customFormat="1" ht="104.5">
      <c r="B428" s="41"/>
      <c r="D428" s="194" t="s">
        <v>176</v>
      </c>
      <c r="F428" s="195" t="s">
        <v>1209</v>
      </c>
      <c r="I428" s="156"/>
      <c r="L428" s="41"/>
      <c r="M428" s="196"/>
      <c r="N428" s="42"/>
      <c r="O428" s="42"/>
      <c r="P428" s="42"/>
      <c r="Q428" s="42"/>
      <c r="R428" s="42"/>
      <c r="S428" s="42"/>
      <c r="T428" s="70"/>
      <c r="AT428" s="24" t="s">
        <v>176</v>
      </c>
      <c r="AU428" s="24" t="s">
        <v>82</v>
      </c>
    </row>
    <row r="429" spans="2:51" s="13" customFormat="1" ht="13.5">
      <c r="B429" s="204"/>
      <c r="D429" s="194" t="s">
        <v>178</v>
      </c>
      <c r="E429" s="205" t="s">
        <v>5</v>
      </c>
      <c r="F429" s="206" t="s">
        <v>1210</v>
      </c>
      <c r="H429" s="207">
        <v>0.96</v>
      </c>
      <c r="I429" s="208"/>
      <c r="L429" s="204"/>
      <c r="M429" s="209"/>
      <c r="N429" s="210"/>
      <c r="O429" s="210"/>
      <c r="P429" s="210"/>
      <c r="Q429" s="210"/>
      <c r="R429" s="210"/>
      <c r="S429" s="210"/>
      <c r="T429" s="211"/>
      <c r="AT429" s="205" t="s">
        <v>178</v>
      </c>
      <c r="AU429" s="205" t="s">
        <v>82</v>
      </c>
      <c r="AV429" s="13" t="s">
        <v>82</v>
      </c>
      <c r="AW429" s="13" t="s">
        <v>36</v>
      </c>
      <c r="AX429" s="13" t="s">
        <v>80</v>
      </c>
      <c r="AY429" s="205" t="s">
        <v>167</v>
      </c>
    </row>
    <row r="430" spans="2:65" s="1" customFormat="1" ht="16.5" customHeight="1">
      <c r="B430" s="181"/>
      <c r="C430" s="213" t="s">
        <v>1211</v>
      </c>
      <c r="D430" s="213" t="s">
        <v>274</v>
      </c>
      <c r="E430" s="214" t="s">
        <v>1212</v>
      </c>
      <c r="F430" s="215" t="s">
        <v>1213</v>
      </c>
      <c r="G430" s="216" t="s">
        <v>266</v>
      </c>
      <c r="H430" s="217">
        <v>3</v>
      </c>
      <c r="I430" s="218"/>
      <c r="J430" s="219">
        <f>ROUND(I430*H430,2)</f>
        <v>0</v>
      </c>
      <c r="K430" s="215" t="s">
        <v>5</v>
      </c>
      <c r="L430" s="220"/>
      <c r="M430" s="221" t="s">
        <v>5</v>
      </c>
      <c r="N430" s="222" t="s">
        <v>44</v>
      </c>
      <c r="O430" s="42"/>
      <c r="P430" s="191">
        <f>O430*H430</f>
        <v>0</v>
      </c>
      <c r="Q430" s="191">
        <v>0.036</v>
      </c>
      <c r="R430" s="191">
        <f>Q430*H430</f>
        <v>0.10799999999999998</v>
      </c>
      <c r="S430" s="191">
        <v>0</v>
      </c>
      <c r="T430" s="192">
        <f>S430*H430</f>
        <v>0</v>
      </c>
      <c r="AR430" s="24" t="s">
        <v>353</v>
      </c>
      <c r="AT430" s="24" t="s">
        <v>274</v>
      </c>
      <c r="AU430" s="24" t="s">
        <v>82</v>
      </c>
      <c r="AY430" s="24" t="s">
        <v>167</v>
      </c>
      <c r="BE430" s="193">
        <f>IF(N430="základní",J430,0)</f>
        <v>0</v>
      </c>
      <c r="BF430" s="193">
        <f>IF(N430="snížená",J430,0)</f>
        <v>0</v>
      </c>
      <c r="BG430" s="193">
        <f>IF(N430="zákl. přenesená",J430,0)</f>
        <v>0</v>
      </c>
      <c r="BH430" s="193">
        <f>IF(N430="sníž. přenesená",J430,0)</f>
        <v>0</v>
      </c>
      <c r="BI430" s="193">
        <f>IF(N430="nulová",J430,0)</f>
        <v>0</v>
      </c>
      <c r="BJ430" s="24" t="s">
        <v>80</v>
      </c>
      <c r="BK430" s="193">
        <f>ROUND(I430*H430,2)</f>
        <v>0</v>
      </c>
      <c r="BL430" s="24" t="s">
        <v>263</v>
      </c>
      <c r="BM430" s="24" t="s">
        <v>1214</v>
      </c>
    </row>
    <row r="431" spans="2:65" s="1" customFormat="1" ht="16.5" customHeight="1">
      <c r="B431" s="181"/>
      <c r="C431" s="182" t="s">
        <v>1215</v>
      </c>
      <c r="D431" s="182" t="s">
        <v>169</v>
      </c>
      <c r="E431" s="183" t="s">
        <v>1216</v>
      </c>
      <c r="F431" s="184" t="s">
        <v>1217</v>
      </c>
      <c r="G431" s="185" t="s">
        <v>266</v>
      </c>
      <c r="H431" s="186">
        <v>2</v>
      </c>
      <c r="I431" s="187"/>
      <c r="J431" s="188">
        <f>ROUND(I431*H431,2)</f>
        <v>0</v>
      </c>
      <c r="K431" s="184" t="s">
        <v>173</v>
      </c>
      <c r="L431" s="41"/>
      <c r="M431" s="189" t="s">
        <v>5</v>
      </c>
      <c r="N431" s="190" t="s">
        <v>44</v>
      </c>
      <c r="O431" s="42"/>
      <c r="P431" s="191">
        <f>O431*H431</f>
        <v>0</v>
      </c>
      <c r="Q431" s="191">
        <v>0</v>
      </c>
      <c r="R431" s="191">
        <f>Q431*H431</f>
        <v>0</v>
      </c>
      <c r="S431" s="191">
        <v>0</v>
      </c>
      <c r="T431" s="192">
        <f>S431*H431</f>
        <v>0</v>
      </c>
      <c r="AR431" s="24" t="s">
        <v>263</v>
      </c>
      <c r="AT431" s="24" t="s">
        <v>169</v>
      </c>
      <c r="AU431" s="24" t="s">
        <v>82</v>
      </c>
      <c r="AY431" s="24" t="s">
        <v>167</v>
      </c>
      <c r="BE431" s="193">
        <f>IF(N431="základní",J431,0)</f>
        <v>0</v>
      </c>
      <c r="BF431" s="193">
        <f>IF(N431="snížená",J431,0)</f>
        <v>0</v>
      </c>
      <c r="BG431" s="193">
        <f>IF(N431="zákl. přenesená",J431,0)</f>
        <v>0</v>
      </c>
      <c r="BH431" s="193">
        <f>IF(N431="sníž. přenesená",J431,0)</f>
        <v>0</v>
      </c>
      <c r="BI431" s="193">
        <f>IF(N431="nulová",J431,0)</f>
        <v>0</v>
      </c>
      <c r="BJ431" s="24" t="s">
        <v>80</v>
      </c>
      <c r="BK431" s="193">
        <f>ROUND(I431*H431,2)</f>
        <v>0</v>
      </c>
      <c r="BL431" s="24" t="s">
        <v>263</v>
      </c>
      <c r="BM431" s="24" t="s">
        <v>1218</v>
      </c>
    </row>
    <row r="432" spans="2:47" s="1" customFormat="1" ht="152">
      <c r="B432" s="41"/>
      <c r="D432" s="194" t="s">
        <v>176</v>
      </c>
      <c r="F432" s="195" t="s">
        <v>1219</v>
      </c>
      <c r="I432" s="156"/>
      <c r="L432" s="41"/>
      <c r="M432" s="196"/>
      <c r="N432" s="42"/>
      <c r="O432" s="42"/>
      <c r="P432" s="42"/>
      <c r="Q432" s="42"/>
      <c r="R432" s="42"/>
      <c r="S432" s="42"/>
      <c r="T432" s="70"/>
      <c r="AT432" s="24" t="s">
        <v>176</v>
      </c>
      <c r="AU432" s="24" t="s">
        <v>82</v>
      </c>
    </row>
    <row r="433" spans="2:65" s="1" customFormat="1" ht="25.5" customHeight="1">
      <c r="B433" s="181"/>
      <c r="C433" s="213" t="s">
        <v>1220</v>
      </c>
      <c r="D433" s="213" t="s">
        <v>274</v>
      </c>
      <c r="E433" s="214" t="s">
        <v>1221</v>
      </c>
      <c r="F433" s="215" t="s">
        <v>1222</v>
      </c>
      <c r="G433" s="216" t="s">
        <v>266</v>
      </c>
      <c r="H433" s="217">
        <v>1</v>
      </c>
      <c r="I433" s="218"/>
      <c r="J433" s="219">
        <f>ROUND(I433*H433,2)</f>
        <v>0</v>
      </c>
      <c r="K433" s="215" t="s">
        <v>5</v>
      </c>
      <c r="L433" s="220"/>
      <c r="M433" s="221" t="s">
        <v>5</v>
      </c>
      <c r="N433" s="222" t="s">
        <v>44</v>
      </c>
      <c r="O433" s="42"/>
      <c r="P433" s="191">
        <f>O433*H433</f>
        <v>0</v>
      </c>
      <c r="Q433" s="191">
        <v>0.077</v>
      </c>
      <c r="R433" s="191">
        <f>Q433*H433</f>
        <v>0.077</v>
      </c>
      <c r="S433" s="191">
        <v>0</v>
      </c>
      <c r="T433" s="192">
        <f>S433*H433</f>
        <v>0</v>
      </c>
      <c r="AR433" s="24" t="s">
        <v>353</v>
      </c>
      <c r="AT433" s="24" t="s">
        <v>274</v>
      </c>
      <c r="AU433" s="24" t="s">
        <v>82</v>
      </c>
      <c r="AY433" s="24" t="s">
        <v>167</v>
      </c>
      <c r="BE433" s="193">
        <f>IF(N433="základní",J433,0)</f>
        <v>0</v>
      </c>
      <c r="BF433" s="193">
        <f>IF(N433="snížená",J433,0)</f>
        <v>0</v>
      </c>
      <c r="BG433" s="193">
        <f>IF(N433="zákl. přenesená",J433,0)</f>
        <v>0</v>
      </c>
      <c r="BH433" s="193">
        <f>IF(N433="sníž. přenesená",J433,0)</f>
        <v>0</v>
      </c>
      <c r="BI433" s="193">
        <f>IF(N433="nulová",J433,0)</f>
        <v>0</v>
      </c>
      <c r="BJ433" s="24" t="s">
        <v>80</v>
      </c>
      <c r="BK433" s="193">
        <f>ROUND(I433*H433,2)</f>
        <v>0</v>
      </c>
      <c r="BL433" s="24" t="s">
        <v>263</v>
      </c>
      <c r="BM433" s="24" t="s">
        <v>1223</v>
      </c>
    </row>
    <row r="434" spans="2:65" s="1" customFormat="1" ht="38.25" customHeight="1">
      <c r="B434" s="181"/>
      <c r="C434" s="213" t="s">
        <v>401</v>
      </c>
      <c r="D434" s="213" t="s">
        <v>274</v>
      </c>
      <c r="E434" s="214" t="s">
        <v>1224</v>
      </c>
      <c r="F434" s="215" t="s">
        <v>1225</v>
      </c>
      <c r="G434" s="216" t="s">
        <v>266</v>
      </c>
      <c r="H434" s="217">
        <v>1</v>
      </c>
      <c r="I434" s="218"/>
      <c r="J434" s="219">
        <f>ROUND(I434*H434,2)</f>
        <v>0</v>
      </c>
      <c r="K434" s="215" t="s">
        <v>5</v>
      </c>
      <c r="L434" s="220"/>
      <c r="M434" s="221" t="s">
        <v>5</v>
      </c>
      <c r="N434" s="222" t="s">
        <v>44</v>
      </c>
      <c r="O434" s="42"/>
      <c r="P434" s="191">
        <f>O434*H434</f>
        <v>0</v>
      </c>
      <c r="Q434" s="191">
        <v>0.084</v>
      </c>
      <c r="R434" s="191">
        <f>Q434*H434</f>
        <v>0.084</v>
      </c>
      <c r="S434" s="191">
        <v>0</v>
      </c>
      <c r="T434" s="192">
        <f>S434*H434</f>
        <v>0</v>
      </c>
      <c r="AR434" s="24" t="s">
        <v>353</v>
      </c>
      <c r="AT434" s="24" t="s">
        <v>274</v>
      </c>
      <c r="AU434" s="24" t="s">
        <v>82</v>
      </c>
      <c r="AY434" s="24" t="s">
        <v>167</v>
      </c>
      <c r="BE434" s="193">
        <f>IF(N434="základní",J434,0)</f>
        <v>0</v>
      </c>
      <c r="BF434" s="193">
        <f>IF(N434="snížená",J434,0)</f>
        <v>0</v>
      </c>
      <c r="BG434" s="193">
        <f>IF(N434="zákl. přenesená",J434,0)</f>
        <v>0</v>
      </c>
      <c r="BH434" s="193">
        <f>IF(N434="sníž. přenesená",J434,0)</f>
        <v>0</v>
      </c>
      <c r="BI434" s="193">
        <f>IF(N434="nulová",J434,0)</f>
        <v>0</v>
      </c>
      <c r="BJ434" s="24" t="s">
        <v>80</v>
      </c>
      <c r="BK434" s="193">
        <f>ROUND(I434*H434,2)</f>
        <v>0</v>
      </c>
      <c r="BL434" s="24" t="s">
        <v>263</v>
      </c>
      <c r="BM434" s="24" t="s">
        <v>1226</v>
      </c>
    </row>
    <row r="435" spans="2:65" s="1" customFormat="1" ht="25.5" customHeight="1">
      <c r="B435" s="181"/>
      <c r="C435" s="182" t="s">
        <v>1227</v>
      </c>
      <c r="D435" s="182" t="s">
        <v>169</v>
      </c>
      <c r="E435" s="183" t="s">
        <v>1228</v>
      </c>
      <c r="F435" s="184" t="s">
        <v>1229</v>
      </c>
      <c r="G435" s="185" t="s">
        <v>266</v>
      </c>
      <c r="H435" s="186">
        <v>1</v>
      </c>
      <c r="I435" s="187"/>
      <c r="J435" s="188">
        <f>ROUND(I435*H435,2)</f>
        <v>0</v>
      </c>
      <c r="K435" s="184" t="s">
        <v>173</v>
      </c>
      <c r="L435" s="41"/>
      <c r="M435" s="189" t="s">
        <v>5</v>
      </c>
      <c r="N435" s="190" t="s">
        <v>44</v>
      </c>
      <c r="O435" s="42"/>
      <c r="P435" s="191">
        <f>O435*H435</f>
        <v>0</v>
      </c>
      <c r="Q435" s="191">
        <v>0</v>
      </c>
      <c r="R435" s="191">
        <f>Q435*H435</f>
        <v>0</v>
      </c>
      <c r="S435" s="191">
        <v>0</v>
      </c>
      <c r="T435" s="192">
        <f>S435*H435</f>
        <v>0</v>
      </c>
      <c r="AR435" s="24" t="s">
        <v>263</v>
      </c>
      <c r="AT435" s="24" t="s">
        <v>169</v>
      </c>
      <c r="AU435" s="24" t="s">
        <v>82</v>
      </c>
      <c r="AY435" s="24" t="s">
        <v>167</v>
      </c>
      <c r="BE435" s="193">
        <f>IF(N435="základní",J435,0)</f>
        <v>0</v>
      </c>
      <c r="BF435" s="193">
        <f>IF(N435="snížená",J435,0)</f>
        <v>0</v>
      </c>
      <c r="BG435" s="193">
        <f>IF(N435="zákl. přenesená",J435,0)</f>
        <v>0</v>
      </c>
      <c r="BH435" s="193">
        <f>IF(N435="sníž. přenesená",J435,0)</f>
        <v>0</v>
      </c>
      <c r="BI435" s="193">
        <f>IF(N435="nulová",J435,0)</f>
        <v>0</v>
      </c>
      <c r="BJ435" s="24" t="s">
        <v>80</v>
      </c>
      <c r="BK435" s="193">
        <f>ROUND(I435*H435,2)</f>
        <v>0</v>
      </c>
      <c r="BL435" s="24" t="s">
        <v>263</v>
      </c>
      <c r="BM435" s="24" t="s">
        <v>1230</v>
      </c>
    </row>
    <row r="436" spans="2:47" s="1" customFormat="1" ht="152">
      <c r="B436" s="41"/>
      <c r="D436" s="194" t="s">
        <v>176</v>
      </c>
      <c r="F436" s="195" t="s">
        <v>1219</v>
      </c>
      <c r="I436" s="156"/>
      <c r="L436" s="41"/>
      <c r="M436" s="196"/>
      <c r="N436" s="42"/>
      <c r="O436" s="42"/>
      <c r="P436" s="42"/>
      <c r="Q436" s="42"/>
      <c r="R436" s="42"/>
      <c r="S436" s="42"/>
      <c r="T436" s="70"/>
      <c r="AT436" s="24" t="s">
        <v>176</v>
      </c>
      <c r="AU436" s="24" t="s">
        <v>82</v>
      </c>
    </row>
    <row r="437" spans="2:65" s="1" customFormat="1" ht="25.5" customHeight="1">
      <c r="B437" s="181"/>
      <c r="C437" s="213" t="s">
        <v>1231</v>
      </c>
      <c r="D437" s="213" t="s">
        <v>274</v>
      </c>
      <c r="E437" s="214" t="s">
        <v>1232</v>
      </c>
      <c r="F437" s="215" t="s">
        <v>1233</v>
      </c>
      <c r="G437" s="216" t="s">
        <v>266</v>
      </c>
      <c r="H437" s="217">
        <v>1</v>
      </c>
      <c r="I437" s="218"/>
      <c r="J437" s="219">
        <f>ROUND(I437*H437,2)</f>
        <v>0</v>
      </c>
      <c r="K437" s="215" t="s">
        <v>5</v>
      </c>
      <c r="L437" s="220"/>
      <c r="M437" s="221" t="s">
        <v>5</v>
      </c>
      <c r="N437" s="222" t="s">
        <v>44</v>
      </c>
      <c r="O437" s="42"/>
      <c r="P437" s="191">
        <f>O437*H437</f>
        <v>0</v>
      </c>
      <c r="Q437" s="191">
        <v>0.006</v>
      </c>
      <c r="R437" s="191">
        <f>Q437*H437</f>
        <v>0.006</v>
      </c>
      <c r="S437" s="191">
        <v>0</v>
      </c>
      <c r="T437" s="192">
        <f>S437*H437</f>
        <v>0</v>
      </c>
      <c r="AR437" s="24" t="s">
        <v>353</v>
      </c>
      <c r="AT437" s="24" t="s">
        <v>274</v>
      </c>
      <c r="AU437" s="24" t="s">
        <v>82</v>
      </c>
      <c r="AY437" s="24" t="s">
        <v>167</v>
      </c>
      <c r="BE437" s="193">
        <f>IF(N437="základní",J437,0)</f>
        <v>0</v>
      </c>
      <c r="BF437" s="193">
        <f>IF(N437="snížená",J437,0)</f>
        <v>0</v>
      </c>
      <c r="BG437" s="193">
        <f>IF(N437="zákl. přenesená",J437,0)</f>
        <v>0</v>
      </c>
      <c r="BH437" s="193">
        <f>IF(N437="sníž. přenesená",J437,0)</f>
        <v>0</v>
      </c>
      <c r="BI437" s="193">
        <f>IF(N437="nulová",J437,0)</f>
        <v>0</v>
      </c>
      <c r="BJ437" s="24" t="s">
        <v>80</v>
      </c>
      <c r="BK437" s="193">
        <f>ROUND(I437*H437,2)</f>
        <v>0</v>
      </c>
      <c r="BL437" s="24" t="s">
        <v>263</v>
      </c>
      <c r="BM437" s="24" t="s">
        <v>1234</v>
      </c>
    </row>
    <row r="438" spans="2:65" s="1" customFormat="1" ht="16.5" customHeight="1">
      <c r="B438" s="181"/>
      <c r="C438" s="182" t="s">
        <v>1235</v>
      </c>
      <c r="D438" s="182" t="s">
        <v>169</v>
      </c>
      <c r="E438" s="183" t="s">
        <v>650</v>
      </c>
      <c r="F438" s="184" t="s">
        <v>651</v>
      </c>
      <c r="G438" s="185" t="s">
        <v>394</v>
      </c>
      <c r="H438" s="186">
        <v>162.864</v>
      </c>
      <c r="I438" s="187"/>
      <c r="J438" s="188">
        <f>ROUND(I438*H438,2)</f>
        <v>0</v>
      </c>
      <c r="K438" s="184" t="s">
        <v>173</v>
      </c>
      <c r="L438" s="41"/>
      <c r="M438" s="189" t="s">
        <v>5</v>
      </c>
      <c r="N438" s="190" t="s">
        <v>44</v>
      </c>
      <c r="O438" s="42"/>
      <c r="P438" s="191">
        <f>O438*H438</f>
        <v>0</v>
      </c>
      <c r="Q438" s="191">
        <v>7E-05</v>
      </c>
      <c r="R438" s="191">
        <f>Q438*H438</f>
        <v>0.01140048</v>
      </c>
      <c r="S438" s="191">
        <v>0</v>
      </c>
      <c r="T438" s="192">
        <f>S438*H438</f>
        <v>0</v>
      </c>
      <c r="AR438" s="24" t="s">
        <v>263</v>
      </c>
      <c r="AT438" s="24" t="s">
        <v>169</v>
      </c>
      <c r="AU438" s="24" t="s">
        <v>82</v>
      </c>
      <c r="AY438" s="24" t="s">
        <v>167</v>
      </c>
      <c r="BE438" s="193">
        <f>IF(N438="základní",J438,0)</f>
        <v>0</v>
      </c>
      <c r="BF438" s="193">
        <f>IF(N438="snížená",J438,0)</f>
        <v>0</v>
      </c>
      <c r="BG438" s="193">
        <f>IF(N438="zákl. přenesená",J438,0)</f>
        <v>0</v>
      </c>
      <c r="BH438" s="193">
        <f>IF(N438="sníž. přenesená",J438,0)</f>
        <v>0</v>
      </c>
      <c r="BI438" s="193">
        <f>IF(N438="nulová",J438,0)</f>
        <v>0</v>
      </c>
      <c r="BJ438" s="24" t="s">
        <v>80</v>
      </c>
      <c r="BK438" s="193">
        <f>ROUND(I438*H438,2)</f>
        <v>0</v>
      </c>
      <c r="BL438" s="24" t="s">
        <v>263</v>
      </c>
      <c r="BM438" s="24" t="s">
        <v>1236</v>
      </c>
    </row>
    <row r="439" spans="2:47" s="1" customFormat="1" ht="28.5">
      <c r="B439" s="41"/>
      <c r="D439" s="194" t="s">
        <v>176</v>
      </c>
      <c r="F439" s="195" t="s">
        <v>653</v>
      </c>
      <c r="I439" s="156"/>
      <c r="L439" s="41"/>
      <c r="M439" s="196"/>
      <c r="N439" s="42"/>
      <c r="O439" s="42"/>
      <c r="P439" s="42"/>
      <c r="Q439" s="42"/>
      <c r="R439" s="42"/>
      <c r="S439" s="42"/>
      <c r="T439" s="70"/>
      <c r="AT439" s="24" t="s">
        <v>176</v>
      </c>
      <c r="AU439" s="24" t="s">
        <v>82</v>
      </c>
    </row>
    <row r="440" spans="2:51" s="12" customFormat="1" ht="24">
      <c r="B440" s="197"/>
      <c r="D440" s="194" t="s">
        <v>178</v>
      </c>
      <c r="E440" s="198" t="s">
        <v>5</v>
      </c>
      <c r="F440" s="199" t="s">
        <v>1237</v>
      </c>
      <c r="H440" s="198" t="s">
        <v>5</v>
      </c>
      <c r="I440" s="200"/>
      <c r="L440" s="197"/>
      <c r="M440" s="201"/>
      <c r="N440" s="202"/>
      <c r="O440" s="202"/>
      <c r="P440" s="202"/>
      <c r="Q440" s="202"/>
      <c r="R440" s="202"/>
      <c r="S440" s="202"/>
      <c r="T440" s="203"/>
      <c r="AT440" s="198" t="s">
        <v>178</v>
      </c>
      <c r="AU440" s="198" t="s">
        <v>82</v>
      </c>
      <c r="AV440" s="12" t="s">
        <v>80</v>
      </c>
      <c r="AW440" s="12" t="s">
        <v>36</v>
      </c>
      <c r="AX440" s="12" t="s">
        <v>73</v>
      </c>
      <c r="AY440" s="198" t="s">
        <v>167</v>
      </c>
    </row>
    <row r="441" spans="2:51" s="13" customFormat="1" ht="13.5">
      <c r="B441" s="204"/>
      <c r="D441" s="194" t="s">
        <v>178</v>
      </c>
      <c r="E441" s="205" t="s">
        <v>5</v>
      </c>
      <c r="F441" s="206" t="s">
        <v>1238</v>
      </c>
      <c r="H441" s="207">
        <v>162.864</v>
      </c>
      <c r="I441" s="208"/>
      <c r="L441" s="204"/>
      <c r="M441" s="209"/>
      <c r="N441" s="210"/>
      <c r="O441" s="210"/>
      <c r="P441" s="210"/>
      <c r="Q441" s="210"/>
      <c r="R441" s="210"/>
      <c r="S441" s="210"/>
      <c r="T441" s="211"/>
      <c r="AT441" s="205" t="s">
        <v>178</v>
      </c>
      <c r="AU441" s="205" t="s">
        <v>82</v>
      </c>
      <c r="AV441" s="13" t="s">
        <v>82</v>
      </c>
      <c r="AW441" s="13" t="s">
        <v>36</v>
      </c>
      <c r="AX441" s="13" t="s">
        <v>80</v>
      </c>
      <c r="AY441" s="205" t="s">
        <v>167</v>
      </c>
    </row>
    <row r="442" spans="2:65" s="1" customFormat="1" ht="16.5" customHeight="1">
      <c r="B442" s="181"/>
      <c r="C442" s="213" t="s">
        <v>1239</v>
      </c>
      <c r="D442" s="213" t="s">
        <v>274</v>
      </c>
      <c r="E442" s="214" t="s">
        <v>1240</v>
      </c>
      <c r="F442" s="215" t="s">
        <v>1241</v>
      </c>
      <c r="G442" s="216" t="s">
        <v>248</v>
      </c>
      <c r="H442" s="217">
        <v>0.18</v>
      </c>
      <c r="I442" s="218"/>
      <c r="J442" s="219">
        <f>ROUND(I442*H442,2)</f>
        <v>0</v>
      </c>
      <c r="K442" s="215" t="s">
        <v>173</v>
      </c>
      <c r="L442" s="220"/>
      <c r="M442" s="221" t="s">
        <v>5</v>
      </c>
      <c r="N442" s="222" t="s">
        <v>44</v>
      </c>
      <c r="O442" s="42"/>
      <c r="P442" s="191">
        <f>O442*H442</f>
        <v>0</v>
      </c>
      <c r="Q442" s="191">
        <v>1</v>
      </c>
      <c r="R442" s="191">
        <f>Q442*H442</f>
        <v>0.18</v>
      </c>
      <c r="S442" s="191">
        <v>0</v>
      </c>
      <c r="T442" s="192">
        <f>S442*H442</f>
        <v>0</v>
      </c>
      <c r="AR442" s="24" t="s">
        <v>353</v>
      </c>
      <c r="AT442" s="24" t="s">
        <v>274</v>
      </c>
      <c r="AU442" s="24" t="s">
        <v>82</v>
      </c>
      <c r="AY442" s="24" t="s">
        <v>167</v>
      </c>
      <c r="BE442" s="193">
        <f>IF(N442="základní",J442,0)</f>
        <v>0</v>
      </c>
      <c r="BF442" s="193">
        <f>IF(N442="snížená",J442,0)</f>
        <v>0</v>
      </c>
      <c r="BG442" s="193">
        <f>IF(N442="zákl. přenesená",J442,0)</f>
        <v>0</v>
      </c>
      <c r="BH442" s="193">
        <f>IF(N442="sníž. přenesená",J442,0)</f>
        <v>0</v>
      </c>
      <c r="BI442" s="193">
        <f>IF(N442="nulová",J442,0)</f>
        <v>0</v>
      </c>
      <c r="BJ442" s="24" t="s">
        <v>80</v>
      </c>
      <c r="BK442" s="193">
        <f>ROUND(I442*H442,2)</f>
        <v>0</v>
      </c>
      <c r="BL442" s="24" t="s">
        <v>263</v>
      </c>
      <c r="BM442" s="24" t="s">
        <v>1242</v>
      </c>
    </row>
    <row r="443" spans="2:51" s="13" customFormat="1" ht="13.5">
      <c r="B443" s="204"/>
      <c r="D443" s="194" t="s">
        <v>178</v>
      </c>
      <c r="E443" s="205" t="s">
        <v>5</v>
      </c>
      <c r="F443" s="206" t="s">
        <v>1243</v>
      </c>
      <c r="H443" s="207">
        <v>0.171</v>
      </c>
      <c r="I443" s="208"/>
      <c r="L443" s="204"/>
      <c r="M443" s="209"/>
      <c r="N443" s="210"/>
      <c r="O443" s="210"/>
      <c r="P443" s="210"/>
      <c r="Q443" s="210"/>
      <c r="R443" s="210"/>
      <c r="S443" s="210"/>
      <c r="T443" s="211"/>
      <c r="AT443" s="205" t="s">
        <v>178</v>
      </c>
      <c r="AU443" s="205" t="s">
        <v>82</v>
      </c>
      <c r="AV443" s="13" t="s">
        <v>82</v>
      </c>
      <c r="AW443" s="13" t="s">
        <v>36</v>
      </c>
      <c r="AX443" s="13" t="s">
        <v>80</v>
      </c>
      <c r="AY443" s="205" t="s">
        <v>167</v>
      </c>
    </row>
    <row r="444" spans="2:51" s="13" customFormat="1" ht="13.5">
      <c r="B444" s="204"/>
      <c r="D444" s="194" t="s">
        <v>178</v>
      </c>
      <c r="F444" s="206" t="s">
        <v>1244</v>
      </c>
      <c r="H444" s="207">
        <v>0.18</v>
      </c>
      <c r="I444" s="208"/>
      <c r="L444" s="204"/>
      <c r="M444" s="209"/>
      <c r="N444" s="210"/>
      <c r="O444" s="210"/>
      <c r="P444" s="210"/>
      <c r="Q444" s="210"/>
      <c r="R444" s="210"/>
      <c r="S444" s="210"/>
      <c r="T444" s="211"/>
      <c r="AT444" s="205" t="s">
        <v>178</v>
      </c>
      <c r="AU444" s="205" t="s">
        <v>82</v>
      </c>
      <c r="AV444" s="13" t="s">
        <v>82</v>
      </c>
      <c r="AW444" s="13" t="s">
        <v>6</v>
      </c>
      <c r="AX444" s="13" t="s">
        <v>80</v>
      </c>
      <c r="AY444" s="205" t="s">
        <v>167</v>
      </c>
    </row>
    <row r="445" spans="2:65" s="1" customFormat="1" ht="25.5" customHeight="1">
      <c r="B445" s="181"/>
      <c r="C445" s="182" t="s">
        <v>1245</v>
      </c>
      <c r="D445" s="182" t="s">
        <v>169</v>
      </c>
      <c r="E445" s="183" t="s">
        <v>1246</v>
      </c>
      <c r="F445" s="184" t="s">
        <v>1247</v>
      </c>
      <c r="G445" s="185" t="s">
        <v>394</v>
      </c>
      <c r="H445" s="186">
        <v>356.4</v>
      </c>
      <c r="I445" s="187"/>
      <c r="J445" s="188">
        <f>ROUND(I445*H445,2)</f>
        <v>0</v>
      </c>
      <c r="K445" s="184" t="s">
        <v>173</v>
      </c>
      <c r="L445" s="41"/>
      <c r="M445" s="189" t="s">
        <v>5</v>
      </c>
      <c r="N445" s="190" t="s">
        <v>44</v>
      </c>
      <c r="O445" s="42"/>
      <c r="P445" s="191">
        <f>O445*H445</f>
        <v>0</v>
      </c>
      <c r="Q445" s="191">
        <v>5E-05</v>
      </c>
      <c r="R445" s="191">
        <f>Q445*H445</f>
        <v>0.01782</v>
      </c>
      <c r="S445" s="191">
        <v>0</v>
      </c>
      <c r="T445" s="192">
        <f>S445*H445</f>
        <v>0</v>
      </c>
      <c r="AR445" s="24" t="s">
        <v>263</v>
      </c>
      <c r="AT445" s="24" t="s">
        <v>169</v>
      </c>
      <c r="AU445" s="24" t="s">
        <v>82</v>
      </c>
      <c r="AY445" s="24" t="s">
        <v>167</v>
      </c>
      <c r="BE445" s="193">
        <f>IF(N445="základní",J445,0)</f>
        <v>0</v>
      </c>
      <c r="BF445" s="193">
        <f>IF(N445="snížená",J445,0)</f>
        <v>0</v>
      </c>
      <c r="BG445" s="193">
        <f>IF(N445="zákl. přenesená",J445,0)</f>
        <v>0</v>
      </c>
      <c r="BH445" s="193">
        <f>IF(N445="sníž. přenesená",J445,0)</f>
        <v>0</v>
      </c>
      <c r="BI445" s="193">
        <f>IF(N445="nulová",J445,0)</f>
        <v>0</v>
      </c>
      <c r="BJ445" s="24" t="s">
        <v>80</v>
      </c>
      <c r="BK445" s="193">
        <f>ROUND(I445*H445,2)</f>
        <v>0</v>
      </c>
      <c r="BL445" s="24" t="s">
        <v>263</v>
      </c>
      <c r="BM445" s="24" t="s">
        <v>1248</v>
      </c>
    </row>
    <row r="446" spans="2:47" s="1" customFormat="1" ht="28.5">
      <c r="B446" s="41"/>
      <c r="D446" s="194" t="s">
        <v>176</v>
      </c>
      <c r="F446" s="195" t="s">
        <v>653</v>
      </c>
      <c r="I446" s="156"/>
      <c r="L446" s="41"/>
      <c r="M446" s="196"/>
      <c r="N446" s="42"/>
      <c r="O446" s="42"/>
      <c r="P446" s="42"/>
      <c r="Q446" s="42"/>
      <c r="R446" s="42"/>
      <c r="S446" s="42"/>
      <c r="T446" s="70"/>
      <c r="AT446" s="24" t="s">
        <v>176</v>
      </c>
      <c r="AU446" s="24" t="s">
        <v>82</v>
      </c>
    </row>
    <row r="447" spans="2:51" s="12" customFormat="1" ht="13.5">
      <c r="B447" s="197"/>
      <c r="D447" s="194" t="s">
        <v>178</v>
      </c>
      <c r="E447" s="198" t="s">
        <v>5</v>
      </c>
      <c r="F447" s="199" t="s">
        <v>1249</v>
      </c>
      <c r="H447" s="198" t="s">
        <v>5</v>
      </c>
      <c r="I447" s="200"/>
      <c r="L447" s="197"/>
      <c r="M447" s="201"/>
      <c r="N447" s="202"/>
      <c r="O447" s="202"/>
      <c r="P447" s="202"/>
      <c r="Q447" s="202"/>
      <c r="R447" s="202"/>
      <c r="S447" s="202"/>
      <c r="T447" s="203"/>
      <c r="AT447" s="198" t="s">
        <v>178</v>
      </c>
      <c r="AU447" s="198" t="s">
        <v>82</v>
      </c>
      <c r="AV447" s="12" t="s">
        <v>80</v>
      </c>
      <c r="AW447" s="12" t="s">
        <v>36</v>
      </c>
      <c r="AX447" s="12" t="s">
        <v>73</v>
      </c>
      <c r="AY447" s="198" t="s">
        <v>167</v>
      </c>
    </row>
    <row r="448" spans="2:51" s="13" customFormat="1" ht="13.5">
      <c r="B448" s="204"/>
      <c r="D448" s="194" t="s">
        <v>178</v>
      </c>
      <c r="E448" s="205" t="s">
        <v>5</v>
      </c>
      <c r="F448" s="206" t="s">
        <v>1250</v>
      </c>
      <c r="H448" s="207">
        <v>356.4</v>
      </c>
      <c r="I448" s="208"/>
      <c r="L448" s="204"/>
      <c r="M448" s="209"/>
      <c r="N448" s="210"/>
      <c r="O448" s="210"/>
      <c r="P448" s="210"/>
      <c r="Q448" s="210"/>
      <c r="R448" s="210"/>
      <c r="S448" s="210"/>
      <c r="T448" s="211"/>
      <c r="AT448" s="205" t="s">
        <v>178</v>
      </c>
      <c r="AU448" s="205" t="s">
        <v>82</v>
      </c>
      <c r="AV448" s="13" t="s">
        <v>82</v>
      </c>
      <c r="AW448" s="13" t="s">
        <v>36</v>
      </c>
      <c r="AX448" s="13" t="s">
        <v>80</v>
      </c>
      <c r="AY448" s="205" t="s">
        <v>167</v>
      </c>
    </row>
    <row r="449" spans="2:65" s="1" customFormat="1" ht="16.5" customHeight="1">
      <c r="B449" s="181"/>
      <c r="C449" s="213" t="s">
        <v>1251</v>
      </c>
      <c r="D449" s="213" t="s">
        <v>274</v>
      </c>
      <c r="E449" s="214" t="s">
        <v>1252</v>
      </c>
      <c r="F449" s="215" t="s">
        <v>1253</v>
      </c>
      <c r="G449" s="216" t="s">
        <v>248</v>
      </c>
      <c r="H449" s="217">
        <v>0.374</v>
      </c>
      <c r="I449" s="218"/>
      <c r="J449" s="219">
        <f>ROUND(I449*H449,2)</f>
        <v>0</v>
      </c>
      <c r="K449" s="215" t="s">
        <v>173</v>
      </c>
      <c r="L449" s="220"/>
      <c r="M449" s="221" t="s">
        <v>5</v>
      </c>
      <c r="N449" s="222" t="s">
        <v>44</v>
      </c>
      <c r="O449" s="42"/>
      <c r="P449" s="191">
        <f>O449*H449</f>
        <v>0</v>
      </c>
      <c r="Q449" s="191">
        <v>1</v>
      </c>
      <c r="R449" s="191">
        <f>Q449*H449</f>
        <v>0.374</v>
      </c>
      <c r="S449" s="191">
        <v>0</v>
      </c>
      <c r="T449" s="192">
        <f>S449*H449</f>
        <v>0</v>
      </c>
      <c r="AR449" s="24" t="s">
        <v>353</v>
      </c>
      <c r="AT449" s="24" t="s">
        <v>274</v>
      </c>
      <c r="AU449" s="24" t="s">
        <v>82</v>
      </c>
      <c r="AY449" s="24" t="s">
        <v>167</v>
      </c>
      <c r="BE449" s="193">
        <f>IF(N449="základní",J449,0)</f>
        <v>0</v>
      </c>
      <c r="BF449" s="193">
        <f>IF(N449="snížená",J449,0)</f>
        <v>0</v>
      </c>
      <c r="BG449" s="193">
        <f>IF(N449="zákl. přenesená",J449,0)</f>
        <v>0</v>
      </c>
      <c r="BH449" s="193">
        <f>IF(N449="sníž. přenesená",J449,0)</f>
        <v>0</v>
      </c>
      <c r="BI449" s="193">
        <f>IF(N449="nulová",J449,0)</f>
        <v>0</v>
      </c>
      <c r="BJ449" s="24" t="s">
        <v>80</v>
      </c>
      <c r="BK449" s="193">
        <f>ROUND(I449*H449,2)</f>
        <v>0</v>
      </c>
      <c r="BL449" s="24" t="s">
        <v>263</v>
      </c>
      <c r="BM449" s="24" t="s">
        <v>1254</v>
      </c>
    </row>
    <row r="450" spans="2:51" s="13" customFormat="1" ht="13.5">
      <c r="B450" s="204"/>
      <c r="D450" s="194" t="s">
        <v>178</v>
      </c>
      <c r="E450" s="205" t="s">
        <v>5</v>
      </c>
      <c r="F450" s="206" t="s">
        <v>1255</v>
      </c>
      <c r="H450" s="207">
        <v>0.374</v>
      </c>
      <c r="I450" s="208"/>
      <c r="L450" s="204"/>
      <c r="M450" s="209"/>
      <c r="N450" s="210"/>
      <c r="O450" s="210"/>
      <c r="P450" s="210"/>
      <c r="Q450" s="210"/>
      <c r="R450" s="210"/>
      <c r="S450" s="210"/>
      <c r="T450" s="211"/>
      <c r="AT450" s="205" t="s">
        <v>178</v>
      </c>
      <c r="AU450" s="205" t="s">
        <v>82</v>
      </c>
      <c r="AV450" s="13" t="s">
        <v>82</v>
      </c>
      <c r="AW450" s="13" t="s">
        <v>36</v>
      </c>
      <c r="AX450" s="13" t="s">
        <v>80</v>
      </c>
      <c r="AY450" s="205" t="s">
        <v>167</v>
      </c>
    </row>
    <row r="451" spans="2:65" s="1" customFormat="1" ht="38.25" customHeight="1">
      <c r="B451" s="181"/>
      <c r="C451" s="182" t="s">
        <v>1256</v>
      </c>
      <c r="D451" s="182" t="s">
        <v>169</v>
      </c>
      <c r="E451" s="183" t="s">
        <v>666</v>
      </c>
      <c r="F451" s="184" t="s">
        <v>667</v>
      </c>
      <c r="G451" s="185" t="s">
        <v>248</v>
      </c>
      <c r="H451" s="186">
        <v>0.975</v>
      </c>
      <c r="I451" s="187"/>
      <c r="J451" s="188">
        <f>ROUND(I451*H451,2)</f>
        <v>0</v>
      </c>
      <c r="K451" s="184" t="s">
        <v>173</v>
      </c>
      <c r="L451" s="41"/>
      <c r="M451" s="189" t="s">
        <v>5</v>
      </c>
      <c r="N451" s="190" t="s">
        <v>44</v>
      </c>
      <c r="O451" s="42"/>
      <c r="P451" s="191">
        <f>O451*H451</f>
        <v>0</v>
      </c>
      <c r="Q451" s="191">
        <v>0</v>
      </c>
      <c r="R451" s="191">
        <f>Q451*H451</f>
        <v>0</v>
      </c>
      <c r="S451" s="191">
        <v>0</v>
      </c>
      <c r="T451" s="192">
        <f>S451*H451</f>
        <v>0</v>
      </c>
      <c r="AR451" s="24" t="s">
        <v>263</v>
      </c>
      <c r="AT451" s="24" t="s">
        <v>169</v>
      </c>
      <c r="AU451" s="24" t="s">
        <v>82</v>
      </c>
      <c r="AY451" s="24" t="s">
        <v>167</v>
      </c>
      <c r="BE451" s="193">
        <f>IF(N451="základní",J451,0)</f>
        <v>0</v>
      </c>
      <c r="BF451" s="193">
        <f>IF(N451="snížená",J451,0)</f>
        <v>0</v>
      </c>
      <c r="BG451" s="193">
        <f>IF(N451="zákl. přenesená",J451,0)</f>
        <v>0</v>
      </c>
      <c r="BH451" s="193">
        <f>IF(N451="sníž. přenesená",J451,0)</f>
        <v>0</v>
      </c>
      <c r="BI451" s="193">
        <f>IF(N451="nulová",J451,0)</f>
        <v>0</v>
      </c>
      <c r="BJ451" s="24" t="s">
        <v>80</v>
      </c>
      <c r="BK451" s="193">
        <f>ROUND(I451*H451,2)</f>
        <v>0</v>
      </c>
      <c r="BL451" s="24" t="s">
        <v>263</v>
      </c>
      <c r="BM451" s="24" t="s">
        <v>1257</v>
      </c>
    </row>
    <row r="452" spans="2:47" s="1" customFormat="1" ht="104.5">
      <c r="B452" s="41"/>
      <c r="D452" s="194" t="s">
        <v>176</v>
      </c>
      <c r="F452" s="195" t="s">
        <v>669</v>
      </c>
      <c r="I452" s="156"/>
      <c r="L452" s="41"/>
      <c r="M452" s="196"/>
      <c r="N452" s="42"/>
      <c r="O452" s="42"/>
      <c r="P452" s="42"/>
      <c r="Q452" s="42"/>
      <c r="R452" s="42"/>
      <c r="S452" s="42"/>
      <c r="T452" s="70"/>
      <c r="AT452" s="24" t="s">
        <v>176</v>
      </c>
      <c r="AU452" s="24" t="s">
        <v>82</v>
      </c>
    </row>
    <row r="453" spans="2:63" s="11" customFormat="1" ht="29.9" customHeight="1">
      <c r="B453" s="168"/>
      <c r="D453" s="169" t="s">
        <v>72</v>
      </c>
      <c r="E453" s="179" t="s">
        <v>1258</v>
      </c>
      <c r="F453" s="179" t="s">
        <v>1259</v>
      </c>
      <c r="I453" s="171"/>
      <c r="J453" s="180">
        <f>BK453</f>
        <v>0</v>
      </c>
      <c r="L453" s="168"/>
      <c r="M453" s="173"/>
      <c r="N453" s="174"/>
      <c r="O453" s="174"/>
      <c r="P453" s="175">
        <f>SUM(P454:P463)</f>
        <v>0</v>
      </c>
      <c r="Q453" s="174"/>
      <c r="R453" s="175">
        <f>SUM(R454:R463)</f>
        <v>0.47029800000000005</v>
      </c>
      <c r="S453" s="174"/>
      <c r="T453" s="176">
        <f>SUM(T454:T463)</f>
        <v>0</v>
      </c>
      <c r="AR453" s="169" t="s">
        <v>82</v>
      </c>
      <c r="AT453" s="177" t="s">
        <v>72</v>
      </c>
      <c r="AU453" s="177" t="s">
        <v>80</v>
      </c>
      <c r="AY453" s="169" t="s">
        <v>167</v>
      </c>
      <c r="BK453" s="178">
        <f>SUM(BK454:BK463)</f>
        <v>0</v>
      </c>
    </row>
    <row r="454" spans="2:65" s="1" customFormat="1" ht="38.25" customHeight="1">
      <c r="B454" s="181"/>
      <c r="C454" s="182" t="s">
        <v>1260</v>
      </c>
      <c r="D454" s="182" t="s">
        <v>169</v>
      </c>
      <c r="E454" s="183" t="s">
        <v>1261</v>
      </c>
      <c r="F454" s="184" t="s">
        <v>1262</v>
      </c>
      <c r="G454" s="185" t="s">
        <v>172</v>
      </c>
      <c r="H454" s="186">
        <v>12.36</v>
      </c>
      <c r="I454" s="187"/>
      <c r="J454" s="188">
        <f>ROUND(I454*H454,2)</f>
        <v>0</v>
      </c>
      <c r="K454" s="184" t="s">
        <v>173</v>
      </c>
      <c r="L454" s="41"/>
      <c r="M454" s="189" t="s">
        <v>5</v>
      </c>
      <c r="N454" s="190" t="s">
        <v>44</v>
      </c>
      <c r="O454" s="42"/>
      <c r="P454" s="191">
        <f>O454*H454</f>
        <v>0</v>
      </c>
      <c r="Q454" s="191">
        <v>0.009</v>
      </c>
      <c r="R454" s="191">
        <f>Q454*H454</f>
        <v>0.11123999999999999</v>
      </c>
      <c r="S454" s="191">
        <v>0</v>
      </c>
      <c r="T454" s="192">
        <f>S454*H454</f>
        <v>0</v>
      </c>
      <c r="AR454" s="24" t="s">
        <v>263</v>
      </c>
      <c r="AT454" s="24" t="s">
        <v>169</v>
      </c>
      <c r="AU454" s="24" t="s">
        <v>82</v>
      </c>
      <c r="AY454" s="24" t="s">
        <v>167</v>
      </c>
      <c r="BE454" s="193">
        <f>IF(N454="základní",J454,0)</f>
        <v>0</v>
      </c>
      <c r="BF454" s="193">
        <f>IF(N454="snížená",J454,0)</f>
        <v>0</v>
      </c>
      <c r="BG454" s="193">
        <f>IF(N454="zákl. přenesená",J454,0)</f>
        <v>0</v>
      </c>
      <c r="BH454" s="193">
        <f>IF(N454="sníž. přenesená",J454,0)</f>
        <v>0</v>
      </c>
      <c r="BI454" s="193">
        <f>IF(N454="nulová",J454,0)</f>
        <v>0</v>
      </c>
      <c r="BJ454" s="24" t="s">
        <v>80</v>
      </c>
      <c r="BK454" s="193">
        <f>ROUND(I454*H454,2)</f>
        <v>0</v>
      </c>
      <c r="BL454" s="24" t="s">
        <v>263</v>
      </c>
      <c r="BM454" s="24" t="s">
        <v>1263</v>
      </c>
    </row>
    <row r="455" spans="2:51" s="13" customFormat="1" ht="13.5">
      <c r="B455" s="204"/>
      <c r="D455" s="194" t="s">
        <v>178</v>
      </c>
      <c r="E455" s="205" t="s">
        <v>5</v>
      </c>
      <c r="F455" s="206" t="s">
        <v>1264</v>
      </c>
      <c r="H455" s="207">
        <v>12.36</v>
      </c>
      <c r="I455" s="208"/>
      <c r="L455" s="204"/>
      <c r="M455" s="209"/>
      <c r="N455" s="210"/>
      <c r="O455" s="210"/>
      <c r="P455" s="210"/>
      <c r="Q455" s="210"/>
      <c r="R455" s="210"/>
      <c r="S455" s="210"/>
      <c r="T455" s="211"/>
      <c r="AT455" s="205" t="s">
        <v>178</v>
      </c>
      <c r="AU455" s="205" t="s">
        <v>82</v>
      </c>
      <c r="AV455" s="13" t="s">
        <v>82</v>
      </c>
      <c r="AW455" s="13" t="s">
        <v>36</v>
      </c>
      <c r="AX455" s="13" t="s">
        <v>80</v>
      </c>
      <c r="AY455" s="205" t="s">
        <v>167</v>
      </c>
    </row>
    <row r="456" spans="2:65" s="1" customFormat="1" ht="38.25" customHeight="1">
      <c r="B456" s="181"/>
      <c r="C456" s="213" t="s">
        <v>1265</v>
      </c>
      <c r="D456" s="213" t="s">
        <v>274</v>
      </c>
      <c r="E456" s="214" t="s">
        <v>1266</v>
      </c>
      <c r="F456" s="215" t="s">
        <v>1267</v>
      </c>
      <c r="G456" s="216" t="s">
        <v>172</v>
      </c>
      <c r="H456" s="217">
        <v>14.214</v>
      </c>
      <c r="I456" s="218"/>
      <c r="J456" s="219">
        <f>ROUND(I456*H456,2)</f>
        <v>0</v>
      </c>
      <c r="K456" s="215" t="s">
        <v>5</v>
      </c>
      <c r="L456" s="220"/>
      <c r="M456" s="221" t="s">
        <v>5</v>
      </c>
      <c r="N456" s="222" t="s">
        <v>44</v>
      </c>
      <c r="O456" s="42"/>
      <c r="P456" s="191">
        <f>O456*H456</f>
        <v>0</v>
      </c>
      <c r="Q456" s="191">
        <v>0.025</v>
      </c>
      <c r="R456" s="191">
        <f>Q456*H456</f>
        <v>0.35535000000000005</v>
      </c>
      <c r="S456" s="191">
        <v>0</v>
      </c>
      <c r="T456" s="192">
        <f>S456*H456</f>
        <v>0</v>
      </c>
      <c r="AR456" s="24" t="s">
        <v>353</v>
      </c>
      <c r="AT456" s="24" t="s">
        <v>274</v>
      </c>
      <c r="AU456" s="24" t="s">
        <v>82</v>
      </c>
      <c r="AY456" s="24" t="s">
        <v>167</v>
      </c>
      <c r="BE456" s="193">
        <f>IF(N456="základní",J456,0)</f>
        <v>0</v>
      </c>
      <c r="BF456" s="193">
        <f>IF(N456="snížená",J456,0)</f>
        <v>0</v>
      </c>
      <c r="BG456" s="193">
        <f>IF(N456="zákl. přenesená",J456,0)</f>
        <v>0</v>
      </c>
      <c r="BH456" s="193">
        <f>IF(N456="sníž. přenesená",J456,0)</f>
        <v>0</v>
      </c>
      <c r="BI456" s="193">
        <f>IF(N456="nulová",J456,0)</f>
        <v>0</v>
      </c>
      <c r="BJ456" s="24" t="s">
        <v>80</v>
      </c>
      <c r="BK456" s="193">
        <f>ROUND(I456*H456,2)</f>
        <v>0</v>
      </c>
      <c r="BL456" s="24" t="s">
        <v>263</v>
      </c>
      <c r="BM456" s="24" t="s">
        <v>1268</v>
      </c>
    </row>
    <row r="457" spans="2:51" s="13" customFormat="1" ht="13.5">
      <c r="B457" s="204"/>
      <c r="D457" s="194" t="s">
        <v>178</v>
      </c>
      <c r="E457" s="205" t="s">
        <v>5</v>
      </c>
      <c r="F457" s="206" t="s">
        <v>1269</v>
      </c>
      <c r="H457" s="207">
        <v>12.36</v>
      </c>
      <c r="I457" s="208"/>
      <c r="L457" s="204"/>
      <c r="M457" s="209"/>
      <c r="N457" s="210"/>
      <c r="O457" s="210"/>
      <c r="P457" s="210"/>
      <c r="Q457" s="210"/>
      <c r="R457" s="210"/>
      <c r="S457" s="210"/>
      <c r="T457" s="211"/>
      <c r="AT457" s="205" t="s">
        <v>178</v>
      </c>
      <c r="AU457" s="205" t="s">
        <v>82</v>
      </c>
      <c r="AV457" s="13" t="s">
        <v>82</v>
      </c>
      <c r="AW457" s="13" t="s">
        <v>36</v>
      </c>
      <c r="AX457" s="13" t="s">
        <v>80</v>
      </c>
      <c r="AY457" s="205" t="s">
        <v>167</v>
      </c>
    </row>
    <row r="458" spans="2:51" s="13" customFormat="1" ht="13.5">
      <c r="B458" s="204"/>
      <c r="D458" s="194" t="s">
        <v>178</v>
      </c>
      <c r="F458" s="206" t="s">
        <v>1270</v>
      </c>
      <c r="H458" s="207">
        <v>14.214</v>
      </c>
      <c r="I458" s="208"/>
      <c r="L458" s="204"/>
      <c r="M458" s="209"/>
      <c r="N458" s="210"/>
      <c r="O458" s="210"/>
      <c r="P458" s="210"/>
      <c r="Q458" s="210"/>
      <c r="R458" s="210"/>
      <c r="S458" s="210"/>
      <c r="T458" s="211"/>
      <c r="AT458" s="205" t="s">
        <v>178</v>
      </c>
      <c r="AU458" s="205" t="s">
        <v>82</v>
      </c>
      <c r="AV458" s="13" t="s">
        <v>82</v>
      </c>
      <c r="AW458" s="13" t="s">
        <v>6</v>
      </c>
      <c r="AX458" s="13" t="s">
        <v>80</v>
      </c>
      <c r="AY458" s="205" t="s">
        <v>167</v>
      </c>
    </row>
    <row r="459" spans="2:65" s="1" customFormat="1" ht="16.5" customHeight="1">
      <c r="B459" s="181"/>
      <c r="C459" s="182" t="s">
        <v>1271</v>
      </c>
      <c r="D459" s="182" t="s">
        <v>169</v>
      </c>
      <c r="E459" s="183" t="s">
        <v>1272</v>
      </c>
      <c r="F459" s="184" t="s">
        <v>1273</v>
      </c>
      <c r="G459" s="185" t="s">
        <v>172</v>
      </c>
      <c r="H459" s="186">
        <v>12.36</v>
      </c>
      <c r="I459" s="187"/>
      <c r="J459" s="188">
        <f>ROUND(I459*H459,2)</f>
        <v>0</v>
      </c>
      <c r="K459" s="184" t="s">
        <v>173</v>
      </c>
      <c r="L459" s="41"/>
      <c r="M459" s="189" t="s">
        <v>5</v>
      </c>
      <c r="N459" s="190" t="s">
        <v>44</v>
      </c>
      <c r="O459" s="42"/>
      <c r="P459" s="191">
        <f>O459*H459</f>
        <v>0</v>
      </c>
      <c r="Q459" s="191">
        <v>0.0003</v>
      </c>
      <c r="R459" s="191">
        <f>Q459*H459</f>
        <v>0.0037079999999999995</v>
      </c>
      <c r="S459" s="191">
        <v>0</v>
      </c>
      <c r="T459" s="192">
        <f>S459*H459</f>
        <v>0</v>
      </c>
      <c r="AR459" s="24" t="s">
        <v>263</v>
      </c>
      <c r="AT459" s="24" t="s">
        <v>169</v>
      </c>
      <c r="AU459" s="24" t="s">
        <v>82</v>
      </c>
      <c r="AY459" s="24" t="s">
        <v>167</v>
      </c>
      <c r="BE459" s="193">
        <f>IF(N459="základní",J459,0)</f>
        <v>0</v>
      </c>
      <c r="BF459" s="193">
        <f>IF(N459="snížená",J459,0)</f>
        <v>0</v>
      </c>
      <c r="BG459" s="193">
        <f>IF(N459="zákl. přenesená",J459,0)</f>
        <v>0</v>
      </c>
      <c r="BH459" s="193">
        <f>IF(N459="sníž. přenesená",J459,0)</f>
        <v>0</v>
      </c>
      <c r="BI459" s="193">
        <f>IF(N459="nulová",J459,0)</f>
        <v>0</v>
      </c>
      <c r="BJ459" s="24" t="s">
        <v>80</v>
      </c>
      <c r="BK459" s="193">
        <f>ROUND(I459*H459,2)</f>
        <v>0</v>
      </c>
      <c r="BL459" s="24" t="s">
        <v>263</v>
      </c>
      <c r="BM459" s="24" t="s">
        <v>1274</v>
      </c>
    </row>
    <row r="460" spans="2:47" s="1" customFormat="1" ht="47.5">
      <c r="B460" s="41"/>
      <c r="D460" s="194" t="s">
        <v>176</v>
      </c>
      <c r="F460" s="195" t="s">
        <v>1275</v>
      </c>
      <c r="I460" s="156"/>
      <c r="L460" s="41"/>
      <c r="M460" s="196"/>
      <c r="N460" s="42"/>
      <c r="O460" s="42"/>
      <c r="P460" s="42"/>
      <c r="Q460" s="42"/>
      <c r="R460" s="42"/>
      <c r="S460" s="42"/>
      <c r="T460" s="70"/>
      <c r="AT460" s="24" t="s">
        <v>176</v>
      </c>
      <c r="AU460" s="24" t="s">
        <v>82</v>
      </c>
    </row>
    <row r="461" spans="2:51" s="13" customFormat="1" ht="13.5">
      <c r="B461" s="204"/>
      <c r="D461" s="194" t="s">
        <v>178</v>
      </c>
      <c r="E461" s="205" t="s">
        <v>5</v>
      </c>
      <c r="F461" s="206" t="s">
        <v>1264</v>
      </c>
      <c r="H461" s="207">
        <v>12.36</v>
      </c>
      <c r="I461" s="208"/>
      <c r="L461" s="204"/>
      <c r="M461" s="209"/>
      <c r="N461" s="210"/>
      <c r="O461" s="210"/>
      <c r="P461" s="210"/>
      <c r="Q461" s="210"/>
      <c r="R461" s="210"/>
      <c r="S461" s="210"/>
      <c r="T461" s="211"/>
      <c r="AT461" s="205" t="s">
        <v>178</v>
      </c>
      <c r="AU461" s="205" t="s">
        <v>82</v>
      </c>
      <c r="AV461" s="13" t="s">
        <v>82</v>
      </c>
      <c r="AW461" s="13" t="s">
        <v>36</v>
      </c>
      <c r="AX461" s="13" t="s">
        <v>80</v>
      </c>
      <c r="AY461" s="205" t="s">
        <v>167</v>
      </c>
    </row>
    <row r="462" spans="2:65" s="1" customFormat="1" ht="38.25" customHeight="1">
      <c r="B462" s="181"/>
      <c r="C462" s="182" t="s">
        <v>1276</v>
      </c>
      <c r="D462" s="182" t="s">
        <v>169</v>
      </c>
      <c r="E462" s="183" t="s">
        <v>1277</v>
      </c>
      <c r="F462" s="184" t="s">
        <v>1278</v>
      </c>
      <c r="G462" s="185" t="s">
        <v>248</v>
      </c>
      <c r="H462" s="186">
        <v>0.47</v>
      </c>
      <c r="I462" s="187"/>
      <c r="J462" s="188">
        <f>ROUND(I462*H462,2)</f>
        <v>0</v>
      </c>
      <c r="K462" s="184" t="s">
        <v>173</v>
      </c>
      <c r="L462" s="41"/>
      <c r="M462" s="189" t="s">
        <v>5</v>
      </c>
      <c r="N462" s="190" t="s">
        <v>44</v>
      </c>
      <c r="O462" s="42"/>
      <c r="P462" s="191">
        <f>O462*H462</f>
        <v>0</v>
      </c>
      <c r="Q462" s="191">
        <v>0</v>
      </c>
      <c r="R462" s="191">
        <f>Q462*H462</f>
        <v>0</v>
      </c>
      <c r="S462" s="191">
        <v>0</v>
      </c>
      <c r="T462" s="192">
        <f>S462*H462</f>
        <v>0</v>
      </c>
      <c r="AR462" s="24" t="s">
        <v>263</v>
      </c>
      <c r="AT462" s="24" t="s">
        <v>169</v>
      </c>
      <c r="AU462" s="24" t="s">
        <v>82</v>
      </c>
      <c r="AY462" s="24" t="s">
        <v>167</v>
      </c>
      <c r="BE462" s="193">
        <f>IF(N462="základní",J462,0)</f>
        <v>0</v>
      </c>
      <c r="BF462" s="193">
        <f>IF(N462="snížená",J462,0)</f>
        <v>0</v>
      </c>
      <c r="BG462" s="193">
        <f>IF(N462="zákl. přenesená",J462,0)</f>
        <v>0</v>
      </c>
      <c r="BH462" s="193">
        <f>IF(N462="sníž. přenesená",J462,0)</f>
        <v>0</v>
      </c>
      <c r="BI462" s="193">
        <f>IF(N462="nulová",J462,0)</f>
        <v>0</v>
      </c>
      <c r="BJ462" s="24" t="s">
        <v>80</v>
      </c>
      <c r="BK462" s="193">
        <f>ROUND(I462*H462,2)</f>
        <v>0</v>
      </c>
      <c r="BL462" s="24" t="s">
        <v>263</v>
      </c>
      <c r="BM462" s="24" t="s">
        <v>1279</v>
      </c>
    </row>
    <row r="463" spans="2:47" s="1" customFormat="1" ht="104.5">
      <c r="B463" s="41"/>
      <c r="D463" s="194" t="s">
        <v>176</v>
      </c>
      <c r="F463" s="195" t="s">
        <v>923</v>
      </c>
      <c r="I463" s="156"/>
      <c r="L463" s="41"/>
      <c r="M463" s="196"/>
      <c r="N463" s="42"/>
      <c r="O463" s="42"/>
      <c r="P463" s="42"/>
      <c r="Q463" s="42"/>
      <c r="R463" s="42"/>
      <c r="S463" s="42"/>
      <c r="T463" s="70"/>
      <c r="AT463" s="24" t="s">
        <v>176</v>
      </c>
      <c r="AU463" s="24" t="s">
        <v>82</v>
      </c>
    </row>
    <row r="464" spans="2:63" s="11" customFormat="1" ht="29.9" customHeight="1">
      <c r="B464" s="168"/>
      <c r="D464" s="169" t="s">
        <v>72</v>
      </c>
      <c r="E464" s="179" t="s">
        <v>1280</v>
      </c>
      <c r="F464" s="179" t="s">
        <v>1281</v>
      </c>
      <c r="I464" s="171"/>
      <c r="J464" s="180">
        <f>BK464</f>
        <v>0</v>
      </c>
      <c r="L464" s="168"/>
      <c r="M464" s="173"/>
      <c r="N464" s="174"/>
      <c r="O464" s="174"/>
      <c r="P464" s="175">
        <f>SUM(P465:P475)</f>
        <v>0</v>
      </c>
      <c r="Q464" s="174"/>
      <c r="R464" s="175">
        <f>SUM(R465:R475)</f>
        <v>0.50445</v>
      </c>
      <c r="S464" s="174"/>
      <c r="T464" s="176">
        <f>SUM(T465:T475)</f>
        <v>0</v>
      </c>
      <c r="AR464" s="169" t="s">
        <v>82</v>
      </c>
      <c r="AT464" s="177" t="s">
        <v>72</v>
      </c>
      <c r="AU464" s="177" t="s">
        <v>80</v>
      </c>
      <c r="AY464" s="169" t="s">
        <v>167</v>
      </c>
      <c r="BK464" s="178">
        <f>SUM(BK465:BK475)</f>
        <v>0</v>
      </c>
    </row>
    <row r="465" spans="2:65" s="1" customFormat="1" ht="25.5" customHeight="1">
      <c r="B465" s="181"/>
      <c r="C465" s="182" t="s">
        <v>1282</v>
      </c>
      <c r="D465" s="182" t="s">
        <v>169</v>
      </c>
      <c r="E465" s="183" t="s">
        <v>1283</v>
      </c>
      <c r="F465" s="184" t="s">
        <v>1284</v>
      </c>
      <c r="G465" s="185" t="s">
        <v>172</v>
      </c>
      <c r="H465" s="186">
        <v>4.5</v>
      </c>
      <c r="I465" s="187"/>
      <c r="J465" s="188">
        <f>ROUND(I465*H465,2)</f>
        <v>0</v>
      </c>
      <c r="K465" s="184" t="s">
        <v>173</v>
      </c>
      <c r="L465" s="41"/>
      <c r="M465" s="189" t="s">
        <v>5</v>
      </c>
      <c r="N465" s="190" t="s">
        <v>44</v>
      </c>
      <c r="O465" s="42"/>
      <c r="P465" s="191">
        <f>O465*H465</f>
        <v>0</v>
      </c>
      <c r="Q465" s="191">
        <v>0.039</v>
      </c>
      <c r="R465" s="191">
        <f>Q465*H465</f>
        <v>0.1755</v>
      </c>
      <c r="S465" s="191">
        <v>0</v>
      </c>
      <c r="T465" s="192">
        <f>S465*H465</f>
        <v>0</v>
      </c>
      <c r="AR465" s="24" t="s">
        <v>263</v>
      </c>
      <c r="AT465" s="24" t="s">
        <v>169</v>
      </c>
      <c r="AU465" s="24" t="s">
        <v>82</v>
      </c>
      <c r="AY465" s="24" t="s">
        <v>167</v>
      </c>
      <c r="BE465" s="193">
        <f>IF(N465="základní",J465,0)</f>
        <v>0</v>
      </c>
      <c r="BF465" s="193">
        <f>IF(N465="snížená",J465,0)</f>
        <v>0</v>
      </c>
      <c r="BG465" s="193">
        <f>IF(N465="zákl. přenesená",J465,0)</f>
        <v>0</v>
      </c>
      <c r="BH465" s="193">
        <f>IF(N465="sníž. přenesená",J465,0)</f>
        <v>0</v>
      </c>
      <c r="BI465" s="193">
        <f>IF(N465="nulová",J465,0)</f>
        <v>0</v>
      </c>
      <c r="BJ465" s="24" t="s">
        <v>80</v>
      </c>
      <c r="BK465" s="193">
        <f>ROUND(I465*H465,2)</f>
        <v>0</v>
      </c>
      <c r="BL465" s="24" t="s">
        <v>263</v>
      </c>
      <c r="BM465" s="24" t="s">
        <v>1285</v>
      </c>
    </row>
    <row r="466" spans="2:47" s="1" customFormat="1" ht="57">
      <c r="B466" s="41"/>
      <c r="D466" s="194" t="s">
        <v>176</v>
      </c>
      <c r="F466" s="195" t="s">
        <v>1286</v>
      </c>
      <c r="I466" s="156"/>
      <c r="L466" s="41"/>
      <c r="M466" s="196"/>
      <c r="N466" s="42"/>
      <c r="O466" s="42"/>
      <c r="P466" s="42"/>
      <c r="Q466" s="42"/>
      <c r="R466" s="42"/>
      <c r="S466" s="42"/>
      <c r="T466" s="70"/>
      <c r="AT466" s="24" t="s">
        <v>176</v>
      </c>
      <c r="AU466" s="24" t="s">
        <v>82</v>
      </c>
    </row>
    <row r="467" spans="2:51" s="13" customFormat="1" ht="13.5">
      <c r="B467" s="204"/>
      <c r="D467" s="194" t="s">
        <v>178</v>
      </c>
      <c r="E467" s="205" t="s">
        <v>5</v>
      </c>
      <c r="F467" s="206" t="s">
        <v>1287</v>
      </c>
      <c r="H467" s="207">
        <v>4.5</v>
      </c>
      <c r="I467" s="208"/>
      <c r="L467" s="204"/>
      <c r="M467" s="209"/>
      <c r="N467" s="210"/>
      <c r="O467" s="210"/>
      <c r="P467" s="210"/>
      <c r="Q467" s="210"/>
      <c r="R467" s="210"/>
      <c r="S467" s="210"/>
      <c r="T467" s="211"/>
      <c r="AT467" s="205" t="s">
        <v>178</v>
      </c>
      <c r="AU467" s="205" t="s">
        <v>82</v>
      </c>
      <c r="AV467" s="13" t="s">
        <v>82</v>
      </c>
      <c r="AW467" s="13" t="s">
        <v>36</v>
      </c>
      <c r="AX467" s="13" t="s">
        <v>80</v>
      </c>
      <c r="AY467" s="205" t="s">
        <v>167</v>
      </c>
    </row>
    <row r="468" spans="2:65" s="1" customFormat="1" ht="16.5" customHeight="1">
      <c r="B468" s="181"/>
      <c r="C468" s="213" t="s">
        <v>1288</v>
      </c>
      <c r="D468" s="213" t="s">
        <v>274</v>
      </c>
      <c r="E468" s="214" t="s">
        <v>1289</v>
      </c>
      <c r="F468" s="215" t="s">
        <v>1290</v>
      </c>
      <c r="G468" s="216" t="s">
        <v>172</v>
      </c>
      <c r="H468" s="217">
        <v>4.68</v>
      </c>
      <c r="I468" s="218"/>
      <c r="J468" s="219">
        <f>ROUND(I468*H468,2)</f>
        <v>0</v>
      </c>
      <c r="K468" s="215" t="s">
        <v>173</v>
      </c>
      <c r="L468" s="220"/>
      <c r="M468" s="221" t="s">
        <v>5</v>
      </c>
      <c r="N468" s="222" t="s">
        <v>44</v>
      </c>
      <c r="O468" s="42"/>
      <c r="P468" s="191">
        <f>O468*H468</f>
        <v>0</v>
      </c>
      <c r="Q468" s="191">
        <v>0.07</v>
      </c>
      <c r="R468" s="191">
        <f>Q468*H468</f>
        <v>0.3276</v>
      </c>
      <c r="S468" s="191">
        <v>0</v>
      </c>
      <c r="T468" s="192">
        <f>S468*H468</f>
        <v>0</v>
      </c>
      <c r="AR468" s="24" t="s">
        <v>353</v>
      </c>
      <c r="AT468" s="24" t="s">
        <v>274</v>
      </c>
      <c r="AU468" s="24" t="s">
        <v>82</v>
      </c>
      <c r="AY468" s="24" t="s">
        <v>167</v>
      </c>
      <c r="BE468" s="193">
        <f>IF(N468="základní",J468,0)</f>
        <v>0</v>
      </c>
      <c r="BF468" s="193">
        <f>IF(N468="snížená",J468,0)</f>
        <v>0</v>
      </c>
      <c r="BG468" s="193">
        <f>IF(N468="zákl. přenesená",J468,0)</f>
        <v>0</v>
      </c>
      <c r="BH468" s="193">
        <f>IF(N468="sníž. přenesená",J468,0)</f>
        <v>0</v>
      </c>
      <c r="BI468" s="193">
        <f>IF(N468="nulová",J468,0)</f>
        <v>0</v>
      </c>
      <c r="BJ468" s="24" t="s">
        <v>80</v>
      </c>
      <c r="BK468" s="193">
        <f>ROUND(I468*H468,2)</f>
        <v>0</v>
      </c>
      <c r="BL468" s="24" t="s">
        <v>263</v>
      </c>
      <c r="BM468" s="24" t="s">
        <v>1291</v>
      </c>
    </row>
    <row r="469" spans="2:51" s="13" customFormat="1" ht="13.5">
      <c r="B469" s="204"/>
      <c r="D469" s="194" t="s">
        <v>178</v>
      </c>
      <c r="E469" s="205" t="s">
        <v>5</v>
      </c>
      <c r="F469" s="206" t="s">
        <v>1292</v>
      </c>
      <c r="H469" s="207">
        <v>4.5</v>
      </c>
      <c r="I469" s="208"/>
      <c r="L469" s="204"/>
      <c r="M469" s="209"/>
      <c r="N469" s="210"/>
      <c r="O469" s="210"/>
      <c r="P469" s="210"/>
      <c r="Q469" s="210"/>
      <c r="R469" s="210"/>
      <c r="S469" s="210"/>
      <c r="T469" s="211"/>
      <c r="AT469" s="205" t="s">
        <v>178</v>
      </c>
      <c r="AU469" s="205" t="s">
        <v>82</v>
      </c>
      <c r="AV469" s="13" t="s">
        <v>82</v>
      </c>
      <c r="AW469" s="13" t="s">
        <v>36</v>
      </c>
      <c r="AX469" s="13" t="s">
        <v>80</v>
      </c>
      <c r="AY469" s="205" t="s">
        <v>167</v>
      </c>
    </row>
    <row r="470" spans="2:51" s="13" customFormat="1" ht="13.5">
      <c r="B470" s="204"/>
      <c r="D470" s="194" t="s">
        <v>178</v>
      </c>
      <c r="F470" s="206" t="s">
        <v>1293</v>
      </c>
      <c r="H470" s="207">
        <v>4.68</v>
      </c>
      <c r="I470" s="208"/>
      <c r="L470" s="204"/>
      <c r="M470" s="209"/>
      <c r="N470" s="210"/>
      <c r="O470" s="210"/>
      <c r="P470" s="210"/>
      <c r="Q470" s="210"/>
      <c r="R470" s="210"/>
      <c r="S470" s="210"/>
      <c r="T470" s="211"/>
      <c r="AT470" s="205" t="s">
        <v>178</v>
      </c>
      <c r="AU470" s="205" t="s">
        <v>82</v>
      </c>
      <c r="AV470" s="13" t="s">
        <v>82</v>
      </c>
      <c r="AW470" s="13" t="s">
        <v>6</v>
      </c>
      <c r="AX470" s="13" t="s">
        <v>80</v>
      </c>
      <c r="AY470" s="205" t="s">
        <v>167</v>
      </c>
    </row>
    <row r="471" spans="2:65" s="1" customFormat="1" ht="16.5" customHeight="1">
      <c r="B471" s="181"/>
      <c r="C471" s="182" t="s">
        <v>1294</v>
      </c>
      <c r="D471" s="182" t="s">
        <v>169</v>
      </c>
      <c r="E471" s="183" t="s">
        <v>1295</v>
      </c>
      <c r="F471" s="184" t="s">
        <v>1296</v>
      </c>
      <c r="G471" s="185" t="s">
        <v>172</v>
      </c>
      <c r="H471" s="186">
        <v>4.5</v>
      </c>
      <c r="I471" s="187"/>
      <c r="J471" s="188">
        <f>ROUND(I471*H471,2)</f>
        <v>0</v>
      </c>
      <c r="K471" s="184" t="s">
        <v>173</v>
      </c>
      <c r="L471" s="41"/>
      <c r="M471" s="189" t="s">
        <v>5</v>
      </c>
      <c r="N471" s="190" t="s">
        <v>44</v>
      </c>
      <c r="O471" s="42"/>
      <c r="P471" s="191">
        <f>O471*H471</f>
        <v>0</v>
      </c>
      <c r="Q471" s="191">
        <v>0.0003</v>
      </c>
      <c r="R471" s="191">
        <f>Q471*H471</f>
        <v>0.0013499999999999999</v>
      </c>
      <c r="S471" s="191">
        <v>0</v>
      </c>
      <c r="T471" s="192">
        <f>S471*H471</f>
        <v>0</v>
      </c>
      <c r="AR471" s="24" t="s">
        <v>263</v>
      </c>
      <c r="AT471" s="24" t="s">
        <v>169</v>
      </c>
      <c r="AU471" s="24" t="s">
        <v>82</v>
      </c>
      <c r="AY471" s="24" t="s">
        <v>167</v>
      </c>
      <c r="BE471" s="193">
        <f>IF(N471="základní",J471,0)</f>
        <v>0</v>
      </c>
      <c r="BF471" s="193">
        <f>IF(N471="snížená",J471,0)</f>
        <v>0</v>
      </c>
      <c r="BG471" s="193">
        <f>IF(N471="zákl. přenesená",J471,0)</f>
        <v>0</v>
      </c>
      <c r="BH471" s="193">
        <f>IF(N471="sníž. přenesená",J471,0)</f>
        <v>0</v>
      </c>
      <c r="BI471" s="193">
        <f>IF(N471="nulová",J471,0)</f>
        <v>0</v>
      </c>
      <c r="BJ471" s="24" t="s">
        <v>80</v>
      </c>
      <c r="BK471" s="193">
        <f>ROUND(I471*H471,2)</f>
        <v>0</v>
      </c>
      <c r="BL471" s="24" t="s">
        <v>263</v>
      </c>
      <c r="BM471" s="24" t="s">
        <v>1297</v>
      </c>
    </row>
    <row r="472" spans="2:47" s="1" customFormat="1" ht="38">
      <c r="B472" s="41"/>
      <c r="D472" s="194" t="s">
        <v>176</v>
      </c>
      <c r="F472" s="195" t="s">
        <v>1298</v>
      </c>
      <c r="I472" s="156"/>
      <c r="L472" s="41"/>
      <c r="M472" s="196"/>
      <c r="N472" s="42"/>
      <c r="O472" s="42"/>
      <c r="P472" s="42"/>
      <c r="Q472" s="42"/>
      <c r="R472" s="42"/>
      <c r="S472" s="42"/>
      <c r="T472" s="70"/>
      <c r="AT472" s="24" t="s">
        <v>176</v>
      </c>
      <c r="AU472" s="24" t="s">
        <v>82</v>
      </c>
    </row>
    <row r="473" spans="2:51" s="13" customFormat="1" ht="13.5">
      <c r="B473" s="204"/>
      <c r="D473" s="194" t="s">
        <v>178</v>
      </c>
      <c r="E473" s="205" t="s">
        <v>5</v>
      </c>
      <c r="F473" s="206" t="s">
        <v>1287</v>
      </c>
      <c r="H473" s="207">
        <v>4.5</v>
      </c>
      <c r="I473" s="208"/>
      <c r="L473" s="204"/>
      <c r="M473" s="209"/>
      <c r="N473" s="210"/>
      <c r="O473" s="210"/>
      <c r="P473" s="210"/>
      <c r="Q473" s="210"/>
      <c r="R473" s="210"/>
      <c r="S473" s="210"/>
      <c r="T473" s="211"/>
      <c r="AT473" s="205" t="s">
        <v>178</v>
      </c>
      <c r="AU473" s="205" t="s">
        <v>82</v>
      </c>
      <c r="AV473" s="13" t="s">
        <v>82</v>
      </c>
      <c r="AW473" s="13" t="s">
        <v>36</v>
      </c>
      <c r="AX473" s="13" t="s">
        <v>80</v>
      </c>
      <c r="AY473" s="205" t="s">
        <v>167</v>
      </c>
    </row>
    <row r="474" spans="2:65" s="1" customFormat="1" ht="38.25" customHeight="1">
      <c r="B474" s="181"/>
      <c r="C474" s="182" t="s">
        <v>1299</v>
      </c>
      <c r="D474" s="182" t="s">
        <v>169</v>
      </c>
      <c r="E474" s="183" t="s">
        <v>1300</v>
      </c>
      <c r="F474" s="184" t="s">
        <v>1301</v>
      </c>
      <c r="G474" s="185" t="s">
        <v>248</v>
      </c>
      <c r="H474" s="186">
        <v>0.504</v>
      </c>
      <c r="I474" s="187"/>
      <c r="J474" s="188">
        <f>ROUND(I474*H474,2)</f>
        <v>0</v>
      </c>
      <c r="K474" s="184" t="s">
        <v>173</v>
      </c>
      <c r="L474" s="41"/>
      <c r="M474" s="189" t="s">
        <v>5</v>
      </c>
      <c r="N474" s="190" t="s">
        <v>44</v>
      </c>
      <c r="O474" s="42"/>
      <c r="P474" s="191">
        <f>O474*H474</f>
        <v>0</v>
      </c>
      <c r="Q474" s="191">
        <v>0</v>
      </c>
      <c r="R474" s="191">
        <f>Q474*H474</f>
        <v>0</v>
      </c>
      <c r="S474" s="191">
        <v>0</v>
      </c>
      <c r="T474" s="192">
        <f>S474*H474</f>
        <v>0</v>
      </c>
      <c r="AR474" s="24" t="s">
        <v>263</v>
      </c>
      <c r="AT474" s="24" t="s">
        <v>169</v>
      </c>
      <c r="AU474" s="24" t="s">
        <v>82</v>
      </c>
      <c r="AY474" s="24" t="s">
        <v>167</v>
      </c>
      <c r="BE474" s="193">
        <f>IF(N474="základní",J474,0)</f>
        <v>0</v>
      </c>
      <c r="BF474" s="193">
        <f>IF(N474="snížená",J474,0)</f>
        <v>0</v>
      </c>
      <c r="BG474" s="193">
        <f>IF(N474="zákl. přenesená",J474,0)</f>
        <v>0</v>
      </c>
      <c r="BH474" s="193">
        <f>IF(N474="sníž. přenesená",J474,0)</f>
        <v>0</v>
      </c>
      <c r="BI474" s="193">
        <f>IF(N474="nulová",J474,0)</f>
        <v>0</v>
      </c>
      <c r="BJ474" s="24" t="s">
        <v>80</v>
      </c>
      <c r="BK474" s="193">
        <f>ROUND(I474*H474,2)</f>
        <v>0</v>
      </c>
      <c r="BL474" s="24" t="s">
        <v>263</v>
      </c>
      <c r="BM474" s="24" t="s">
        <v>1302</v>
      </c>
    </row>
    <row r="475" spans="2:47" s="1" customFormat="1" ht="104.5">
      <c r="B475" s="41"/>
      <c r="D475" s="194" t="s">
        <v>176</v>
      </c>
      <c r="F475" s="195" t="s">
        <v>647</v>
      </c>
      <c r="I475" s="156"/>
      <c r="L475" s="41"/>
      <c r="M475" s="196"/>
      <c r="N475" s="42"/>
      <c r="O475" s="42"/>
      <c r="P475" s="42"/>
      <c r="Q475" s="42"/>
      <c r="R475" s="42"/>
      <c r="S475" s="42"/>
      <c r="T475" s="70"/>
      <c r="AT475" s="24" t="s">
        <v>176</v>
      </c>
      <c r="AU475" s="24" t="s">
        <v>82</v>
      </c>
    </row>
    <row r="476" spans="2:63" s="11" customFormat="1" ht="29.9" customHeight="1">
      <c r="B476" s="168"/>
      <c r="D476" s="169" t="s">
        <v>72</v>
      </c>
      <c r="E476" s="179" t="s">
        <v>1303</v>
      </c>
      <c r="F476" s="179" t="s">
        <v>1304</v>
      </c>
      <c r="I476" s="171"/>
      <c r="J476" s="180">
        <f>BK476</f>
        <v>0</v>
      </c>
      <c r="L476" s="168"/>
      <c r="M476" s="173"/>
      <c r="N476" s="174"/>
      <c r="O476" s="174"/>
      <c r="P476" s="175">
        <f>SUM(P477:P497)</f>
        <v>0</v>
      </c>
      <c r="Q476" s="174"/>
      <c r="R476" s="175">
        <f>SUM(R477:R497)</f>
        <v>1.4925556999999998</v>
      </c>
      <c r="S476" s="174"/>
      <c r="T476" s="176">
        <f>SUM(T477:T497)</f>
        <v>0</v>
      </c>
      <c r="AR476" s="169" t="s">
        <v>82</v>
      </c>
      <c r="AT476" s="177" t="s">
        <v>72</v>
      </c>
      <c r="AU476" s="177" t="s">
        <v>80</v>
      </c>
      <c r="AY476" s="169" t="s">
        <v>167</v>
      </c>
      <c r="BK476" s="178">
        <f>SUM(BK477:BK497)</f>
        <v>0</v>
      </c>
    </row>
    <row r="477" spans="2:65" s="1" customFormat="1" ht="25.5" customHeight="1">
      <c r="B477" s="181"/>
      <c r="C477" s="182" t="s">
        <v>1305</v>
      </c>
      <c r="D477" s="182" t="s">
        <v>169</v>
      </c>
      <c r="E477" s="183" t="s">
        <v>1306</v>
      </c>
      <c r="F477" s="184" t="s">
        <v>1307</v>
      </c>
      <c r="G477" s="185" t="s">
        <v>172</v>
      </c>
      <c r="H477" s="186">
        <v>45.269</v>
      </c>
      <c r="I477" s="187"/>
      <c r="J477" s="188">
        <f>ROUND(I477*H477,2)</f>
        <v>0</v>
      </c>
      <c r="K477" s="184" t="s">
        <v>173</v>
      </c>
      <c r="L477" s="41"/>
      <c r="M477" s="189" t="s">
        <v>5</v>
      </c>
      <c r="N477" s="190" t="s">
        <v>44</v>
      </c>
      <c r="O477" s="42"/>
      <c r="P477" s="191">
        <f>O477*H477</f>
        <v>0</v>
      </c>
      <c r="Q477" s="191">
        <v>0.0036</v>
      </c>
      <c r="R477" s="191">
        <f>Q477*H477</f>
        <v>0.16296839999999999</v>
      </c>
      <c r="S477" s="191">
        <v>0</v>
      </c>
      <c r="T477" s="192">
        <f>S477*H477</f>
        <v>0</v>
      </c>
      <c r="AR477" s="24" t="s">
        <v>263</v>
      </c>
      <c r="AT477" s="24" t="s">
        <v>169</v>
      </c>
      <c r="AU477" s="24" t="s">
        <v>82</v>
      </c>
      <c r="AY477" s="24" t="s">
        <v>167</v>
      </c>
      <c r="BE477" s="193">
        <f>IF(N477="základní",J477,0)</f>
        <v>0</v>
      </c>
      <c r="BF477" s="193">
        <f>IF(N477="snížená",J477,0)</f>
        <v>0</v>
      </c>
      <c r="BG477" s="193">
        <f>IF(N477="zákl. přenesená",J477,0)</f>
        <v>0</v>
      </c>
      <c r="BH477" s="193">
        <f>IF(N477="sníž. přenesená",J477,0)</f>
        <v>0</v>
      </c>
      <c r="BI477" s="193">
        <f>IF(N477="nulová",J477,0)</f>
        <v>0</v>
      </c>
      <c r="BJ477" s="24" t="s">
        <v>80</v>
      </c>
      <c r="BK477" s="193">
        <f>ROUND(I477*H477,2)</f>
        <v>0</v>
      </c>
      <c r="BL477" s="24" t="s">
        <v>263</v>
      </c>
      <c r="BM477" s="24" t="s">
        <v>1308</v>
      </c>
    </row>
    <row r="478" spans="2:51" s="13" customFormat="1" ht="13.5">
      <c r="B478" s="204"/>
      <c r="D478" s="194" t="s">
        <v>178</v>
      </c>
      <c r="E478" s="205" t="s">
        <v>5</v>
      </c>
      <c r="F478" s="206" t="s">
        <v>1309</v>
      </c>
      <c r="H478" s="207">
        <v>48.549</v>
      </c>
      <c r="I478" s="208"/>
      <c r="L478" s="204"/>
      <c r="M478" s="209"/>
      <c r="N478" s="210"/>
      <c r="O478" s="210"/>
      <c r="P478" s="210"/>
      <c r="Q478" s="210"/>
      <c r="R478" s="210"/>
      <c r="S478" s="210"/>
      <c r="T478" s="211"/>
      <c r="AT478" s="205" t="s">
        <v>178</v>
      </c>
      <c r="AU478" s="205" t="s">
        <v>82</v>
      </c>
      <c r="AV478" s="13" t="s">
        <v>82</v>
      </c>
      <c r="AW478" s="13" t="s">
        <v>36</v>
      </c>
      <c r="AX478" s="13" t="s">
        <v>73</v>
      </c>
      <c r="AY478" s="205" t="s">
        <v>167</v>
      </c>
    </row>
    <row r="479" spans="2:51" s="13" customFormat="1" ht="13.5">
      <c r="B479" s="204"/>
      <c r="D479" s="194" t="s">
        <v>178</v>
      </c>
      <c r="E479" s="205" t="s">
        <v>5</v>
      </c>
      <c r="F479" s="206" t="s">
        <v>795</v>
      </c>
      <c r="H479" s="207">
        <v>1.08</v>
      </c>
      <c r="I479" s="208"/>
      <c r="L479" s="204"/>
      <c r="M479" s="209"/>
      <c r="N479" s="210"/>
      <c r="O479" s="210"/>
      <c r="P479" s="210"/>
      <c r="Q479" s="210"/>
      <c r="R479" s="210"/>
      <c r="S479" s="210"/>
      <c r="T479" s="211"/>
      <c r="AT479" s="205" t="s">
        <v>178</v>
      </c>
      <c r="AU479" s="205" t="s">
        <v>82</v>
      </c>
      <c r="AV479" s="13" t="s">
        <v>82</v>
      </c>
      <c r="AW479" s="13" t="s">
        <v>36</v>
      </c>
      <c r="AX479" s="13" t="s">
        <v>73</v>
      </c>
      <c r="AY479" s="205" t="s">
        <v>167</v>
      </c>
    </row>
    <row r="480" spans="2:51" s="13" customFormat="1" ht="13.5">
      <c r="B480" s="204"/>
      <c r="D480" s="194" t="s">
        <v>178</v>
      </c>
      <c r="E480" s="205" t="s">
        <v>5</v>
      </c>
      <c r="F480" s="206" t="s">
        <v>796</v>
      </c>
      <c r="H480" s="207">
        <v>-4.36</v>
      </c>
      <c r="I480" s="208"/>
      <c r="L480" s="204"/>
      <c r="M480" s="209"/>
      <c r="N480" s="210"/>
      <c r="O480" s="210"/>
      <c r="P480" s="210"/>
      <c r="Q480" s="210"/>
      <c r="R480" s="210"/>
      <c r="S480" s="210"/>
      <c r="T480" s="211"/>
      <c r="AT480" s="205" t="s">
        <v>178</v>
      </c>
      <c r="AU480" s="205" t="s">
        <v>82</v>
      </c>
      <c r="AV480" s="13" t="s">
        <v>82</v>
      </c>
      <c r="AW480" s="13" t="s">
        <v>36</v>
      </c>
      <c r="AX480" s="13" t="s">
        <v>73</v>
      </c>
      <c r="AY480" s="205" t="s">
        <v>167</v>
      </c>
    </row>
    <row r="481" spans="2:51" s="14" customFormat="1" ht="13.5">
      <c r="B481" s="223"/>
      <c r="D481" s="194" t="s">
        <v>178</v>
      </c>
      <c r="E481" s="224" t="s">
        <v>5</v>
      </c>
      <c r="F481" s="225" t="s">
        <v>348</v>
      </c>
      <c r="H481" s="226">
        <v>45.269</v>
      </c>
      <c r="I481" s="227"/>
      <c r="L481" s="223"/>
      <c r="M481" s="228"/>
      <c r="N481" s="229"/>
      <c r="O481" s="229"/>
      <c r="P481" s="229"/>
      <c r="Q481" s="229"/>
      <c r="R481" s="229"/>
      <c r="S481" s="229"/>
      <c r="T481" s="230"/>
      <c r="AT481" s="224" t="s">
        <v>178</v>
      </c>
      <c r="AU481" s="224" t="s">
        <v>82</v>
      </c>
      <c r="AV481" s="14" t="s">
        <v>174</v>
      </c>
      <c r="AW481" s="14" t="s">
        <v>36</v>
      </c>
      <c r="AX481" s="14" t="s">
        <v>80</v>
      </c>
      <c r="AY481" s="224" t="s">
        <v>167</v>
      </c>
    </row>
    <row r="482" spans="2:65" s="1" customFormat="1" ht="25.5" customHeight="1">
      <c r="B482" s="181"/>
      <c r="C482" s="213" t="s">
        <v>1310</v>
      </c>
      <c r="D482" s="213" t="s">
        <v>274</v>
      </c>
      <c r="E482" s="214" t="s">
        <v>1311</v>
      </c>
      <c r="F482" s="215" t="s">
        <v>1312</v>
      </c>
      <c r="G482" s="216" t="s">
        <v>172</v>
      </c>
      <c r="H482" s="217">
        <v>52.059</v>
      </c>
      <c r="I482" s="218"/>
      <c r="J482" s="219">
        <f>ROUND(I482*H482,2)</f>
        <v>0</v>
      </c>
      <c r="K482" s="215" t="s">
        <v>5</v>
      </c>
      <c r="L482" s="220"/>
      <c r="M482" s="221" t="s">
        <v>5</v>
      </c>
      <c r="N482" s="222" t="s">
        <v>44</v>
      </c>
      <c r="O482" s="42"/>
      <c r="P482" s="191">
        <f>O482*H482</f>
        <v>0</v>
      </c>
      <c r="Q482" s="191">
        <v>0.025</v>
      </c>
      <c r="R482" s="191">
        <f>Q482*H482</f>
        <v>1.301475</v>
      </c>
      <c r="S482" s="191">
        <v>0</v>
      </c>
      <c r="T482" s="192">
        <f>S482*H482</f>
        <v>0</v>
      </c>
      <c r="AR482" s="24" t="s">
        <v>353</v>
      </c>
      <c r="AT482" s="24" t="s">
        <v>274</v>
      </c>
      <c r="AU482" s="24" t="s">
        <v>82</v>
      </c>
      <c r="AY482" s="24" t="s">
        <v>167</v>
      </c>
      <c r="BE482" s="193">
        <f>IF(N482="základní",J482,0)</f>
        <v>0</v>
      </c>
      <c r="BF482" s="193">
        <f>IF(N482="snížená",J482,0)</f>
        <v>0</v>
      </c>
      <c r="BG482" s="193">
        <f>IF(N482="zákl. přenesená",J482,0)</f>
        <v>0</v>
      </c>
      <c r="BH482" s="193">
        <f>IF(N482="sníž. přenesená",J482,0)</f>
        <v>0</v>
      </c>
      <c r="BI482" s="193">
        <f>IF(N482="nulová",J482,0)</f>
        <v>0</v>
      </c>
      <c r="BJ482" s="24" t="s">
        <v>80</v>
      </c>
      <c r="BK482" s="193">
        <f>ROUND(I482*H482,2)</f>
        <v>0</v>
      </c>
      <c r="BL482" s="24" t="s">
        <v>263</v>
      </c>
      <c r="BM482" s="24" t="s">
        <v>1313</v>
      </c>
    </row>
    <row r="483" spans="2:51" s="13" customFormat="1" ht="13.5">
      <c r="B483" s="204"/>
      <c r="D483" s="194" t="s">
        <v>178</v>
      </c>
      <c r="E483" s="205" t="s">
        <v>5</v>
      </c>
      <c r="F483" s="206" t="s">
        <v>1314</v>
      </c>
      <c r="H483" s="207">
        <v>45.269</v>
      </c>
      <c r="I483" s="208"/>
      <c r="L483" s="204"/>
      <c r="M483" s="209"/>
      <c r="N483" s="210"/>
      <c r="O483" s="210"/>
      <c r="P483" s="210"/>
      <c r="Q483" s="210"/>
      <c r="R483" s="210"/>
      <c r="S483" s="210"/>
      <c r="T483" s="211"/>
      <c r="AT483" s="205" t="s">
        <v>178</v>
      </c>
      <c r="AU483" s="205" t="s">
        <v>82</v>
      </c>
      <c r="AV483" s="13" t="s">
        <v>82</v>
      </c>
      <c r="AW483" s="13" t="s">
        <v>36</v>
      </c>
      <c r="AX483" s="13" t="s">
        <v>80</v>
      </c>
      <c r="AY483" s="205" t="s">
        <v>167</v>
      </c>
    </row>
    <row r="484" spans="2:51" s="13" customFormat="1" ht="13.5">
      <c r="B484" s="204"/>
      <c r="D484" s="194" t="s">
        <v>178</v>
      </c>
      <c r="F484" s="206" t="s">
        <v>1315</v>
      </c>
      <c r="H484" s="207">
        <v>52.059</v>
      </c>
      <c r="I484" s="208"/>
      <c r="L484" s="204"/>
      <c r="M484" s="209"/>
      <c r="N484" s="210"/>
      <c r="O484" s="210"/>
      <c r="P484" s="210"/>
      <c r="Q484" s="210"/>
      <c r="R484" s="210"/>
      <c r="S484" s="210"/>
      <c r="T484" s="211"/>
      <c r="AT484" s="205" t="s">
        <v>178</v>
      </c>
      <c r="AU484" s="205" t="s">
        <v>82</v>
      </c>
      <c r="AV484" s="13" t="s">
        <v>82</v>
      </c>
      <c r="AW484" s="13" t="s">
        <v>6</v>
      </c>
      <c r="AX484" s="13" t="s">
        <v>80</v>
      </c>
      <c r="AY484" s="205" t="s">
        <v>167</v>
      </c>
    </row>
    <row r="485" spans="2:65" s="1" customFormat="1" ht="25.5" customHeight="1">
      <c r="B485" s="181"/>
      <c r="C485" s="182" t="s">
        <v>1316</v>
      </c>
      <c r="D485" s="182" t="s">
        <v>169</v>
      </c>
      <c r="E485" s="183" t="s">
        <v>1317</v>
      </c>
      <c r="F485" s="184" t="s">
        <v>1318</v>
      </c>
      <c r="G485" s="185" t="s">
        <v>172</v>
      </c>
      <c r="H485" s="186">
        <v>45.269</v>
      </c>
      <c r="I485" s="187"/>
      <c r="J485" s="188">
        <f>ROUND(I485*H485,2)</f>
        <v>0</v>
      </c>
      <c r="K485" s="184" t="s">
        <v>173</v>
      </c>
      <c r="L485" s="41"/>
      <c r="M485" s="189" t="s">
        <v>5</v>
      </c>
      <c r="N485" s="190" t="s">
        <v>44</v>
      </c>
      <c r="O485" s="42"/>
      <c r="P485" s="191">
        <f>O485*H485</f>
        <v>0</v>
      </c>
      <c r="Q485" s="191">
        <v>0</v>
      </c>
      <c r="R485" s="191">
        <f>Q485*H485</f>
        <v>0</v>
      </c>
      <c r="S485" s="191">
        <v>0</v>
      </c>
      <c r="T485" s="192">
        <f>S485*H485</f>
        <v>0</v>
      </c>
      <c r="AR485" s="24" t="s">
        <v>263</v>
      </c>
      <c r="AT485" s="24" t="s">
        <v>169</v>
      </c>
      <c r="AU485" s="24" t="s">
        <v>82</v>
      </c>
      <c r="AY485" s="24" t="s">
        <v>167</v>
      </c>
      <c r="BE485" s="193">
        <f>IF(N485="základní",J485,0)</f>
        <v>0</v>
      </c>
      <c r="BF485" s="193">
        <f>IF(N485="snížená",J485,0)</f>
        <v>0</v>
      </c>
      <c r="BG485" s="193">
        <f>IF(N485="zákl. přenesená",J485,0)</f>
        <v>0</v>
      </c>
      <c r="BH485" s="193">
        <f>IF(N485="sníž. přenesená",J485,0)</f>
        <v>0</v>
      </c>
      <c r="BI485" s="193">
        <f>IF(N485="nulová",J485,0)</f>
        <v>0</v>
      </c>
      <c r="BJ485" s="24" t="s">
        <v>80</v>
      </c>
      <c r="BK485" s="193">
        <f>ROUND(I485*H485,2)</f>
        <v>0</v>
      </c>
      <c r="BL485" s="24" t="s">
        <v>263</v>
      </c>
      <c r="BM485" s="24" t="s">
        <v>1319</v>
      </c>
    </row>
    <row r="486" spans="2:65" s="1" customFormat="1" ht="25.5" customHeight="1">
      <c r="B486" s="181"/>
      <c r="C486" s="182" t="s">
        <v>1320</v>
      </c>
      <c r="D486" s="182" t="s">
        <v>169</v>
      </c>
      <c r="E486" s="183" t="s">
        <v>1321</v>
      </c>
      <c r="F486" s="184" t="s">
        <v>1322</v>
      </c>
      <c r="G486" s="185" t="s">
        <v>194</v>
      </c>
      <c r="H486" s="186">
        <v>26.94</v>
      </c>
      <c r="I486" s="187"/>
      <c r="J486" s="188">
        <f>ROUND(I486*H486,2)</f>
        <v>0</v>
      </c>
      <c r="K486" s="184" t="s">
        <v>173</v>
      </c>
      <c r="L486" s="41"/>
      <c r="M486" s="189" t="s">
        <v>5</v>
      </c>
      <c r="N486" s="190" t="s">
        <v>44</v>
      </c>
      <c r="O486" s="42"/>
      <c r="P486" s="191">
        <f>O486*H486</f>
        <v>0</v>
      </c>
      <c r="Q486" s="191">
        <v>0.00031</v>
      </c>
      <c r="R486" s="191">
        <f>Q486*H486</f>
        <v>0.0083514</v>
      </c>
      <c r="S486" s="191">
        <v>0</v>
      </c>
      <c r="T486" s="192">
        <f>S486*H486</f>
        <v>0</v>
      </c>
      <c r="AR486" s="24" t="s">
        <v>263</v>
      </c>
      <c r="AT486" s="24" t="s">
        <v>169</v>
      </c>
      <c r="AU486" s="24" t="s">
        <v>82</v>
      </c>
      <c r="AY486" s="24" t="s">
        <v>167</v>
      </c>
      <c r="BE486" s="193">
        <f>IF(N486="základní",J486,0)</f>
        <v>0</v>
      </c>
      <c r="BF486" s="193">
        <f>IF(N486="snížená",J486,0)</f>
        <v>0</v>
      </c>
      <c r="BG486" s="193">
        <f>IF(N486="zákl. přenesená",J486,0)</f>
        <v>0</v>
      </c>
      <c r="BH486" s="193">
        <f>IF(N486="sníž. přenesená",J486,0)</f>
        <v>0</v>
      </c>
      <c r="BI486" s="193">
        <f>IF(N486="nulová",J486,0)</f>
        <v>0</v>
      </c>
      <c r="BJ486" s="24" t="s">
        <v>80</v>
      </c>
      <c r="BK486" s="193">
        <f>ROUND(I486*H486,2)</f>
        <v>0</v>
      </c>
      <c r="BL486" s="24" t="s">
        <v>263</v>
      </c>
      <c r="BM486" s="24" t="s">
        <v>1323</v>
      </c>
    </row>
    <row r="487" spans="2:47" s="1" customFormat="1" ht="47.5">
      <c r="B487" s="41"/>
      <c r="D487" s="194" t="s">
        <v>176</v>
      </c>
      <c r="F487" s="195" t="s">
        <v>1324</v>
      </c>
      <c r="I487" s="156"/>
      <c r="L487" s="41"/>
      <c r="M487" s="196"/>
      <c r="N487" s="42"/>
      <c r="O487" s="42"/>
      <c r="P487" s="42"/>
      <c r="Q487" s="42"/>
      <c r="R487" s="42"/>
      <c r="S487" s="42"/>
      <c r="T487" s="70"/>
      <c r="AT487" s="24" t="s">
        <v>176</v>
      </c>
      <c r="AU487" s="24" t="s">
        <v>82</v>
      </c>
    </row>
    <row r="488" spans="2:51" s="13" customFormat="1" ht="13.5">
      <c r="B488" s="204"/>
      <c r="D488" s="194" t="s">
        <v>178</v>
      </c>
      <c r="E488" s="205" t="s">
        <v>5</v>
      </c>
      <c r="F488" s="206" t="s">
        <v>1325</v>
      </c>
      <c r="H488" s="207">
        <v>8.6</v>
      </c>
      <c r="I488" s="208"/>
      <c r="L488" s="204"/>
      <c r="M488" s="209"/>
      <c r="N488" s="210"/>
      <c r="O488" s="210"/>
      <c r="P488" s="210"/>
      <c r="Q488" s="210"/>
      <c r="R488" s="210"/>
      <c r="S488" s="210"/>
      <c r="T488" s="211"/>
      <c r="AT488" s="205" t="s">
        <v>178</v>
      </c>
      <c r="AU488" s="205" t="s">
        <v>82</v>
      </c>
      <c r="AV488" s="13" t="s">
        <v>82</v>
      </c>
      <c r="AW488" s="13" t="s">
        <v>36</v>
      </c>
      <c r="AX488" s="13" t="s">
        <v>73</v>
      </c>
      <c r="AY488" s="205" t="s">
        <v>167</v>
      </c>
    </row>
    <row r="489" spans="2:51" s="13" customFormat="1" ht="13.5">
      <c r="B489" s="204"/>
      <c r="D489" s="194" t="s">
        <v>178</v>
      </c>
      <c r="E489" s="205" t="s">
        <v>5</v>
      </c>
      <c r="F489" s="206" t="s">
        <v>1326</v>
      </c>
      <c r="H489" s="207">
        <v>18.34</v>
      </c>
      <c r="I489" s="208"/>
      <c r="L489" s="204"/>
      <c r="M489" s="209"/>
      <c r="N489" s="210"/>
      <c r="O489" s="210"/>
      <c r="P489" s="210"/>
      <c r="Q489" s="210"/>
      <c r="R489" s="210"/>
      <c r="S489" s="210"/>
      <c r="T489" s="211"/>
      <c r="AT489" s="205" t="s">
        <v>178</v>
      </c>
      <c r="AU489" s="205" t="s">
        <v>82</v>
      </c>
      <c r="AV489" s="13" t="s">
        <v>82</v>
      </c>
      <c r="AW489" s="13" t="s">
        <v>36</v>
      </c>
      <c r="AX489" s="13" t="s">
        <v>73</v>
      </c>
      <c r="AY489" s="205" t="s">
        <v>167</v>
      </c>
    </row>
    <row r="490" spans="2:51" s="14" customFormat="1" ht="13.5">
      <c r="B490" s="223"/>
      <c r="D490" s="194" t="s">
        <v>178</v>
      </c>
      <c r="E490" s="224" t="s">
        <v>5</v>
      </c>
      <c r="F490" s="225" t="s">
        <v>348</v>
      </c>
      <c r="H490" s="226">
        <v>26.94</v>
      </c>
      <c r="I490" s="227"/>
      <c r="L490" s="223"/>
      <c r="M490" s="228"/>
      <c r="N490" s="229"/>
      <c r="O490" s="229"/>
      <c r="P490" s="229"/>
      <c r="Q490" s="229"/>
      <c r="R490" s="229"/>
      <c r="S490" s="229"/>
      <c r="T490" s="230"/>
      <c r="AT490" s="224" t="s">
        <v>178</v>
      </c>
      <c r="AU490" s="224" t="s">
        <v>82</v>
      </c>
      <c r="AV490" s="14" t="s">
        <v>174</v>
      </c>
      <c r="AW490" s="14" t="s">
        <v>36</v>
      </c>
      <c r="AX490" s="14" t="s">
        <v>80</v>
      </c>
      <c r="AY490" s="224" t="s">
        <v>167</v>
      </c>
    </row>
    <row r="491" spans="2:65" s="1" customFormat="1" ht="25.5" customHeight="1">
      <c r="B491" s="181"/>
      <c r="C491" s="182" t="s">
        <v>1327</v>
      </c>
      <c r="D491" s="182" t="s">
        <v>169</v>
      </c>
      <c r="E491" s="183" t="s">
        <v>1328</v>
      </c>
      <c r="F491" s="184" t="s">
        <v>1329</v>
      </c>
      <c r="G491" s="185" t="s">
        <v>194</v>
      </c>
      <c r="H491" s="186">
        <v>23.77</v>
      </c>
      <c r="I491" s="187"/>
      <c r="J491" s="188">
        <f>ROUND(I491*H491,2)</f>
        <v>0</v>
      </c>
      <c r="K491" s="184" t="s">
        <v>173</v>
      </c>
      <c r="L491" s="41"/>
      <c r="M491" s="189" t="s">
        <v>5</v>
      </c>
      <c r="N491" s="190" t="s">
        <v>44</v>
      </c>
      <c r="O491" s="42"/>
      <c r="P491" s="191">
        <f>O491*H491</f>
        <v>0</v>
      </c>
      <c r="Q491" s="191">
        <v>0.00026</v>
      </c>
      <c r="R491" s="191">
        <f>Q491*H491</f>
        <v>0.006180199999999999</v>
      </c>
      <c r="S491" s="191">
        <v>0</v>
      </c>
      <c r="T491" s="192">
        <f>S491*H491</f>
        <v>0</v>
      </c>
      <c r="AR491" s="24" t="s">
        <v>263</v>
      </c>
      <c r="AT491" s="24" t="s">
        <v>169</v>
      </c>
      <c r="AU491" s="24" t="s">
        <v>82</v>
      </c>
      <c r="AY491" s="24" t="s">
        <v>167</v>
      </c>
      <c r="BE491" s="193">
        <f>IF(N491="základní",J491,0)</f>
        <v>0</v>
      </c>
      <c r="BF491" s="193">
        <f>IF(N491="snížená",J491,0)</f>
        <v>0</v>
      </c>
      <c r="BG491" s="193">
        <f>IF(N491="zákl. přenesená",J491,0)</f>
        <v>0</v>
      </c>
      <c r="BH491" s="193">
        <f>IF(N491="sníž. přenesená",J491,0)</f>
        <v>0</v>
      </c>
      <c r="BI491" s="193">
        <f>IF(N491="nulová",J491,0)</f>
        <v>0</v>
      </c>
      <c r="BJ491" s="24" t="s">
        <v>80</v>
      </c>
      <c r="BK491" s="193">
        <f>ROUND(I491*H491,2)</f>
        <v>0</v>
      </c>
      <c r="BL491" s="24" t="s">
        <v>263</v>
      </c>
      <c r="BM491" s="24" t="s">
        <v>1330</v>
      </c>
    </row>
    <row r="492" spans="2:47" s="1" customFormat="1" ht="47.5">
      <c r="B492" s="41"/>
      <c r="D492" s="194" t="s">
        <v>176</v>
      </c>
      <c r="F492" s="195" t="s">
        <v>1324</v>
      </c>
      <c r="I492" s="156"/>
      <c r="L492" s="41"/>
      <c r="M492" s="196"/>
      <c r="N492" s="42"/>
      <c r="O492" s="42"/>
      <c r="P492" s="42"/>
      <c r="Q492" s="42"/>
      <c r="R492" s="42"/>
      <c r="S492" s="42"/>
      <c r="T492" s="70"/>
      <c r="AT492" s="24" t="s">
        <v>176</v>
      </c>
      <c r="AU492" s="24" t="s">
        <v>82</v>
      </c>
    </row>
    <row r="493" spans="2:51" s="13" customFormat="1" ht="13.5">
      <c r="B493" s="204"/>
      <c r="D493" s="194" t="s">
        <v>178</v>
      </c>
      <c r="E493" s="205" t="s">
        <v>5</v>
      </c>
      <c r="F493" s="206" t="s">
        <v>1331</v>
      </c>
      <c r="H493" s="207">
        <v>23.77</v>
      </c>
      <c r="I493" s="208"/>
      <c r="L493" s="204"/>
      <c r="M493" s="209"/>
      <c r="N493" s="210"/>
      <c r="O493" s="210"/>
      <c r="P493" s="210"/>
      <c r="Q493" s="210"/>
      <c r="R493" s="210"/>
      <c r="S493" s="210"/>
      <c r="T493" s="211"/>
      <c r="AT493" s="205" t="s">
        <v>178</v>
      </c>
      <c r="AU493" s="205" t="s">
        <v>82</v>
      </c>
      <c r="AV493" s="13" t="s">
        <v>82</v>
      </c>
      <c r="AW493" s="13" t="s">
        <v>36</v>
      </c>
      <c r="AX493" s="13" t="s">
        <v>80</v>
      </c>
      <c r="AY493" s="205" t="s">
        <v>167</v>
      </c>
    </row>
    <row r="494" spans="2:65" s="1" customFormat="1" ht="16.5" customHeight="1">
      <c r="B494" s="181"/>
      <c r="C494" s="182" t="s">
        <v>1332</v>
      </c>
      <c r="D494" s="182" t="s">
        <v>169</v>
      </c>
      <c r="E494" s="183" t="s">
        <v>1333</v>
      </c>
      <c r="F494" s="184" t="s">
        <v>1334</v>
      </c>
      <c r="G494" s="185" t="s">
        <v>172</v>
      </c>
      <c r="H494" s="186">
        <v>45.269</v>
      </c>
      <c r="I494" s="187"/>
      <c r="J494" s="188">
        <f>ROUND(I494*H494,2)</f>
        <v>0</v>
      </c>
      <c r="K494" s="184" t="s">
        <v>173</v>
      </c>
      <c r="L494" s="41"/>
      <c r="M494" s="189" t="s">
        <v>5</v>
      </c>
      <c r="N494" s="190" t="s">
        <v>44</v>
      </c>
      <c r="O494" s="42"/>
      <c r="P494" s="191">
        <f>O494*H494</f>
        <v>0</v>
      </c>
      <c r="Q494" s="191">
        <v>0.0003</v>
      </c>
      <c r="R494" s="191">
        <f>Q494*H494</f>
        <v>0.013580699999999998</v>
      </c>
      <c r="S494" s="191">
        <v>0</v>
      </c>
      <c r="T494" s="192">
        <f>S494*H494</f>
        <v>0</v>
      </c>
      <c r="AR494" s="24" t="s">
        <v>263</v>
      </c>
      <c r="AT494" s="24" t="s">
        <v>169</v>
      </c>
      <c r="AU494" s="24" t="s">
        <v>82</v>
      </c>
      <c r="AY494" s="24" t="s">
        <v>167</v>
      </c>
      <c r="BE494" s="193">
        <f>IF(N494="základní",J494,0)</f>
        <v>0</v>
      </c>
      <c r="BF494" s="193">
        <f>IF(N494="snížená",J494,0)</f>
        <v>0</v>
      </c>
      <c r="BG494" s="193">
        <f>IF(N494="zákl. přenesená",J494,0)</f>
        <v>0</v>
      </c>
      <c r="BH494" s="193">
        <f>IF(N494="sníž. přenesená",J494,0)</f>
        <v>0</v>
      </c>
      <c r="BI494" s="193">
        <f>IF(N494="nulová",J494,0)</f>
        <v>0</v>
      </c>
      <c r="BJ494" s="24" t="s">
        <v>80</v>
      </c>
      <c r="BK494" s="193">
        <f>ROUND(I494*H494,2)</f>
        <v>0</v>
      </c>
      <c r="BL494" s="24" t="s">
        <v>263</v>
      </c>
      <c r="BM494" s="24" t="s">
        <v>1335</v>
      </c>
    </row>
    <row r="495" spans="2:47" s="1" customFormat="1" ht="47.5">
      <c r="B495" s="41"/>
      <c r="D495" s="194" t="s">
        <v>176</v>
      </c>
      <c r="F495" s="195" t="s">
        <v>1324</v>
      </c>
      <c r="I495" s="156"/>
      <c r="L495" s="41"/>
      <c r="M495" s="196"/>
      <c r="N495" s="42"/>
      <c r="O495" s="42"/>
      <c r="P495" s="42"/>
      <c r="Q495" s="42"/>
      <c r="R495" s="42"/>
      <c r="S495" s="42"/>
      <c r="T495" s="70"/>
      <c r="AT495" s="24" t="s">
        <v>176</v>
      </c>
      <c r="AU495" s="24" t="s">
        <v>82</v>
      </c>
    </row>
    <row r="496" spans="2:65" s="1" customFormat="1" ht="38.25" customHeight="1">
      <c r="B496" s="181"/>
      <c r="C496" s="182" t="s">
        <v>1336</v>
      </c>
      <c r="D496" s="182" t="s">
        <v>169</v>
      </c>
      <c r="E496" s="183" t="s">
        <v>1337</v>
      </c>
      <c r="F496" s="184" t="s">
        <v>1338</v>
      </c>
      <c r="G496" s="185" t="s">
        <v>248</v>
      </c>
      <c r="H496" s="186">
        <v>1.493</v>
      </c>
      <c r="I496" s="187"/>
      <c r="J496" s="188">
        <f>ROUND(I496*H496,2)</f>
        <v>0</v>
      </c>
      <c r="K496" s="184" t="s">
        <v>173</v>
      </c>
      <c r="L496" s="41"/>
      <c r="M496" s="189" t="s">
        <v>5</v>
      </c>
      <c r="N496" s="190" t="s">
        <v>44</v>
      </c>
      <c r="O496" s="42"/>
      <c r="P496" s="191">
        <f>O496*H496</f>
        <v>0</v>
      </c>
      <c r="Q496" s="191">
        <v>0</v>
      </c>
      <c r="R496" s="191">
        <f>Q496*H496</f>
        <v>0</v>
      </c>
      <c r="S496" s="191">
        <v>0</v>
      </c>
      <c r="T496" s="192">
        <f>S496*H496</f>
        <v>0</v>
      </c>
      <c r="AR496" s="24" t="s">
        <v>263</v>
      </c>
      <c r="AT496" s="24" t="s">
        <v>169</v>
      </c>
      <c r="AU496" s="24" t="s">
        <v>82</v>
      </c>
      <c r="AY496" s="24" t="s">
        <v>167</v>
      </c>
      <c r="BE496" s="193">
        <f>IF(N496="základní",J496,0)</f>
        <v>0</v>
      </c>
      <c r="BF496" s="193">
        <f>IF(N496="snížená",J496,0)</f>
        <v>0</v>
      </c>
      <c r="BG496" s="193">
        <f>IF(N496="zákl. přenesená",J496,0)</f>
        <v>0</v>
      </c>
      <c r="BH496" s="193">
        <f>IF(N496="sníž. přenesená",J496,0)</f>
        <v>0</v>
      </c>
      <c r="BI496" s="193">
        <f>IF(N496="nulová",J496,0)</f>
        <v>0</v>
      </c>
      <c r="BJ496" s="24" t="s">
        <v>80</v>
      </c>
      <c r="BK496" s="193">
        <f>ROUND(I496*H496,2)</f>
        <v>0</v>
      </c>
      <c r="BL496" s="24" t="s">
        <v>263</v>
      </c>
      <c r="BM496" s="24" t="s">
        <v>1339</v>
      </c>
    </row>
    <row r="497" spans="2:47" s="1" customFormat="1" ht="104.5">
      <c r="B497" s="41"/>
      <c r="D497" s="194" t="s">
        <v>176</v>
      </c>
      <c r="F497" s="195" t="s">
        <v>923</v>
      </c>
      <c r="I497" s="156"/>
      <c r="L497" s="41"/>
      <c r="M497" s="196"/>
      <c r="N497" s="42"/>
      <c r="O497" s="42"/>
      <c r="P497" s="42"/>
      <c r="Q497" s="42"/>
      <c r="R497" s="42"/>
      <c r="S497" s="42"/>
      <c r="T497" s="70"/>
      <c r="AT497" s="24" t="s">
        <v>176</v>
      </c>
      <c r="AU497" s="24" t="s">
        <v>82</v>
      </c>
    </row>
    <row r="498" spans="2:63" s="11" customFormat="1" ht="29.9" customHeight="1">
      <c r="B498" s="168"/>
      <c r="D498" s="169" t="s">
        <v>72</v>
      </c>
      <c r="E498" s="179" t="s">
        <v>1340</v>
      </c>
      <c r="F498" s="179" t="s">
        <v>1341</v>
      </c>
      <c r="I498" s="171"/>
      <c r="J498" s="180">
        <f>BK498</f>
        <v>0</v>
      </c>
      <c r="L498" s="168"/>
      <c r="M498" s="173"/>
      <c r="N498" s="174"/>
      <c r="O498" s="174"/>
      <c r="P498" s="175">
        <f>SUM(P499:P508)</f>
        <v>0</v>
      </c>
      <c r="Q498" s="174"/>
      <c r="R498" s="175">
        <f>SUM(R499:R508)</f>
        <v>0.182367</v>
      </c>
      <c r="S498" s="174"/>
      <c r="T498" s="176">
        <f>SUM(T499:T508)</f>
        <v>0</v>
      </c>
      <c r="AR498" s="169" t="s">
        <v>82</v>
      </c>
      <c r="AT498" s="177" t="s">
        <v>72</v>
      </c>
      <c r="AU498" s="177" t="s">
        <v>80</v>
      </c>
      <c r="AY498" s="169" t="s">
        <v>167</v>
      </c>
      <c r="BK498" s="178">
        <f>SUM(BK499:BK508)</f>
        <v>0</v>
      </c>
    </row>
    <row r="499" spans="2:65" s="1" customFormat="1" ht="16.5" customHeight="1">
      <c r="B499" s="181"/>
      <c r="C499" s="182" t="s">
        <v>1342</v>
      </c>
      <c r="D499" s="182" t="s">
        <v>169</v>
      </c>
      <c r="E499" s="183" t="s">
        <v>1343</v>
      </c>
      <c r="F499" s="184" t="s">
        <v>1344</v>
      </c>
      <c r="G499" s="185" t="s">
        <v>172</v>
      </c>
      <c r="H499" s="186">
        <v>477</v>
      </c>
      <c r="I499" s="187"/>
      <c r="J499" s="188">
        <f>ROUND(I499*H499,2)</f>
        <v>0</v>
      </c>
      <c r="K499" s="184" t="s">
        <v>173</v>
      </c>
      <c r="L499" s="41"/>
      <c r="M499" s="189" t="s">
        <v>5</v>
      </c>
      <c r="N499" s="190" t="s">
        <v>44</v>
      </c>
      <c r="O499" s="42"/>
      <c r="P499" s="191">
        <f>O499*H499</f>
        <v>0</v>
      </c>
      <c r="Q499" s="191">
        <v>0.00017</v>
      </c>
      <c r="R499" s="191">
        <f>Q499*H499</f>
        <v>0.08109000000000001</v>
      </c>
      <c r="S499" s="191">
        <v>0</v>
      </c>
      <c r="T499" s="192">
        <f>S499*H499</f>
        <v>0</v>
      </c>
      <c r="AR499" s="24" t="s">
        <v>263</v>
      </c>
      <c r="AT499" s="24" t="s">
        <v>169</v>
      </c>
      <c r="AU499" s="24" t="s">
        <v>82</v>
      </c>
      <c r="AY499" s="24" t="s">
        <v>167</v>
      </c>
      <c r="BE499" s="193">
        <f>IF(N499="základní",J499,0)</f>
        <v>0</v>
      </c>
      <c r="BF499" s="193">
        <f>IF(N499="snížená",J499,0)</f>
        <v>0</v>
      </c>
      <c r="BG499" s="193">
        <f>IF(N499="zákl. přenesená",J499,0)</f>
        <v>0</v>
      </c>
      <c r="BH499" s="193">
        <f>IF(N499="sníž. přenesená",J499,0)</f>
        <v>0</v>
      </c>
      <c r="BI499" s="193">
        <f>IF(N499="nulová",J499,0)</f>
        <v>0</v>
      </c>
      <c r="BJ499" s="24" t="s">
        <v>80</v>
      </c>
      <c r="BK499" s="193">
        <f>ROUND(I499*H499,2)</f>
        <v>0</v>
      </c>
      <c r="BL499" s="24" t="s">
        <v>263</v>
      </c>
      <c r="BM499" s="24" t="s">
        <v>1345</v>
      </c>
    </row>
    <row r="500" spans="2:51" s="13" customFormat="1" ht="13.5">
      <c r="B500" s="204"/>
      <c r="D500" s="194" t="s">
        <v>178</v>
      </c>
      <c r="E500" s="205" t="s">
        <v>5</v>
      </c>
      <c r="F500" s="206" t="s">
        <v>1346</v>
      </c>
      <c r="H500" s="207">
        <v>466.2</v>
      </c>
      <c r="I500" s="208"/>
      <c r="L500" s="204"/>
      <c r="M500" s="209"/>
      <c r="N500" s="210"/>
      <c r="O500" s="210"/>
      <c r="P500" s="210"/>
      <c r="Q500" s="210"/>
      <c r="R500" s="210"/>
      <c r="S500" s="210"/>
      <c r="T500" s="211"/>
      <c r="AT500" s="205" t="s">
        <v>178</v>
      </c>
      <c r="AU500" s="205" t="s">
        <v>82</v>
      </c>
      <c r="AV500" s="13" t="s">
        <v>82</v>
      </c>
      <c r="AW500" s="13" t="s">
        <v>36</v>
      </c>
      <c r="AX500" s="13" t="s">
        <v>73</v>
      </c>
      <c r="AY500" s="205" t="s">
        <v>167</v>
      </c>
    </row>
    <row r="501" spans="2:51" s="13" customFormat="1" ht="13.5">
      <c r="B501" s="204"/>
      <c r="D501" s="194" t="s">
        <v>178</v>
      </c>
      <c r="E501" s="205" t="s">
        <v>5</v>
      </c>
      <c r="F501" s="206" t="s">
        <v>1347</v>
      </c>
      <c r="H501" s="207">
        <v>10.8</v>
      </c>
      <c r="I501" s="208"/>
      <c r="L501" s="204"/>
      <c r="M501" s="209"/>
      <c r="N501" s="210"/>
      <c r="O501" s="210"/>
      <c r="P501" s="210"/>
      <c r="Q501" s="210"/>
      <c r="R501" s="210"/>
      <c r="S501" s="210"/>
      <c r="T501" s="211"/>
      <c r="AT501" s="205" t="s">
        <v>178</v>
      </c>
      <c r="AU501" s="205" t="s">
        <v>82</v>
      </c>
      <c r="AV501" s="13" t="s">
        <v>82</v>
      </c>
      <c r="AW501" s="13" t="s">
        <v>36</v>
      </c>
      <c r="AX501" s="13" t="s">
        <v>73</v>
      </c>
      <c r="AY501" s="205" t="s">
        <v>167</v>
      </c>
    </row>
    <row r="502" spans="2:51" s="14" customFormat="1" ht="13.5">
      <c r="B502" s="223"/>
      <c r="D502" s="194" t="s">
        <v>178</v>
      </c>
      <c r="E502" s="224" t="s">
        <v>5</v>
      </c>
      <c r="F502" s="225" t="s">
        <v>348</v>
      </c>
      <c r="H502" s="226">
        <v>477</v>
      </c>
      <c r="I502" s="227"/>
      <c r="L502" s="223"/>
      <c r="M502" s="228"/>
      <c r="N502" s="229"/>
      <c r="O502" s="229"/>
      <c r="P502" s="229"/>
      <c r="Q502" s="229"/>
      <c r="R502" s="229"/>
      <c r="S502" s="229"/>
      <c r="T502" s="230"/>
      <c r="AT502" s="224" t="s">
        <v>178</v>
      </c>
      <c r="AU502" s="224" t="s">
        <v>82</v>
      </c>
      <c r="AV502" s="14" t="s">
        <v>174</v>
      </c>
      <c r="AW502" s="14" t="s">
        <v>36</v>
      </c>
      <c r="AX502" s="14" t="s">
        <v>80</v>
      </c>
      <c r="AY502" s="224" t="s">
        <v>167</v>
      </c>
    </row>
    <row r="503" spans="2:65" s="1" customFormat="1" ht="16.5" customHeight="1">
      <c r="B503" s="181"/>
      <c r="C503" s="182" t="s">
        <v>1348</v>
      </c>
      <c r="D503" s="182" t="s">
        <v>169</v>
      </c>
      <c r="E503" s="183" t="s">
        <v>1349</v>
      </c>
      <c r="F503" s="184" t="s">
        <v>1350</v>
      </c>
      <c r="G503" s="185" t="s">
        <v>172</v>
      </c>
      <c r="H503" s="186">
        <v>306.9</v>
      </c>
      <c r="I503" s="187"/>
      <c r="J503" s="188">
        <f>ROUND(I503*H503,2)</f>
        <v>0</v>
      </c>
      <c r="K503" s="184" t="s">
        <v>173</v>
      </c>
      <c r="L503" s="41"/>
      <c r="M503" s="189" t="s">
        <v>5</v>
      </c>
      <c r="N503" s="190" t="s">
        <v>44</v>
      </c>
      <c r="O503" s="42"/>
      <c r="P503" s="191">
        <f>O503*H503</f>
        <v>0</v>
      </c>
      <c r="Q503" s="191">
        <v>0.00014</v>
      </c>
      <c r="R503" s="191">
        <f>Q503*H503</f>
        <v>0.04296599999999999</v>
      </c>
      <c r="S503" s="191">
        <v>0</v>
      </c>
      <c r="T503" s="192">
        <f>S503*H503</f>
        <v>0</v>
      </c>
      <c r="AR503" s="24" t="s">
        <v>263</v>
      </c>
      <c r="AT503" s="24" t="s">
        <v>169</v>
      </c>
      <c r="AU503" s="24" t="s">
        <v>82</v>
      </c>
      <c r="AY503" s="24" t="s">
        <v>167</v>
      </c>
      <c r="BE503" s="193">
        <f>IF(N503="základní",J503,0)</f>
        <v>0</v>
      </c>
      <c r="BF503" s="193">
        <f>IF(N503="snížená",J503,0)</f>
        <v>0</v>
      </c>
      <c r="BG503" s="193">
        <f>IF(N503="zákl. přenesená",J503,0)</f>
        <v>0</v>
      </c>
      <c r="BH503" s="193">
        <f>IF(N503="sníž. přenesená",J503,0)</f>
        <v>0</v>
      </c>
      <c r="BI503" s="193">
        <f>IF(N503="nulová",J503,0)</f>
        <v>0</v>
      </c>
      <c r="BJ503" s="24" t="s">
        <v>80</v>
      </c>
      <c r="BK503" s="193">
        <f>ROUND(I503*H503,2)</f>
        <v>0</v>
      </c>
      <c r="BL503" s="24" t="s">
        <v>263</v>
      </c>
      <c r="BM503" s="24" t="s">
        <v>1351</v>
      </c>
    </row>
    <row r="504" spans="2:51" s="12" customFormat="1" ht="13.5">
      <c r="B504" s="197"/>
      <c r="D504" s="194" t="s">
        <v>178</v>
      </c>
      <c r="E504" s="198" t="s">
        <v>5</v>
      </c>
      <c r="F504" s="199" t="s">
        <v>1352</v>
      </c>
      <c r="H504" s="198" t="s">
        <v>5</v>
      </c>
      <c r="I504" s="200"/>
      <c r="L504" s="197"/>
      <c r="M504" s="201"/>
      <c r="N504" s="202"/>
      <c r="O504" s="202"/>
      <c r="P504" s="202"/>
      <c r="Q504" s="202"/>
      <c r="R504" s="202"/>
      <c r="S504" s="202"/>
      <c r="T504" s="203"/>
      <c r="AT504" s="198" t="s">
        <v>178</v>
      </c>
      <c r="AU504" s="198" t="s">
        <v>82</v>
      </c>
      <c r="AV504" s="12" t="s">
        <v>80</v>
      </c>
      <c r="AW504" s="12" t="s">
        <v>36</v>
      </c>
      <c r="AX504" s="12" t="s">
        <v>73</v>
      </c>
      <c r="AY504" s="198" t="s">
        <v>167</v>
      </c>
    </row>
    <row r="505" spans="2:51" s="13" customFormat="1" ht="13.5">
      <c r="B505" s="204"/>
      <c r="D505" s="194" t="s">
        <v>178</v>
      </c>
      <c r="E505" s="205" t="s">
        <v>5</v>
      </c>
      <c r="F505" s="206" t="s">
        <v>1175</v>
      </c>
      <c r="H505" s="207">
        <v>299.7</v>
      </c>
      <c r="I505" s="208"/>
      <c r="L505" s="204"/>
      <c r="M505" s="209"/>
      <c r="N505" s="210"/>
      <c r="O505" s="210"/>
      <c r="P505" s="210"/>
      <c r="Q505" s="210"/>
      <c r="R505" s="210"/>
      <c r="S505" s="210"/>
      <c r="T505" s="211"/>
      <c r="AT505" s="205" t="s">
        <v>178</v>
      </c>
      <c r="AU505" s="205" t="s">
        <v>82</v>
      </c>
      <c r="AV505" s="13" t="s">
        <v>82</v>
      </c>
      <c r="AW505" s="13" t="s">
        <v>36</v>
      </c>
      <c r="AX505" s="13" t="s">
        <v>73</v>
      </c>
      <c r="AY505" s="205" t="s">
        <v>167</v>
      </c>
    </row>
    <row r="506" spans="2:51" s="13" customFormat="1" ht="13.5">
      <c r="B506" s="204"/>
      <c r="D506" s="194" t="s">
        <v>178</v>
      </c>
      <c r="E506" s="205" t="s">
        <v>5</v>
      </c>
      <c r="F506" s="206" t="s">
        <v>1176</v>
      </c>
      <c r="H506" s="207">
        <v>7.2</v>
      </c>
      <c r="I506" s="208"/>
      <c r="L506" s="204"/>
      <c r="M506" s="209"/>
      <c r="N506" s="210"/>
      <c r="O506" s="210"/>
      <c r="P506" s="210"/>
      <c r="Q506" s="210"/>
      <c r="R506" s="210"/>
      <c r="S506" s="210"/>
      <c r="T506" s="211"/>
      <c r="AT506" s="205" t="s">
        <v>178</v>
      </c>
      <c r="AU506" s="205" t="s">
        <v>82</v>
      </c>
      <c r="AV506" s="13" t="s">
        <v>82</v>
      </c>
      <c r="AW506" s="13" t="s">
        <v>36</v>
      </c>
      <c r="AX506" s="13" t="s">
        <v>73</v>
      </c>
      <c r="AY506" s="205" t="s">
        <v>167</v>
      </c>
    </row>
    <row r="507" spans="2:51" s="14" customFormat="1" ht="13.5">
      <c r="B507" s="223"/>
      <c r="D507" s="194" t="s">
        <v>178</v>
      </c>
      <c r="E507" s="224" t="s">
        <v>5</v>
      </c>
      <c r="F507" s="225" t="s">
        <v>348</v>
      </c>
      <c r="H507" s="226">
        <v>306.9</v>
      </c>
      <c r="I507" s="227"/>
      <c r="L507" s="223"/>
      <c r="M507" s="228"/>
      <c r="N507" s="229"/>
      <c r="O507" s="229"/>
      <c r="P507" s="229"/>
      <c r="Q507" s="229"/>
      <c r="R507" s="229"/>
      <c r="S507" s="229"/>
      <c r="T507" s="230"/>
      <c r="AT507" s="224" t="s">
        <v>178</v>
      </c>
      <c r="AU507" s="224" t="s">
        <v>82</v>
      </c>
      <c r="AV507" s="14" t="s">
        <v>174</v>
      </c>
      <c r="AW507" s="14" t="s">
        <v>36</v>
      </c>
      <c r="AX507" s="14" t="s">
        <v>80</v>
      </c>
      <c r="AY507" s="224" t="s">
        <v>167</v>
      </c>
    </row>
    <row r="508" spans="2:65" s="1" customFormat="1" ht="16.5" customHeight="1">
      <c r="B508" s="181"/>
      <c r="C508" s="182" t="s">
        <v>1353</v>
      </c>
      <c r="D508" s="182" t="s">
        <v>169</v>
      </c>
      <c r="E508" s="183" t="s">
        <v>1354</v>
      </c>
      <c r="F508" s="184" t="s">
        <v>1355</v>
      </c>
      <c r="G508" s="185" t="s">
        <v>172</v>
      </c>
      <c r="H508" s="186">
        <v>306.9</v>
      </c>
      <c r="I508" s="187"/>
      <c r="J508" s="188">
        <f>ROUND(I508*H508,2)</f>
        <v>0</v>
      </c>
      <c r="K508" s="184" t="s">
        <v>173</v>
      </c>
      <c r="L508" s="41"/>
      <c r="M508" s="189" t="s">
        <v>5</v>
      </c>
      <c r="N508" s="237" t="s">
        <v>44</v>
      </c>
      <c r="O508" s="235"/>
      <c r="P508" s="238">
        <f>O508*H508</f>
        <v>0</v>
      </c>
      <c r="Q508" s="238">
        <v>0.00019</v>
      </c>
      <c r="R508" s="238">
        <f>Q508*H508</f>
        <v>0.058311</v>
      </c>
      <c r="S508" s="238">
        <v>0</v>
      </c>
      <c r="T508" s="239">
        <f>S508*H508</f>
        <v>0</v>
      </c>
      <c r="AR508" s="24" t="s">
        <v>263</v>
      </c>
      <c r="AT508" s="24" t="s">
        <v>169</v>
      </c>
      <c r="AU508" s="24" t="s">
        <v>82</v>
      </c>
      <c r="AY508" s="24" t="s">
        <v>167</v>
      </c>
      <c r="BE508" s="193">
        <f>IF(N508="základní",J508,0)</f>
        <v>0</v>
      </c>
      <c r="BF508" s="193">
        <f>IF(N508="snížená",J508,0)</f>
        <v>0</v>
      </c>
      <c r="BG508" s="193">
        <f>IF(N508="zákl. přenesená",J508,0)</f>
        <v>0</v>
      </c>
      <c r="BH508" s="193">
        <f>IF(N508="sníž. přenesená",J508,0)</f>
        <v>0</v>
      </c>
      <c r="BI508" s="193">
        <f>IF(N508="nulová",J508,0)</f>
        <v>0</v>
      </c>
      <c r="BJ508" s="24" t="s">
        <v>80</v>
      </c>
      <c r="BK508" s="193">
        <f>ROUND(I508*H508,2)</f>
        <v>0</v>
      </c>
      <c r="BL508" s="24" t="s">
        <v>263</v>
      </c>
      <c r="BM508" s="24" t="s">
        <v>1356</v>
      </c>
    </row>
    <row r="509" spans="2:12" s="1" customFormat="1" ht="7" customHeight="1">
      <c r="B509" s="56"/>
      <c r="C509" s="57"/>
      <c r="D509" s="57"/>
      <c r="E509" s="57"/>
      <c r="F509" s="57"/>
      <c r="G509" s="57"/>
      <c r="H509" s="57"/>
      <c r="I509" s="134"/>
      <c r="J509" s="57"/>
      <c r="K509" s="57"/>
      <c r="L509" s="41"/>
    </row>
  </sheetData>
  <autoFilter ref="C102:K508"/>
  <mergeCells count="13">
    <mergeCell ref="E95:H95"/>
    <mergeCell ref="G1:H1"/>
    <mergeCell ref="L2:V2"/>
    <mergeCell ref="E49:H49"/>
    <mergeCell ref="E51:H51"/>
    <mergeCell ref="J55:J56"/>
    <mergeCell ref="E91:H91"/>
    <mergeCell ref="E93:H93"/>
    <mergeCell ref="E7:H7"/>
    <mergeCell ref="E9:H9"/>
    <mergeCell ref="E11:H11"/>
    <mergeCell ref="E26:H26"/>
    <mergeCell ref="E47:H47"/>
  </mergeCells>
  <hyperlinks>
    <hyperlink ref="F1:G1" location="C2" display="1) Krycí list soupisu"/>
    <hyperlink ref="G1:H1" location="C58" display="2) Rekapitulace"/>
    <hyperlink ref="J1" location="C10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R217"/>
  <sheetViews>
    <sheetView showGridLines="0" workbookViewId="0" topLeftCell="A1">
      <pane ySplit="1" topLeftCell="A109" activePane="bottomLeft" state="frozen"/>
      <selection pane="bottomLeft" activeCell="Y123" sqref="Y123"/>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7"/>
      <c r="C1" s="107"/>
      <c r="D1" s="108" t="s">
        <v>1</v>
      </c>
      <c r="E1" s="107"/>
      <c r="F1" s="109" t="s">
        <v>131</v>
      </c>
      <c r="G1" s="373" t="s">
        <v>132</v>
      </c>
      <c r="H1" s="373"/>
      <c r="I1" s="110"/>
      <c r="J1" s="109" t="s">
        <v>133</v>
      </c>
      <c r="K1" s="108" t="s">
        <v>134</v>
      </c>
      <c r="L1" s="109" t="s">
        <v>135</v>
      </c>
      <c r="M1" s="109"/>
      <c r="N1" s="109"/>
      <c r="O1" s="109"/>
      <c r="P1" s="109"/>
      <c r="Q1" s="109"/>
      <c r="R1" s="109"/>
      <c r="S1" s="109"/>
      <c r="T1" s="10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7" customHeight="1">
      <c r="L2" s="339" t="s">
        <v>8</v>
      </c>
      <c r="M2" s="340"/>
      <c r="N2" s="340"/>
      <c r="O2" s="340"/>
      <c r="P2" s="340"/>
      <c r="Q2" s="340"/>
      <c r="R2" s="340"/>
      <c r="S2" s="340"/>
      <c r="T2" s="340"/>
      <c r="U2" s="340"/>
      <c r="V2" s="340"/>
      <c r="AT2" s="24" t="s">
        <v>102</v>
      </c>
    </row>
    <row r="3" spans="2:46" ht="7" customHeight="1">
      <c r="B3" s="25"/>
      <c r="C3" s="26"/>
      <c r="D3" s="26"/>
      <c r="E3" s="26"/>
      <c r="F3" s="26"/>
      <c r="G3" s="26"/>
      <c r="H3" s="26"/>
      <c r="I3" s="111"/>
      <c r="J3" s="26"/>
      <c r="K3" s="27"/>
      <c r="AT3" s="24" t="s">
        <v>82</v>
      </c>
    </row>
    <row r="4" spans="2:46" ht="37" customHeight="1">
      <c r="B4" s="28"/>
      <c r="C4" s="29"/>
      <c r="D4" s="30" t="s">
        <v>136</v>
      </c>
      <c r="E4" s="29"/>
      <c r="F4" s="29"/>
      <c r="G4" s="29"/>
      <c r="H4" s="29"/>
      <c r="I4" s="112"/>
      <c r="J4" s="29"/>
      <c r="K4" s="31"/>
      <c r="M4" s="32" t="s">
        <v>13</v>
      </c>
      <c r="AT4" s="24" t="s">
        <v>6</v>
      </c>
    </row>
    <row r="5" spans="2:11" ht="7" customHeight="1">
      <c r="B5" s="28"/>
      <c r="C5" s="29"/>
      <c r="D5" s="29"/>
      <c r="E5" s="29"/>
      <c r="F5" s="29"/>
      <c r="G5" s="29"/>
      <c r="H5" s="29"/>
      <c r="I5" s="112"/>
      <c r="J5" s="29"/>
      <c r="K5" s="31"/>
    </row>
    <row r="6" spans="2:11" ht="13.5">
      <c r="B6" s="28"/>
      <c r="C6" s="29"/>
      <c r="D6" s="37" t="s">
        <v>19</v>
      </c>
      <c r="E6" s="29"/>
      <c r="F6" s="29"/>
      <c r="G6" s="29"/>
      <c r="H6" s="29"/>
      <c r="I6" s="112"/>
      <c r="J6" s="29"/>
      <c r="K6" s="31"/>
    </row>
    <row r="7" spans="2:11" ht="16.5" customHeight="1">
      <c r="B7" s="28"/>
      <c r="C7" s="29"/>
      <c r="D7" s="29"/>
      <c r="E7" s="374" t="str">
        <f>'Rekapitulace stavby'!K6</f>
        <v>Plácek v Hlubočepích</v>
      </c>
      <c r="F7" s="380"/>
      <c r="G7" s="380"/>
      <c r="H7" s="380"/>
      <c r="I7" s="112"/>
      <c r="J7" s="29"/>
      <c r="K7" s="31"/>
    </row>
    <row r="8" spans="2:11" ht="13.5">
      <c r="B8" s="28"/>
      <c r="C8" s="29"/>
      <c r="D8" s="37" t="s">
        <v>137</v>
      </c>
      <c r="E8" s="29"/>
      <c r="F8" s="29"/>
      <c r="G8" s="29"/>
      <c r="H8" s="29"/>
      <c r="I8" s="112"/>
      <c r="J8" s="29"/>
      <c r="K8" s="31"/>
    </row>
    <row r="9" spans="2:11" s="1" customFormat="1" ht="16.5" customHeight="1">
      <c r="B9" s="41"/>
      <c r="C9" s="42"/>
      <c r="D9" s="42"/>
      <c r="E9" s="374" t="s">
        <v>670</v>
      </c>
      <c r="F9" s="375"/>
      <c r="G9" s="375"/>
      <c r="H9" s="375"/>
      <c r="I9" s="113"/>
      <c r="J9" s="42"/>
      <c r="K9" s="45"/>
    </row>
    <row r="10" spans="2:11" s="1" customFormat="1" ht="13.5">
      <c r="B10" s="41"/>
      <c r="C10" s="42"/>
      <c r="D10" s="37" t="s">
        <v>139</v>
      </c>
      <c r="E10" s="42"/>
      <c r="F10" s="42"/>
      <c r="G10" s="42"/>
      <c r="H10" s="42"/>
      <c r="I10" s="113"/>
      <c r="J10" s="42"/>
      <c r="K10" s="45"/>
    </row>
    <row r="11" spans="2:11" s="1" customFormat="1" ht="37" customHeight="1">
      <c r="B11" s="41"/>
      <c r="C11" s="42"/>
      <c r="D11" s="42"/>
      <c r="E11" s="376" t="s">
        <v>1357</v>
      </c>
      <c r="F11" s="375"/>
      <c r="G11" s="375"/>
      <c r="H11" s="375"/>
      <c r="I11" s="113"/>
      <c r="J11" s="42"/>
      <c r="K11" s="45"/>
    </row>
    <row r="12" spans="2:11" s="1" customFormat="1" ht="13.5">
      <c r="B12" s="41"/>
      <c r="C12" s="42"/>
      <c r="D12" s="42"/>
      <c r="E12" s="42"/>
      <c r="F12" s="42"/>
      <c r="G12" s="42"/>
      <c r="H12" s="42"/>
      <c r="I12" s="113"/>
      <c r="J12" s="42"/>
      <c r="K12" s="45"/>
    </row>
    <row r="13" spans="2:11" s="1" customFormat="1" ht="14.5" customHeight="1">
      <c r="B13" s="41"/>
      <c r="C13" s="42"/>
      <c r="D13" s="37" t="s">
        <v>21</v>
      </c>
      <c r="E13" s="42"/>
      <c r="F13" s="35" t="s">
        <v>5</v>
      </c>
      <c r="G13" s="42"/>
      <c r="H13" s="42"/>
      <c r="I13" s="114" t="s">
        <v>22</v>
      </c>
      <c r="J13" s="35" t="s">
        <v>5</v>
      </c>
      <c r="K13" s="45"/>
    </row>
    <row r="14" spans="2:11" s="1" customFormat="1" ht="14.5" customHeight="1">
      <c r="B14" s="41"/>
      <c r="C14" s="42"/>
      <c r="D14" s="37" t="s">
        <v>23</v>
      </c>
      <c r="E14" s="42"/>
      <c r="F14" s="35" t="s">
        <v>1358</v>
      </c>
      <c r="G14" s="42"/>
      <c r="H14" s="42"/>
      <c r="I14" s="114" t="s">
        <v>25</v>
      </c>
      <c r="J14" s="115" t="str">
        <f>'Rekapitulace stavby'!AN8</f>
        <v>30. 10. 2018</v>
      </c>
      <c r="K14" s="45"/>
    </row>
    <row r="15" spans="2:11" s="1" customFormat="1" ht="10.75" customHeight="1">
      <c r="B15" s="41"/>
      <c r="C15" s="42"/>
      <c r="D15" s="42"/>
      <c r="E15" s="42"/>
      <c r="F15" s="42"/>
      <c r="G15" s="42"/>
      <c r="H15" s="42"/>
      <c r="I15" s="113"/>
      <c r="J15" s="42"/>
      <c r="K15" s="45"/>
    </row>
    <row r="16" spans="2:11" s="1" customFormat="1" ht="14.5" customHeight="1">
      <c r="B16" s="41"/>
      <c r="C16" s="42"/>
      <c r="D16" s="37" t="s">
        <v>27</v>
      </c>
      <c r="E16" s="42"/>
      <c r="F16" s="42"/>
      <c r="G16" s="42"/>
      <c r="H16" s="42"/>
      <c r="I16" s="114" t="s">
        <v>28</v>
      </c>
      <c r="J16" s="35" t="s">
        <v>5</v>
      </c>
      <c r="K16" s="45"/>
    </row>
    <row r="17" spans="2:11" s="1" customFormat="1" ht="18" customHeight="1">
      <c r="B17" s="41"/>
      <c r="C17" s="42"/>
      <c r="D17" s="42"/>
      <c r="E17" s="35" t="s">
        <v>1359</v>
      </c>
      <c r="F17" s="42"/>
      <c r="G17" s="42"/>
      <c r="H17" s="42"/>
      <c r="I17" s="114" t="s">
        <v>31</v>
      </c>
      <c r="J17" s="35" t="s">
        <v>5</v>
      </c>
      <c r="K17" s="45"/>
    </row>
    <row r="18" spans="2:11" s="1" customFormat="1" ht="7" customHeight="1">
      <c r="B18" s="41"/>
      <c r="C18" s="42"/>
      <c r="D18" s="42"/>
      <c r="E18" s="42"/>
      <c r="F18" s="42"/>
      <c r="G18" s="42"/>
      <c r="H18" s="42"/>
      <c r="I18" s="113"/>
      <c r="J18" s="42"/>
      <c r="K18" s="45"/>
    </row>
    <row r="19" spans="2:11" s="1" customFormat="1" ht="14.5" customHeight="1">
      <c r="B19" s="41"/>
      <c r="C19" s="42"/>
      <c r="D19" s="37" t="s">
        <v>32</v>
      </c>
      <c r="E19" s="42"/>
      <c r="F19" s="42"/>
      <c r="G19" s="42"/>
      <c r="H19" s="42"/>
      <c r="I19" s="114"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14" t="s">
        <v>31</v>
      </c>
      <c r="J20" s="35" t="str">
        <f>IF('Rekapitulace stavby'!AN14="Vyplň údaj","",IF('Rekapitulace stavby'!AN14="","",'Rekapitulace stavby'!AN14))</f>
        <v/>
      </c>
      <c r="K20" s="45"/>
    </row>
    <row r="21" spans="2:11" s="1" customFormat="1" ht="7" customHeight="1">
      <c r="B21" s="41"/>
      <c r="C21" s="42"/>
      <c r="D21" s="42"/>
      <c r="E21" s="42"/>
      <c r="F21" s="42"/>
      <c r="G21" s="42"/>
      <c r="H21" s="42"/>
      <c r="I21" s="113"/>
      <c r="J21" s="42"/>
      <c r="K21" s="45"/>
    </row>
    <row r="22" spans="2:11" s="1" customFormat="1" ht="14.5" customHeight="1">
      <c r="B22" s="41"/>
      <c r="C22" s="42"/>
      <c r="D22" s="37" t="s">
        <v>34</v>
      </c>
      <c r="E22" s="42"/>
      <c r="F22" s="42"/>
      <c r="G22" s="42"/>
      <c r="H22" s="42"/>
      <c r="I22" s="114" t="s">
        <v>28</v>
      </c>
      <c r="J22" s="35" t="s">
        <v>5</v>
      </c>
      <c r="K22" s="45"/>
    </row>
    <row r="23" spans="2:11" s="1" customFormat="1" ht="18" customHeight="1">
      <c r="B23" s="41"/>
      <c r="C23" s="42"/>
      <c r="D23" s="42"/>
      <c r="E23" s="35" t="s">
        <v>1360</v>
      </c>
      <c r="F23" s="42"/>
      <c r="G23" s="42"/>
      <c r="H23" s="42"/>
      <c r="I23" s="114" t="s">
        <v>31</v>
      </c>
      <c r="J23" s="35" t="s">
        <v>5</v>
      </c>
      <c r="K23" s="45"/>
    </row>
    <row r="24" spans="2:11" s="1" customFormat="1" ht="7" customHeight="1">
      <c r="B24" s="41"/>
      <c r="C24" s="42"/>
      <c r="D24" s="42"/>
      <c r="E24" s="42"/>
      <c r="F24" s="42"/>
      <c r="G24" s="42"/>
      <c r="H24" s="42"/>
      <c r="I24" s="113"/>
      <c r="J24" s="42"/>
      <c r="K24" s="45"/>
    </row>
    <row r="25" spans="2:11" s="1" customFormat="1" ht="14.5" customHeight="1">
      <c r="B25" s="41"/>
      <c r="C25" s="42"/>
      <c r="D25" s="37" t="s">
        <v>37</v>
      </c>
      <c r="E25" s="42"/>
      <c r="F25" s="42"/>
      <c r="G25" s="42"/>
      <c r="H25" s="42"/>
      <c r="I25" s="113"/>
      <c r="J25" s="42"/>
      <c r="K25" s="45"/>
    </row>
    <row r="26" spans="2:11" s="7" customFormat="1" ht="16.5" customHeight="1">
      <c r="B26" s="116"/>
      <c r="C26" s="117"/>
      <c r="D26" s="117"/>
      <c r="E26" s="350" t="s">
        <v>5</v>
      </c>
      <c r="F26" s="350"/>
      <c r="G26" s="350"/>
      <c r="H26" s="350"/>
      <c r="I26" s="118"/>
      <c r="J26" s="117"/>
      <c r="K26" s="119"/>
    </row>
    <row r="27" spans="2:11" s="1" customFormat="1" ht="7" customHeight="1">
      <c r="B27" s="41"/>
      <c r="C27" s="42"/>
      <c r="D27" s="42"/>
      <c r="E27" s="42"/>
      <c r="F27" s="42"/>
      <c r="G27" s="42"/>
      <c r="H27" s="42"/>
      <c r="I27" s="113"/>
      <c r="J27" s="42"/>
      <c r="K27" s="45"/>
    </row>
    <row r="28" spans="2:11" s="1" customFormat="1" ht="7" customHeight="1">
      <c r="B28" s="41"/>
      <c r="C28" s="42"/>
      <c r="D28" s="68"/>
      <c r="E28" s="68"/>
      <c r="F28" s="68"/>
      <c r="G28" s="68"/>
      <c r="H28" s="68"/>
      <c r="I28" s="120"/>
      <c r="J28" s="68"/>
      <c r="K28" s="121"/>
    </row>
    <row r="29" spans="2:11" s="1" customFormat="1" ht="25.4" customHeight="1">
      <c r="B29" s="41"/>
      <c r="C29" s="42"/>
      <c r="D29" s="122" t="s">
        <v>39</v>
      </c>
      <c r="E29" s="42"/>
      <c r="F29" s="42"/>
      <c r="G29" s="42"/>
      <c r="H29" s="42"/>
      <c r="I29" s="113"/>
      <c r="J29" s="123">
        <f>ROUND(J91,2)</f>
        <v>0</v>
      </c>
      <c r="K29" s="45"/>
    </row>
    <row r="30" spans="2:11" s="1" customFormat="1" ht="7" customHeight="1">
      <c r="B30" s="41"/>
      <c r="C30" s="42"/>
      <c r="D30" s="68"/>
      <c r="E30" s="68"/>
      <c r="F30" s="68"/>
      <c r="G30" s="68"/>
      <c r="H30" s="68"/>
      <c r="I30" s="120"/>
      <c r="J30" s="68"/>
      <c r="K30" s="121"/>
    </row>
    <row r="31" spans="2:11" s="1" customFormat="1" ht="14.5" customHeight="1">
      <c r="B31" s="41"/>
      <c r="C31" s="42"/>
      <c r="D31" s="42"/>
      <c r="E31" s="42"/>
      <c r="F31" s="46" t="s">
        <v>41</v>
      </c>
      <c r="G31" s="42"/>
      <c r="H31" s="42"/>
      <c r="I31" s="124" t="s">
        <v>40</v>
      </c>
      <c r="J31" s="46" t="s">
        <v>42</v>
      </c>
      <c r="K31" s="45"/>
    </row>
    <row r="32" spans="2:11" s="1" customFormat="1" ht="14.5" customHeight="1">
      <c r="B32" s="41"/>
      <c r="C32" s="42"/>
      <c r="D32" s="49" t="s">
        <v>43</v>
      </c>
      <c r="E32" s="49" t="s">
        <v>44</v>
      </c>
      <c r="F32" s="125">
        <f>ROUND(SUM(BE91:BE216),2)</f>
        <v>0</v>
      </c>
      <c r="G32" s="42"/>
      <c r="H32" s="42"/>
      <c r="I32" s="126">
        <v>0.21</v>
      </c>
      <c r="J32" s="125">
        <f>ROUND(ROUND((SUM(BE91:BE216)),2)*I32,2)</f>
        <v>0</v>
      </c>
      <c r="K32" s="45"/>
    </row>
    <row r="33" spans="2:11" s="1" customFormat="1" ht="14.5" customHeight="1">
      <c r="B33" s="41"/>
      <c r="C33" s="42"/>
      <c r="D33" s="42"/>
      <c r="E33" s="49" t="s">
        <v>45</v>
      </c>
      <c r="F33" s="125">
        <f>ROUND(SUM(BF91:BF216),2)</f>
        <v>0</v>
      </c>
      <c r="G33" s="42"/>
      <c r="H33" s="42"/>
      <c r="I33" s="126">
        <v>0.15</v>
      </c>
      <c r="J33" s="125">
        <f>ROUND(ROUND((SUM(BF91:BF216)),2)*I33,2)</f>
        <v>0</v>
      </c>
      <c r="K33" s="45"/>
    </row>
    <row r="34" spans="2:11" s="1" customFormat="1" ht="14.5" customHeight="1" hidden="1">
      <c r="B34" s="41"/>
      <c r="C34" s="42"/>
      <c r="D34" s="42"/>
      <c r="E34" s="49" t="s">
        <v>46</v>
      </c>
      <c r="F34" s="125">
        <f>ROUND(SUM(BG91:BG216),2)</f>
        <v>0</v>
      </c>
      <c r="G34" s="42"/>
      <c r="H34" s="42"/>
      <c r="I34" s="126">
        <v>0.21</v>
      </c>
      <c r="J34" s="125">
        <v>0</v>
      </c>
      <c r="K34" s="45"/>
    </row>
    <row r="35" spans="2:11" s="1" customFormat="1" ht="14.5" customHeight="1" hidden="1">
      <c r="B35" s="41"/>
      <c r="C35" s="42"/>
      <c r="D35" s="42"/>
      <c r="E35" s="49" t="s">
        <v>47</v>
      </c>
      <c r="F35" s="125">
        <f>ROUND(SUM(BH91:BH216),2)</f>
        <v>0</v>
      </c>
      <c r="G35" s="42"/>
      <c r="H35" s="42"/>
      <c r="I35" s="126">
        <v>0.15</v>
      </c>
      <c r="J35" s="125">
        <v>0</v>
      </c>
      <c r="K35" s="45"/>
    </row>
    <row r="36" spans="2:11" s="1" customFormat="1" ht="14.5" customHeight="1" hidden="1">
      <c r="B36" s="41"/>
      <c r="C36" s="42"/>
      <c r="D36" s="42"/>
      <c r="E36" s="49" t="s">
        <v>48</v>
      </c>
      <c r="F36" s="125">
        <f>ROUND(SUM(BI91:BI216),2)</f>
        <v>0</v>
      </c>
      <c r="G36" s="42"/>
      <c r="H36" s="42"/>
      <c r="I36" s="126">
        <v>0</v>
      </c>
      <c r="J36" s="125">
        <v>0</v>
      </c>
      <c r="K36" s="45"/>
    </row>
    <row r="37" spans="2:11" s="1" customFormat="1" ht="7" customHeight="1">
      <c r="B37" s="41"/>
      <c r="C37" s="42"/>
      <c r="D37" s="42"/>
      <c r="E37" s="42"/>
      <c r="F37" s="42"/>
      <c r="G37" s="42"/>
      <c r="H37" s="42"/>
      <c r="I37" s="113"/>
      <c r="J37" s="42"/>
      <c r="K37" s="45"/>
    </row>
    <row r="38" spans="2:11" s="1" customFormat="1" ht="25.4" customHeight="1">
      <c r="B38" s="41"/>
      <c r="C38" s="127"/>
      <c r="D38" s="128" t="s">
        <v>49</v>
      </c>
      <c r="E38" s="71"/>
      <c r="F38" s="71"/>
      <c r="G38" s="129" t="s">
        <v>50</v>
      </c>
      <c r="H38" s="130" t="s">
        <v>51</v>
      </c>
      <c r="I38" s="131"/>
      <c r="J38" s="132">
        <f>SUM(J29:J36)</f>
        <v>0</v>
      </c>
      <c r="K38" s="133"/>
    </row>
    <row r="39" spans="2:11" s="1" customFormat="1" ht="14.5" customHeight="1">
      <c r="B39" s="56"/>
      <c r="C39" s="57"/>
      <c r="D39" s="57"/>
      <c r="E39" s="57"/>
      <c r="F39" s="57"/>
      <c r="G39" s="57"/>
      <c r="H39" s="57"/>
      <c r="I39" s="134"/>
      <c r="J39" s="57"/>
      <c r="K39" s="58"/>
    </row>
    <row r="43" spans="2:11" s="1" customFormat="1" ht="7" customHeight="1">
      <c r="B43" s="59"/>
      <c r="C43" s="60"/>
      <c r="D43" s="60"/>
      <c r="E43" s="60"/>
      <c r="F43" s="60"/>
      <c r="G43" s="60"/>
      <c r="H43" s="60"/>
      <c r="I43" s="135"/>
      <c r="J43" s="60"/>
      <c r="K43" s="136"/>
    </row>
    <row r="44" spans="2:11" s="1" customFormat="1" ht="37" customHeight="1">
      <c r="B44" s="41"/>
      <c r="C44" s="30" t="s">
        <v>141</v>
      </c>
      <c r="D44" s="42"/>
      <c r="E44" s="42"/>
      <c r="F44" s="42"/>
      <c r="G44" s="42"/>
      <c r="H44" s="42"/>
      <c r="I44" s="113"/>
      <c r="J44" s="42"/>
      <c r="K44" s="45"/>
    </row>
    <row r="45" spans="2:11" s="1" customFormat="1" ht="7" customHeight="1">
      <c r="B45" s="41"/>
      <c r="C45" s="42"/>
      <c r="D45" s="42"/>
      <c r="E45" s="42"/>
      <c r="F45" s="42"/>
      <c r="G45" s="42"/>
      <c r="H45" s="42"/>
      <c r="I45" s="113"/>
      <c r="J45" s="42"/>
      <c r="K45" s="45"/>
    </row>
    <row r="46" spans="2:11" s="1" customFormat="1" ht="14.5" customHeight="1">
      <c r="B46" s="41"/>
      <c r="C46" s="37" t="s">
        <v>19</v>
      </c>
      <c r="D46" s="42"/>
      <c r="E46" s="42"/>
      <c r="F46" s="42"/>
      <c r="G46" s="42"/>
      <c r="H46" s="42"/>
      <c r="I46" s="113"/>
      <c r="J46" s="42"/>
      <c r="K46" s="45"/>
    </row>
    <row r="47" spans="2:11" s="1" customFormat="1" ht="16.5" customHeight="1">
      <c r="B47" s="41"/>
      <c r="C47" s="42"/>
      <c r="D47" s="42"/>
      <c r="E47" s="374" t="str">
        <f>E7</f>
        <v>Plácek v Hlubočepích</v>
      </c>
      <c r="F47" s="380"/>
      <c r="G47" s="380"/>
      <c r="H47" s="380"/>
      <c r="I47" s="113"/>
      <c r="J47" s="42"/>
      <c r="K47" s="45"/>
    </row>
    <row r="48" spans="2:11" ht="13.5">
      <c r="B48" s="28"/>
      <c r="C48" s="37" t="s">
        <v>137</v>
      </c>
      <c r="D48" s="29"/>
      <c r="E48" s="29"/>
      <c r="F48" s="29"/>
      <c r="G48" s="29"/>
      <c r="H48" s="29"/>
      <c r="I48" s="112"/>
      <c r="J48" s="29"/>
      <c r="K48" s="31"/>
    </row>
    <row r="49" spans="2:11" s="1" customFormat="1" ht="16.5" customHeight="1">
      <c r="B49" s="41"/>
      <c r="C49" s="42"/>
      <c r="D49" s="42"/>
      <c r="E49" s="374" t="s">
        <v>670</v>
      </c>
      <c r="F49" s="375"/>
      <c r="G49" s="375"/>
      <c r="H49" s="375"/>
      <c r="I49" s="113"/>
      <c r="J49" s="42"/>
      <c r="K49" s="45"/>
    </row>
    <row r="50" spans="2:11" s="1" customFormat="1" ht="14.5" customHeight="1">
      <c r="B50" s="41"/>
      <c r="C50" s="37" t="s">
        <v>139</v>
      </c>
      <c r="D50" s="42"/>
      <c r="E50" s="42"/>
      <c r="F50" s="42"/>
      <c r="G50" s="42"/>
      <c r="H50" s="42"/>
      <c r="I50" s="113"/>
      <c r="J50" s="42"/>
      <c r="K50" s="45"/>
    </row>
    <row r="51" spans="2:11" s="1" customFormat="1" ht="17.25" customHeight="1">
      <c r="B51" s="41"/>
      <c r="C51" s="42"/>
      <c r="D51" s="42"/>
      <c r="E51" s="376" t="str">
        <f>E11</f>
        <v>02.2 - SO 02 Toalety - elektro</v>
      </c>
      <c r="F51" s="375"/>
      <c r="G51" s="375"/>
      <c r="H51" s="375"/>
      <c r="I51" s="113"/>
      <c r="J51" s="42"/>
      <c r="K51" s="45"/>
    </row>
    <row r="52" spans="2:11" s="1" customFormat="1" ht="7" customHeight="1">
      <c r="B52" s="41"/>
      <c r="C52" s="42"/>
      <c r="D52" s="42"/>
      <c r="E52" s="42"/>
      <c r="F52" s="42"/>
      <c r="G52" s="42"/>
      <c r="H52" s="42"/>
      <c r="I52" s="113"/>
      <c r="J52" s="42"/>
      <c r="K52" s="45"/>
    </row>
    <row r="53" spans="2:11" s="1" customFormat="1" ht="18" customHeight="1">
      <c r="B53" s="41"/>
      <c r="C53" s="37" t="s">
        <v>23</v>
      </c>
      <c r="D53" s="42"/>
      <c r="E53" s="42"/>
      <c r="F53" s="35" t="str">
        <f>F14</f>
        <v>ul. K Dalejím, Praha 5 – Hlubočepy, p.č. 1282/1</v>
      </c>
      <c r="G53" s="42"/>
      <c r="H53" s="42"/>
      <c r="I53" s="114" t="s">
        <v>25</v>
      </c>
      <c r="J53" s="115" t="str">
        <f>IF(J14="","",J14)</f>
        <v>30. 10. 2018</v>
      </c>
      <c r="K53" s="45"/>
    </row>
    <row r="54" spans="2:11" s="1" customFormat="1" ht="7" customHeight="1">
      <c r="B54" s="41"/>
      <c r="C54" s="42"/>
      <c r="D54" s="42"/>
      <c r="E54" s="42"/>
      <c r="F54" s="42"/>
      <c r="G54" s="42"/>
      <c r="H54" s="42"/>
      <c r="I54" s="113"/>
      <c r="J54" s="42"/>
      <c r="K54" s="45"/>
    </row>
    <row r="55" spans="2:11" s="1" customFormat="1" ht="13.5">
      <c r="B55" s="41"/>
      <c r="C55" s="37" t="s">
        <v>27</v>
      </c>
      <c r="D55" s="42"/>
      <c r="E55" s="42"/>
      <c r="F55" s="35" t="str">
        <f>E17</f>
        <v>M.Č. Praha 5, Náměstí 14 Října č.4, Praha 5</v>
      </c>
      <c r="G55" s="42"/>
      <c r="H55" s="42"/>
      <c r="I55" s="114" t="s">
        <v>34</v>
      </c>
      <c r="J55" s="350" t="str">
        <f>E23</f>
        <v>Pavel Horský – Elektroprojekt</v>
      </c>
      <c r="K55" s="45"/>
    </row>
    <row r="56" spans="2:11" s="1" customFormat="1" ht="14.5" customHeight="1">
      <c r="B56" s="41"/>
      <c r="C56" s="37" t="s">
        <v>32</v>
      </c>
      <c r="D56" s="42"/>
      <c r="E56" s="42"/>
      <c r="F56" s="35" t="str">
        <f>IF(E20="","",E20)</f>
        <v/>
      </c>
      <c r="G56" s="42"/>
      <c r="H56" s="42"/>
      <c r="I56" s="113"/>
      <c r="J56" s="377"/>
      <c r="K56" s="45"/>
    </row>
    <row r="57" spans="2:11" s="1" customFormat="1" ht="10.4" customHeight="1">
      <c r="B57" s="41"/>
      <c r="C57" s="42"/>
      <c r="D57" s="42"/>
      <c r="E57" s="42"/>
      <c r="F57" s="42"/>
      <c r="G57" s="42"/>
      <c r="H57" s="42"/>
      <c r="I57" s="113"/>
      <c r="J57" s="42"/>
      <c r="K57" s="45"/>
    </row>
    <row r="58" spans="2:11" s="1" customFormat="1" ht="29.25" customHeight="1">
      <c r="B58" s="41"/>
      <c r="C58" s="137" t="s">
        <v>142</v>
      </c>
      <c r="D58" s="127"/>
      <c r="E58" s="127"/>
      <c r="F58" s="127"/>
      <c r="G58" s="127"/>
      <c r="H58" s="127"/>
      <c r="I58" s="138"/>
      <c r="J58" s="139" t="s">
        <v>143</v>
      </c>
      <c r="K58" s="140"/>
    </row>
    <row r="59" spans="2:11" s="1" customFormat="1" ht="10.4" customHeight="1">
      <c r="B59" s="41"/>
      <c r="C59" s="42"/>
      <c r="D59" s="42"/>
      <c r="E59" s="42"/>
      <c r="F59" s="42"/>
      <c r="G59" s="42"/>
      <c r="H59" s="42"/>
      <c r="I59" s="113"/>
      <c r="J59" s="42"/>
      <c r="K59" s="45"/>
    </row>
    <row r="60" spans="2:47" s="1" customFormat="1" ht="29.25" customHeight="1">
      <c r="B60" s="41"/>
      <c r="C60" s="141" t="s">
        <v>144</v>
      </c>
      <c r="D60" s="42"/>
      <c r="E60" s="42"/>
      <c r="F60" s="42"/>
      <c r="G60" s="42"/>
      <c r="H60" s="42"/>
      <c r="I60" s="113"/>
      <c r="J60" s="123">
        <f>J91</f>
        <v>0</v>
      </c>
      <c r="K60" s="45"/>
      <c r="AU60" s="24" t="s">
        <v>145</v>
      </c>
    </row>
    <row r="61" spans="2:11" s="8" customFormat="1" ht="25" customHeight="1">
      <c r="B61" s="142"/>
      <c r="C61" s="143"/>
      <c r="D61" s="144" t="s">
        <v>533</v>
      </c>
      <c r="E61" s="145"/>
      <c r="F61" s="145"/>
      <c r="G61" s="145"/>
      <c r="H61" s="145"/>
      <c r="I61" s="146"/>
      <c r="J61" s="147">
        <f>J92</f>
        <v>0</v>
      </c>
      <c r="K61" s="148"/>
    </row>
    <row r="62" spans="2:11" s="9" customFormat="1" ht="19.9" customHeight="1">
      <c r="B62" s="149"/>
      <c r="C62" s="150"/>
      <c r="D62" s="151" t="s">
        <v>1361</v>
      </c>
      <c r="E62" s="152"/>
      <c r="F62" s="152"/>
      <c r="G62" s="152"/>
      <c r="H62" s="152"/>
      <c r="I62" s="153"/>
      <c r="J62" s="154">
        <f>J93</f>
        <v>0</v>
      </c>
      <c r="K62" s="155"/>
    </row>
    <row r="63" spans="2:11" s="9" customFormat="1" ht="19.9" customHeight="1">
      <c r="B63" s="149"/>
      <c r="C63" s="150"/>
      <c r="D63" s="151" t="s">
        <v>1362</v>
      </c>
      <c r="E63" s="152"/>
      <c r="F63" s="152"/>
      <c r="G63" s="152"/>
      <c r="H63" s="152"/>
      <c r="I63" s="153"/>
      <c r="J63" s="154">
        <f>J147</f>
        <v>0</v>
      </c>
      <c r="K63" s="155"/>
    </row>
    <row r="64" spans="2:11" s="9" customFormat="1" ht="19.9" customHeight="1">
      <c r="B64" s="149"/>
      <c r="C64" s="150"/>
      <c r="D64" s="151" t="s">
        <v>1363</v>
      </c>
      <c r="E64" s="152"/>
      <c r="F64" s="152"/>
      <c r="G64" s="152"/>
      <c r="H64" s="152"/>
      <c r="I64" s="153"/>
      <c r="J64" s="154">
        <f>J153</f>
        <v>0</v>
      </c>
      <c r="K64" s="155"/>
    </row>
    <row r="65" spans="2:11" s="9" customFormat="1" ht="19.9" customHeight="1">
      <c r="B65" s="149"/>
      <c r="C65" s="150"/>
      <c r="D65" s="151" t="s">
        <v>1364</v>
      </c>
      <c r="E65" s="152"/>
      <c r="F65" s="152"/>
      <c r="G65" s="152"/>
      <c r="H65" s="152"/>
      <c r="I65" s="153"/>
      <c r="J65" s="154">
        <f>J161</f>
        <v>0</v>
      </c>
      <c r="K65" s="155"/>
    </row>
    <row r="66" spans="2:11" s="9" customFormat="1" ht="19.9" customHeight="1">
      <c r="B66" s="149"/>
      <c r="C66" s="150"/>
      <c r="D66" s="151" t="s">
        <v>1365</v>
      </c>
      <c r="E66" s="152"/>
      <c r="F66" s="152"/>
      <c r="G66" s="152"/>
      <c r="H66" s="152"/>
      <c r="I66" s="153"/>
      <c r="J66" s="154">
        <f>J165</f>
        <v>0</v>
      </c>
      <c r="K66" s="155"/>
    </row>
    <row r="67" spans="2:11" s="8" customFormat="1" ht="25" customHeight="1">
      <c r="B67" s="142"/>
      <c r="C67" s="143"/>
      <c r="D67" s="144" t="s">
        <v>1366</v>
      </c>
      <c r="E67" s="145"/>
      <c r="F67" s="145"/>
      <c r="G67" s="145"/>
      <c r="H67" s="145"/>
      <c r="I67" s="146"/>
      <c r="J67" s="147">
        <f>J202</f>
        <v>0</v>
      </c>
      <c r="K67" s="148"/>
    </row>
    <row r="68" spans="2:11" s="9" customFormat="1" ht="19.9" customHeight="1">
      <c r="B68" s="149"/>
      <c r="C68" s="150"/>
      <c r="D68" s="151" t="s">
        <v>1367</v>
      </c>
      <c r="E68" s="152"/>
      <c r="F68" s="152"/>
      <c r="G68" s="152"/>
      <c r="H68" s="152"/>
      <c r="I68" s="153"/>
      <c r="J68" s="154">
        <f>J203</f>
        <v>0</v>
      </c>
      <c r="K68" s="155"/>
    </row>
    <row r="69" spans="2:11" s="8" customFormat="1" ht="25" customHeight="1">
      <c r="B69" s="142"/>
      <c r="C69" s="143"/>
      <c r="D69" s="144" t="s">
        <v>1368</v>
      </c>
      <c r="E69" s="145"/>
      <c r="F69" s="145"/>
      <c r="G69" s="145"/>
      <c r="H69" s="145"/>
      <c r="I69" s="146"/>
      <c r="J69" s="147">
        <f>J210</f>
        <v>0</v>
      </c>
      <c r="K69" s="148"/>
    </row>
    <row r="70" spans="2:11" s="1" customFormat="1" ht="21.75" customHeight="1">
      <c r="B70" s="41"/>
      <c r="C70" s="42"/>
      <c r="D70" s="42"/>
      <c r="E70" s="42"/>
      <c r="F70" s="42"/>
      <c r="G70" s="42"/>
      <c r="H70" s="42"/>
      <c r="I70" s="113"/>
      <c r="J70" s="42"/>
      <c r="K70" s="45"/>
    </row>
    <row r="71" spans="2:11" s="1" customFormat="1" ht="7" customHeight="1">
      <c r="B71" s="56"/>
      <c r="C71" s="57"/>
      <c r="D71" s="57"/>
      <c r="E71" s="57"/>
      <c r="F71" s="57"/>
      <c r="G71" s="57"/>
      <c r="H71" s="57"/>
      <c r="I71" s="134"/>
      <c r="J71" s="57"/>
      <c r="K71" s="58"/>
    </row>
    <row r="75" spans="2:12" s="1" customFormat="1" ht="7" customHeight="1">
      <c r="B75" s="59"/>
      <c r="C75" s="60"/>
      <c r="D75" s="60"/>
      <c r="E75" s="60"/>
      <c r="F75" s="60"/>
      <c r="G75" s="60"/>
      <c r="H75" s="60"/>
      <c r="I75" s="135"/>
      <c r="J75" s="60"/>
      <c r="K75" s="60"/>
      <c r="L75" s="41"/>
    </row>
    <row r="76" spans="2:12" s="1" customFormat="1" ht="37" customHeight="1">
      <c r="B76" s="41"/>
      <c r="C76" s="61" t="s">
        <v>151</v>
      </c>
      <c r="I76" s="156"/>
      <c r="L76" s="41"/>
    </row>
    <row r="77" spans="2:12" s="1" customFormat="1" ht="7" customHeight="1">
      <c r="B77" s="41"/>
      <c r="I77" s="156"/>
      <c r="L77" s="41"/>
    </row>
    <row r="78" spans="2:12" s="1" customFormat="1" ht="14.5" customHeight="1">
      <c r="B78" s="41"/>
      <c r="C78" s="63" t="s">
        <v>19</v>
      </c>
      <c r="I78" s="156"/>
      <c r="L78" s="41"/>
    </row>
    <row r="79" spans="2:12" s="1" customFormat="1" ht="16.5" customHeight="1">
      <c r="B79" s="41"/>
      <c r="E79" s="378" t="str">
        <f>E7</f>
        <v>Plácek v Hlubočepích</v>
      </c>
      <c r="F79" s="379"/>
      <c r="G79" s="379"/>
      <c r="H79" s="379"/>
      <c r="I79" s="156"/>
      <c r="L79" s="41"/>
    </row>
    <row r="80" spans="2:12" ht="13.5">
      <c r="B80" s="28"/>
      <c r="C80" s="63" t="s">
        <v>137</v>
      </c>
      <c r="L80" s="28"/>
    </row>
    <row r="81" spans="2:12" s="1" customFormat="1" ht="16.5" customHeight="1">
      <c r="B81" s="41"/>
      <c r="E81" s="378" t="s">
        <v>670</v>
      </c>
      <c r="F81" s="372"/>
      <c r="G81" s="372"/>
      <c r="H81" s="372"/>
      <c r="I81" s="156"/>
      <c r="L81" s="41"/>
    </row>
    <row r="82" spans="2:12" s="1" customFormat="1" ht="14.5" customHeight="1">
      <c r="B82" s="41"/>
      <c r="C82" s="63" t="s">
        <v>139</v>
      </c>
      <c r="I82" s="156"/>
      <c r="L82" s="41"/>
    </row>
    <row r="83" spans="2:12" s="1" customFormat="1" ht="17.25" customHeight="1">
      <c r="B83" s="41"/>
      <c r="E83" s="358" t="str">
        <f>E11</f>
        <v>02.2 - SO 02 Toalety - elektro</v>
      </c>
      <c r="F83" s="372"/>
      <c r="G83" s="372"/>
      <c r="H83" s="372"/>
      <c r="I83" s="156"/>
      <c r="L83" s="41"/>
    </row>
    <row r="84" spans="2:12" s="1" customFormat="1" ht="7" customHeight="1">
      <c r="B84" s="41"/>
      <c r="I84" s="156"/>
      <c r="L84" s="41"/>
    </row>
    <row r="85" spans="2:12" s="1" customFormat="1" ht="18" customHeight="1">
      <c r="B85" s="41"/>
      <c r="C85" s="63" t="s">
        <v>23</v>
      </c>
      <c r="F85" s="157" t="str">
        <f>F14</f>
        <v>ul. K Dalejím, Praha 5 – Hlubočepy, p.č. 1282/1</v>
      </c>
      <c r="I85" s="158" t="s">
        <v>25</v>
      </c>
      <c r="J85" s="67" t="str">
        <f>IF(J14="","",J14)</f>
        <v>30. 10. 2018</v>
      </c>
      <c r="L85" s="41"/>
    </row>
    <row r="86" spans="2:12" s="1" customFormat="1" ht="7" customHeight="1">
      <c r="B86" s="41"/>
      <c r="I86" s="156"/>
      <c r="L86" s="41"/>
    </row>
    <row r="87" spans="2:12" s="1" customFormat="1" ht="13.5">
      <c r="B87" s="41"/>
      <c r="C87" s="63" t="s">
        <v>27</v>
      </c>
      <c r="F87" s="157" t="str">
        <f>E17</f>
        <v>M.Č. Praha 5, Náměstí 14 Října č.4, Praha 5</v>
      </c>
      <c r="I87" s="158" t="s">
        <v>34</v>
      </c>
      <c r="J87" s="157" t="str">
        <f>E23</f>
        <v>Pavel Horský – Elektroprojekt</v>
      </c>
      <c r="L87" s="41"/>
    </row>
    <row r="88" spans="2:12" s="1" customFormat="1" ht="14.5" customHeight="1">
      <c r="B88" s="41"/>
      <c r="C88" s="63" t="s">
        <v>32</v>
      </c>
      <c r="F88" s="157" t="str">
        <f>IF(E20="","",E20)</f>
        <v/>
      </c>
      <c r="I88" s="156"/>
      <c r="L88" s="41"/>
    </row>
    <row r="89" spans="2:12" s="1" customFormat="1" ht="10.4" customHeight="1">
      <c r="B89" s="41"/>
      <c r="I89" s="156"/>
      <c r="L89" s="41"/>
    </row>
    <row r="90" spans="2:20" s="10" customFormat="1" ht="29.25" customHeight="1">
      <c r="B90" s="159"/>
      <c r="C90" s="160" t="s">
        <v>152</v>
      </c>
      <c r="D90" s="161" t="s">
        <v>58</v>
      </c>
      <c r="E90" s="161" t="s">
        <v>54</v>
      </c>
      <c r="F90" s="161" t="s">
        <v>153</v>
      </c>
      <c r="G90" s="161" t="s">
        <v>154</v>
      </c>
      <c r="H90" s="161" t="s">
        <v>155</v>
      </c>
      <c r="I90" s="162" t="s">
        <v>156</v>
      </c>
      <c r="J90" s="161" t="s">
        <v>143</v>
      </c>
      <c r="K90" s="163" t="s">
        <v>157</v>
      </c>
      <c r="L90" s="159"/>
      <c r="M90" s="73" t="s">
        <v>158</v>
      </c>
      <c r="N90" s="74" t="s">
        <v>43</v>
      </c>
      <c r="O90" s="74" t="s">
        <v>159</v>
      </c>
      <c r="P90" s="74" t="s">
        <v>160</v>
      </c>
      <c r="Q90" s="74" t="s">
        <v>161</v>
      </c>
      <c r="R90" s="74" t="s">
        <v>162</v>
      </c>
      <c r="S90" s="74" t="s">
        <v>163</v>
      </c>
      <c r="T90" s="75" t="s">
        <v>164</v>
      </c>
    </row>
    <row r="91" spans="2:63" s="1" customFormat="1" ht="29.25" customHeight="1">
      <c r="B91" s="41"/>
      <c r="C91" s="77" t="s">
        <v>144</v>
      </c>
      <c r="I91" s="156"/>
      <c r="J91" s="164">
        <f>BK91</f>
        <v>0</v>
      </c>
      <c r="L91" s="41"/>
      <c r="M91" s="76"/>
      <c r="N91" s="68"/>
      <c r="O91" s="68"/>
      <c r="P91" s="165">
        <f>P92+P202+P210</f>
        <v>0</v>
      </c>
      <c r="Q91" s="68"/>
      <c r="R91" s="165">
        <f>R92+R202+R210</f>
        <v>0.11875999999999998</v>
      </c>
      <c r="S91" s="68"/>
      <c r="T91" s="166">
        <f>T92+T202+T210</f>
        <v>0</v>
      </c>
      <c r="AT91" s="24" t="s">
        <v>72</v>
      </c>
      <c r="AU91" s="24" t="s">
        <v>145</v>
      </c>
      <c r="BK91" s="167">
        <f>BK92+BK202+BK210</f>
        <v>0</v>
      </c>
    </row>
    <row r="92" spans="2:63" s="11" customFormat="1" ht="37.4" customHeight="1">
      <c r="B92" s="168"/>
      <c r="D92" s="169" t="s">
        <v>72</v>
      </c>
      <c r="E92" s="170" t="s">
        <v>632</v>
      </c>
      <c r="F92" s="170" t="s">
        <v>633</v>
      </c>
      <c r="I92" s="171"/>
      <c r="J92" s="172">
        <f>BK92</f>
        <v>0</v>
      </c>
      <c r="L92" s="168"/>
      <c r="M92" s="173"/>
      <c r="N92" s="174"/>
      <c r="O92" s="174"/>
      <c r="P92" s="175">
        <f>P93+P147+P153+P161+P165</f>
        <v>0</v>
      </c>
      <c r="Q92" s="174"/>
      <c r="R92" s="175">
        <f>R93+R147+R153+R161+R165</f>
        <v>0.11875999999999998</v>
      </c>
      <c r="S92" s="174"/>
      <c r="T92" s="176">
        <f>T93+T147+T153+T161+T165</f>
        <v>0</v>
      </c>
      <c r="AR92" s="169" t="s">
        <v>82</v>
      </c>
      <c r="AT92" s="177" t="s">
        <v>72</v>
      </c>
      <c r="AU92" s="177" t="s">
        <v>73</v>
      </c>
      <c r="AY92" s="169" t="s">
        <v>167</v>
      </c>
      <c r="BK92" s="178">
        <f>BK93+BK147+BK153+BK161+BK165</f>
        <v>0</v>
      </c>
    </row>
    <row r="93" spans="2:63" s="11" customFormat="1" ht="19.9" customHeight="1">
      <c r="B93" s="168"/>
      <c r="D93" s="169" t="s">
        <v>72</v>
      </c>
      <c r="E93" s="179" t="s">
        <v>1369</v>
      </c>
      <c r="F93" s="179" t="s">
        <v>1370</v>
      </c>
      <c r="I93" s="171"/>
      <c r="J93" s="180">
        <f>BK93</f>
        <v>0</v>
      </c>
      <c r="L93" s="168"/>
      <c r="M93" s="173"/>
      <c r="N93" s="174"/>
      <c r="O93" s="174"/>
      <c r="P93" s="175">
        <f>SUM(P94:P146)</f>
        <v>0</v>
      </c>
      <c r="Q93" s="174"/>
      <c r="R93" s="175">
        <f>SUM(R94:R146)</f>
        <v>0.07072999999999999</v>
      </c>
      <c r="S93" s="174"/>
      <c r="T93" s="176">
        <f>SUM(T94:T146)</f>
        <v>0</v>
      </c>
      <c r="AR93" s="169" t="s">
        <v>82</v>
      </c>
      <c r="AT93" s="177" t="s">
        <v>72</v>
      </c>
      <c r="AU93" s="177" t="s">
        <v>80</v>
      </c>
      <c r="AY93" s="169" t="s">
        <v>167</v>
      </c>
      <c r="BK93" s="178">
        <f>SUM(BK94:BK146)</f>
        <v>0</v>
      </c>
    </row>
    <row r="94" spans="2:65" s="1" customFormat="1" ht="38.25" customHeight="1">
      <c r="B94" s="181"/>
      <c r="C94" s="182" t="s">
        <v>80</v>
      </c>
      <c r="D94" s="182" t="s">
        <v>169</v>
      </c>
      <c r="E94" s="183" t="s">
        <v>1371</v>
      </c>
      <c r="F94" s="184" t="s">
        <v>1372</v>
      </c>
      <c r="G94" s="185" t="s">
        <v>266</v>
      </c>
      <c r="H94" s="186">
        <v>1</v>
      </c>
      <c r="I94" s="187"/>
      <c r="J94" s="188">
        <f aca="true" t="shared" si="0" ref="J94:J103">ROUND(I94*H94,2)</f>
        <v>0</v>
      </c>
      <c r="K94" s="184" t="s">
        <v>173</v>
      </c>
      <c r="L94" s="41"/>
      <c r="M94" s="189" t="s">
        <v>5</v>
      </c>
      <c r="N94" s="190" t="s">
        <v>44</v>
      </c>
      <c r="O94" s="42"/>
      <c r="P94" s="191">
        <f aca="true" t="shared" si="1" ref="P94:P103">O94*H94</f>
        <v>0</v>
      </c>
      <c r="Q94" s="191">
        <v>0</v>
      </c>
      <c r="R94" s="191">
        <f aca="true" t="shared" si="2" ref="R94:R103">Q94*H94</f>
        <v>0</v>
      </c>
      <c r="S94" s="191">
        <v>0</v>
      </c>
      <c r="T94" s="192">
        <f aca="true" t="shared" si="3" ref="T94:T103">S94*H94</f>
        <v>0</v>
      </c>
      <c r="AR94" s="24" t="s">
        <v>263</v>
      </c>
      <c r="AT94" s="24" t="s">
        <v>169</v>
      </c>
      <c r="AU94" s="24" t="s">
        <v>82</v>
      </c>
      <c r="AY94" s="24" t="s">
        <v>167</v>
      </c>
      <c r="BE94" s="193">
        <f aca="true" t="shared" si="4" ref="BE94:BE103">IF(N94="základní",J94,0)</f>
        <v>0</v>
      </c>
      <c r="BF94" s="193">
        <f aca="true" t="shared" si="5" ref="BF94:BF103">IF(N94="snížená",J94,0)</f>
        <v>0</v>
      </c>
      <c r="BG94" s="193">
        <f aca="true" t="shared" si="6" ref="BG94:BG103">IF(N94="zákl. přenesená",J94,0)</f>
        <v>0</v>
      </c>
      <c r="BH94" s="193">
        <f aca="true" t="shared" si="7" ref="BH94:BH103">IF(N94="sníž. přenesená",J94,0)</f>
        <v>0</v>
      </c>
      <c r="BI94" s="193">
        <f aca="true" t="shared" si="8" ref="BI94:BI103">IF(N94="nulová",J94,0)</f>
        <v>0</v>
      </c>
      <c r="BJ94" s="24" t="s">
        <v>80</v>
      </c>
      <c r="BK94" s="193">
        <f aca="true" t="shared" si="9" ref="BK94:BK103">ROUND(I94*H94,2)</f>
        <v>0</v>
      </c>
      <c r="BL94" s="24" t="s">
        <v>263</v>
      </c>
      <c r="BM94" s="24" t="s">
        <v>1373</v>
      </c>
    </row>
    <row r="95" spans="2:65" s="1" customFormat="1" ht="16.5" customHeight="1">
      <c r="B95" s="181"/>
      <c r="C95" s="213" t="s">
        <v>82</v>
      </c>
      <c r="D95" s="213" t="s">
        <v>274</v>
      </c>
      <c r="E95" s="214" t="s">
        <v>1374</v>
      </c>
      <c r="F95" s="215" t="s">
        <v>1375</v>
      </c>
      <c r="G95" s="216" t="s">
        <v>266</v>
      </c>
      <c r="H95" s="217">
        <v>1</v>
      </c>
      <c r="I95" s="218"/>
      <c r="J95" s="219">
        <f t="shared" si="0"/>
        <v>0</v>
      </c>
      <c r="K95" s="215" t="s">
        <v>173</v>
      </c>
      <c r="L95" s="220"/>
      <c r="M95" s="221" t="s">
        <v>5</v>
      </c>
      <c r="N95" s="222" t="s">
        <v>44</v>
      </c>
      <c r="O95" s="42"/>
      <c r="P95" s="191">
        <f t="shared" si="1"/>
        <v>0</v>
      </c>
      <c r="Q95" s="191">
        <v>3E-05</v>
      </c>
      <c r="R95" s="191">
        <f t="shared" si="2"/>
        <v>3E-05</v>
      </c>
      <c r="S95" s="191">
        <v>0</v>
      </c>
      <c r="T95" s="192">
        <f t="shared" si="3"/>
        <v>0</v>
      </c>
      <c r="AR95" s="24" t="s">
        <v>1294</v>
      </c>
      <c r="AT95" s="24" t="s">
        <v>274</v>
      </c>
      <c r="AU95" s="24" t="s">
        <v>82</v>
      </c>
      <c r="AY95" s="24" t="s">
        <v>167</v>
      </c>
      <c r="BE95" s="193">
        <f t="shared" si="4"/>
        <v>0</v>
      </c>
      <c r="BF95" s="193">
        <f t="shared" si="5"/>
        <v>0</v>
      </c>
      <c r="BG95" s="193">
        <f t="shared" si="6"/>
        <v>0</v>
      </c>
      <c r="BH95" s="193">
        <f t="shared" si="7"/>
        <v>0</v>
      </c>
      <c r="BI95" s="193">
        <f t="shared" si="8"/>
        <v>0</v>
      </c>
      <c r="BJ95" s="24" t="s">
        <v>80</v>
      </c>
      <c r="BK95" s="193">
        <f t="shared" si="9"/>
        <v>0</v>
      </c>
      <c r="BL95" s="24" t="s">
        <v>1294</v>
      </c>
      <c r="BM95" s="24" t="s">
        <v>1376</v>
      </c>
    </row>
    <row r="96" spans="2:65" s="1" customFormat="1" ht="16.5" customHeight="1">
      <c r="B96" s="181"/>
      <c r="C96" s="213" t="s">
        <v>188</v>
      </c>
      <c r="D96" s="213" t="s">
        <v>274</v>
      </c>
      <c r="E96" s="214" t="s">
        <v>1377</v>
      </c>
      <c r="F96" s="215" t="s">
        <v>1378</v>
      </c>
      <c r="G96" s="216" t="s">
        <v>266</v>
      </c>
      <c r="H96" s="217">
        <v>1</v>
      </c>
      <c r="I96" s="218"/>
      <c r="J96" s="219">
        <f t="shared" si="0"/>
        <v>0</v>
      </c>
      <c r="K96" s="215" t="s">
        <v>173</v>
      </c>
      <c r="L96" s="220"/>
      <c r="M96" s="221" t="s">
        <v>5</v>
      </c>
      <c r="N96" s="222" t="s">
        <v>44</v>
      </c>
      <c r="O96" s="42"/>
      <c r="P96" s="191">
        <f t="shared" si="1"/>
        <v>0</v>
      </c>
      <c r="Q96" s="191">
        <v>4E-05</v>
      </c>
      <c r="R96" s="191">
        <f t="shared" si="2"/>
        <v>4E-05</v>
      </c>
      <c r="S96" s="191">
        <v>0</v>
      </c>
      <c r="T96" s="192">
        <f t="shared" si="3"/>
        <v>0</v>
      </c>
      <c r="AR96" s="24" t="s">
        <v>1294</v>
      </c>
      <c r="AT96" s="24" t="s">
        <v>274</v>
      </c>
      <c r="AU96" s="24" t="s">
        <v>82</v>
      </c>
      <c r="AY96" s="24" t="s">
        <v>167</v>
      </c>
      <c r="BE96" s="193">
        <f t="shared" si="4"/>
        <v>0</v>
      </c>
      <c r="BF96" s="193">
        <f t="shared" si="5"/>
        <v>0</v>
      </c>
      <c r="BG96" s="193">
        <f t="shared" si="6"/>
        <v>0</v>
      </c>
      <c r="BH96" s="193">
        <f t="shared" si="7"/>
        <v>0</v>
      </c>
      <c r="BI96" s="193">
        <f t="shared" si="8"/>
        <v>0</v>
      </c>
      <c r="BJ96" s="24" t="s">
        <v>80</v>
      </c>
      <c r="BK96" s="193">
        <f t="shared" si="9"/>
        <v>0</v>
      </c>
      <c r="BL96" s="24" t="s">
        <v>1294</v>
      </c>
      <c r="BM96" s="24" t="s">
        <v>1379</v>
      </c>
    </row>
    <row r="97" spans="2:65" s="1" customFormat="1" ht="38.25" customHeight="1">
      <c r="B97" s="181"/>
      <c r="C97" s="182" t="s">
        <v>174</v>
      </c>
      <c r="D97" s="182" t="s">
        <v>169</v>
      </c>
      <c r="E97" s="183" t="s">
        <v>1380</v>
      </c>
      <c r="F97" s="184" t="s">
        <v>1381</v>
      </c>
      <c r="G97" s="185" t="s">
        <v>194</v>
      </c>
      <c r="H97" s="186">
        <v>4</v>
      </c>
      <c r="I97" s="187"/>
      <c r="J97" s="188">
        <f t="shared" si="0"/>
        <v>0</v>
      </c>
      <c r="K97" s="184" t="s">
        <v>173</v>
      </c>
      <c r="L97" s="41"/>
      <c r="M97" s="189" t="s">
        <v>5</v>
      </c>
      <c r="N97" s="190" t="s">
        <v>44</v>
      </c>
      <c r="O97" s="42"/>
      <c r="P97" s="191">
        <f t="shared" si="1"/>
        <v>0</v>
      </c>
      <c r="Q97" s="191">
        <v>0</v>
      </c>
      <c r="R97" s="191">
        <f t="shared" si="2"/>
        <v>0</v>
      </c>
      <c r="S97" s="191">
        <v>0</v>
      </c>
      <c r="T97" s="192">
        <f t="shared" si="3"/>
        <v>0</v>
      </c>
      <c r="AR97" s="24" t="s">
        <v>263</v>
      </c>
      <c r="AT97" s="24" t="s">
        <v>169</v>
      </c>
      <c r="AU97" s="24" t="s">
        <v>82</v>
      </c>
      <c r="AY97" s="24" t="s">
        <v>167</v>
      </c>
      <c r="BE97" s="193">
        <f t="shared" si="4"/>
        <v>0</v>
      </c>
      <c r="BF97" s="193">
        <f t="shared" si="5"/>
        <v>0</v>
      </c>
      <c r="BG97" s="193">
        <f t="shared" si="6"/>
        <v>0</v>
      </c>
      <c r="BH97" s="193">
        <f t="shared" si="7"/>
        <v>0</v>
      </c>
      <c r="BI97" s="193">
        <f t="shared" si="8"/>
        <v>0</v>
      </c>
      <c r="BJ97" s="24" t="s">
        <v>80</v>
      </c>
      <c r="BK97" s="193">
        <f t="shared" si="9"/>
        <v>0</v>
      </c>
      <c r="BL97" s="24" t="s">
        <v>263</v>
      </c>
      <c r="BM97" s="24" t="s">
        <v>1382</v>
      </c>
    </row>
    <row r="98" spans="2:65" s="1" customFormat="1" ht="16.5" customHeight="1">
      <c r="B98" s="181"/>
      <c r="C98" s="213" t="s">
        <v>197</v>
      </c>
      <c r="D98" s="213" t="s">
        <v>274</v>
      </c>
      <c r="E98" s="214" t="s">
        <v>1383</v>
      </c>
      <c r="F98" s="215" t="s">
        <v>1384</v>
      </c>
      <c r="G98" s="216" t="s">
        <v>194</v>
      </c>
      <c r="H98" s="217">
        <v>4</v>
      </c>
      <c r="I98" s="218"/>
      <c r="J98" s="219">
        <f t="shared" si="0"/>
        <v>0</v>
      </c>
      <c r="K98" s="215" t="s">
        <v>173</v>
      </c>
      <c r="L98" s="220"/>
      <c r="M98" s="221" t="s">
        <v>5</v>
      </c>
      <c r="N98" s="222" t="s">
        <v>44</v>
      </c>
      <c r="O98" s="42"/>
      <c r="P98" s="191">
        <f t="shared" si="1"/>
        <v>0</v>
      </c>
      <c r="Q98" s="191">
        <v>0.00018</v>
      </c>
      <c r="R98" s="191">
        <f t="shared" si="2"/>
        <v>0.00072</v>
      </c>
      <c r="S98" s="191">
        <v>0</v>
      </c>
      <c r="T98" s="192">
        <f t="shared" si="3"/>
        <v>0</v>
      </c>
      <c r="AR98" s="24" t="s">
        <v>353</v>
      </c>
      <c r="AT98" s="24" t="s">
        <v>274</v>
      </c>
      <c r="AU98" s="24" t="s">
        <v>82</v>
      </c>
      <c r="AY98" s="24" t="s">
        <v>167</v>
      </c>
      <c r="BE98" s="193">
        <f t="shared" si="4"/>
        <v>0</v>
      </c>
      <c r="BF98" s="193">
        <f t="shared" si="5"/>
        <v>0</v>
      </c>
      <c r="BG98" s="193">
        <f t="shared" si="6"/>
        <v>0</v>
      </c>
      <c r="BH98" s="193">
        <f t="shared" si="7"/>
        <v>0</v>
      </c>
      <c r="BI98" s="193">
        <f t="shared" si="8"/>
        <v>0</v>
      </c>
      <c r="BJ98" s="24" t="s">
        <v>80</v>
      </c>
      <c r="BK98" s="193">
        <f t="shared" si="9"/>
        <v>0</v>
      </c>
      <c r="BL98" s="24" t="s">
        <v>263</v>
      </c>
      <c r="BM98" s="24" t="s">
        <v>1385</v>
      </c>
    </row>
    <row r="99" spans="2:65" s="1" customFormat="1" ht="25.5" customHeight="1">
      <c r="B99" s="181"/>
      <c r="C99" s="182" t="s">
        <v>205</v>
      </c>
      <c r="D99" s="182" t="s">
        <v>169</v>
      </c>
      <c r="E99" s="183" t="s">
        <v>1386</v>
      </c>
      <c r="F99" s="184" t="s">
        <v>1387</v>
      </c>
      <c r="G99" s="185" t="s">
        <v>194</v>
      </c>
      <c r="H99" s="186">
        <v>80</v>
      </c>
      <c r="I99" s="187"/>
      <c r="J99" s="188">
        <f t="shared" si="0"/>
        <v>0</v>
      </c>
      <c r="K99" s="184" t="s">
        <v>173</v>
      </c>
      <c r="L99" s="41"/>
      <c r="M99" s="189" t="s">
        <v>5</v>
      </c>
      <c r="N99" s="190" t="s">
        <v>44</v>
      </c>
      <c r="O99" s="42"/>
      <c r="P99" s="191">
        <f t="shared" si="1"/>
        <v>0</v>
      </c>
      <c r="Q99" s="191">
        <v>0</v>
      </c>
      <c r="R99" s="191">
        <f t="shared" si="2"/>
        <v>0</v>
      </c>
      <c r="S99" s="191">
        <v>0</v>
      </c>
      <c r="T99" s="192">
        <f t="shared" si="3"/>
        <v>0</v>
      </c>
      <c r="AR99" s="24" t="s">
        <v>263</v>
      </c>
      <c r="AT99" s="24" t="s">
        <v>169</v>
      </c>
      <c r="AU99" s="24" t="s">
        <v>82</v>
      </c>
      <c r="AY99" s="24" t="s">
        <v>167</v>
      </c>
      <c r="BE99" s="193">
        <f t="shared" si="4"/>
        <v>0</v>
      </c>
      <c r="BF99" s="193">
        <f t="shared" si="5"/>
        <v>0</v>
      </c>
      <c r="BG99" s="193">
        <f t="shared" si="6"/>
        <v>0</v>
      </c>
      <c r="BH99" s="193">
        <f t="shared" si="7"/>
        <v>0</v>
      </c>
      <c r="BI99" s="193">
        <f t="shared" si="8"/>
        <v>0</v>
      </c>
      <c r="BJ99" s="24" t="s">
        <v>80</v>
      </c>
      <c r="BK99" s="193">
        <f t="shared" si="9"/>
        <v>0</v>
      </c>
      <c r="BL99" s="24" t="s">
        <v>263</v>
      </c>
      <c r="BM99" s="24" t="s">
        <v>1388</v>
      </c>
    </row>
    <row r="100" spans="2:65" s="1" customFormat="1" ht="16.5" customHeight="1">
      <c r="B100" s="181"/>
      <c r="C100" s="213" t="s">
        <v>212</v>
      </c>
      <c r="D100" s="213" t="s">
        <v>274</v>
      </c>
      <c r="E100" s="214" t="s">
        <v>1389</v>
      </c>
      <c r="F100" s="215" t="s">
        <v>1390</v>
      </c>
      <c r="G100" s="216" t="s">
        <v>194</v>
      </c>
      <c r="H100" s="217">
        <v>30</v>
      </c>
      <c r="I100" s="218"/>
      <c r="J100" s="219">
        <f t="shared" si="0"/>
        <v>0</v>
      </c>
      <c r="K100" s="215" t="s">
        <v>173</v>
      </c>
      <c r="L100" s="220"/>
      <c r="M100" s="221" t="s">
        <v>5</v>
      </c>
      <c r="N100" s="222" t="s">
        <v>44</v>
      </c>
      <c r="O100" s="42"/>
      <c r="P100" s="191">
        <f t="shared" si="1"/>
        <v>0</v>
      </c>
      <c r="Q100" s="191">
        <v>0.00012</v>
      </c>
      <c r="R100" s="191">
        <f t="shared" si="2"/>
        <v>0.0036</v>
      </c>
      <c r="S100" s="191">
        <v>0</v>
      </c>
      <c r="T100" s="192">
        <f t="shared" si="3"/>
        <v>0</v>
      </c>
      <c r="AR100" s="24" t="s">
        <v>1294</v>
      </c>
      <c r="AT100" s="24" t="s">
        <v>274</v>
      </c>
      <c r="AU100" s="24" t="s">
        <v>82</v>
      </c>
      <c r="AY100" s="24" t="s">
        <v>167</v>
      </c>
      <c r="BE100" s="193">
        <f t="shared" si="4"/>
        <v>0</v>
      </c>
      <c r="BF100" s="193">
        <f t="shared" si="5"/>
        <v>0</v>
      </c>
      <c r="BG100" s="193">
        <f t="shared" si="6"/>
        <v>0</v>
      </c>
      <c r="BH100" s="193">
        <f t="shared" si="7"/>
        <v>0</v>
      </c>
      <c r="BI100" s="193">
        <f t="shared" si="8"/>
        <v>0</v>
      </c>
      <c r="BJ100" s="24" t="s">
        <v>80</v>
      </c>
      <c r="BK100" s="193">
        <f t="shared" si="9"/>
        <v>0</v>
      </c>
      <c r="BL100" s="24" t="s">
        <v>1294</v>
      </c>
      <c r="BM100" s="24" t="s">
        <v>1391</v>
      </c>
    </row>
    <row r="101" spans="2:65" s="1" customFormat="1" ht="16.5" customHeight="1">
      <c r="B101" s="181"/>
      <c r="C101" s="213" t="s">
        <v>217</v>
      </c>
      <c r="D101" s="213" t="s">
        <v>274</v>
      </c>
      <c r="E101" s="214" t="s">
        <v>1392</v>
      </c>
      <c r="F101" s="215" t="s">
        <v>1393</v>
      </c>
      <c r="G101" s="216" t="s">
        <v>194</v>
      </c>
      <c r="H101" s="217">
        <v>50</v>
      </c>
      <c r="I101" s="218"/>
      <c r="J101" s="219">
        <f t="shared" si="0"/>
        <v>0</v>
      </c>
      <c r="K101" s="215" t="s">
        <v>173</v>
      </c>
      <c r="L101" s="220"/>
      <c r="M101" s="221" t="s">
        <v>5</v>
      </c>
      <c r="N101" s="222" t="s">
        <v>44</v>
      </c>
      <c r="O101" s="42"/>
      <c r="P101" s="191">
        <f t="shared" si="1"/>
        <v>0</v>
      </c>
      <c r="Q101" s="191">
        <v>0.0001</v>
      </c>
      <c r="R101" s="191">
        <f t="shared" si="2"/>
        <v>0.005</v>
      </c>
      <c r="S101" s="191">
        <v>0</v>
      </c>
      <c r="T101" s="192">
        <f t="shared" si="3"/>
        <v>0</v>
      </c>
      <c r="AR101" s="24" t="s">
        <v>1294</v>
      </c>
      <c r="AT101" s="24" t="s">
        <v>274</v>
      </c>
      <c r="AU101" s="24" t="s">
        <v>82</v>
      </c>
      <c r="AY101" s="24" t="s">
        <v>167</v>
      </c>
      <c r="BE101" s="193">
        <f t="shared" si="4"/>
        <v>0</v>
      </c>
      <c r="BF101" s="193">
        <f t="shared" si="5"/>
        <v>0</v>
      </c>
      <c r="BG101" s="193">
        <f t="shared" si="6"/>
        <v>0</v>
      </c>
      <c r="BH101" s="193">
        <f t="shared" si="7"/>
        <v>0</v>
      </c>
      <c r="BI101" s="193">
        <f t="shared" si="8"/>
        <v>0</v>
      </c>
      <c r="BJ101" s="24" t="s">
        <v>80</v>
      </c>
      <c r="BK101" s="193">
        <f t="shared" si="9"/>
        <v>0</v>
      </c>
      <c r="BL101" s="24" t="s">
        <v>1294</v>
      </c>
      <c r="BM101" s="24" t="s">
        <v>1394</v>
      </c>
    </row>
    <row r="102" spans="2:65" s="1" customFormat="1" ht="25.5" customHeight="1">
      <c r="B102" s="181"/>
      <c r="C102" s="182" t="s">
        <v>224</v>
      </c>
      <c r="D102" s="182" t="s">
        <v>169</v>
      </c>
      <c r="E102" s="183" t="s">
        <v>1395</v>
      </c>
      <c r="F102" s="184" t="s">
        <v>1396</v>
      </c>
      <c r="G102" s="185" t="s">
        <v>194</v>
      </c>
      <c r="H102" s="186">
        <v>40</v>
      </c>
      <c r="I102" s="187"/>
      <c r="J102" s="188">
        <f t="shared" si="0"/>
        <v>0</v>
      </c>
      <c r="K102" s="184" t="s">
        <v>173</v>
      </c>
      <c r="L102" s="41"/>
      <c r="M102" s="189" t="s">
        <v>5</v>
      </c>
      <c r="N102" s="190" t="s">
        <v>44</v>
      </c>
      <c r="O102" s="42"/>
      <c r="P102" s="191">
        <f t="shared" si="1"/>
        <v>0</v>
      </c>
      <c r="Q102" s="191">
        <v>0</v>
      </c>
      <c r="R102" s="191">
        <f t="shared" si="2"/>
        <v>0</v>
      </c>
      <c r="S102" s="191">
        <v>0</v>
      </c>
      <c r="T102" s="192">
        <f t="shared" si="3"/>
        <v>0</v>
      </c>
      <c r="AR102" s="24" t="s">
        <v>263</v>
      </c>
      <c r="AT102" s="24" t="s">
        <v>169</v>
      </c>
      <c r="AU102" s="24" t="s">
        <v>82</v>
      </c>
      <c r="AY102" s="24" t="s">
        <v>167</v>
      </c>
      <c r="BE102" s="193">
        <f t="shared" si="4"/>
        <v>0</v>
      </c>
      <c r="BF102" s="193">
        <f t="shared" si="5"/>
        <v>0</v>
      </c>
      <c r="BG102" s="193">
        <f t="shared" si="6"/>
        <v>0</v>
      </c>
      <c r="BH102" s="193">
        <f t="shared" si="7"/>
        <v>0</v>
      </c>
      <c r="BI102" s="193">
        <f t="shared" si="8"/>
        <v>0</v>
      </c>
      <c r="BJ102" s="24" t="s">
        <v>80</v>
      </c>
      <c r="BK102" s="193">
        <f t="shared" si="9"/>
        <v>0</v>
      </c>
      <c r="BL102" s="24" t="s">
        <v>263</v>
      </c>
      <c r="BM102" s="24" t="s">
        <v>1397</v>
      </c>
    </row>
    <row r="103" spans="2:65" s="1" customFormat="1" ht="16.5" customHeight="1">
      <c r="B103" s="181"/>
      <c r="C103" s="213" t="s">
        <v>229</v>
      </c>
      <c r="D103" s="213" t="s">
        <v>274</v>
      </c>
      <c r="E103" s="214" t="s">
        <v>1398</v>
      </c>
      <c r="F103" s="215" t="s">
        <v>1399</v>
      </c>
      <c r="G103" s="216" t="s">
        <v>194</v>
      </c>
      <c r="H103" s="217">
        <v>40</v>
      </c>
      <c r="I103" s="218"/>
      <c r="J103" s="219">
        <f t="shared" si="0"/>
        <v>0</v>
      </c>
      <c r="K103" s="215" t="s">
        <v>173</v>
      </c>
      <c r="L103" s="220"/>
      <c r="M103" s="221" t="s">
        <v>5</v>
      </c>
      <c r="N103" s="222" t="s">
        <v>44</v>
      </c>
      <c r="O103" s="42"/>
      <c r="P103" s="191">
        <f t="shared" si="1"/>
        <v>0</v>
      </c>
      <c r="Q103" s="191">
        <v>0.00017</v>
      </c>
      <c r="R103" s="191">
        <f t="shared" si="2"/>
        <v>0.0068000000000000005</v>
      </c>
      <c r="S103" s="191">
        <v>0</v>
      </c>
      <c r="T103" s="192">
        <f t="shared" si="3"/>
        <v>0</v>
      </c>
      <c r="AR103" s="24" t="s">
        <v>353</v>
      </c>
      <c r="AT103" s="24" t="s">
        <v>274</v>
      </c>
      <c r="AU103" s="24" t="s">
        <v>82</v>
      </c>
      <c r="AY103" s="24" t="s">
        <v>167</v>
      </c>
      <c r="BE103" s="193">
        <f t="shared" si="4"/>
        <v>0</v>
      </c>
      <c r="BF103" s="193">
        <f t="shared" si="5"/>
        <v>0</v>
      </c>
      <c r="BG103" s="193">
        <f t="shared" si="6"/>
        <v>0</v>
      </c>
      <c r="BH103" s="193">
        <f t="shared" si="7"/>
        <v>0</v>
      </c>
      <c r="BI103" s="193">
        <f t="shared" si="8"/>
        <v>0</v>
      </c>
      <c r="BJ103" s="24" t="s">
        <v>80</v>
      </c>
      <c r="BK103" s="193">
        <f t="shared" si="9"/>
        <v>0</v>
      </c>
      <c r="BL103" s="24" t="s">
        <v>263</v>
      </c>
      <c r="BM103" s="24" t="s">
        <v>1400</v>
      </c>
    </row>
    <row r="104" spans="2:51" s="13" customFormat="1" ht="13.5">
      <c r="B104" s="204"/>
      <c r="D104" s="194" t="s">
        <v>178</v>
      </c>
      <c r="F104" s="206" t="s">
        <v>1401</v>
      </c>
      <c r="H104" s="207">
        <v>40</v>
      </c>
      <c r="I104" s="208"/>
      <c r="L104" s="204"/>
      <c r="M104" s="209"/>
      <c r="N104" s="210"/>
      <c r="O104" s="210"/>
      <c r="P104" s="210"/>
      <c r="Q104" s="210"/>
      <c r="R104" s="210"/>
      <c r="S104" s="210"/>
      <c r="T104" s="211"/>
      <c r="AT104" s="205" t="s">
        <v>178</v>
      </c>
      <c r="AU104" s="205" t="s">
        <v>82</v>
      </c>
      <c r="AV104" s="13" t="s">
        <v>82</v>
      </c>
      <c r="AW104" s="13" t="s">
        <v>6</v>
      </c>
      <c r="AX104" s="13" t="s">
        <v>80</v>
      </c>
      <c r="AY104" s="205" t="s">
        <v>167</v>
      </c>
    </row>
    <row r="105" spans="2:65" s="1" customFormat="1" ht="25.5" customHeight="1">
      <c r="B105" s="181"/>
      <c r="C105" s="182" t="s">
        <v>234</v>
      </c>
      <c r="D105" s="182" t="s">
        <v>169</v>
      </c>
      <c r="E105" s="183" t="s">
        <v>1402</v>
      </c>
      <c r="F105" s="184" t="s">
        <v>1403</v>
      </c>
      <c r="G105" s="185" t="s">
        <v>194</v>
      </c>
      <c r="H105" s="186">
        <v>10</v>
      </c>
      <c r="I105" s="187"/>
      <c r="J105" s="188">
        <f>ROUND(I105*H105,2)</f>
        <v>0</v>
      </c>
      <c r="K105" s="184" t="s">
        <v>173</v>
      </c>
      <c r="L105" s="41"/>
      <c r="M105" s="189" t="s">
        <v>5</v>
      </c>
      <c r="N105" s="190" t="s">
        <v>44</v>
      </c>
      <c r="O105" s="42"/>
      <c r="P105" s="191">
        <f>O105*H105</f>
        <v>0</v>
      </c>
      <c r="Q105" s="191">
        <v>0</v>
      </c>
      <c r="R105" s="191">
        <f>Q105*H105</f>
        <v>0</v>
      </c>
      <c r="S105" s="191">
        <v>0</v>
      </c>
      <c r="T105" s="192">
        <f>S105*H105</f>
        <v>0</v>
      </c>
      <c r="AR105" s="24" t="s">
        <v>263</v>
      </c>
      <c r="AT105" s="24" t="s">
        <v>169</v>
      </c>
      <c r="AU105" s="24" t="s">
        <v>82</v>
      </c>
      <c r="AY105" s="24" t="s">
        <v>167</v>
      </c>
      <c r="BE105" s="193">
        <f>IF(N105="základní",J105,0)</f>
        <v>0</v>
      </c>
      <c r="BF105" s="193">
        <f>IF(N105="snížená",J105,0)</f>
        <v>0</v>
      </c>
      <c r="BG105" s="193">
        <f>IF(N105="zákl. přenesená",J105,0)</f>
        <v>0</v>
      </c>
      <c r="BH105" s="193">
        <f>IF(N105="sníž. přenesená",J105,0)</f>
        <v>0</v>
      </c>
      <c r="BI105" s="193">
        <f>IF(N105="nulová",J105,0)</f>
        <v>0</v>
      </c>
      <c r="BJ105" s="24" t="s">
        <v>80</v>
      </c>
      <c r="BK105" s="193">
        <f>ROUND(I105*H105,2)</f>
        <v>0</v>
      </c>
      <c r="BL105" s="24" t="s">
        <v>263</v>
      </c>
      <c r="BM105" s="24" t="s">
        <v>1404</v>
      </c>
    </row>
    <row r="106" spans="2:65" s="1" customFormat="1" ht="16.5" customHeight="1">
      <c r="B106" s="181"/>
      <c r="C106" s="213" t="s">
        <v>240</v>
      </c>
      <c r="D106" s="213" t="s">
        <v>274</v>
      </c>
      <c r="E106" s="214" t="s">
        <v>1405</v>
      </c>
      <c r="F106" s="215" t="s">
        <v>1406</v>
      </c>
      <c r="G106" s="216" t="s">
        <v>194</v>
      </c>
      <c r="H106" s="217">
        <v>10</v>
      </c>
      <c r="I106" s="218"/>
      <c r="J106" s="219">
        <f>ROUND(I106*H106,2)</f>
        <v>0</v>
      </c>
      <c r="K106" s="215" t="s">
        <v>173</v>
      </c>
      <c r="L106" s="220"/>
      <c r="M106" s="221" t="s">
        <v>5</v>
      </c>
      <c r="N106" s="222" t="s">
        <v>44</v>
      </c>
      <c r="O106" s="42"/>
      <c r="P106" s="191">
        <f>O106*H106</f>
        <v>0</v>
      </c>
      <c r="Q106" s="191">
        <v>0.00016</v>
      </c>
      <c r="R106" s="191">
        <f>Q106*H106</f>
        <v>0.0016</v>
      </c>
      <c r="S106" s="191">
        <v>0</v>
      </c>
      <c r="T106" s="192">
        <f>S106*H106</f>
        <v>0</v>
      </c>
      <c r="AR106" s="24" t="s">
        <v>353</v>
      </c>
      <c r="AT106" s="24" t="s">
        <v>274</v>
      </c>
      <c r="AU106" s="24" t="s">
        <v>82</v>
      </c>
      <c r="AY106" s="24" t="s">
        <v>167</v>
      </c>
      <c r="BE106" s="193">
        <f>IF(N106="základní",J106,0)</f>
        <v>0</v>
      </c>
      <c r="BF106" s="193">
        <f>IF(N106="snížená",J106,0)</f>
        <v>0</v>
      </c>
      <c r="BG106" s="193">
        <f>IF(N106="zákl. přenesená",J106,0)</f>
        <v>0</v>
      </c>
      <c r="BH106" s="193">
        <f>IF(N106="sníž. přenesená",J106,0)</f>
        <v>0</v>
      </c>
      <c r="BI106" s="193">
        <f>IF(N106="nulová",J106,0)</f>
        <v>0</v>
      </c>
      <c r="BJ106" s="24" t="s">
        <v>80</v>
      </c>
      <c r="BK106" s="193">
        <f>ROUND(I106*H106,2)</f>
        <v>0</v>
      </c>
      <c r="BL106" s="24" t="s">
        <v>263</v>
      </c>
      <c r="BM106" s="24" t="s">
        <v>1407</v>
      </c>
    </row>
    <row r="107" spans="2:51" s="13" customFormat="1" ht="13.5">
      <c r="B107" s="204"/>
      <c r="D107" s="194" t="s">
        <v>178</v>
      </c>
      <c r="F107" s="206" t="s">
        <v>1408</v>
      </c>
      <c r="H107" s="207">
        <v>10</v>
      </c>
      <c r="I107" s="208"/>
      <c r="L107" s="204"/>
      <c r="M107" s="209"/>
      <c r="N107" s="210"/>
      <c r="O107" s="210"/>
      <c r="P107" s="210"/>
      <c r="Q107" s="210"/>
      <c r="R107" s="210"/>
      <c r="S107" s="210"/>
      <c r="T107" s="211"/>
      <c r="AT107" s="205" t="s">
        <v>178</v>
      </c>
      <c r="AU107" s="205" t="s">
        <v>82</v>
      </c>
      <c r="AV107" s="13" t="s">
        <v>82</v>
      </c>
      <c r="AW107" s="13" t="s">
        <v>6</v>
      </c>
      <c r="AX107" s="13" t="s">
        <v>80</v>
      </c>
      <c r="AY107" s="205" t="s">
        <v>167</v>
      </c>
    </row>
    <row r="108" spans="2:65" s="1" customFormat="1" ht="16.5" customHeight="1">
      <c r="B108" s="181"/>
      <c r="C108" s="182" t="s">
        <v>245</v>
      </c>
      <c r="D108" s="182" t="s">
        <v>169</v>
      </c>
      <c r="E108" s="183" t="s">
        <v>1409</v>
      </c>
      <c r="F108" s="184" t="s">
        <v>1410</v>
      </c>
      <c r="G108" s="185" t="s">
        <v>266</v>
      </c>
      <c r="H108" s="186">
        <v>14</v>
      </c>
      <c r="I108" s="187"/>
      <c r="J108" s="188">
        <f aca="true" t="shared" si="10" ref="J108:J118">ROUND(I108*H108,2)</f>
        <v>0</v>
      </c>
      <c r="K108" s="184" t="s">
        <v>173</v>
      </c>
      <c r="L108" s="41"/>
      <c r="M108" s="189" t="s">
        <v>5</v>
      </c>
      <c r="N108" s="190" t="s">
        <v>44</v>
      </c>
      <c r="O108" s="42"/>
      <c r="P108" s="191">
        <f aca="true" t="shared" si="11" ref="P108:P118">O108*H108</f>
        <v>0</v>
      </c>
      <c r="Q108" s="191">
        <v>0</v>
      </c>
      <c r="R108" s="191">
        <f aca="true" t="shared" si="12" ref="R108:R118">Q108*H108</f>
        <v>0</v>
      </c>
      <c r="S108" s="191">
        <v>0</v>
      </c>
      <c r="T108" s="192">
        <f aca="true" t="shared" si="13" ref="T108:T118">S108*H108</f>
        <v>0</v>
      </c>
      <c r="AR108" s="24" t="s">
        <v>263</v>
      </c>
      <c r="AT108" s="24" t="s">
        <v>169</v>
      </c>
      <c r="AU108" s="24" t="s">
        <v>82</v>
      </c>
      <c r="AY108" s="24" t="s">
        <v>167</v>
      </c>
      <c r="BE108" s="193">
        <f aca="true" t="shared" si="14" ref="BE108:BE118">IF(N108="základní",J108,0)</f>
        <v>0</v>
      </c>
      <c r="BF108" s="193">
        <f aca="true" t="shared" si="15" ref="BF108:BF118">IF(N108="snížená",J108,0)</f>
        <v>0</v>
      </c>
      <c r="BG108" s="193">
        <f aca="true" t="shared" si="16" ref="BG108:BG118">IF(N108="zákl. přenesená",J108,0)</f>
        <v>0</v>
      </c>
      <c r="BH108" s="193">
        <f aca="true" t="shared" si="17" ref="BH108:BH118">IF(N108="sníž. přenesená",J108,0)</f>
        <v>0</v>
      </c>
      <c r="BI108" s="193">
        <f aca="true" t="shared" si="18" ref="BI108:BI118">IF(N108="nulová",J108,0)</f>
        <v>0</v>
      </c>
      <c r="BJ108" s="24" t="s">
        <v>80</v>
      </c>
      <c r="BK108" s="193">
        <f aca="true" t="shared" si="19" ref="BK108:BK118">ROUND(I108*H108,2)</f>
        <v>0</v>
      </c>
      <c r="BL108" s="24" t="s">
        <v>263</v>
      </c>
      <c r="BM108" s="24" t="s">
        <v>1411</v>
      </c>
    </row>
    <row r="109" spans="2:65" s="1" customFormat="1" ht="16.5" customHeight="1">
      <c r="B109" s="181"/>
      <c r="C109" s="213" t="s">
        <v>252</v>
      </c>
      <c r="D109" s="213" t="s">
        <v>274</v>
      </c>
      <c r="E109" s="214" t="s">
        <v>1412</v>
      </c>
      <c r="F109" s="215" t="s">
        <v>1413</v>
      </c>
      <c r="G109" s="216" t="s">
        <v>266</v>
      </c>
      <c r="H109" s="217">
        <v>7</v>
      </c>
      <c r="I109" s="218"/>
      <c r="J109" s="219">
        <f t="shared" si="10"/>
        <v>0</v>
      </c>
      <c r="K109" s="215" t="s">
        <v>5</v>
      </c>
      <c r="L109" s="220"/>
      <c r="M109" s="221" t="s">
        <v>5</v>
      </c>
      <c r="N109" s="222" t="s">
        <v>44</v>
      </c>
      <c r="O109" s="42"/>
      <c r="P109" s="191">
        <f t="shared" si="11"/>
        <v>0</v>
      </c>
      <c r="Q109" s="191">
        <v>0</v>
      </c>
      <c r="R109" s="191">
        <f t="shared" si="12"/>
        <v>0</v>
      </c>
      <c r="S109" s="191">
        <v>0</v>
      </c>
      <c r="T109" s="192">
        <f t="shared" si="13"/>
        <v>0</v>
      </c>
      <c r="AR109" s="24" t="s">
        <v>353</v>
      </c>
      <c r="AT109" s="24" t="s">
        <v>274</v>
      </c>
      <c r="AU109" s="24" t="s">
        <v>82</v>
      </c>
      <c r="AY109" s="24" t="s">
        <v>167</v>
      </c>
      <c r="BE109" s="193">
        <f t="shared" si="14"/>
        <v>0</v>
      </c>
      <c r="BF109" s="193">
        <f t="shared" si="15"/>
        <v>0</v>
      </c>
      <c r="BG109" s="193">
        <f t="shared" si="16"/>
        <v>0</v>
      </c>
      <c r="BH109" s="193">
        <f t="shared" si="17"/>
        <v>0</v>
      </c>
      <c r="BI109" s="193">
        <f t="shared" si="18"/>
        <v>0</v>
      </c>
      <c r="BJ109" s="24" t="s">
        <v>80</v>
      </c>
      <c r="BK109" s="193">
        <f t="shared" si="19"/>
        <v>0</v>
      </c>
      <c r="BL109" s="24" t="s">
        <v>263</v>
      </c>
      <c r="BM109" s="24" t="s">
        <v>1414</v>
      </c>
    </row>
    <row r="110" spans="2:65" s="1" customFormat="1" ht="16.5" customHeight="1">
      <c r="B110" s="181"/>
      <c r="C110" s="213" t="s">
        <v>11</v>
      </c>
      <c r="D110" s="213" t="s">
        <v>274</v>
      </c>
      <c r="E110" s="214" t="s">
        <v>1415</v>
      </c>
      <c r="F110" s="215" t="s">
        <v>1416</v>
      </c>
      <c r="G110" s="216" t="s">
        <v>266</v>
      </c>
      <c r="H110" s="217">
        <v>2</v>
      </c>
      <c r="I110" s="218"/>
      <c r="J110" s="219">
        <f t="shared" si="10"/>
        <v>0</v>
      </c>
      <c r="K110" s="215" t="s">
        <v>5</v>
      </c>
      <c r="L110" s="220"/>
      <c r="M110" s="221" t="s">
        <v>5</v>
      </c>
      <c r="N110" s="222" t="s">
        <v>44</v>
      </c>
      <c r="O110" s="42"/>
      <c r="P110" s="191">
        <f t="shared" si="11"/>
        <v>0</v>
      </c>
      <c r="Q110" s="191">
        <v>0</v>
      </c>
      <c r="R110" s="191">
        <f t="shared" si="12"/>
        <v>0</v>
      </c>
      <c r="S110" s="191">
        <v>0</v>
      </c>
      <c r="T110" s="192">
        <f t="shared" si="13"/>
        <v>0</v>
      </c>
      <c r="AR110" s="24" t="s">
        <v>353</v>
      </c>
      <c r="AT110" s="24" t="s">
        <v>274</v>
      </c>
      <c r="AU110" s="24" t="s">
        <v>82</v>
      </c>
      <c r="AY110" s="24" t="s">
        <v>167</v>
      </c>
      <c r="BE110" s="193">
        <f t="shared" si="14"/>
        <v>0</v>
      </c>
      <c r="BF110" s="193">
        <f t="shared" si="15"/>
        <v>0</v>
      </c>
      <c r="BG110" s="193">
        <f t="shared" si="16"/>
        <v>0</v>
      </c>
      <c r="BH110" s="193">
        <f t="shared" si="17"/>
        <v>0</v>
      </c>
      <c r="BI110" s="193">
        <f t="shared" si="18"/>
        <v>0</v>
      </c>
      <c r="BJ110" s="24" t="s">
        <v>80</v>
      </c>
      <c r="BK110" s="193">
        <f t="shared" si="19"/>
        <v>0</v>
      </c>
      <c r="BL110" s="24" t="s">
        <v>263</v>
      </c>
      <c r="BM110" s="24" t="s">
        <v>1417</v>
      </c>
    </row>
    <row r="111" spans="2:65" s="1" customFormat="1" ht="16.5" customHeight="1">
      <c r="B111" s="181"/>
      <c r="C111" s="213" t="s">
        <v>263</v>
      </c>
      <c r="D111" s="213" t="s">
        <v>274</v>
      </c>
      <c r="E111" s="214" t="s">
        <v>1418</v>
      </c>
      <c r="F111" s="215" t="s">
        <v>1419</v>
      </c>
      <c r="G111" s="216" t="s">
        <v>266</v>
      </c>
      <c r="H111" s="217">
        <v>5</v>
      </c>
      <c r="I111" s="218"/>
      <c r="J111" s="219">
        <f t="shared" si="10"/>
        <v>0</v>
      </c>
      <c r="K111" s="215" t="s">
        <v>5</v>
      </c>
      <c r="L111" s="220"/>
      <c r="M111" s="221" t="s">
        <v>5</v>
      </c>
      <c r="N111" s="222" t="s">
        <v>44</v>
      </c>
      <c r="O111" s="42"/>
      <c r="P111" s="191">
        <f t="shared" si="11"/>
        <v>0</v>
      </c>
      <c r="Q111" s="191">
        <v>0</v>
      </c>
      <c r="R111" s="191">
        <f t="shared" si="12"/>
        <v>0</v>
      </c>
      <c r="S111" s="191">
        <v>0</v>
      </c>
      <c r="T111" s="192">
        <f t="shared" si="13"/>
        <v>0</v>
      </c>
      <c r="AR111" s="24" t="s">
        <v>353</v>
      </c>
      <c r="AT111" s="24" t="s">
        <v>274</v>
      </c>
      <c r="AU111" s="24" t="s">
        <v>82</v>
      </c>
      <c r="AY111" s="24" t="s">
        <v>167</v>
      </c>
      <c r="BE111" s="193">
        <f t="shared" si="14"/>
        <v>0</v>
      </c>
      <c r="BF111" s="193">
        <f t="shared" si="15"/>
        <v>0</v>
      </c>
      <c r="BG111" s="193">
        <f t="shared" si="16"/>
        <v>0</v>
      </c>
      <c r="BH111" s="193">
        <f t="shared" si="17"/>
        <v>0</v>
      </c>
      <c r="BI111" s="193">
        <f t="shared" si="18"/>
        <v>0</v>
      </c>
      <c r="BJ111" s="24" t="s">
        <v>80</v>
      </c>
      <c r="BK111" s="193">
        <f t="shared" si="19"/>
        <v>0</v>
      </c>
      <c r="BL111" s="24" t="s">
        <v>263</v>
      </c>
      <c r="BM111" s="24" t="s">
        <v>1420</v>
      </c>
    </row>
    <row r="112" spans="2:65" s="1" customFormat="1" ht="38.25" customHeight="1">
      <c r="B112" s="181"/>
      <c r="C112" s="182" t="s">
        <v>268</v>
      </c>
      <c r="D112" s="182" t="s">
        <v>169</v>
      </c>
      <c r="E112" s="183" t="s">
        <v>1421</v>
      </c>
      <c r="F112" s="184" t="s">
        <v>1422</v>
      </c>
      <c r="G112" s="185" t="s">
        <v>194</v>
      </c>
      <c r="H112" s="186">
        <v>22</v>
      </c>
      <c r="I112" s="187"/>
      <c r="J112" s="188">
        <f t="shared" si="10"/>
        <v>0</v>
      </c>
      <c r="K112" s="184" t="s">
        <v>173</v>
      </c>
      <c r="L112" s="41"/>
      <c r="M112" s="189" t="s">
        <v>5</v>
      </c>
      <c r="N112" s="190" t="s">
        <v>44</v>
      </c>
      <c r="O112" s="42"/>
      <c r="P112" s="191">
        <f t="shared" si="11"/>
        <v>0</v>
      </c>
      <c r="Q112" s="191">
        <v>0</v>
      </c>
      <c r="R112" s="191">
        <f t="shared" si="12"/>
        <v>0</v>
      </c>
      <c r="S112" s="191">
        <v>0</v>
      </c>
      <c r="T112" s="192">
        <f t="shared" si="13"/>
        <v>0</v>
      </c>
      <c r="AR112" s="24" t="s">
        <v>263</v>
      </c>
      <c r="AT112" s="24" t="s">
        <v>169</v>
      </c>
      <c r="AU112" s="24" t="s">
        <v>82</v>
      </c>
      <c r="AY112" s="24" t="s">
        <v>167</v>
      </c>
      <c r="BE112" s="193">
        <f t="shared" si="14"/>
        <v>0</v>
      </c>
      <c r="BF112" s="193">
        <f t="shared" si="15"/>
        <v>0</v>
      </c>
      <c r="BG112" s="193">
        <f t="shared" si="16"/>
        <v>0</v>
      </c>
      <c r="BH112" s="193">
        <f t="shared" si="17"/>
        <v>0</v>
      </c>
      <c r="BI112" s="193">
        <f t="shared" si="18"/>
        <v>0</v>
      </c>
      <c r="BJ112" s="24" t="s">
        <v>80</v>
      </c>
      <c r="BK112" s="193">
        <f t="shared" si="19"/>
        <v>0</v>
      </c>
      <c r="BL112" s="24" t="s">
        <v>263</v>
      </c>
      <c r="BM112" s="24" t="s">
        <v>1423</v>
      </c>
    </row>
    <row r="113" spans="2:65" s="1" customFormat="1" ht="16.5" customHeight="1">
      <c r="B113" s="181"/>
      <c r="C113" s="213" t="s">
        <v>273</v>
      </c>
      <c r="D113" s="213" t="s">
        <v>274</v>
      </c>
      <c r="E113" s="214" t="s">
        <v>1424</v>
      </c>
      <c r="F113" s="215" t="s">
        <v>1425</v>
      </c>
      <c r="G113" s="216" t="s">
        <v>394</v>
      </c>
      <c r="H113" s="217">
        <v>22</v>
      </c>
      <c r="I113" s="218"/>
      <c r="J113" s="219">
        <f t="shared" si="10"/>
        <v>0</v>
      </c>
      <c r="K113" s="215" t="s">
        <v>173</v>
      </c>
      <c r="L113" s="220"/>
      <c r="M113" s="221" t="s">
        <v>5</v>
      </c>
      <c r="N113" s="222" t="s">
        <v>44</v>
      </c>
      <c r="O113" s="42"/>
      <c r="P113" s="191">
        <f t="shared" si="11"/>
        <v>0</v>
      </c>
      <c r="Q113" s="191">
        <v>0.001</v>
      </c>
      <c r="R113" s="191">
        <f t="shared" si="12"/>
        <v>0.022</v>
      </c>
      <c r="S113" s="191">
        <v>0</v>
      </c>
      <c r="T113" s="192">
        <f t="shared" si="13"/>
        <v>0</v>
      </c>
      <c r="AR113" s="24" t="s">
        <v>353</v>
      </c>
      <c r="AT113" s="24" t="s">
        <v>274</v>
      </c>
      <c r="AU113" s="24" t="s">
        <v>82</v>
      </c>
      <c r="AY113" s="24" t="s">
        <v>167</v>
      </c>
      <c r="BE113" s="193">
        <f t="shared" si="14"/>
        <v>0</v>
      </c>
      <c r="BF113" s="193">
        <f t="shared" si="15"/>
        <v>0</v>
      </c>
      <c r="BG113" s="193">
        <f t="shared" si="16"/>
        <v>0</v>
      </c>
      <c r="BH113" s="193">
        <f t="shared" si="17"/>
        <v>0</v>
      </c>
      <c r="BI113" s="193">
        <f t="shared" si="18"/>
        <v>0</v>
      </c>
      <c r="BJ113" s="24" t="s">
        <v>80</v>
      </c>
      <c r="BK113" s="193">
        <f t="shared" si="19"/>
        <v>0</v>
      </c>
      <c r="BL113" s="24" t="s">
        <v>263</v>
      </c>
      <c r="BM113" s="24" t="s">
        <v>1426</v>
      </c>
    </row>
    <row r="114" spans="2:65" s="1" customFormat="1" ht="16.5" customHeight="1">
      <c r="B114" s="181"/>
      <c r="C114" s="213" t="s">
        <v>278</v>
      </c>
      <c r="D114" s="213" t="s">
        <v>274</v>
      </c>
      <c r="E114" s="214" t="s">
        <v>1427</v>
      </c>
      <c r="F114" s="215" t="s">
        <v>1428</v>
      </c>
      <c r="G114" s="216" t="s">
        <v>266</v>
      </c>
      <c r="H114" s="217">
        <v>20</v>
      </c>
      <c r="I114" s="218"/>
      <c r="J114" s="219">
        <f t="shared" si="10"/>
        <v>0</v>
      </c>
      <c r="K114" s="215" t="s">
        <v>5</v>
      </c>
      <c r="L114" s="220"/>
      <c r="M114" s="221" t="s">
        <v>5</v>
      </c>
      <c r="N114" s="222" t="s">
        <v>44</v>
      </c>
      <c r="O114" s="42"/>
      <c r="P114" s="191">
        <f t="shared" si="11"/>
        <v>0</v>
      </c>
      <c r="Q114" s="191">
        <v>0</v>
      </c>
      <c r="R114" s="191">
        <f t="shared" si="12"/>
        <v>0</v>
      </c>
      <c r="S114" s="191">
        <v>0</v>
      </c>
      <c r="T114" s="192">
        <f t="shared" si="13"/>
        <v>0</v>
      </c>
      <c r="AR114" s="24" t="s">
        <v>353</v>
      </c>
      <c r="AT114" s="24" t="s">
        <v>274</v>
      </c>
      <c r="AU114" s="24" t="s">
        <v>82</v>
      </c>
      <c r="AY114" s="24" t="s">
        <v>167</v>
      </c>
      <c r="BE114" s="193">
        <f t="shared" si="14"/>
        <v>0</v>
      </c>
      <c r="BF114" s="193">
        <f t="shared" si="15"/>
        <v>0</v>
      </c>
      <c r="BG114" s="193">
        <f t="shared" si="16"/>
        <v>0</v>
      </c>
      <c r="BH114" s="193">
        <f t="shared" si="17"/>
        <v>0</v>
      </c>
      <c r="BI114" s="193">
        <f t="shared" si="18"/>
        <v>0</v>
      </c>
      <c r="BJ114" s="24" t="s">
        <v>80</v>
      </c>
      <c r="BK114" s="193">
        <f t="shared" si="19"/>
        <v>0</v>
      </c>
      <c r="BL114" s="24" t="s">
        <v>263</v>
      </c>
      <c r="BM114" s="24" t="s">
        <v>1429</v>
      </c>
    </row>
    <row r="115" spans="2:65" s="1" customFormat="1" ht="16.5" customHeight="1">
      <c r="B115" s="181"/>
      <c r="C115" s="213" t="s">
        <v>283</v>
      </c>
      <c r="D115" s="213" t="s">
        <v>274</v>
      </c>
      <c r="E115" s="214" t="s">
        <v>1430</v>
      </c>
      <c r="F115" s="215" t="s">
        <v>1431</v>
      </c>
      <c r="G115" s="216" t="s">
        <v>266</v>
      </c>
      <c r="H115" s="217">
        <v>10</v>
      </c>
      <c r="I115" s="218"/>
      <c r="J115" s="219">
        <f t="shared" si="10"/>
        <v>0</v>
      </c>
      <c r="K115" s="215" t="s">
        <v>173</v>
      </c>
      <c r="L115" s="220"/>
      <c r="M115" s="221" t="s">
        <v>5</v>
      </c>
      <c r="N115" s="222" t="s">
        <v>44</v>
      </c>
      <c r="O115" s="42"/>
      <c r="P115" s="191">
        <f t="shared" si="11"/>
        <v>0</v>
      </c>
      <c r="Q115" s="191">
        <v>0.00026</v>
      </c>
      <c r="R115" s="191">
        <f t="shared" si="12"/>
        <v>0.0026</v>
      </c>
      <c r="S115" s="191">
        <v>0</v>
      </c>
      <c r="T115" s="192">
        <f t="shared" si="13"/>
        <v>0</v>
      </c>
      <c r="AR115" s="24" t="s">
        <v>353</v>
      </c>
      <c r="AT115" s="24" t="s">
        <v>274</v>
      </c>
      <c r="AU115" s="24" t="s">
        <v>82</v>
      </c>
      <c r="AY115" s="24" t="s">
        <v>167</v>
      </c>
      <c r="BE115" s="193">
        <f t="shared" si="14"/>
        <v>0</v>
      </c>
      <c r="BF115" s="193">
        <f t="shared" si="15"/>
        <v>0</v>
      </c>
      <c r="BG115" s="193">
        <f t="shared" si="16"/>
        <v>0</v>
      </c>
      <c r="BH115" s="193">
        <f t="shared" si="17"/>
        <v>0</v>
      </c>
      <c r="BI115" s="193">
        <f t="shared" si="18"/>
        <v>0</v>
      </c>
      <c r="BJ115" s="24" t="s">
        <v>80</v>
      </c>
      <c r="BK115" s="193">
        <f t="shared" si="19"/>
        <v>0</v>
      </c>
      <c r="BL115" s="24" t="s">
        <v>263</v>
      </c>
      <c r="BM115" s="24" t="s">
        <v>1432</v>
      </c>
    </row>
    <row r="116" spans="2:65" s="1" customFormat="1" ht="38.25" customHeight="1">
      <c r="B116" s="181"/>
      <c r="C116" s="182" t="s">
        <v>10</v>
      </c>
      <c r="D116" s="182" t="s">
        <v>169</v>
      </c>
      <c r="E116" s="183" t="s">
        <v>1433</v>
      </c>
      <c r="F116" s="184" t="s">
        <v>1434</v>
      </c>
      <c r="G116" s="185" t="s">
        <v>194</v>
      </c>
      <c r="H116" s="186">
        <v>11</v>
      </c>
      <c r="I116" s="187"/>
      <c r="J116" s="188">
        <f t="shared" si="10"/>
        <v>0</v>
      </c>
      <c r="K116" s="184" t="s">
        <v>173</v>
      </c>
      <c r="L116" s="41"/>
      <c r="M116" s="189" t="s">
        <v>5</v>
      </c>
      <c r="N116" s="190" t="s">
        <v>44</v>
      </c>
      <c r="O116" s="42"/>
      <c r="P116" s="191">
        <f t="shared" si="11"/>
        <v>0</v>
      </c>
      <c r="Q116" s="191">
        <v>0</v>
      </c>
      <c r="R116" s="191">
        <f t="shared" si="12"/>
        <v>0</v>
      </c>
      <c r="S116" s="191">
        <v>0</v>
      </c>
      <c r="T116" s="192">
        <f t="shared" si="13"/>
        <v>0</v>
      </c>
      <c r="AR116" s="24" t="s">
        <v>263</v>
      </c>
      <c r="AT116" s="24" t="s">
        <v>169</v>
      </c>
      <c r="AU116" s="24" t="s">
        <v>82</v>
      </c>
      <c r="AY116" s="24" t="s">
        <v>167</v>
      </c>
      <c r="BE116" s="193">
        <f t="shared" si="14"/>
        <v>0</v>
      </c>
      <c r="BF116" s="193">
        <f t="shared" si="15"/>
        <v>0</v>
      </c>
      <c r="BG116" s="193">
        <f t="shared" si="16"/>
        <v>0</v>
      </c>
      <c r="BH116" s="193">
        <f t="shared" si="17"/>
        <v>0</v>
      </c>
      <c r="BI116" s="193">
        <f t="shared" si="18"/>
        <v>0</v>
      </c>
      <c r="BJ116" s="24" t="s">
        <v>80</v>
      </c>
      <c r="BK116" s="193">
        <f t="shared" si="19"/>
        <v>0</v>
      </c>
      <c r="BL116" s="24" t="s">
        <v>263</v>
      </c>
      <c r="BM116" s="24" t="s">
        <v>1435</v>
      </c>
    </row>
    <row r="117" spans="2:65" s="1" customFormat="1" ht="16.5" customHeight="1">
      <c r="B117" s="181"/>
      <c r="C117" s="213" t="s">
        <v>294</v>
      </c>
      <c r="D117" s="213" t="s">
        <v>274</v>
      </c>
      <c r="E117" s="214" t="s">
        <v>1436</v>
      </c>
      <c r="F117" s="215" t="s">
        <v>1437</v>
      </c>
      <c r="G117" s="216" t="s">
        <v>394</v>
      </c>
      <c r="H117" s="217">
        <v>5</v>
      </c>
      <c r="I117" s="218"/>
      <c r="J117" s="219">
        <f t="shared" si="10"/>
        <v>0</v>
      </c>
      <c r="K117" s="215" t="s">
        <v>173</v>
      </c>
      <c r="L117" s="220"/>
      <c r="M117" s="221" t="s">
        <v>5</v>
      </c>
      <c r="N117" s="222" t="s">
        <v>44</v>
      </c>
      <c r="O117" s="42"/>
      <c r="P117" s="191">
        <f t="shared" si="11"/>
        <v>0</v>
      </c>
      <c r="Q117" s="191">
        <v>0.001</v>
      </c>
      <c r="R117" s="191">
        <f t="shared" si="12"/>
        <v>0.005</v>
      </c>
      <c r="S117" s="191">
        <v>0</v>
      </c>
      <c r="T117" s="192">
        <f t="shared" si="13"/>
        <v>0</v>
      </c>
      <c r="AR117" s="24" t="s">
        <v>353</v>
      </c>
      <c r="AT117" s="24" t="s">
        <v>274</v>
      </c>
      <c r="AU117" s="24" t="s">
        <v>82</v>
      </c>
      <c r="AY117" s="24" t="s">
        <v>167</v>
      </c>
      <c r="BE117" s="193">
        <f t="shared" si="14"/>
        <v>0</v>
      </c>
      <c r="BF117" s="193">
        <f t="shared" si="15"/>
        <v>0</v>
      </c>
      <c r="BG117" s="193">
        <f t="shared" si="16"/>
        <v>0</v>
      </c>
      <c r="BH117" s="193">
        <f t="shared" si="17"/>
        <v>0</v>
      </c>
      <c r="BI117" s="193">
        <f t="shared" si="18"/>
        <v>0</v>
      </c>
      <c r="BJ117" s="24" t="s">
        <v>80</v>
      </c>
      <c r="BK117" s="193">
        <f t="shared" si="19"/>
        <v>0</v>
      </c>
      <c r="BL117" s="24" t="s">
        <v>263</v>
      </c>
      <c r="BM117" s="24" t="s">
        <v>1438</v>
      </c>
    </row>
    <row r="118" spans="2:65" s="1" customFormat="1" ht="25.5" customHeight="1">
      <c r="B118" s="181"/>
      <c r="C118" s="182" t="s">
        <v>299</v>
      </c>
      <c r="D118" s="182" t="s">
        <v>169</v>
      </c>
      <c r="E118" s="183" t="s">
        <v>1439</v>
      </c>
      <c r="F118" s="184" t="s">
        <v>1440</v>
      </c>
      <c r="G118" s="185" t="s">
        <v>194</v>
      </c>
      <c r="H118" s="186">
        <v>40</v>
      </c>
      <c r="I118" s="187"/>
      <c r="J118" s="188">
        <f t="shared" si="10"/>
        <v>0</v>
      </c>
      <c r="K118" s="184" t="s">
        <v>173</v>
      </c>
      <c r="L118" s="41"/>
      <c r="M118" s="189" t="s">
        <v>5</v>
      </c>
      <c r="N118" s="190" t="s">
        <v>44</v>
      </c>
      <c r="O118" s="42"/>
      <c r="P118" s="191">
        <f t="shared" si="11"/>
        <v>0</v>
      </c>
      <c r="Q118" s="191">
        <v>0</v>
      </c>
      <c r="R118" s="191">
        <f t="shared" si="12"/>
        <v>0</v>
      </c>
      <c r="S118" s="191">
        <v>0</v>
      </c>
      <c r="T118" s="192">
        <f t="shared" si="13"/>
        <v>0</v>
      </c>
      <c r="AR118" s="24" t="s">
        <v>263</v>
      </c>
      <c r="AT118" s="24" t="s">
        <v>169</v>
      </c>
      <c r="AU118" s="24" t="s">
        <v>82</v>
      </c>
      <c r="AY118" s="24" t="s">
        <v>167</v>
      </c>
      <c r="BE118" s="193">
        <f t="shared" si="14"/>
        <v>0</v>
      </c>
      <c r="BF118" s="193">
        <f t="shared" si="15"/>
        <v>0</v>
      </c>
      <c r="BG118" s="193">
        <f t="shared" si="16"/>
        <v>0</v>
      </c>
      <c r="BH118" s="193">
        <f t="shared" si="17"/>
        <v>0</v>
      </c>
      <c r="BI118" s="193">
        <f t="shared" si="18"/>
        <v>0</v>
      </c>
      <c r="BJ118" s="24" t="s">
        <v>80</v>
      </c>
      <c r="BK118" s="193">
        <f t="shared" si="19"/>
        <v>0</v>
      </c>
      <c r="BL118" s="24" t="s">
        <v>263</v>
      </c>
      <c r="BM118" s="24" t="s">
        <v>1441</v>
      </c>
    </row>
    <row r="119" spans="2:47" s="1" customFormat="1" ht="28.5">
      <c r="B119" s="41"/>
      <c r="D119" s="194" t="s">
        <v>176</v>
      </c>
      <c r="F119" s="195" t="s">
        <v>1442</v>
      </c>
      <c r="I119" s="156"/>
      <c r="L119" s="41"/>
      <c r="M119" s="196"/>
      <c r="N119" s="42"/>
      <c r="O119" s="42"/>
      <c r="P119" s="42"/>
      <c r="Q119" s="42"/>
      <c r="R119" s="42"/>
      <c r="S119" s="42"/>
      <c r="T119" s="70"/>
      <c r="AT119" s="24" t="s">
        <v>176</v>
      </c>
      <c r="AU119" s="24" t="s">
        <v>82</v>
      </c>
    </row>
    <row r="120" spans="2:65" s="1" customFormat="1" ht="16.5" customHeight="1">
      <c r="B120" s="181"/>
      <c r="C120" s="213" t="s">
        <v>305</v>
      </c>
      <c r="D120" s="213" t="s">
        <v>274</v>
      </c>
      <c r="E120" s="214" t="s">
        <v>1443</v>
      </c>
      <c r="F120" s="215" t="s">
        <v>1444</v>
      </c>
      <c r="G120" s="216" t="s">
        <v>394</v>
      </c>
      <c r="H120" s="217">
        <v>10</v>
      </c>
      <c r="I120" s="218"/>
      <c r="J120" s="219">
        <f>ROUND(I120*H120,2)</f>
        <v>0</v>
      </c>
      <c r="K120" s="215" t="s">
        <v>173</v>
      </c>
      <c r="L120" s="220"/>
      <c r="M120" s="221" t="s">
        <v>5</v>
      </c>
      <c r="N120" s="222" t="s">
        <v>44</v>
      </c>
      <c r="O120" s="42"/>
      <c r="P120" s="191">
        <f>O120*H120</f>
        <v>0</v>
      </c>
      <c r="Q120" s="191">
        <v>0.001</v>
      </c>
      <c r="R120" s="191">
        <f>Q120*H120</f>
        <v>0.01</v>
      </c>
      <c r="S120" s="191">
        <v>0</v>
      </c>
      <c r="T120" s="192">
        <f>S120*H120</f>
        <v>0</v>
      </c>
      <c r="AR120" s="24" t="s">
        <v>353</v>
      </c>
      <c r="AT120" s="24" t="s">
        <v>274</v>
      </c>
      <c r="AU120" s="24" t="s">
        <v>82</v>
      </c>
      <c r="AY120" s="24" t="s">
        <v>167</v>
      </c>
      <c r="BE120" s="193">
        <f>IF(N120="základní",J120,0)</f>
        <v>0</v>
      </c>
      <c r="BF120" s="193">
        <f>IF(N120="snížená",J120,0)</f>
        <v>0</v>
      </c>
      <c r="BG120" s="193">
        <f>IF(N120="zákl. přenesená",J120,0)</f>
        <v>0</v>
      </c>
      <c r="BH120" s="193">
        <f>IF(N120="sníž. přenesená",J120,0)</f>
        <v>0</v>
      </c>
      <c r="BI120" s="193">
        <f>IF(N120="nulová",J120,0)</f>
        <v>0</v>
      </c>
      <c r="BJ120" s="24" t="s">
        <v>80</v>
      </c>
      <c r="BK120" s="193">
        <f>ROUND(I120*H120,2)</f>
        <v>0</v>
      </c>
      <c r="BL120" s="24" t="s">
        <v>263</v>
      </c>
      <c r="BM120" s="24" t="s">
        <v>1445</v>
      </c>
    </row>
    <row r="121" spans="2:65" s="1" customFormat="1" ht="16.5" customHeight="1">
      <c r="B121" s="181"/>
      <c r="C121" s="213" t="s">
        <v>310</v>
      </c>
      <c r="D121" s="213" t="s">
        <v>274</v>
      </c>
      <c r="E121" s="214" t="s">
        <v>1446</v>
      </c>
      <c r="F121" s="215" t="s">
        <v>1447</v>
      </c>
      <c r="G121" s="216" t="s">
        <v>266</v>
      </c>
      <c r="H121" s="217">
        <v>30</v>
      </c>
      <c r="I121" s="218"/>
      <c r="J121" s="219">
        <f>ROUND(I121*H121,2)</f>
        <v>0</v>
      </c>
      <c r="K121" s="215" t="s">
        <v>173</v>
      </c>
      <c r="L121" s="220"/>
      <c r="M121" s="221" t="s">
        <v>5</v>
      </c>
      <c r="N121" s="222" t="s">
        <v>44</v>
      </c>
      <c r="O121" s="42"/>
      <c r="P121" s="191">
        <f>O121*H121</f>
        <v>0</v>
      </c>
      <c r="Q121" s="191">
        <v>0.00011</v>
      </c>
      <c r="R121" s="191">
        <f>Q121*H121</f>
        <v>0.0033</v>
      </c>
      <c r="S121" s="191">
        <v>0</v>
      </c>
      <c r="T121" s="192">
        <f>S121*H121</f>
        <v>0</v>
      </c>
      <c r="AR121" s="24" t="s">
        <v>353</v>
      </c>
      <c r="AT121" s="24" t="s">
        <v>274</v>
      </c>
      <c r="AU121" s="24" t="s">
        <v>82</v>
      </c>
      <c r="AY121" s="24" t="s">
        <v>167</v>
      </c>
      <c r="BE121" s="193">
        <f>IF(N121="základní",J121,0)</f>
        <v>0</v>
      </c>
      <c r="BF121" s="193">
        <f>IF(N121="snížená",J121,0)</f>
        <v>0</v>
      </c>
      <c r="BG121" s="193">
        <f>IF(N121="zákl. přenesená",J121,0)</f>
        <v>0</v>
      </c>
      <c r="BH121" s="193">
        <f>IF(N121="sníž. přenesená",J121,0)</f>
        <v>0</v>
      </c>
      <c r="BI121" s="193">
        <f>IF(N121="nulová",J121,0)</f>
        <v>0</v>
      </c>
      <c r="BJ121" s="24" t="s">
        <v>80</v>
      </c>
      <c r="BK121" s="193">
        <f>ROUND(I121*H121,2)</f>
        <v>0</v>
      </c>
      <c r="BL121" s="24" t="s">
        <v>263</v>
      </c>
      <c r="BM121" s="24" t="s">
        <v>1448</v>
      </c>
    </row>
    <row r="122" spans="2:65" s="1" customFormat="1" ht="16.5" customHeight="1">
      <c r="B122" s="181"/>
      <c r="C122" s="213" t="s">
        <v>315</v>
      </c>
      <c r="D122" s="213" t="s">
        <v>274</v>
      </c>
      <c r="E122" s="214" t="s">
        <v>1449</v>
      </c>
      <c r="F122" s="215" t="s">
        <v>1450</v>
      </c>
      <c r="G122" s="216" t="s">
        <v>1451</v>
      </c>
      <c r="H122" s="217">
        <v>20</v>
      </c>
      <c r="I122" s="218"/>
      <c r="J122" s="219">
        <f>ROUND(I122*H122,2)</f>
        <v>0</v>
      </c>
      <c r="K122" s="215" t="s">
        <v>5</v>
      </c>
      <c r="L122" s="220"/>
      <c r="M122" s="221" t="s">
        <v>5</v>
      </c>
      <c r="N122" s="222" t="s">
        <v>44</v>
      </c>
      <c r="O122" s="42"/>
      <c r="P122" s="191">
        <f>O122*H122</f>
        <v>0</v>
      </c>
      <c r="Q122" s="191">
        <v>0</v>
      </c>
      <c r="R122" s="191">
        <f>Q122*H122</f>
        <v>0</v>
      </c>
      <c r="S122" s="191">
        <v>0</v>
      </c>
      <c r="T122" s="192">
        <f>S122*H122</f>
        <v>0</v>
      </c>
      <c r="AR122" s="24" t="s">
        <v>353</v>
      </c>
      <c r="AT122" s="24" t="s">
        <v>274</v>
      </c>
      <c r="AU122" s="24" t="s">
        <v>82</v>
      </c>
      <c r="AY122" s="24" t="s">
        <v>167</v>
      </c>
      <c r="BE122" s="193">
        <f>IF(N122="základní",J122,0)</f>
        <v>0</v>
      </c>
      <c r="BF122" s="193">
        <f>IF(N122="snížená",J122,0)</f>
        <v>0</v>
      </c>
      <c r="BG122" s="193">
        <f>IF(N122="zákl. přenesená",J122,0)</f>
        <v>0</v>
      </c>
      <c r="BH122" s="193">
        <f>IF(N122="sníž. přenesená",J122,0)</f>
        <v>0</v>
      </c>
      <c r="BI122" s="193">
        <f>IF(N122="nulová",J122,0)</f>
        <v>0</v>
      </c>
      <c r="BJ122" s="24" t="s">
        <v>80</v>
      </c>
      <c r="BK122" s="193">
        <f>ROUND(I122*H122,2)</f>
        <v>0</v>
      </c>
      <c r="BL122" s="24" t="s">
        <v>263</v>
      </c>
      <c r="BM122" s="24" t="s">
        <v>1452</v>
      </c>
    </row>
    <row r="123" spans="2:47" s="1" customFormat="1" ht="19">
      <c r="B123" s="41"/>
      <c r="D123" s="194" t="s">
        <v>429</v>
      </c>
      <c r="F123" s="195" t="s">
        <v>1453</v>
      </c>
      <c r="I123" s="156"/>
      <c r="L123" s="41"/>
      <c r="M123" s="196"/>
      <c r="N123" s="42"/>
      <c r="O123" s="42"/>
      <c r="P123" s="42"/>
      <c r="Q123" s="42"/>
      <c r="R123" s="42"/>
      <c r="S123" s="42"/>
      <c r="T123" s="70"/>
      <c r="AT123" s="24" t="s">
        <v>429</v>
      </c>
      <c r="AU123" s="24" t="s">
        <v>82</v>
      </c>
    </row>
    <row r="124" spans="2:65" s="1" customFormat="1" ht="16.5" customHeight="1">
      <c r="B124" s="181"/>
      <c r="C124" s="182" t="s">
        <v>320</v>
      </c>
      <c r="D124" s="182" t="s">
        <v>169</v>
      </c>
      <c r="E124" s="183" t="s">
        <v>1454</v>
      </c>
      <c r="F124" s="184" t="s">
        <v>1455</v>
      </c>
      <c r="G124" s="185" t="s">
        <v>266</v>
      </c>
      <c r="H124" s="186">
        <v>20</v>
      </c>
      <c r="I124" s="187"/>
      <c r="J124" s="188">
        <f>ROUND(I124*H124,2)</f>
        <v>0</v>
      </c>
      <c r="K124" s="184" t="s">
        <v>173</v>
      </c>
      <c r="L124" s="41"/>
      <c r="M124" s="189" t="s">
        <v>5</v>
      </c>
      <c r="N124" s="190" t="s">
        <v>44</v>
      </c>
      <c r="O124" s="42"/>
      <c r="P124" s="191">
        <f>O124*H124</f>
        <v>0</v>
      </c>
      <c r="Q124" s="191">
        <v>0</v>
      </c>
      <c r="R124" s="191">
        <f>Q124*H124</f>
        <v>0</v>
      </c>
      <c r="S124" s="191">
        <v>0</v>
      </c>
      <c r="T124" s="192">
        <f>S124*H124</f>
        <v>0</v>
      </c>
      <c r="AR124" s="24" t="s">
        <v>263</v>
      </c>
      <c r="AT124" s="24" t="s">
        <v>169</v>
      </c>
      <c r="AU124" s="24" t="s">
        <v>82</v>
      </c>
      <c r="AY124" s="24" t="s">
        <v>167</v>
      </c>
      <c r="BE124" s="193">
        <f>IF(N124="základní",J124,0)</f>
        <v>0</v>
      </c>
      <c r="BF124" s="193">
        <f>IF(N124="snížená",J124,0)</f>
        <v>0</v>
      </c>
      <c r="BG124" s="193">
        <f>IF(N124="zákl. přenesená",J124,0)</f>
        <v>0</v>
      </c>
      <c r="BH124" s="193">
        <f>IF(N124="sníž. přenesená",J124,0)</f>
        <v>0</v>
      </c>
      <c r="BI124" s="193">
        <f>IF(N124="nulová",J124,0)</f>
        <v>0</v>
      </c>
      <c r="BJ124" s="24" t="s">
        <v>80</v>
      </c>
      <c r="BK124" s="193">
        <f>ROUND(I124*H124,2)</f>
        <v>0</v>
      </c>
      <c r="BL124" s="24" t="s">
        <v>263</v>
      </c>
      <c r="BM124" s="24" t="s">
        <v>1456</v>
      </c>
    </row>
    <row r="125" spans="2:47" s="1" customFormat="1" ht="28.5">
      <c r="B125" s="41"/>
      <c r="D125" s="194" t="s">
        <v>176</v>
      </c>
      <c r="F125" s="195" t="s">
        <v>1442</v>
      </c>
      <c r="I125" s="156"/>
      <c r="L125" s="41"/>
      <c r="M125" s="196"/>
      <c r="N125" s="42"/>
      <c r="O125" s="42"/>
      <c r="P125" s="42"/>
      <c r="Q125" s="42"/>
      <c r="R125" s="42"/>
      <c r="S125" s="42"/>
      <c r="T125" s="70"/>
      <c r="AT125" s="24" t="s">
        <v>176</v>
      </c>
      <c r="AU125" s="24" t="s">
        <v>82</v>
      </c>
    </row>
    <row r="126" spans="2:65" s="1" customFormat="1" ht="16.5" customHeight="1">
      <c r="B126" s="181"/>
      <c r="C126" s="213" t="s">
        <v>327</v>
      </c>
      <c r="D126" s="213" t="s">
        <v>274</v>
      </c>
      <c r="E126" s="214" t="s">
        <v>1457</v>
      </c>
      <c r="F126" s="215" t="s">
        <v>1458</v>
      </c>
      <c r="G126" s="216" t="s">
        <v>266</v>
      </c>
      <c r="H126" s="217">
        <v>6</v>
      </c>
      <c r="I126" s="218"/>
      <c r="J126" s="219">
        <f>ROUND(I126*H126,2)</f>
        <v>0</v>
      </c>
      <c r="K126" s="215" t="s">
        <v>173</v>
      </c>
      <c r="L126" s="220"/>
      <c r="M126" s="221" t="s">
        <v>5</v>
      </c>
      <c r="N126" s="222" t="s">
        <v>44</v>
      </c>
      <c r="O126" s="42"/>
      <c r="P126" s="191">
        <f>O126*H126</f>
        <v>0</v>
      </c>
      <c r="Q126" s="191">
        <v>0.00063</v>
      </c>
      <c r="R126" s="191">
        <f>Q126*H126</f>
        <v>0.0037800000000000004</v>
      </c>
      <c r="S126" s="191">
        <v>0</v>
      </c>
      <c r="T126" s="192">
        <f>S126*H126</f>
        <v>0</v>
      </c>
      <c r="AR126" s="24" t="s">
        <v>353</v>
      </c>
      <c r="AT126" s="24" t="s">
        <v>274</v>
      </c>
      <c r="AU126" s="24" t="s">
        <v>82</v>
      </c>
      <c r="AY126" s="24" t="s">
        <v>167</v>
      </c>
      <c r="BE126" s="193">
        <f>IF(N126="základní",J126,0)</f>
        <v>0</v>
      </c>
      <c r="BF126" s="193">
        <f>IF(N126="snížená",J126,0)</f>
        <v>0</v>
      </c>
      <c r="BG126" s="193">
        <f>IF(N126="zákl. přenesená",J126,0)</f>
        <v>0</v>
      </c>
      <c r="BH126" s="193">
        <f>IF(N126="sníž. přenesená",J126,0)</f>
        <v>0</v>
      </c>
      <c r="BI126" s="193">
        <f>IF(N126="nulová",J126,0)</f>
        <v>0</v>
      </c>
      <c r="BJ126" s="24" t="s">
        <v>80</v>
      </c>
      <c r="BK126" s="193">
        <f>ROUND(I126*H126,2)</f>
        <v>0</v>
      </c>
      <c r="BL126" s="24" t="s">
        <v>263</v>
      </c>
      <c r="BM126" s="24" t="s">
        <v>1459</v>
      </c>
    </row>
    <row r="127" spans="2:65" s="1" customFormat="1" ht="16.5" customHeight="1">
      <c r="B127" s="181"/>
      <c r="C127" s="213" t="s">
        <v>334</v>
      </c>
      <c r="D127" s="213" t="s">
        <v>274</v>
      </c>
      <c r="E127" s="214" t="s">
        <v>1460</v>
      </c>
      <c r="F127" s="215" t="s">
        <v>1461</v>
      </c>
      <c r="G127" s="216" t="s">
        <v>266</v>
      </c>
      <c r="H127" s="217">
        <v>12</v>
      </c>
      <c r="I127" s="218">
        <v>0</v>
      </c>
      <c r="J127" s="219">
        <f>ROUND(I127*H127,2)</f>
        <v>0</v>
      </c>
      <c r="K127" s="215" t="s">
        <v>173</v>
      </c>
      <c r="L127" s="220"/>
      <c r="M127" s="221" t="s">
        <v>5</v>
      </c>
      <c r="N127" s="222" t="s">
        <v>44</v>
      </c>
      <c r="O127" s="42"/>
      <c r="P127" s="191">
        <f>O127*H127</f>
        <v>0</v>
      </c>
      <c r="Q127" s="191">
        <v>0.00023</v>
      </c>
      <c r="R127" s="191">
        <f>Q127*H127</f>
        <v>0.0027600000000000003</v>
      </c>
      <c r="S127" s="191">
        <v>0</v>
      </c>
      <c r="T127" s="192">
        <f>S127*H127</f>
        <v>0</v>
      </c>
      <c r="AR127" s="24" t="s">
        <v>353</v>
      </c>
      <c r="AT127" s="24" t="s">
        <v>274</v>
      </c>
      <c r="AU127" s="24" t="s">
        <v>82</v>
      </c>
      <c r="AY127" s="24" t="s">
        <v>167</v>
      </c>
      <c r="BE127" s="193">
        <f>IF(N127="základní",J127,0)</f>
        <v>0</v>
      </c>
      <c r="BF127" s="193">
        <f>IF(N127="snížená",J127,0)</f>
        <v>0</v>
      </c>
      <c r="BG127" s="193">
        <f>IF(N127="zákl. přenesená",J127,0)</f>
        <v>0</v>
      </c>
      <c r="BH127" s="193">
        <f>IF(N127="sníž. přenesená",J127,0)</f>
        <v>0</v>
      </c>
      <c r="BI127" s="193">
        <f>IF(N127="nulová",J127,0)</f>
        <v>0</v>
      </c>
      <c r="BJ127" s="24" t="s">
        <v>80</v>
      </c>
      <c r="BK127" s="193">
        <f>ROUND(I127*H127,2)</f>
        <v>0</v>
      </c>
      <c r="BL127" s="24" t="s">
        <v>263</v>
      </c>
      <c r="BM127" s="24" t="s">
        <v>1462</v>
      </c>
    </row>
    <row r="128" spans="2:65" s="1" customFormat="1" ht="16.5" customHeight="1">
      <c r="B128" s="181"/>
      <c r="C128" s="213" t="s">
        <v>339</v>
      </c>
      <c r="D128" s="213" t="s">
        <v>274</v>
      </c>
      <c r="E128" s="214" t="s">
        <v>1463</v>
      </c>
      <c r="F128" s="215" t="s">
        <v>1464</v>
      </c>
      <c r="G128" s="216" t="s">
        <v>266</v>
      </c>
      <c r="H128" s="217">
        <v>2</v>
      </c>
      <c r="I128" s="218"/>
      <c r="J128" s="219">
        <f>ROUND(I128*H128,2)</f>
        <v>0</v>
      </c>
      <c r="K128" s="215" t="s">
        <v>173</v>
      </c>
      <c r="L128" s="220"/>
      <c r="M128" s="221" t="s">
        <v>5</v>
      </c>
      <c r="N128" s="222" t="s">
        <v>44</v>
      </c>
      <c r="O128" s="42"/>
      <c r="P128" s="191">
        <f>O128*H128</f>
        <v>0</v>
      </c>
      <c r="Q128" s="191">
        <v>0.00022</v>
      </c>
      <c r="R128" s="191">
        <f>Q128*H128</f>
        <v>0.00044</v>
      </c>
      <c r="S128" s="191">
        <v>0</v>
      </c>
      <c r="T128" s="192">
        <f>S128*H128</f>
        <v>0</v>
      </c>
      <c r="AR128" s="24" t="s">
        <v>353</v>
      </c>
      <c r="AT128" s="24" t="s">
        <v>274</v>
      </c>
      <c r="AU128" s="24" t="s">
        <v>82</v>
      </c>
      <c r="AY128" s="24" t="s">
        <v>167</v>
      </c>
      <c r="BE128" s="193">
        <f>IF(N128="základní",J128,0)</f>
        <v>0</v>
      </c>
      <c r="BF128" s="193">
        <f>IF(N128="snížená",J128,0)</f>
        <v>0</v>
      </c>
      <c r="BG128" s="193">
        <f>IF(N128="zákl. přenesená",J128,0)</f>
        <v>0</v>
      </c>
      <c r="BH128" s="193">
        <f>IF(N128="sníž. přenesená",J128,0)</f>
        <v>0</v>
      </c>
      <c r="BI128" s="193">
        <f>IF(N128="nulová",J128,0)</f>
        <v>0</v>
      </c>
      <c r="BJ128" s="24" t="s">
        <v>80</v>
      </c>
      <c r="BK128" s="193">
        <f>ROUND(I128*H128,2)</f>
        <v>0</v>
      </c>
      <c r="BL128" s="24" t="s">
        <v>263</v>
      </c>
      <c r="BM128" s="24" t="s">
        <v>1465</v>
      </c>
    </row>
    <row r="129" spans="2:65" s="1" customFormat="1" ht="16.5" customHeight="1">
      <c r="B129" s="181"/>
      <c r="C129" s="182" t="s">
        <v>349</v>
      </c>
      <c r="D129" s="182" t="s">
        <v>169</v>
      </c>
      <c r="E129" s="183" t="s">
        <v>1466</v>
      </c>
      <c r="F129" s="184" t="s">
        <v>1467</v>
      </c>
      <c r="G129" s="185" t="s">
        <v>266</v>
      </c>
      <c r="H129" s="186">
        <v>2</v>
      </c>
      <c r="I129" s="187"/>
      <c r="J129" s="188">
        <f>ROUND(I129*H129,2)</f>
        <v>0</v>
      </c>
      <c r="K129" s="184" t="s">
        <v>173</v>
      </c>
      <c r="L129" s="41"/>
      <c r="M129" s="189" t="s">
        <v>5</v>
      </c>
      <c r="N129" s="190" t="s">
        <v>44</v>
      </c>
      <c r="O129" s="42"/>
      <c r="P129" s="191">
        <f>O129*H129</f>
        <v>0</v>
      </c>
      <c r="Q129" s="191">
        <v>0</v>
      </c>
      <c r="R129" s="191">
        <f>Q129*H129</f>
        <v>0</v>
      </c>
      <c r="S129" s="191">
        <v>0</v>
      </c>
      <c r="T129" s="192">
        <f>S129*H129</f>
        <v>0</v>
      </c>
      <c r="AR129" s="24" t="s">
        <v>263</v>
      </c>
      <c r="AT129" s="24" t="s">
        <v>169</v>
      </c>
      <c r="AU129" s="24" t="s">
        <v>82</v>
      </c>
      <c r="AY129" s="24" t="s">
        <v>167</v>
      </c>
      <c r="BE129" s="193">
        <f>IF(N129="základní",J129,0)</f>
        <v>0</v>
      </c>
      <c r="BF129" s="193">
        <f>IF(N129="snížená",J129,0)</f>
        <v>0</v>
      </c>
      <c r="BG129" s="193">
        <f>IF(N129="zákl. přenesená",J129,0)</f>
        <v>0</v>
      </c>
      <c r="BH129" s="193">
        <f>IF(N129="sníž. přenesená",J129,0)</f>
        <v>0</v>
      </c>
      <c r="BI129" s="193">
        <f>IF(N129="nulová",J129,0)</f>
        <v>0</v>
      </c>
      <c r="BJ129" s="24" t="s">
        <v>80</v>
      </c>
      <c r="BK129" s="193">
        <f>ROUND(I129*H129,2)</f>
        <v>0</v>
      </c>
      <c r="BL129" s="24" t="s">
        <v>263</v>
      </c>
      <c r="BM129" s="24" t="s">
        <v>1468</v>
      </c>
    </row>
    <row r="130" spans="2:47" s="1" customFormat="1" ht="28.5">
      <c r="B130" s="41"/>
      <c r="D130" s="194" t="s">
        <v>176</v>
      </c>
      <c r="F130" s="195" t="s">
        <v>1442</v>
      </c>
      <c r="I130" s="156"/>
      <c r="L130" s="41"/>
      <c r="M130" s="196"/>
      <c r="N130" s="42"/>
      <c r="O130" s="42"/>
      <c r="P130" s="42"/>
      <c r="Q130" s="42"/>
      <c r="R130" s="42"/>
      <c r="S130" s="42"/>
      <c r="T130" s="70"/>
      <c r="AT130" s="24" t="s">
        <v>176</v>
      </c>
      <c r="AU130" s="24" t="s">
        <v>82</v>
      </c>
    </row>
    <row r="131" spans="2:65" s="1" customFormat="1" ht="16.5" customHeight="1">
      <c r="B131" s="181"/>
      <c r="C131" s="213" t="s">
        <v>353</v>
      </c>
      <c r="D131" s="213" t="s">
        <v>274</v>
      </c>
      <c r="E131" s="214" t="s">
        <v>1469</v>
      </c>
      <c r="F131" s="215" t="s">
        <v>1470</v>
      </c>
      <c r="G131" s="216" t="s">
        <v>266</v>
      </c>
      <c r="H131" s="217">
        <v>2</v>
      </c>
      <c r="I131" s="218"/>
      <c r="J131" s="219">
        <f>ROUND(I131*H131,2)</f>
        <v>0</v>
      </c>
      <c r="K131" s="215" t="s">
        <v>173</v>
      </c>
      <c r="L131" s="220"/>
      <c r="M131" s="221" t="s">
        <v>5</v>
      </c>
      <c r="N131" s="222" t="s">
        <v>44</v>
      </c>
      <c r="O131" s="42"/>
      <c r="P131" s="191">
        <f>O131*H131</f>
        <v>0</v>
      </c>
      <c r="Q131" s="191">
        <v>0.00043</v>
      </c>
      <c r="R131" s="191">
        <f>Q131*H131</f>
        <v>0.00086</v>
      </c>
      <c r="S131" s="191">
        <v>0</v>
      </c>
      <c r="T131" s="192">
        <f>S131*H131</f>
        <v>0</v>
      </c>
      <c r="AR131" s="24" t="s">
        <v>353</v>
      </c>
      <c r="AT131" s="24" t="s">
        <v>274</v>
      </c>
      <c r="AU131" s="24" t="s">
        <v>82</v>
      </c>
      <c r="AY131" s="24" t="s">
        <v>167</v>
      </c>
      <c r="BE131" s="193">
        <f>IF(N131="základní",J131,0)</f>
        <v>0</v>
      </c>
      <c r="BF131" s="193">
        <f>IF(N131="snížená",J131,0)</f>
        <v>0</v>
      </c>
      <c r="BG131" s="193">
        <f>IF(N131="zákl. přenesená",J131,0)</f>
        <v>0</v>
      </c>
      <c r="BH131" s="193">
        <f>IF(N131="sníž. přenesená",J131,0)</f>
        <v>0</v>
      </c>
      <c r="BI131" s="193">
        <f>IF(N131="nulová",J131,0)</f>
        <v>0</v>
      </c>
      <c r="BJ131" s="24" t="s">
        <v>80</v>
      </c>
      <c r="BK131" s="193">
        <f>ROUND(I131*H131,2)</f>
        <v>0</v>
      </c>
      <c r="BL131" s="24" t="s">
        <v>263</v>
      </c>
      <c r="BM131" s="24" t="s">
        <v>1471</v>
      </c>
    </row>
    <row r="132" spans="2:65" s="1" customFormat="1" ht="25.5" customHeight="1">
      <c r="B132" s="181"/>
      <c r="C132" s="182" t="s">
        <v>358</v>
      </c>
      <c r="D132" s="182" t="s">
        <v>169</v>
      </c>
      <c r="E132" s="183" t="s">
        <v>1472</v>
      </c>
      <c r="F132" s="184" t="s">
        <v>1473</v>
      </c>
      <c r="G132" s="185" t="s">
        <v>266</v>
      </c>
      <c r="H132" s="186">
        <v>4</v>
      </c>
      <c r="I132" s="187"/>
      <c r="J132" s="188">
        <f>ROUND(I132*H132,2)</f>
        <v>0</v>
      </c>
      <c r="K132" s="184" t="s">
        <v>173</v>
      </c>
      <c r="L132" s="41"/>
      <c r="M132" s="189" t="s">
        <v>5</v>
      </c>
      <c r="N132" s="190" t="s">
        <v>44</v>
      </c>
      <c r="O132" s="42"/>
      <c r="P132" s="191">
        <f>O132*H132</f>
        <v>0</v>
      </c>
      <c r="Q132" s="191">
        <v>0</v>
      </c>
      <c r="R132" s="191">
        <f>Q132*H132</f>
        <v>0</v>
      </c>
      <c r="S132" s="191">
        <v>0</v>
      </c>
      <c r="T132" s="192">
        <f>S132*H132</f>
        <v>0</v>
      </c>
      <c r="AR132" s="24" t="s">
        <v>263</v>
      </c>
      <c r="AT132" s="24" t="s">
        <v>169</v>
      </c>
      <c r="AU132" s="24" t="s">
        <v>82</v>
      </c>
      <c r="AY132" s="24" t="s">
        <v>167</v>
      </c>
      <c r="BE132" s="193">
        <f>IF(N132="základní",J132,0)</f>
        <v>0</v>
      </c>
      <c r="BF132" s="193">
        <f>IF(N132="snížená",J132,0)</f>
        <v>0</v>
      </c>
      <c r="BG132" s="193">
        <f>IF(N132="zákl. přenesená",J132,0)</f>
        <v>0</v>
      </c>
      <c r="BH132" s="193">
        <f>IF(N132="sníž. přenesená",J132,0)</f>
        <v>0</v>
      </c>
      <c r="BI132" s="193">
        <f>IF(N132="nulová",J132,0)</f>
        <v>0</v>
      </c>
      <c r="BJ132" s="24" t="s">
        <v>80</v>
      </c>
      <c r="BK132" s="193">
        <f>ROUND(I132*H132,2)</f>
        <v>0</v>
      </c>
      <c r="BL132" s="24" t="s">
        <v>263</v>
      </c>
      <c r="BM132" s="24" t="s">
        <v>1474</v>
      </c>
    </row>
    <row r="133" spans="2:47" s="1" customFormat="1" ht="28.5">
      <c r="B133" s="41"/>
      <c r="D133" s="194" t="s">
        <v>176</v>
      </c>
      <c r="F133" s="195" t="s">
        <v>1442</v>
      </c>
      <c r="I133" s="156"/>
      <c r="L133" s="41"/>
      <c r="M133" s="196"/>
      <c r="N133" s="42"/>
      <c r="O133" s="42"/>
      <c r="P133" s="42"/>
      <c r="Q133" s="42"/>
      <c r="R133" s="42"/>
      <c r="S133" s="42"/>
      <c r="T133" s="70"/>
      <c r="AT133" s="24" t="s">
        <v>176</v>
      </c>
      <c r="AU133" s="24" t="s">
        <v>82</v>
      </c>
    </row>
    <row r="134" spans="2:65" s="1" customFormat="1" ht="16.5" customHeight="1">
      <c r="B134" s="181"/>
      <c r="C134" s="213" t="s">
        <v>364</v>
      </c>
      <c r="D134" s="213" t="s">
        <v>274</v>
      </c>
      <c r="E134" s="214" t="s">
        <v>1475</v>
      </c>
      <c r="F134" s="215" t="s">
        <v>1476</v>
      </c>
      <c r="G134" s="216" t="s">
        <v>266</v>
      </c>
      <c r="H134" s="217">
        <v>2</v>
      </c>
      <c r="I134" s="218"/>
      <c r="J134" s="219">
        <f>ROUND(I134*H134,2)</f>
        <v>0</v>
      </c>
      <c r="K134" s="215" t="s">
        <v>173</v>
      </c>
      <c r="L134" s="220"/>
      <c r="M134" s="221" t="s">
        <v>5</v>
      </c>
      <c r="N134" s="222" t="s">
        <v>44</v>
      </c>
      <c r="O134" s="42"/>
      <c r="P134" s="191">
        <f>O134*H134</f>
        <v>0</v>
      </c>
      <c r="Q134" s="191">
        <v>0.0011</v>
      </c>
      <c r="R134" s="191">
        <f>Q134*H134</f>
        <v>0.0022</v>
      </c>
      <c r="S134" s="191">
        <v>0</v>
      </c>
      <c r="T134" s="192">
        <f>S134*H134</f>
        <v>0</v>
      </c>
      <c r="AR134" s="24" t="s">
        <v>353</v>
      </c>
      <c r="AT134" s="24" t="s">
        <v>274</v>
      </c>
      <c r="AU134" s="24" t="s">
        <v>82</v>
      </c>
      <c r="AY134" s="24" t="s">
        <v>167</v>
      </c>
      <c r="BE134" s="193">
        <f>IF(N134="základní",J134,0)</f>
        <v>0</v>
      </c>
      <c r="BF134" s="193">
        <f>IF(N134="snížená",J134,0)</f>
        <v>0</v>
      </c>
      <c r="BG134" s="193">
        <f>IF(N134="zákl. přenesená",J134,0)</f>
        <v>0</v>
      </c>
      <c r="BH134" s="193">
        <f>IF(N134="sníž. přenesená",J134,0)</f>
        <v>0</v>
      </c>
      <c r="BI134" s="193">
        <f>IF(N134="nulová",J134,0)</f>
        <v>0</v>
      </c>
      <c r="BJ134" s="24" t="s">
        <v>80</v>
      </c>
      <c r="BK134" s="193">
        <f>ROUND(I134*H134,2)</f>
        <v>0</v>
      </c>
      <c r="BL134" s="24" t="s">
        <v>263</v>
      </c>
      <c r="BM134" s="24" t="s">
        <v>1477</v>
      </c>
    </row>
    <row r="135" spans="2:65" s="1" customFormat="1" ht="16.5" customHeight="1">
      <c r="B135" s="181"/>
      <c r="C135" s="182" t="s">
        <v>524</v>
      </c>
      <c r="D135" s="182" t="s">
        <v>169</v>
      </c>
      <c r="E135" s="183" t="s">
        <v>1478</v>
      </c>
      <c r="F135" s="184" t="s">
        <v>1479</v>
      </c>
      <c r="G135" s="185" t="s">
        <v>266</v>
      </c>
      <c r="H135" s="186">
        <v>4</v>
      </c>
      <c r="I135" s="187"/>
      <c r="J135" s="188">
        <f>ROUND(I135*H135,2)</f>
        <v>0</v>
      </c>
      <c r="K135" s="184" t="s">
        <v>173</v>
      </c>
      <c r="L135" s="41"/>
      <c r="M135" s="189" t="s">
        <v>5</v>
      </c>
      <c r="N135" s="190" t="s">
        <v>44</v>
      </c>
      <c r="O135" s="42"/>
      <c r="P135" s="191">
        <f>O135*H135</f>
        <v>0</v>
      </c>
      <c r="Q135" s="191">
        <v>0</v>
      </c>
      <c r="R135" s="191">
        <f>Q135*H135</f>
        <v>0</v>
      </c>
      <c r="S135" s="191">
        <v>0</v>
      </c>
      <c r="T135" s="192">
        <f>S135*H135</f>
        <v>0</v>
      </c>
      <c r="AR135" s="24" t="s">
        <v>263</v>
      </c>
      <c r="AT135" s="24" t="s">
        <v>169</v>
      </c>
      <c r="AU135" s="24" t="s">
        <v>82</v>
      </c>
      <c r="AY135" s="24" t="s">
        <v>167</v>
      </c>
      <c r="BE135" s="193">
        <f>IF(N135="základní",J135,0)</f>
        <v>0</v>
      </c>
      <c r="BF135" s="193">
        <f>IF(N135="snížená",J135,0)</f>
        <v>0</v>
      </c>
      <c r="BG135" s="193">
        <f>IF(N135="zákl. přenesená",J135,0)</f>
        <v>0</v>
      </c>
      <c r="BH135" s="193">
        <f>IF(N135="sníž. přenesená",J135,0)</f>
        <v>0</v>
      </c>
      <c r="BI135" s="193">
        <f>IF(N135="nulová",J135,0)</f>
        <v>0</v>
      </c>
      <c r="BJ135" s="24" t="s">
        <v>80</v>
      </c>
      <c r="BK135" s="193">
        <f>ROUND(I135*H135,2)</f>
        <v>0</v>
      </c>
      <c r="BL135" s="24" t="s">
        <v>263</v>
      </c>
      <c r="BM135" s="24" t="s">
        <v>1480</v>
      </c>
    </row>
    <row r="136" spans="2:47" s="1" customFormat="1" ht="28.5">
      <c r="B136" s="41"/>
      <c r="D136" s="194" t="s">
        <v>176</v>
      </c>
      <c r="F136" s="195" t="s">
        <v>1442</v>
      </c>
      <c r="I136" s="156"/>
      <c r="L136" s="41"/>
      <c r="M136" s="196"/>
      <c r="N136" s="42"/>
      <c r="O136" s="42"/>
      <c r="P136" s="42"/>
      <c r="Q136" s="42"/>
      <c r="R136" s="42"/>
      <c r="S136" s="42"/>
      <c r="T136" s="70"/>
      <c r="AT136" s="24" t="s">
        <v>176</v>
      </c>
      <c r="AU136" s="24" t="s">
        <v>82</v>
      </c>
    </row>
    <row r="137" spans="2:65" s="1" customFormat="1" ht="16.5" customHeight="1">
      <c r="B137" s="181"/>
      <c r="C137" s="182" t="s">
        <v>811</v>
      </c>
      <c r="D137" s="182" t="s">
        <v>169</v>
      </c>
      <c r="E137" s="183" t="s">
        <v>1481</v>
      </c>
      <c r="F137" s="184" t="s">
        <v>1482</v>
      </c>
      <c r="G137" s="185" t="s">
        <v>266</v>
      </c>
      <c r="H137" s="186">
        <v>2</v>
      </c>
      <c r="I137" s="187"/>
      <c r="J137" s="188">
        <f>ROUND(I137*H137,2)</f>
        <v>0</v>
      </c>
      <c r="K137" s="184" t="s">
        <v>173</v>
      </c>
      <c r="L137" s="41"/>
      <c r="M137" s="189" t="s">
        <v>5</v>
      </c>
      <c r="N137" s="190" t="s">
        <v>44</v>
      </c>
      <c r="O137" s="42"/>
      <c r="P137" s="191">
        <f>O137*H137</f>
        <v>0</v>
      </c>
      <c r="Q137" s="191">
        <v>0</v>
      </c>
      <c r="R137" s="191">
        <f>Q137*H137</f>
        <v>0</v>
      </c>
      <c r="S137" s="191">
        <v>0</v>
      </c>
      <c r="T137" s="192">
        <f>S137*H137</f>
        <v>0</v>
      </c>
      <c r="AR137" s="24" t="s">
        <v>263</v>
      </c>
      <c r="AT137" s="24" t="s">
        <v>169</v>
      </c>
      <c r="AU137" s="24" t="s">
        <v>82</v>
      </c>
      <c r="AY137" s="24" t="s">
        <v>167</v>
      </c>
      <c r="BE137" s="193">
        <f>IF(N137="základní",J137,0)</f>
        <v>0</v>
      </c>
      <c r="BF137" s="193">
        <f>IF(N137="snížená",J137,0)</f>
        <v>0</v>
      </c>
      <c r="BG137" s="193">
        <f>IF(N137="zákl. přenesená",J137,0)</f>
        <v>0</v>
      </c>
      <c r="BH137" s="193">
        <f>IF(N137="sníž. přenesená",J137,0)</f>
        <v>0</v>
      </c>
      <c r="BI137" s="193">
        <f>IF(N137="nulová",J137,0)</f>
        <v>0</v>
      </c>
      <c r="BJ137" s="24" t="s">
        <v>80</v>
      </c>
      <c r="BK137" s="193">
        <f>ROUND(I137*H137,2)</f>
        <v>0</v>
      </c>
      <c r="BL137" s="24" t="s">
        <v>263</v>
      </c>
      <c r="BM137" s="24" t="s">
        <v>1483</v>
      </c>
    </row>
    <row r="138" spans="2:47" s="1" customFormat="1" ht="28.5">
      <c r="B138" s="41"/>
      <c r="D138" s="194" t="s">
        <v>176</v>
      </c>
      <c r="F138" s="195" t="s">
        <v>1442</v>
      </c>
      <c r="I138" s="156"/>
      <c r="L138" s="41"/>
      <c r="M138" s="196"/>
      <c r="N138" s="42"/>
      <c r="O138" s="42"/>
      <c r="P138" s="42"/>
      <c r="Q138" s="42"/>
      <c r="R138" s="42"/>
      <c r="S138" s="42"/>
      <c r="T138" s="70"/>
      <c r="AT138" s="24" t="s">
        <v>176</v>
      </c>
      <c r="AU138" s="24" t="s">
        <v>82</v>
      </c>
    </row>
    <row r="139" spans="2:65" s="1" customFormat="1" ht="16.5" customHeight="1">
      <c r="B139" s="181"/>
      <c r="C139" s="213" t="s">
        <v>820</v>
      </c>
      <c r="D139" s="213" t="s">
        <v>274</v>
      </c>
      <c r="E139" s="214" t="s">
        <v>1484</v>
      </c>
      <c r="F139" s="215" t="s">
        <v>1485</v>
      </c>
      <c r="G139" s="216" t="s">
        <v>266</v>
      </c>
      <c r="H139" s="217">
        <v>2</v>
      </c>
      <c r="I139" s="218"/>
      <c r="J139" s="219">
        <f>ROUND(I139*H139,2)</f>
        <v>0</v>
      </c>
      <c r="K139" s="215" t="s">
        <v>173</v>
      </c>
      <c r="L139" s="220"/>
      <c r="M139" s="221" t="s">
        <v>5</v>
      </c>
      <c r="N139" s="222" t="s">
        <v>44</v>
      </c>
      <c r="O139" s="42"/>
      <c r="P139" s="191">
        <f>O139*H139</f>
        <v>0</v>
      </c>
      <c r="Q139" s="191">
        <v>0</v>
      </c>
      <c r="R139" s="191">
        <f>Q139*H139</f>
        <v>0</v>
      </c>
      <c r="S139" s="191">
        <v>0</v>
      </c>
      <c r="T139" s="192">
        <f>S139*H139</f>
        <v>0</v>
      </c>
      <c r="AR139" s="24" t="s">
        <v>353</v>
      </c>
      <c r="AT139" s="24" t="s">
        <v>274</v>
      </c>
      <c r="AU139" s="24" t="s">
        <v>82</v>
      </c>
      <c r="AY139" s="24" t="s">
        <v>167</v>
      </c>
      <c r="BE139" s="193">
        <f>IF(N139="základní",J139,0)</f>
        <v>0</v>
      </c>
      <c r="BF139" s="193">
        <f>IF(N139="snížená",J139,0)</f>
        <v>0</v>
      </c>
      <c r="BG139" s="193">
        <f>IF(N139="zákl. přenesená",J139,0)</f>
        <v>0</v>
      </c>
      <c r="BH139" s="193">
        <f>IF(N139="sníž. přenesená",J139,0)</f>
        <v>0</v>
      </c>
      <c r="BI139" s="193">
        <f>IF(N139="nulová",J139,0)</f>
        <v>0</v>
      </c>
      <c r="BJ139" s="24" t="s">
        <v>80</v>
      </c>
      <c r="BK139" s="193">
        <f>ROUND(I139*H139,2)</f>
        <v>0</v>
      </c>
      <c r="BL139" s="24" t="s">
        <v>263</v>
      </c>
      <c r="BM139" s="24" t="s">
        <v>1486</v>
      </c>
    </row>
    <row r="140" spans="2:65" s="1" customFormat="1" ht="16.5" customHeight="1">
      <c r="B140" s="181"/>
      <c r="C140" s="182" t="s">
        <v>824</v>
      </c>
      <c r="D140" s="182" t="s">
        <v>169</v>
      </c>
      <c r="E140" s="183" t="s">
        <v>1487</v>
      </c>
      <c r="F140" s="184" t="s">
        <v>1488</v>
      </c>
      <c r="G140" s="185" t="s">
        <v>266</v>
      </c>
      <c r="H140" s="186">
        <v>2</v>
      </c>
      <c r="I140" s="187"/>
      <c r="J140" s="188">
        <f>ROUND(I140*H140,2)</f>
        <v>0</v>
      </c>
      <c r="K140" s="184" t="s">
        <v>173</v>
      </c>
      <c r="L140" s="41"/>
      <c r="M140" s="189" t="s">
        <v>5</v>
      </c>
      <c r="N140" s="190" t="s">
        <v>44</v>
      </c>
      <c r="O140" s="42"/>
      <c r="P140" s="191">
        <f>O140*H140</f>
        <v>0</v>
      </c>
      <c r="Q140" s="191">
        <v>0</v>
      </c>
      <c r="R140" s="191">
        <f>Q140*H140</f>
        <v>0</v>
      </c>
      <c r="S140" s="191">
        <v>0</v>
      </c>
      <c r="T140" s="192">
        <f>S140*H140</f>
        <v>0</v>
      </c>
      <c r="AR140" s="24" t="s">
        <v>263</v>
      </c>
      <c r="AT140" s="24" t="s">
        <v>169</v>
      </c>
      <c r="AU140" s="24" t="s">
        <v>82</v>
      </c>
      <c r="AY140" s="24" t="s">
        <v>167</v>
      </c>
      <c r="BE140" s="193">
        <f>IF(N140="základní",J140,0)</f>
        <v>0</v>
      </c>
      <c r="BF140" s="193">
        <f>IF(N140="snížená",J140,0)</f>
        <v>0</v>
      </c>
      <c r="BG140" s="193">
        <f>IF(N140="zákl. přenesená",J140,0)</f>
        <v>0</v>
      </c>
      <c r="BH140" s="193">
        <f>IF(N140="sníž. přenesená",J140,0)</f>
        <v>0</v>
      </c>
      <c r="BI140" s="193">
        <f>IF(N140="nulová",J140,0)</f>
        <v>0</v>
      </c>
      <c r="BJ140" s="24" t="s">
        <v>80</v>
      </c>
      <c r="BK140" s="193">
        <f>ROUND(I140*H140,2)</f>
        <v>0</v>
      </c>
      <c r="BL140" s="24" t="s">
        <v>263</v>
      </c>
      <c r="BM140" s="24" t="s">
        <v>1489</v>
      </c>
    </row>
    <row r="141" spans="2:65" s="1" customFormat="1" ht="16.5" customHeight="1">
      <c r="B141" s="181"/>
      <c r="C141" s="213" t="s">
        <v>828</v>
      </c>
      <c r="D141" s="213" t="s">
        <v>274</v>
      </c>
      <c r="E141" s="214" t="s">
        <v>1490</v>
      </c>
      <c r="F141" s="215" t="s">
        <v>1491</v>
      </c>
      <c r="G141" s="216" t="s">
        <v>1451</v>
      </c>
      <c r="H141" s="217">
        <v>2</v>
      </c>
      <c r="I141" s="218"/>
      <c r="J141" s="219">
        <f>ROUND(I141*H141,2)</f>
        <v>0</v>
      </c>
      <c r="K141" s="215" t="s">
        <v>5</v>
      </c>
      <c r="L141" s="220"/>
      <c r="M141" s="221" t="s">
        <v>5</v>
      </c>
      <c r="N141" s="222" t="s">
        <v>44</v>
      </c>
      <c r="O141" s="42"/>
      <c r="P141" s="191">
        <f>O141*H141</f>
        <v>0</v>
      </c>
      <c r="Q141" s="191">
        <v>0</v>
      </c>
      <c r="R141" s="191">
        <f>Q141*H141</f>
        <v>0</v>
      </c>
      <c r="S141" s="191">
        <v>0</v>
      </c>
      <c r="T141" s="192">
        <f>S141*H141</f>
        <v>0</v>
      </c>
      <c r="AR141" s="24" t="s">
        <v>353</v>
      </c>
      <c r="AT141" s="24" t="s">
        <v>274</v>
      </c>
      <c r="AU141" s="24" t="s">
        <v>82</v>
      </c>
      <c r="AY141" s="24" t="s">
        <v>167</v>
      </c>
      <c r="BE141" s="193">
        <f>IF(N141="základní",J141,0)</f>
        <v>0</v>
      </c>
      <c r="BF141" s="193">
        <f>IF(N141="snížená",J141,0)</f>
        <v>0</v>
      </c>
      <c r="BG141" s="193">
        <f>IF(N141="zákl. přenesená",J141,0)</f>
        <v>0</v>
      </c>
      <c r="BH141" s="193">
        <f>IF(N141="sníž. přenesená",J141,0)</f>
        <v>0</v>
      </c>
      <c r="BI141" s="193">
        <f>IF(N141="nulová",J141,0)</f>
        <v>0</v>
      </c>
      <c r="BJ141" s="24" t="s">
        <v>80</v>
      </c>
      <c r="BK141" s="193">
        <f>ROUND(I141*H141,2)</f>
        <v>0</v>
      </c>
      <c r="BL141" s="24" t="s">
        <v>263</v>
      </c>
      <c r="BM141" s="24" t="s">
        <v>1492</v>
      </c>
    </row>
    <row r="142" spans="2:47" s="1" customFormat="1" ht="19">
      <c r="B142" s="41"/>
      <c r="D142" s="194" t="s">
        <v>429</v>
      </c>
      <c r="F142" s="195" t="s">
        <v>1493</v>
      </c>
      <c r="I142" s="156"/>
      <c r="L142" s="41"/>
      <c r="M142" s="196"/>
      <c r="N142" s="42"/>
      <c r="O142" s="42"/>
      <c r="P142" s="42"/>
      <c r="Q142" s="42"/>
      <c r="R142" s="42"/>
      <c r="S142" s="42"/>
      <c r="T142" s="70"/>
      <c r="AT142" s="24" t="s">
        <v>429</v>
      </c>
      <c r="AU142" s="24" t="s">
        <v>82</v>
      </c>
    </row>
    <row r="143" spans="2:65" s="1" customFormat="1" ht="16.5" customHeight="1">
      <c r="B143" s="181"/>
      <c r="C143" s="213" t="s">
        <v>833</v>
      </c>
      <c r="D143" s="213" t="s">
        <v>274</v>
      </c>
      <c r="E143" s="214" t="s">
        <v>1494</v>
      </c>
      <c r="F143" s="215" t="s">
        <v>1495</v>
      </c>
      <c r="G143" s="216" t="s">
        <v>1451</v>
      </c>
      <c r="H143" s="217">
        <v>2</v>
      </c>
      <c r="I143" s="218"/>
      <c r="J143" s="219">
        <f>ROUND(I143*H143,2)</f>
        <v>0</v>
      </c>
      <c r="K143" s="215" t="s">
        <v>5</v>
      </c>
      <c r="L143" s="220"/>
      <c r="M143" s="221" t="s">
        <v>5</v>
      </c>
      <c r="N143" s="222" t="s">
        <v>44</v>
      </c>
      <c r="O143" s="42"/>
      <c r="P143" s="191">
        <f>O143*H143</f>
        <v>0</v>
      </c>
      <c r="Q143" s="191">
        <v>0</v>
      </c>
      <c r="R143" s="191">
        <f>Q143*H143</f>
        <v>0</v>
      </c>
      <c r="S143" s="191">
        <v>0</v>
      </c>
      <c r="T143" s="192">
        <f>S143*H143</f>
        <v>0</v>
      </c>
      <c r="AR143" s="24" t="s">
        <v>353</v>
      </c>
      <c r="AT143" s="24" t="s">
        <v>274</v>
      </c>
      <c r="AU143" s="24" t="s">
        <v>82</v>
      </c>
      <c r="AY143" s="24" t="s">
        <v>167</v>
      </c>
      <c r="BE143" s="193">
        <f>IF(N143="základní",J143,0)</f>
        <v>0</v>
      </c>
      <c r="BF143" s="193">
        <f>IF(N143="snížená",J143,0)</f>
        <v>0</v>
      </c>
      <c r="BG143" s="193">
        <f>IF(N143="zákl. přenesená",J143,0)</f>
        <v>0</v>
      </c>
      <c r="BH143" s="193">
        <f>IF(N143="sníž. přenesená",J143,0)</f>
        <v>0</v>
      </c>
      <c r="BI143" s="193">
        <f>IF(N143="nulová",J143,0)</f>
        <v>0</v>
      </c>
      <c r="BJ143" s="24" t="s">
        <v>80</v>
      </c>
      <c r="BK143" s="193">
        <f>ROUND(I143*H143,2)</f>
        <v>0</v>
      </c>
      <c r="BL143" s="24" t="s">
        <v>263</v>
      </c>
      <c r="BM143" s="24" t="s">
        <v>1496</v>
      </c>
    </row>
    <row r="144" spans="2:47" s="1" customFormat="1" ht="19">
      <c r="B144" s="41"/>
      <c r="D144" s="194" t="s">
        <v>429</v>
      </c>
      <c r="F144" s="195" t="s">
        <v>1497</v>
      </c>
      <c r="I144" s="156"/>
      <c r="L144" s="41"/>
      <c r="M144" s="196"/>
      <c r="N144" s="42"/>
      <c r="O144" s="42"/>
      <c r="P144" s="42"/>
      <c r="Q144" s="42"/>
      <c r="R144" s="42"/>
      <c r="S144" s="42"/>
      <c r="T144" s="70"/>
      <c r="AT144" s="24" t="s">
        <v>429</v>
      </c>
      <c r="AU144" s="24" t="s">
        <v>82</v>
      </c>
    </row>
    <row r="145" spans="2:65" s="1" customFormat="1" ht="16.5" customHeight="1">
      <c r="B145" s="181"/>
      <c r="C145" s="213" t="s">
        <v>839</v>
      </c>
      <c r="D145" s="213" t="s">
        <v>274</v>
      </c>
      <c r="E145" s="214" t="s">
        <v>1498</v>
      </c>
      <c r="F145" s="215" t="s">
        <v>1499</v>
      </c>
      <c r="G145" s="216" t="s">
        <v>1451</v>
      </c>
      <c r="H145" s="217">
        <v>2</v>
      </c>
      <c r="I145" s="218"/>
      <c r="J145" s="219">
        <f>ROUND(I145*H145,2)</f>
        <v>0</v>
      </c>
      <c r="K145" s="215" t="s">
        <v>5</v>
      </c>
      <c r="L145" s="220"/>
      <c r="M145" s="221" t="s">
        <v>5</v>
      </c>
      <c r="N145" s="222" t="s">
        <v>44</v>
      </c>
      <c r="O145" s="42"/>
      <c r="P145" s="191">
        <f>O145*H145</f>
        <v>0</v>
      </c>
      <c r="Q145" s="191">
        <v>0</v>
      </c>
      <c r="R145" s="191">
        <f>Q145*H145</f>
        <v>0</v>
      </c>
      <c r="S145" s="191">
        <v>0</v>
      </c>
      <c r="T145" s="192">
        <f>S145*H145</f>
        <v>0</v>
      </c>
      <c r="AR145" s="24" t="s">
        <v>353</v>
      </c>
      <c r="AT145" s="24" t="s">
        <v>274</v>
      </c>
      <c r="AU145" s="24" t="s">
        <v>82</v>
      </c>
      <c r="AY145" s="24" t="s">
        <v>167</v>
      </c>
      <c r="BE145" s="193">
        <f>IF(N145="základní",J145,0)</f>
        <v>0</v>
      </c>
      <c r="BF145" s="193">
        <f>IF(N145="snížená",J145,0)</f>
        <v>0</v>
      </c>
      <c r="BG145" s="193">
        <f>IF(N145="zákl. přenesená",J145,0)</f>
        <v>0</v>
      </c>
      <c r="BH145" s="193">
        <f>IF(N145="sníž. přenesená",J145,0)</f>
        <v>0</v>
      </c>
      <c r="BI145" s="193">
        <f>IF(N145="nulová",J145,0)</f>
        <v>0</v>
      </c>
      <c r="BJ145" s="24" t="s">
        <v>80</v>
      </c>
      <c r="BK145" s="193">
        <f>ROUND(I145*H145,2)</f>
        <v>0</v>
      </c>
      <c r="BL145" s="24" t="s">
        <v>263</v>
      </c>
      <c r="BM145" s="24" t="s">
        <v>1500</v>
      </c>
    </row>
    <row r="146" spans="2:47" s="1" customFormat="1" ht="19">
      <c r="B146" s="41"/>
      <c r="D146" s="194" t="s">
        <v>429</v>
      </c>
      <c r="F146" s="195" t="s">
        <v>1501</v>
      </c>
      <c r="I146" s="156"/>
      <c r="L146" s="41"/>
      <c r="M146" s="196"/>
      <c r="N146" s="42"/>
      <c r="O146" s="42"/>
      <c r="P146" s="42"/>
      <c r="Q146" s="42"/>
      <c r="R146" s="42"/>
      <c r="S146" s="42"/>
      <c r="T146" s="70"/>
      <c r="AT146" s="24" t="s">
        <v>429</v>
      </c>
      <c r="AU146" s="24" t="s">
        <v>82</v>
      </c>
    </row>
    <row r="147" spans="2:63" s="11" customFormat="1" ht="29.9" customHeight="1">
      <c r="B147" s="168"/>
      <c r="D147" s="169" t="s">
        <v>72</v>
      </c>
      <c r="E147" s="179" t="s">
        <v>1502</v>
      </c>
      <c r="F147" s="179" t="s">
        <v>1503</v>
      </c>
      <c r="I147" s="171"/>
      <c r="J147" s="180">
        <f>BK147</f>
        <v>0</v>
      </c>
      <c r="L147" s="168"/>
      <c r="M147" s="173"/>
      <c r="N147" s="174"/>
      <c r="O147" s="174"/>
      <c r="P147" s="175">
        <f>SUM(P148:P152)</f>
        <v>0</v>
      </c>
      <c r="Q147" s="174"/>
      <c r="R147" s="175">
        <f>SUM(R148:R152)</f>
        <v>0</v>
      </c>
      <c r="S147" s="174"/>
      <c r="T147" s="176">
        <f>SUM(T148:T152)</f>
        <v>0</v>
      </c>
      <c r="AR147" s="169" t="s">
        <v>82</v>
      </c>
      <c r="AT147" s="177" t="s">
        <v>72</v>
      </c>
      <c r="AU147" s="177" t="s">
        <v>80</v>
      </c>
      <c r="AY147" s="169" t="s">
        <v>167</v>
      </c>
      <c r="BK147" s="178">
        <f>SUM(BK148:BK152)</f>
        <v>0</v>
      </c>
    </row>
    <row r="148" spans="2:65" s="1" customFormat="1" ht="16.5" customHeight="1">
      <c r="B148" s="181"/>
      <c r="C148" s="182" t="s">
        <v>846</v>
      </c>
      <c r="D148" s="182" t="s">
        <v>169</v>
      </c>
      <c r="E148" s="183" t="s">
        <v>1504</v>
      </c>
      <c r="F148" s="184" t="s">
        <v>1505</v>
      </c>
      <c r="G148" s="185" t="s">
        <v>266</v>
      </c>
      <c r="H148" s="186">
        <v>4</v>
      </c>
      <c r="I148" s="187"/>
      <c r="J148" s="188">
        <f>ROUND(I148*H148,2)</f>
        <v>0</v>
      </c>
      <c r="K148" s="184" t="s">
        <v>5</v>
      </c>
      <c r="L148" s="41"/>
      <c r="M148" s="189" t="s">
        <v>5</v>
      </c>
      <c r="N148" s="190" t="s">
        <v>44</v>
      </c>
      <c r="O148" s="42"/>
      <c r="P148" s="191">
        <f>O148*H148</f>
        <v>0</v>
      </c>
      <c r="Q148" s="191">
        <v>0</v>
      </c>
      <c r="R148" s="191">
        <f>Q148*H148</f>
        <v>0</v>
      </c>
      <c r="S148" s="191">
        <v>0</v>
      </c>
      <c r="T148" s="192">
        <f>S148*H148</f>
        <v>0</v>
      </c>
      <c r="AR148" s="24" t="s">
        <v>263</v>
      </c>
      <c r="AT148" s="24" t="s">
        <v>169</v>
      </c>
      <c r="AU148" s="24" t="s">
        <v>82</v>
      </c>
      <c r="AY148" s="24" t="s">
        <v>167</v>
      </c>
      <c r="BE148" s="193">
        <f>IF(N148="základní",J148,0)</f>
        <v>0</v>
      </c>
      <c r="BF148" s="193">
        <f>IF(N148="snížená",J148,0)</f>
        <v>0</v>
      </c>
      <c r="BG148" s="193">
        <f>IF(N148="zákl. přenesená",J148,0)</f>
        <v>0</v>
      </c>
      <c r="BH148" s="193">
        <f>IF(N148="sníž. přenesená",J148,0)</f>
        <v>0</v>
      </c>
      <c r="BI148" s="193">
        <f>IF(N148="nulová",J148,0)</f>
        <v>0</v>
      </c>
      <c r="BJ148" s="24" t="s">
        <v>80</v>
      </c>
      <c r="BK148" s="193">
        <f>ROUND(I148*H148,2)</f>
        <v>0</v>
      </c>
      <c r="BL148" s="24" t="s">
        <v>263</v>
      </c>
      <c r="BM148" s="24" t="s">
        <v>1506</v>
      </c>
    </row>
    <row r="149" spans="2:65" s="1" customFormat="1" ht="16.5" customHeight="1">
      <c r="B149" s="181"/>
      <c r="C149" s="213" t="s">
        <v>851</v>
      </c>
      <c r="D149" s="213" t="s">
        <v>274</v>
      </c>
      <c r="E149" s="214" t="s">
        <v>1507</v>
      </c>
      <c r="F149" s="215" t="s">
        <v>1508</v>
      </c>
      <c r="G149" s="216" t="s">
        <v>1451</v>
      </c>
      <c r="H149" s="217">
        <v>4</v>
      </c>
      <c r="I149" s="218"/>
      <c r="J149" s="219">
        <f>ROUND(I149*H149,2)</f>
        <v>0</v>
      </c>
      <c r="K149" s="215" t="s">
        <v>5</v>
      </c>
      <c r="L149" s="220"/>
      <c r="M149" s="221" t="s">
        <v>5</v>
      </c>
      <c r="N149" s="222" t="s">
        <v>44</v>
      </c>
      <c r="O149" s="42"/>
      <c r="P149" s="191">
        <f>O149*H149</f>
        <v>0</v>
      </c>
      <c r="Q149" s="191">
        <v>0</v>
      </c>
      <c r="R149" s="191">
        <f>Q149*H149</f>
        <v>0</v>
      </c>
      <c r="S149" s="191">
        <v>0</v>
      </c>
      <c r="T149" s="192">
        <f>S149*H149</f>
        <v>0</v>
      </c>
      <c r="AR149" s="24" t="s">
        <v>353</v>
      </c>
      <c r="AT149" s="24" t="s">
        <v>274</v>
      </c>
      <c r="AU149" s="24" t="s">
        <v>82</v>
      </c>
      <c r="AY149" s="24" t="s">
        <v>167</v>
      </c>
      <c r="BE149" s="193">
        <f>IF(N149="základní",J149,0)</f>
        <v>0</v>
      </c>
      <c r="BF149" s="193">
        <f>IF(N149="snížená",J149,0)</f>
        <v>0</v>
      </c>
      <c r="BG149" s="193">
        <f>IF(N149="zákl. přenesená",J149,0)</f>
        <v>0</v>
      </c>
      <c r="BH149" s="193">
        <f>IF(N149="sníž. přenesená",J149,0)</f>
        <v>0</v>
      </c>
      <c r="BI149" s="193">
        <f>IF(N149="nulová",J149,0)</f>
        <v>0</v>
      </c>
      <c r="BJ149" s="24" t="s">
        <v>80</v>
      </c>
      <c r="BK149" s="193">
        <f>ROUND(I149*H149,2)</f>
        <v>0</v>
      </c>
      <c r="BL149" s="24" t="s">
        <v>263</v>
      </c>
      <c r="BM149" s="24" t="s">
        <v>1509</v>
      </c>
    </row>
    <row r="150" spans="2:65" s="1" customFormat="1" ht="16.5" customHeight="1">
      <c r="B150" s="181"/>
      <c r="C150" s="182" t="s">
        <v>856</v>
      </c>
      <c r="D150" s="182" t="s">
        <v>169</v>
      </c>
      <c r="E150" s="183" t="s">
        <v>1510</v>
      </c>
      <c r="F150" s="184" t="s">
        <v>1511</v>
      </c>
      <c r="G150" s="185" t="s">
        <v>266</v>
      </c>
      <c r="H150" s="186">
        <v>2</v>
      </c>
      <c r="I150" s="187"/>
      <c r="J150" s="188">
        <f>ROUND(I150*H150,2)</f>
        <v>0</v>
      </c>
      <c r="K150" s="184" t="s">
        <v>5</v>
      </c>
      <c r="L150" s="41"/>
      <c r="M150" s="189" t="s">
        <v>5</v>
      </c>
      <c r="N150" s="190" t="s">
        <v>44</v>
      </c>
      <c r="O150" s="42"/>
      <c r="P150" s="191">
        <f>O150*H150</f>
        <v>0</v>
      </c>
      <c r="Q150" s="191">
        <v>0</v>
      </c>
      <c r="R150" s="191">
        <f>Q150*H150</f>
        <v>0</v>
      </c>
      <c r="S150" s="191">
        <v>0</v>
      </c>
      <c r="T150" s="192">
        <f>S150*H150</f>
        <v>0</v>
      </c>
      <c r="AR150" s="24" t="s">
        <v>263</v>
      </c>
      <c r="AT150" s="24" t="s">
        <v>169</v>
      </c>
      <c r="AU150" s="24" t="s">
        <v>82</v>
      </c>
      <c r="AY150" s="24" t="s">
        <v>167</v>
      </c>
      <c r="BE150" s="193">
        <f>IF(N150="základní",J150,0)</f>
        <v>0</v>
      </c>
      <c r="BF150" s="193">
        <f>IF(N150="snížená",J150,0)</f>
        <v>0</v>
      </c>
      <c r="BG150" s="193">
        <f>IF(N150="zákl. přenesená",J150,0)</f>
        <v>0</v>
      </c>
      <c r="BH150" s="193">
        <f>IF(N150="sníž. přenesená",J150,0)</f>
        <v>0</v>
      </c>
      <c r="BI150" s="193">
        <f>IF(N150="nulová",J150,0)</f>
        <v>0</v>
      </c>
      <c r="BJ150" s="24" t="s">
        <v>80</v>
      </c>
      <c r="BK150" s="193">
        <f>ROUND(I150*H150,2)</f>
        <v>0</v>
      </c>
      <c r="BL150" s="24" t="s">
        <v>263</v>
      </c>
      <c r="BM150" s="24" t="s">
        <v>1512</v>
      </c>
    </row>
    <row r="151" spans="2:65" s="1" customFormat="1" ht="16.5" customHeight="1">
      <c r="B151" s="181"/>
      <c r="C151" s="182" t="s">
        <v>860</v>
      </c>
      <c r="D151" s="182" t="s">
        <v>169</v>
      </c>
      <c r="E151" s="183" t="s">
        <v>1513</v>
      </c>
      <c r="F151" s="184" t="s">
        <v>1514</v>
      </c>
      <c r="G151" s="185" t="s">
        <v>266</v>
      </c>
      <c r="H151" s="186">
        <v>7</v>
      </c>
      <c r="I151" s="187"/>
      <c r="J151" s="188">
        <f>ROUND(I151*H151,2)</f>
        <v>0</v>
      </c>
      <c r="K151" s="184" t="s">
        <v>5</v>
      </c>
      <c r="L151" s="41"/>
      <c r="M151" s="189" t="s">
        <v>5</v>
      </c>
      <c r="N151" s="190" t="s">
        <v>44</v>
      </c>
      <c r="O151" s="42"/>
      <c r="P151" s="191">
        <f>O151*H151</f>
        <v>0</v>
      </c>
      <c r="Q151" s="191">
        <v>0</v>
      </c>
      <c r="R151" s="191">
        <f>Q151*H151</f>
        <v>0</v>
      </c>
      <c r="S151" s="191">
        <v>0</v>
      </c>
      <c r="T151" s="192">
        <f>S151*H151</f>
        <v>0</v>
      </c>
      <c r="AR151" s="24" t="s">
        <v>263</v>
      </c>
      <c r="AT151" s="24" t="s">
        <v>169</v>
      </c>
      <c r="AU151" s="24" t="s">
        <v>82</v>
      </c>
      <c r="AY151" s="24" t="s">
        <v>167</v>
      </c>
      <c r="BE151" s="193">
        <f>IF(N151="základní",J151,0)</f>
        <v>0</v>
      </c>
      <c r="BF151" s="193">
        <f>IF(N151="snížená",J151,0)</f>
        <v>0</v>
      </c>
      <c r="BG151" s="193">
        <f>IF(N151="zákl. přenesená",J151,0)</f>
        <v>0</v>
      </c>
      <c r="BH151" s="193">
        <f>IF(N151="sníž. přenesená",J151,0)</f>
        <v>0</v>
      </c>
      <c r="BI151" s="193">
        <f>IF(N151="nulová",J151,0)</f>
        <v>0</v>
      </c>
      <c r="BJ151" s="24" t="s">
        <v>80</v>
      </c>
      <c r="BK151" s="193">
        <f>ROUND(I151*H151,2)</f>
        <v>0</v>
      </c>
      <c r="BL151" s="24" t="s">
        <v>263</v>
      </c>
      <c r="BM151" s="24" t="s">
        <v>1515</v>
      </c>
    </row>
    <row r="152" spans="2:65" s="1" customFormat="1" ht="16.5" customHeight="1">
      <c r="B152" s="181"/>
      <c r="C152" s="182" t="s">
        <v>864</v>
      </c>
      <c r="D152" s="182" t="s">
        <v>169</v>
      </c>
      <c r="E152" s="183" t="s">
        <v>1516</v>
      </c>
      <c r="F152" s="184" t="s">
        <v>1517</v>
      </c>
      <c r="G152" s="185" t="s">
        <v>266</v>
      </c>
      <c r="H152" s="186">
        <v>2</v>
      </c>
      <c r="I152" s="187"/>
      <c r="J152" s="188">
        <f>ROUND(I152*H152,2)</f>
        <v>0</v>
      </c>
      <c r="K152" s="184" t="s">
        <v>5</v>
      </c>
      <c r="L152" s="41"/>
      <c r="M152" s="189" t="s">
        <v>5</v>
      </c>
      <c r="N152" s="190" t="s">
        <v>44</v>
      </c>
      <c r="O152" s="42"/>
      <c r="P152" s="191">
        <f>O152*H152</f>
        <v>0</v>
      </c>
      <c r="Q152" s="191">
        <v>0</v>
      </c>
      <c r="R152" s="191">
        <f>Q152*H152</f>
        <v>0</v>
      </c>
      <c r="S152" s="191">
        <v>0</v>
      </c>
      <c r="T152" s="192">
        <f>S152*H152</f>
        <v>0</v>
      </c>
      <c r="AR152" s="24" t="s">
        <v>263</v>
      </c>
      <c r="AT152" s="24" t="s">
        <v>169</v>
      </c>
      <c r="AU152" s="24" t="s">
        <v>82</v>
      </c>
      <c r="AY152" s="24" t="s">
        <v>167</v>
      </c>
      <c r="BE152" s="193">
        <f>IF(N152="základní",J152,0)</f>
        <v>0</v>
      </c>
      <c r="BF152" s="193">
        <f>IF(N152="snížená",J152,0)</f>
        <v>0</v>
      </c>
      <c r="BG152" s="193">
        <f>IF(N152="zákl. přenesená",J152,0)</f>
        <v>0</v>
      </c>
      <c r="BH152" s="193">
        <f>IF(N152="sníž. přenesená",J152,0)</f>
        <v>0</v>
      </c>
      <c r="BI152" s="193">
        <f>IF(N152="nulová",J152,0)</f>
        <v>0</v>
      </c>
      <c r="BJ152" s="24" t="s">
        <v>80</v>
      </c>
      <c r="BK152" s="193">
        <f>ROUND(I152*H152,2)</f>
        <v>0</v>
      </c>
      <c r="BL152" s="24" t="s">
        <v>263</v>
      </c>
      <c r="BM152" s="24" t="s">
        <v>1518</v>
      </c>
    </row>
    <row r="153" spans="2:63" s="11" customFormat="1" ht="29.9" customHeight="1">
      <c r="B153" s="168"/>
      <c r="D153" s="169" t="s">
        <v>72</v>
      </c>
      <c r="E153" s="179" t="s">
        <v>1519</v>
      </c>
      <c r="F153" s="179" t="s">
        <v>1520</v>
      </c>
      <c r="I153" s="171"/>
      <c r="J153" s="180">
        <f>BK153</f>
        <v>0</v>
      </c>
      <c r="L153" s="168"/>
      <c r="M153" s="173"/>
      <c r="N153" s="174"/>
      <c r="O153" s="174"/>
      <c r="P153" s="175">
        <f>SUM(P154:P160)</f>
        <v>0</v>
      </c>
      <c r="Q153" s="174"/>
      <c r="R153" s="175">
        <f>SUM(R154:R160)</f>
        <v>0.00056</v>
      </c>
      <c r="S153" s="174"/>
      <c r="T153" s="176">
        <f>SUM(T154:T160)</f>
        <v>0</v>
      </c>
      <c r="AR153" s="169" t="s">
        <v>82</v>
      </c>
      <c r="AT153" s="177" t="s">
        <v>72</v>
      </c>
      <c r="AU153" s="177" t="s">
        <v>80</v>
      </c>
      <c r="AY153" s="169" t="s">
        <v>167</v>
      </c>
      <c r="BK153" s="178">
        <f>SUM(BK154:BK160)</f>
        <v>0</v>
      </c>
    </row>
    <row r="154" spans="2:65" s="1" customFormat="1" ht="38.25" customHeight="1">
      <c r="B154" s="181"/>
      <c r="C154" s="182" t="s">
        <v>870</v>
      </c>
      <c r="D154" s="182" t="s">
        <v>169</v>
      </c>
      <c r="E154" s="183" t="s">
        <v>1521</v>
      </c>
      <c r="F154" s="184" t="s">
        <v>1522</v>
      </c>
      <c r="G154" s="185" t="s">
        <v>266</v>
      </c>
      <c r="H154" s="186">
        <v>4</v>
      </c>
      <c r="I154" s="187"/>
      <c r="J154" s="188">
        <f>ROUND(I154*H154,2)</f>
        <v>0</v>
      </c>
      <c r="K154" s="184" t="s">
        <v>173</v>
      </c>
      <c r="L154" s="41"/>
      <c r="M154" s="189" t="s">
        <v>5</v>
      </c>
      <c r="N154" s="190" t="s">
        <v>44</v>
      </c>
      <c r="O154" s="42"/>
      <c r="P154" s="191">
        <f>O154*H154</f>
        <v>0</v>
      </c>
      <c r="Q154" s="191">
        <v>0</v>
      </c>
      <c r="R154" s="191">
        <f>Q154*H154</f>
        <v>0</v>
      </c>
      <c r="S154" s="191">
        <v>0</v>
      </c>
      <c r="T154" s="192">
        <f>S154*H154</f>
        <v>0</v>
      </c>
      <c r="AR154" s="24" t="s">
        <v>263</v>
      </c>
      <c r="AT154" s="24" t="s">
        <v>169</v>
      </c>
      <c r="AU154" s="24" t="s">
        <v>82</v>
      </c>
      <c r="AY154" s="24" t="s">
        <v>167</v>
      </c>
      <c r="BE154" s="193">
        <f>IF(N154="základní",J154,0)</f>
        <v>0</v>
      </c>
      <c r="BF154" s="193">
        <f>IF(N154="snížená",J154,0)</f>
        <v>0</v>
      </c>
      <c r="BG154" s="193">
        <f>IF(N154="zákl. přenesená",J154,0)</f>
        <v>0</v>
      </c>
      <c r="BH154" s="193">
        <f>IF(N154="sníž. přenesená",J154,0)</f>
        <v>0</v>
      </c>
      <c r="BI154" s="193">
        <f>IF(N154="nulová",J154,0)</f>
        <v>0</v>
      </c>
      <c r="BJ154" s="24" t="s">
        <v>80</v>
      </c>
      <c r="BK154" s="193">
        <f>ROUND(I154*H154,2)</f>
        <v>0</v>
      </c>
      <c r="BL154" s="24" t="s">
        <v>263</v>
      </c>
      <c r="BM154" s="24" t="s">
        <v>1523</v>
      </c>
    </row>
    <row r="155" spans="2:65" s="1" customFormat="1" ht="16.5" customHeight="1">
      <c r="B155" s="181"/>
      <c r="C155" s="213" t="s">
        <v>877</v>
      </c>
      <c r="D155" s="213" t="s">
        <v>274</v>
      </c>
      <c r="E155" s="214" t="s">
        <v>1524</v>
      </c>
      <c r="F155" s="215" t="s">
        <v>1525</v>
      </c>
      <c r="G155" s="216" t="s">
        <v>266</v>
      </c>
      <c r="H155" s="217">
        <v>4</v>
      </c>
      <c r="I155" s="218"/>
      <c r="J155" s="219">
        <f>ROUND(I155*H155,2)</f>
        <v>0</v>
      </c>
      <c r="K155" s="215" t="s">
        <v>173</v>
      </c>
      <c r="L155" s="220"/>
      <c r="M155" s="221" t="s">
        <v>5</v>
      </c>
      <c r="N155" s="222" t="s">
        <v>44</v>
      </c>
      <c r="O155" s="42"/>
      <c r="P155" s="191">
        <f>O155*H155</f>
        <v>0</v>
      </c>
      <c r="Q155" s="191">
        <v>0.00014</v>
      </c>
      <c r="R155" s="191">
        <f>Q155*H155</f>
        <v>0.00056</v>
      </c>
      <c r="S155" s="191">
        <v>0</v>
      </c>
      <c r="T155" s="192">
        <f>S155*H155</f>
        <v>0</v>
      </c>
      <c r="AR155" s="24" t="s">
        <v>353</v>
      </c>
      <c r="AT155" s="24" t="s">
        <v>274</v>
      </c>
      <c r="AU155" s="24" t="s">
        <v>82</v>
      </c>
      <c r="AY155" s="24" t="s">
        <v>167</v>
      </c>
      <c r="BE155" s="193">
        <f>IF(N155="základní",J155,0)</f>
        <v>0</v>
      </c>
      <c r="BF155" s="193">
        <f>IF(N155="snížená",J155,0)</f>
        <v>0</v>
      </c>
      <c r="BG155" s="193">
        <f>IF(N155="zákl. přenesená",J155,0)</f>
        <v>0</v>
      </c>
      <c r="BH155" s="193">
        <f>IF(N155="sníž. přenesená",J155,0)</f>
        <v>0</v>
      </c>
      <c r="BI155" s="193">
        <f>IF(N155="nulová",J155,0)</f>
        <v>0</v>
      </c>
      <c r="BJ155" s="24" t="s">
        <v>80</v>
      </c>
      <c r="BK155" s="193">
        <f>ROUND(I155*H155,2)</f>
        <v>0</v>
      </c>
      <c r="BL155" s="24" t="s">
        <v>263</v>
      </c>
      <c r="BM155" s="24" t="s">
        <v>1526</v>
      </c>
    </row>
    <row r="156" spans="2:65" s="1" customFormat="1" ht="16.5" customHeight="1">
      <c r="B156" s="181"/>
      <c r="C156" s="213" t="s">
        <v>882</v>
      </c>
      <c r="D156" s="213" t="s">
        <v>274</v>
      </c>
      <c r="E156" s="214" t="s">
        <v>1527</v>
      </c>
      <c r="F156" s="215" t="s">
        <v>1528</v>
      </c>
      <c r="G156" s="216" t="s">
        <v>1451</v>
      </c>
      <c r="H156" s="217">
        <v>4</v>
      </c>
      <c r="I156" s="218"/>
      <c r="J156" s="219">
        <f>ROUND(I156*H156,2)</f>
        <v>0</v>
      </c>
      <c r="K156" s="215" t="s">
        <v>5</v>
      </c>
      <c r="L156" s="220"/>
      <c r="M156" s="221" t="s">
        <v>5</v>
      </c>
      <c r="N156" s="222" t="s">
        <v>44</v>
      </c>
      <c r="O156" s="42"/>
      <c r="P156" s="191">
        <f>O156*H156</f>
        <v>0</v>
      </c>
      <c r="Q156" s="191">
        <v>0</v>
      </c>
      <c r="R156" s="191">
        <f>Q156*H156</f>
        <v>0</v>
      </c>
      <c r="S156" s="191">
        <v>0</v>
      </c>
      <c r="T156" s="192">
        <f>S156*H156</f>
        <v>0</v>
      </c>
      <c r="AR156" s="24" t="s">
        <v>353</v>
      </c>
      <c r="AT156" s="24" t="s">
        <v>274</v>
      </c>
      <c r="AU156" s="24" t="s">
        <v>82</v>
      </c>
      <c r="AY156" s="24" t="s">
        <v>167</v>
      </c>
      <c r="BE156" s="193">
        <f>IF(N156="základní",J156,0)</f>
        <v>0</v>
      </c>
      <c r="BF156" s="193">
        <f>IF(N156="snížená",J156,0)</f>
        <v>0</v>
      </c>
      <c r="BG156" s="193">
        <f>IF(N156="zákl. přenesená",J156,0)</f>
        <v>0</v>
      </c>
      <c r="BH156" s="193">
        <f>IF(N156="sníž. přenesená",J156,0)</f>
        <v>0</v>
      </c>
      <c r="BI156" s="193">
        <f>IF(N156="nulová",J156,0)</f>
        <v>0</v>
      </c>
      <c r="BJ156" s="24" t="s">
        <v>80</v>
      </c>
      <c r="BK156" s="193">
        <f>ROUND(I156*H156,2)</f>
        <v>0</v>
      </c>
      <c r="BL156" s="24" t="s">
        <v>263</v>
      </c>
      <c r="BM156" s="24" t="s">
        <v>1529</v>
      </c>
    </row>
    <row r="157" spans="2:47" s="1" customFormat="1" ht="38">
      <c r="B157" s="41"/>
      <c r="D157" s="194" t="s">
        <v>429</v>
      </c>
      <c r="F157" s="195" t="s">
        <v>1530</v>
      </c>
      <c r="I157" s="156"/>
      <c r="L157" s="41"/>
      <c r="M157" s="196"/>
      <c r="N157" s="42"/>
      <c r="O157" s="42"/>
      <c r="P157" s="42"/>
      <c r="Q157" s="42"/>
      <c r="R157" s="42"/>
      <c r="S157" s="42"/>
      <c r="T157" s="70"/>
      <c r="AT157" s="24" t="s">
        <v>429</v>
      </c>
      <c r="AU157" s="24" t="s">
        <v>82</v>
      </c>
    </row>
    <row r="158" spans="2:65" s="1" customFormat="1" ht="25.5" customHeight="1">
      <c r="B158" s="181"/>
      <c r="C158" s="182" t="s">
        <v>887</v>
      </c>
      <c r="D158" s="182" t="s">
        <v>169</v>
      </c>
      <c r="E158" s="183" t="s">
        <v>1531</v>
      </c>
      <c r="F158" s="184" t="s">
        <v>1532</v>
      </c>
      <c r="G158" s="185" t="s">
        <v>266</v>
      </c>
      <c r="H158" s="186">
        <v>1</v>
      </c>
      <c r="I158" s="187"/>
      <c r="J158" s="188">
        <f>ROUND(I158*H158,2)</f>
        <v>0</v>
      </c>
      <c r="K158" s="184" t="s">
        <v>173</v>
      </c>
      <c r="L158" s="41"/>
      <c r="M158" s="189" t="s">
        <v>5</v>
      </c>
      <c r="N158" s="190" t="s">
        <v>44</v>
      </c>
      <c r="O158" s="42"/>
      <c r="P158" s="191">
        <f>O158*H158</f>
        <v>0</v>
      </c>
      <c r="Q158" s="191">
        <v>0</v>
      </c>
      <c r="R158" s="191">
        <f>Q158*H158</f>
        <v>0</v>
      </c>
      <c r="S158" s="191">
        <v>0</v>
      </c>
      <c r="T158" s="192">
        <f>S158*H158</f>
        <v>0</v>
      </c>
      <c r="AR158" s="24" t="s">
        <v>263</v>
      </c>
      <c r="AT158" s="24" t="s">
        <v>169</v>
      </c>
      <c r="AU158" s="24" t="s">
        <v>82</v>
      </c>
      <c r="AY158" s="24" t="s">
        <v>167</v>
      </c>
      <c r="BE158" s="193">
        <f>IF(N158="základní",J158,0)</f>
        <v>0</v>
      </c>
      <c r="BF158" s="193">
        <f>IF(N158="snížená",J158,0)</f>
        <v>0</v>
      </c>
      <c r="BG158" s="193">
        <f>IF(N158="zákl. přenesená",J158,0)</f>
        <v>0</v>
      </c>
      <c r="BH158" s="193">
        <f>IF(N158="sníž. přenesená",J158,0)</f>
        <v>0</v>
      </c>
      <c r="BI158" s="193">
        <f>IF(N158="nulová",J158,0)</f>
        <v>0</v>
      </c>
      <c r="BJ158" s="24" t="s">
        <v>80</v>
      </c>
      <c r="BK158" s="193">
        <f>ROUND(I158*H158,2)</f>
        <v>0</v>
      </c>
      <c r="BL158" s="24" t="s">
        <v>263</v>
      </c>
      <c r="BM158" s="24" t="s">
        <v>1533</v>
      </c>
    </row>
    <row r="159" spans="2:65" s="1" customFormat="1" ht="25.5" customHeight="1">
      <c r="B159" s="181"/>
      <c r="C159" s="182" t="s">
        <v>893</v>
      </c>
      <c r="D159" s="182" t="s">
        <v>169</v>
      </c>
      <c r="E159" s="183" t="s">
        <v>1534</v>
      </c>
      <c r="F159" s="184" t="s">
        <v>1535</v>
      </c>
      <c r="G159" s="185" t="s">
        <v>266</v>
      </c>
      <c r="H159" s="186">
        <v>5</v>
      </c>
      <c r="I159" s="187"/>
      <c r="J159" s="188">
        <f>ROUND(I159*H159,2)</f>
        <v>0</v>
      </c>
      <c r="K159" s="184" t="s">
        <v>173</v>
      </c>
      <c r="L159" s="41"/>
      <c r="M159" s="189" t="s">
        <v>5</v>
      </c>
      <c r="N159" s="190" t="s">
        <v>44</v>
      </c>
      <c r="O159" s="42"/>
      <c r="P159" s="191">
        <f>O159*H159</f>
        <v>0</v>
      </c>
      <c r="Q159" s="191">
        <v>0</v>
      </c>
      <c r="R159" s="191">
        <f>Q159*H159</f>
        <v>0</v>
      </c>
      <c r="S159" s="191">
        <v>0</v>
      </c>
      <c r="T159" s="192">
        <f>S159*H159</f>
        <v>0</v>
      </c>
      <c r="AR159" s="24" t="s">
        <v>963</v>
      </c>
      <c r="AT159" s="24" t="s">
        <v>169</v>
      </c>
      <c r="AU159" s="24" t="s">
        <v>82</v>
      </c>
      <c r="AY159" s="24" t="s">
        <v>167</v>
      </c>
      <c r="BE159" s="193">
        <f>IF(N159="základní",J159,0)</f>
        <v>0</v>
      </c>
      <c r="BF159" s="193">
        <f>IF(N159="snížená",J159,0)</f>
        <v>0</v>
      </c>
      <c r="BG159" s="193">
        <f>IF(N159="zákl. přenesená",J159,0)</f>
        <v>0</v>
      </c>
      <c r="BH159" s="193">
        <f>IF(N159="sníž. přenesená",J159,0)</f>
        <v>0</v>
      </c>
      <c r="BI159" s="193">
        <f>IF(N159="nulová",J159,0)</f>
        <v>0</v>
      </c>
      <c r="BJ159" s="24" t="s">
        <v>80</v>
      </c>
      <c r="BK159" s="193">
        <f>ROUND(I159*H159,2)</f>
        <v>0</v>
      </c>
      <c r="BL159" s="24" t="s">
        <v>963</v>
      </c>
      <c r="BM159" s="24" t="s">
        <v>1536</v>
      </c>
    </row>
    <row r="160" spans="2:47" s="1" customFormat="1" ht="38">
      <c r="B160" s="41"/>
      <c r="D160" s="194" t="s">
        <v>176</v>
      </c>
      <c r="F160" s="195" t="s">
        <v>1537</v>
      </c>
      <c r="I160" s="156"/>
      <c r="L160" s="41"/>
      <c r="M160" s="196"/>
      <c r="N160" s="42"/>
      <c r="O160" s="42"/>
      <c r="P160" s="42"/>
      <c r="Q160" s="42"/>
      <c r="R160" s="42"/>
      <c r="S160" s="42"/>
      <c r="T160" s="70"/>
      <c r="AT160" s="24" t="s">
        <v>176</v>
      </c>
      <c r="AU160" s="24" t="s">
        <v>82</v>
      </c>
    </row>
    <row r="161" spans="2:63" s="11" customFormat="1" ht="29.9" customHeight="1">
      <c r="B161" s="168"/>
      <c r="D161" s="169" t="s">
        <v>72</v>
      </c>
      <c r="E161" s="179" t="s">
        <v>1538</v>
      </c>
      <c r="F161" s="179" t="s">
        <v>1539</v>
      </c>
      <c r="I161" s="171"/>
      <c r="J161" s="180">
        <f>BK161</f>
        <v>0</v>
      </c>
      <c r="L161" s="168"/>
      <c r="M161" s="173"/>
      <c r="N161" s="174"/>
      <c r="O161" s="174"/>
      <c r="P161" s="175">
        <f>SUM(P162:P164)</f>
        <v>0</v>
      </c>
      <c r="Q161" s="174"/>
      <c r="R161" s="175">
        <f>SUM(R162:R164)</f>
        <v>0</v>
      </c>
      <c r="S161" s="174"/>
      <c r="T161" s="176">
        <f>SUM(T162:T164)</f>
        <v>0</v>
      </c>
      <c r="AR161" s="169" t="s">
        <v>82</v>
      </c>
      <c r="AT161" s="177" t="s">
        <v>72</v>
      </c>
      <c r="AU161" s="177" t="s">
        <v>80</v>
      </c>
      <c r="AY161" s="169" t="s">
        <v>167</v>
      </c>
      <c r="BK161" s="178">
        <f>SUM(BK162:BK164)</f>
        <v>0</v>
      </c>
    </row>
    <row r="162" spans="2:65" s="1" customFormat="1" ht="38.25" customHeight="1">
      <c r="B162" s="181"/>
      <c r="C162" s="182" t="s">
        <v>899</v>
      </c>
      <c r="D162" s="182" t="s">
        <v>169</v>
      </c>
      <c r="E162" s="183" t="s">
        <v>1540</v>
      </c>
      <c r="F162" s="184" t="s">
        <v>1541</v>
      </c>
      <c r="G162" s="185" t="s">
        <v>266</v>
      </c>
      <c r="H162" s="186">
        <v>1</v>
      </c>
      <c r="I162" s="187"/>
      <c r="J162" s="188">
        <f>ROUND(I162*H162,2)</f>
        <v>0</v>
      </c>
      <c r="K162" s="184" t="s">
        <v>173</v>
      </c>
      <c r="L162" s="41"/>
      <c r="M162" s="189" t="s">
        <v>5</v>
      </c>
      <c r="N162" s="190" t="s">
        <v>44</v>
      </c>
      <c r="O162" s="42"/>
      <c r="P162" s="191">
        <f>O162*H162</f>
        <v>0</v>
      </c>
      <c r="Q162" s="191">
        <v>0</v>
      </c>
      <c r="R162" s="191">
        <f>Q162*H162</f>
        <v>0</v>
      </c>
      <c r="S162" s="191">
        <v>0</v>
      </c>
      <c r="T162" s="192">
        <f>S162*H162</f>
        <v>0</v>
      </c>
      <c r="AR162" s="24" t="s">
        <v>963</v>
      </c>
      <c r="AT162" s="24" t="s">
        <v>169</v>
      </c>
      <c r="AU162" s="24" t="s">
        <v>82</v>
      </c>
      <c r="AY162" s="24" t="s">
        <v>167</v>
      </c>
      <c r="BE162" s="193">
        <f>IF(N162="základní",J162,0)</f>
        <v>0</v>
      </c>
      <c r="BF162" s="193">
        <f>IF(N162="snížená",J162,0)</f>
        <v>0</v>
      </c>
      <c r="BG162" s="193">
        <f>IF(N162="zákl. přenesená",J162,0)</f>
        <v>0</v>
      </c>
      <c r="BH162" s="193">
        <f>IF(N162="sníž. přenesená",J162,0)</f>
        <v>0</v>
      </c>
      <c r="BI162" s="193">
        <f>IF(N162="nulová",J162,0)</f>
        <v>0</v>
      </c>
      <c r="BJ162" s="24" t="s">
        <v>80</v>
      </c>
      <c r="BK162" s="193">
        <f>ROUND(I162*H162,2)</f>
        <v>0</v>
      </c>
      <c r="BL162" s="24" t="s">
        <v>963</v>
      </c>
      <c r="BM162" s="24" t="s">
        <v>1542</v>
      </c>
    </row>
    <row r="163" spans="2:47" s="1" customFormat="1" ht="38">
      <c r="B163" s="41"/>
      <c r="D163" s="194" t="s">
        <v>176</v>
      </c>
      <c r="F163" s="195" t="s">
        <v>1543</v>
      </c>
      <c r="I163" s="156"/>
      <c r="L163" s="41"/>
      <c r="M163" s="196"/>
      <c r="N163" s="42"/>
      <c r="O163" s="42"/>
      <c r="P163" s="42"/>
      <c r="Q163" s="42"/>
      <c r="R163" s="42"/>
      <c r="S163" s="42"/>
      <c r="T163" s="70"/>
      <c r="AT163" s="24" t="s">
        <v>176</v>
      </c>
      <c r="AU163" s="24" t="s">
        <v>82</v>
      </c>
    </row>
    <row r="164" spans="2:65" s="1" customFormat="1" ht="25.5" customHeight="1">
      <c r="B164" s="181"/>
      <c r="C164" s="182" t="s">
        <v>905</v>
      </c>
      <c r="D164" s="182" t="s">
        <v>169</v>
      </c>
      <c r="E164" s="183" t="s">
        <v>1544</v>
      </c>
      <c r="F164" s="184" t="s">
        <v>1545</v>
      </c>
      <c r="G164" s="185" t="s">
        <v>1546</v>
      </c>
      <c r="H164" s="186">
        <v>2</v>
      </c>
      <c r="I164" s="187"/>
      <c r="J164" s="188">
        <f>ROUND(I164*H164,2)</f>
        <v>0</v>
      </c>
      <c r="K164" s="184" t="s">
        <v>173</v>
      </c>
      <c r="L164" s="41"/>
      <c r="M164" s="189" t="s">
        <v>5</v>
      </c>
      <c r="N164" s="190" t="s">
        <v>44</v>
      </c>
      <c r="O164" s="42"/>
      <c r="P164" s="191">
        <f>O164*H164</f>
        <v>0</v>
      </c>
      <c r="Q164" s="191">
        <v>0</v>
      </c>
      <c r="R164" s="191">
        <f>Q164*H164</f>
        <v>0</v>
      </c>
      <c r="S164" s="191">
        <v>0</v>
      </c>
      <c r="T164" s="192">
        <f>S164*H164</f>
        <v>0</v>
      </c>
      <c r="AR164" s="24" t="s">
        <v>963</v>
      </c>
      <c r="AT164" s="24" t="s">
        <v>169</v>
      </c>
      <c r="AU164" s="24" t="s">
        <v>82</v>
      </c>
      <c r="AY164" s="24" t="s">
        <v>167</v>
      </c>
      <c r="BE164" s="193">
        <f>IF(N164="základní",J164,0)</f>
        <v>0</v>
      </c>
      <c r="BF164" s="193">
        <f>IF(N164="snížená",J164,0)</f>
        <v>0</v>
      </c>
      <c r="BG164" s="193">
        <f>IF(N164="zákl. přenesená",J164,0)</f>
        <v>0</v>
      </c>
      <c r="BH164" s="193">
        <f>IF(N164="sníž. přenesená",J164,0)</f>
        <v>0</v>
      </c>
      <c r="BI164" s="193">
        <f>IF(N164="nulová",J164,0)</f>
        <v>0</v>
      </c>
      <c r="BJ164" s="24" t="s">
        <v>80</v>
      </c>
      <c r="BK164" s="193">
        <f>ROUND(I164*H164,2)</f>
        <v>0</v>
      </c>
      <c r="BL164" s="24" t="s">
        <v>963</v>
      </c>
      <c r="BM164" s="24" t="s">
        <v>1547</v>
      </c>
    </row>
    <row r="165" spans="2:63" s="11" customFormat="1" ht="29.9" customHeight="1">
      <c r="B165" s="168"/>
      <c r="D165" s="169" t="s">
        <v>72</v>
      </c>
      <c r="E165" s="179" t="s">
        <v>1548</v>
      </c>
      <c r="F165" s="179" t="s">
        <v>1549</v>
      </c>
      <c r="I165" s="171"/>
      <c r="J165" s="180">
        <f>BK165</f>
        <v>0</v>
      </c>
      <c r="L165" s="168"/>
      <c r="M165" s="173"/>
      <c r="N165" s="174"/>
      <c r="O165" s="174"/>
      <c r="P165" s="175">
        <f>SUM(P166:P201)</f>
        <v>0</v>
      </c>
      <c r="Q165" s="174"/>
      <c r="R165" s="175">
        <f>SUM(R166:R201)</f>
        <v>0.04746999999999999</v>
      </c>
      <c r="S165" s="174"/>
      <c r="T165" s="176">
        <f>SUM(T166:T201)</f>
        <v>0</v>
      </c>
      <c r="AR165" s="169" t="s">
        <v>82</v>
      </c>
      <c r="AT165" s="177" t="s">
        <v>72</v>
      </c>
      <c r="AU165" s="177" t="s">
        <v>80</v>
      </c>
      <c r="AY165" s="169" t="s">
        <v>167</v>
      </c>
      <c r="BK165" s="178">
        <f>SUM(BK166:BK201)</f>
        <v>0</v>
      </c>
    </row>
    <row r="166" spans="2:65" s="1" customFormat="1" ht="16.5" customHeight="1">
      <c r="B166" s="181"/>
      <c r="C166" s="213" t="s">
        <v>910</v>
      </c>
      <c r="D166" s="213" t="s">
        <v>274</v>
      </c>
      <c r="E166" s="214" t="s">
        <v>1550</v>
      </c>
      <c r="F166" s="215" t="s">
        <v>1551</v>
      </c>
      <c r="G166" s="216" t="s">
        <v>394</v>
      </c>
      <c r="H166" s="217">
        <v>30</v>
      </c>
      <c r="I166" s="218"/>
      <c r="J166" s="219">
        <f aca="true" t="shared" si="20" ref="J166:J172">ROUND(I166*H166,2)</f>
        <v>0</v>
      </c>
      <c r="K166" s="215" t="s">
        <v>173</v>
      </c>
      <c r="L166" s="220"/>
      <c r="M166" s="221" t="s">
        <v>5</v>
      </c>
      <c r="N166" s="222" t="s">
        <v>44</v>
      </c>
      <c r="O166" s="42"/>
      <c r="P166" s="191">
        <f aca="true" t="shared" si="21" ref="P166:P172">O166*H166</f>
        <v>0</v>
      </c>
      <c r="Q166" s="191">
        <v>0.001</v>
      </c>
      <c r="R166" s="191">
        <f aca="true" t="shared" si="22" ref="R166:R172">Q166*H166</f>
        <v>0.03</v>
      </c>
      <c r="S166" s="191">
        <v>0</v>
      </c>
      <c r="T166" s="192">
        <f aca="true" t="shared" si="23" ref="T166:T172">S166*H166</f>
        <v>0</v>
      </c>
      <c r="AR166" s="24" t="s">
        <v>1294</v>
      </c>
      <c r="AT166" s="24" t="s">
        <v>274</v>
      </c>
      <c r="AU166" s="24" t="s">
        <v>82</v>
      </c>
      <c r="AY166" s="24" t="s">
        <v>167</v>
      </c>
      <c r="BE166" s="193">
        <f aca="true" t="shared" si="24" ref="BE166:BE172">IF(N166="základní",J166,0)</f>
        <v>0</v>
      </c>
      <c r="BF166" s="193">
        <f aca="true" t="shared" si="25" ref="BF166:BF172">IF(N166="snížená",J166,0)</f>
        <v>0</v>
      </c>
      <c r="BG166" s="193">
        <f aca="true" t="shared" si="26" ref="BG166:BG172">IF(N166="zákl. přenesená",J166,0)</f>
        <v>0</v>
      </c>
      <c r="BH166" s="193">
        <f aca="true" t="shared" si="27" ref="BH166:BH172">IF(N166="sníž. přenesená",J166,0)</f>
        <v>0</v>
      </c>
      <c r="BI166" s="193">
        <f aca="true" t="shared" si="28" ref="BI166:BI172">IF(N166="nulová",J166,0)</f>
        <v>0</v>
      </c>
      <c r="BJ166" s="24" t="s">
        <v>80</v>
      </c>
      <c r="BK166" s="193">
        <f aca="true" t="shared" si="29" ref="BK166:BK172">ROUND(I166*H166,2)</f>
        <v>0</v>
      </c>
      <c r="BL166" s="24" t="s">
        <v>1294</v>
      </c>
      <c r="BM166" s="24" t="s">
        <v>1552</v>
      </c>
    </row>
    <row r="167" spans="2:65" s="1" customFormat="1" ht="16.5" customHeight="1">
      <c r="B167" s="181"/>
      <c r="C167" s="213" t="s">
        <v>914</v>
      </c>
      <c r="D167" s="213" t="s">
        <v>274</v>
      </c>
      <c r="E167" s="214" t="s">
        <v>1553</v>
      </c>
      <c r="F167" s="215" t="s">
        <v>1554</v>
      </c>
      <c r="G167" s="216" t="s">
        <v>394</v>
      </c>
      <c r="H167" s="217">
        <v>5</v>
      </c>
      <c r="I167" s="218"/>
      <c r="J167" s="219">
        <f t="shared" si="20"/>
        <v>0</v>
      </c>
      <c r="K167" s="215" t="s">
        <v>173</v>
      </c>
      <c r="L167" s="220"/>
      <c r="M167" s="221" t="s">
        <v>5</v>
      </c>
      <c r="N167" s="222" t="s">
        <v>44</v>
      </c>
      <c r="O167" s="42"/>
      <c r="P167" s="191">
        <f t="shared" si="21"/>
        <v>0</v>
      </c>
      <c r="Q167" s="191">
        <v>0.001</v>
      </c>
      <c r="R167" s="191">
        <f t="shared" si="22"/>
        <v>0.005</v>
      </c>
      <c r="S167" s="191">
        <v>0</v>
      </c>
      <c r="T167" s="192">
        <f t="shared" si="23"/>
        <v>0</v>
      </c>
      <c r="AR167" s="24" t="s">
        <v>1294</v>
      </c>
      <c r="AT167" s="24" t="s">
        <v>274</v>
      </c>
      <c r="AU167" s="24" t="s">
        <v>82</v>
      </c>
      <c r="AY167" s="24" t="s">
        <v>167</v>
      </c>
      <c r="BE167" s="193">
        <f t="shared" si="24"/>
        <v>0</v>
      </c>
      <c r="BF167" s="193">
        <f t="shared" si="25"/>
        <v>0</v>
      </c>
      <c r="BG167" s="193">
        <f t="shared" si="26"/>
        <v>0</v>
      </c>
      <c r="BH167" s="193">
        <f t="shared" si="27"/>
        <v>0</v>
      </c>
      <c r="BI167" s="193">
        <f t="shared" si="28"/>
        <v>0</v>
      </c>
      <c r="BJ167" s="24" t="s">
        <v>80</v>
      </c>
      <c r="BK167" s="193">
        <f t="shared" si="29"/>
        <v>0</v>
      </c>
      <c r="BL167" s="24" t="s">
        <v>1294</v>
      </c>
      <c r="BM167" s="24" t="s">
        <v>1555</v>
      </c>
    </row>
    <row r="168" spans="2:65" s="1" customFormat="1" ht="16.5" customHeight="1">
      <c r="B168" s="181"/>
      <c r="C168" s="213" t="s">
        <v>919</v>
      </c>
      <c r="D168" s="213" t="s">
        <v>274</v>
      </c>
      <c r="E168" s="214" t="s">
        <v>1556</v>
      </c>
      <c r="F168" s="215" t="s">
        <v>1557</v>
      </c>
      <c r="G168" s="216" t="s">
        <v>266</v>
      </c>
      <c r="H168" s="217">
        <v>40</v>
      </c>
      <c r="I168" s="218"/>
      <c r="J168" s="219">
        <f t="shared" si="20"/>
        <v>0</v>
      </c>
      <c r="K168" s="215" t="s">
        <v>173</v>
      </c>
      <c r="L168" s="220"/>
      <c r="M168" s="221" t="s">
        <v>5</v>
      </c>
      <c r="N168" s="222" t="s">
        <v>44</v>
      </c>
      <c r="O168" s="42"/>
      <c r="P168" s="191">
        <f t="shared" si="21"/>
        <v>0</v>
      </c>
      <c r="Q168" s="191">
        <v>0</v>
      </c>
      <c r="R168" s="191">
        <f t="shared" si="22"/>
        <v>0</v>
      </c>
      <c r="S168" s="191">
        <v>0</v>
      </c>
      <c r="T168" s="192">
        <f t="shared" si="23"/>
        <v>0</v>
      </c>
      <c r="AR168" s="24" t="s">
        <v>1294</v>
      </c>
      <c r="AT168" s="24" t="s">
        <v>274</v>
      </c>
      <c r="AU168" s="24" t="s">
        <v>82</v>
      </c>
      <c r="AY168" s="24" t="s">
        <v>167</v>
      </c>
      <c r="BE168" s="193">
        <f t="shared" si="24"/>
        <v>0</v>
      </c>
      <c r="BF168" s="193">
        <f t="shared" si="25"/>
        <v>0</v>
      </c>
      <c r="BG168" s="193">
        <f t="shared" si="26"/>
        <v>0</v>
      </c>
      <c r="BH168" s="193">
        <f t="shared" si="27"/>
        <v>0</v>
      </c>
      <c r="BI168" s="193">
        <f t="shared" si="28"/>
        <v>0</v>
      </c>
      <c r="BJ168" s="24" t="s">
        <v>80</v>
      </c>
      <c r="BK168" s="193">
        <f t="shared" si="29"/>
        <v>0</v>
      </c>
      <c r="BL168" s="24" t="s">
        <v>1294</v>
      </c>
      <c r="BM168" s="24" t="s">
        <v>1558</v>
      </c>
    </row>
    <row r="169" spans="2:65" s="1" customFormat="1" ht="38.25" customHeight="1">
      <c r="B169" s="181"/>
      <c r="C169" s="182" t="s">
        <v>926</v>
      </c>
      <c r="D169" s="182" t="s">
        <v>169</v>
      </c>
      <c r="E169" s="183" t="s">
        <v>1521</v>
      </c>
      <c r="F169" s="184" t="s">
        <v>1522</v>
      </c>
      <c r="G169" s="185" t="s">
        <v>266</v>
      </c>
      <c r="H169" s="186">
        <v>1</v>
      </c>
      <c r="I169" s="187"/>
      <c r="J169" s="188">
        <f t="shared" si="20"/>
        <v>0</v>
      </c>
      <c r="K169" s="184" t="s">
        <v>173</v>
      </c>
      <c r="L169" s="41"/>
      <c r="M169" s="189" t="s">
        <v>5</v>
      </c>
      <c r="N169" s="190" t="s">
        <v>44</v>
      </c>
      <c r="O169" s="42"/>
      <c r="P169" s="191">
        <f t="shared" si="21"/>
        <v>0</v>
      </c>
      <c r="Q169" s="191">
        <v>0</v>
      </c>
      <c r="R169" s="191">
        <f t="shared" si="22"/>
        <v>0</v>
      </c>
      <c r="S169" s="191">
        <v>0</v>
      </c>
      <c r="T169" s="192">
        <f t="shared" si="23"/>
        <v>0</v>
      </c>
      <c r="AR169" s="24" t="s">
        <v>263</v>
      </c>
      <c r="AT169" s="24" t="s">
        <v>169</v>
      </c>
      <c r="AU169" s="24" t="s">
        <v>82</v>
      </c>
      <c r="AY169" s="24" t="s">
        <v>167</v>
      </c>
      <c r="BE169" s="193">
        <f t="shared" si="24"/>
        <v>0</v>
      </c>
      <c r="BF169" s="193">
        <f t="shared" si="25"/>
        <v>0</v>
      </c>
      <c r="BG169" s="193">
        <f t="shared" si="26"/>
        <v>0</v>
      </c>
      <c r="BH169" s="193">
        <f t="shared" si="27"/>
        <v>0</v>
      </c>
      <c r="BI169" s="193">
        <f t="shared" si="28"/>
        <v>0</v>
      </c>
      <c r="BJ169" s="24" t="s">
        <v>80</v>
      </c>
      <c r="BK169" s="193">
        <f t="shared" si="29"/>
        <v>0</v>
      </c>
      <c r="BL169" s="24" t="s">
        <v>263</v>
      </c>
      <c r="BM169" s="24" t="s">
        <v>1559</v>
      </c>
    </row>
    <row r="170" spans="2:65" s="1" customFormat="1" ht="16.5" customHeight="1">
      <c r="B170" s="181"/>
      <c r="C170" s="213" t="s">
        <v>932</v>
      </c>
      <c r="D170" s="213" t="s">
        <v>274</v>
      </c>
      <c r="E170" s="214" t="s">
        <v>1560</v>
      </c>
      <c r="F170" s="215" t="s">
        <v>1561</v>
      </c>
      <c r="G170" s="216" t="s">
        <v>266</v>
      </c>
      <c r="H170" s="217">
        <v>1</v>
      </c>
      <c r="I170" s="218"/>
      <c r="J170" s="219">
        <f t="shared" si="20"/>
        <v>0</v>
      </c>
      <c r="K170" s="215" t="s">
        <v>173</v>
      </c>
      <c r="L170" s="220"/>
      <c r="M170" s="221" t="s">
        <v>5</v>
      </c>
      <c r="N170" s="222" t="s">
        <v>44</v>
      </c>
      <c r="O170" s="42"/>
      <c r="P170" s="191">
        <f t="shared" si="21"/>
        <v>0</v>
      </c>
      <c r="Q170" s="191">
        <v>0.00023</v>
      </c>
      <c r="R170" s="191">
        <f t="shared" si="22"/>
        <v>0.00023</v>
      </c>
      <c r="S170" s="191">
        <v>0</v>
      </c>
      <c r="T170" s="192">
        <f t="shared" si="23"/>
        <v>0</v>
      </c>
      <c r="AR170" s="24" t="s">
        <v>353</v>
      </c>
      <c r="AT170" s="24" t="s">
        <v>274</v>
      </c>
      <c r="AU170" s="24" t="s">
        <v>82</v>
      </c>
      <c r="AY170" s="24" t="s">
        <v>167</v>
      </c>
      <c r="BE170" s="193">
        <f t="shared" si="24"/>
        <v>0</v>
      </c>
      <c r="BF170" s="193">
        <f t="shared" si="25"/>
        <v>0</v>
      </c>
      <c r="BG170" s="193">
        <f t="shared" si="26"/>
        <v>0</v>
      </c>
      <c r="BH170" s="193">
        <f t="shared" si="27"/>
        <v>0</v>
      </c>
      <c r="BI170" s="193">
        <f t="shared" si="28"/>
        <v>0</v>
      </c>
      <c r="BJ170" s="24" t="s">
        <v>80</v>
      </c>
      <c r="BK170" s="193">
        <f t="shared" si="29"/>
        <v>0</v>
      </c>
      <c r="BL170" s="24" t="s">
        <v>263</v>
      </c>
      <c r="BM170" s="24" t="s">
        <v>1562</v>
      </c>
    </row>
    <row r="171" spans="2:65" s="1" customFormat="1" ht="25.5" customHeight="1">
      <c r="B171" s="181"/>
      <c r="C171" s="213" t="s">
        <v>936</v>
      </c>
      <c r="D171" s="213" t="s">
        <v>274</v>
      </c>
      <c r="E171" s="214" t="s">
        <v>1563</v>
      </c>
      <c r="F171" s="215" t="s">
        <v>1564</v>
      </c>
      <c r="G171" s="216" t="s">
        <v>1451</v>
      </c>
      <c r="H171" s="217">
        <v>1</v>
      </c>
      <c r="I171" s="218"/>
      <c r="J171" s="219">
        <f t="shared" si="20"/>
        <v>0</v>
      </c>
      <c r="K171" s="215" t="s">
        <v>5</v>
      </c>
      <c r="L171" s="220"/>
      <c r="M171" s="221" t="s">
        <v>5</v>
      </c>
      <c r="N171" s="222" t="s">
        <v>44</v>
      </c>
      <c r="O171" s="42"/>
      <c r="P171" s="191">
        <f t="shared" si="21"/>
        <v>0</v>
      </c>
      <c r="Q171" s="191">
        <v>0</v>
      </c>
      <c r="R171" s="191">
        <f t="shared" si="22"/>
        <v>0</v>
      </c>
      <c r="S171" s="191">
        <v>0</v>
      </c>
      <c r="T171" s="192">
        <f t="shared" si="23"/>
        <v>0</v>
      </c>
      <c r="AR171" s="24" t="s">
        <v>353</v>
      </c>
      <c r="AT171" s="24" t="s">
        <v>274</v>
      </c>
      <c r="AU171" s="24" t="s">
        <v>82</v>
      </c>
      <c r="AY171" s="24" t="s">
        <v>167</v>
      </c>
      <c r="BE171" s="193">
        <f t="shared" si="24"/>
        <v>0</v>
      </c>
      <c r="BF171" s="193">
        <f t="shared" si="25"/>
        <v>0</v>
      </c>
      <c r="BG171" s="193">
        <f t="shared" si="26"/>
        <v>0</v>
      </c>
      <c r="BH171" s="193">
        <f t="shared" si="27"/>
        <v>0</v>
      </c>
      <c r="BI171" s="193">
        <f t="shared" si="28"/>
        <v>0</v>
      </c>
      <c r="BJ171" s="24" t="s">
        <v>80</v>
      </c>
      <c r="BK171" s="193">
        <f t="shared" si="29"/>
        <v>0</v>
      </c>
      <c r="BL171" s="24" t="s">
        <v>263</v>
      </c>
      <c r="BM171" s="24" t="s">
        <v>1565</v>
      </c>
    </row>
    <row r="172" spans="2:65" s="1" customFormat="1" ht="16.5" customHeight="1">
      <c r="B172" s="181"/>
      <c r="C172" s="213" t="s">
        <v>941</v>
      </c>
      <c r="D172" s="213" t="s">
        <v>274</v>
      </c>
      <c r="E172" s="214" t="s">
        <v>1566</v>
      </c>
      <c r="F172" s="215" t="s">
        <v>1567</v>
      </c>
      <c r="G172" s="216" t="s">
        <v>1568</v>
      </c>
      <c r="H172" s="217">
        <v>3</v>
      </c>
      <c r="I172" s="218"/>
      <c r="J172" s="219">
        <f t="shared" si="20"/>
        <v>0</v>
      </c>
      <c r="K172" s="215" t="s">
        <v>5</v>
      </c>
      <c r="L172" s="220"/>
      <c r="M172" s="221" t="s">
        <v>5</v>
      </c>
      <c r="N172" s="222" t="s">
        <v>44</v>
      </c>
      <c r="O172" s="42"/>
      <c r="P172" s="191">
        <f t="shared" si="21"/>
        <v>0</v>
      </c>
      <c r="Q172" s="191">
        <v>0</v>
      </c>
      <c r="R172" s="191">
        <f t="shared" si="22"/>
        <v>0</v>
      </c>
      <c r="S172" s="191">
        <v>0</v>
      </c>
      <c r="T172" s="192">
        <f t="shared" si="23"/>
        <v>0</v>
      </c>
      <c r="AR172" s="24" t="s">
        <v>353</v>
      </c>
      <c r="AT172" s="24" t="s">
        <v>274</v>
      </c>
      <c r="AU172" s="24" t="s">
        <v>82</v>
      </c>
      <c r="AY172" s="24" t="s">
        <v>167</v>
      </c>
      <c r="BE172" s="193">
        <f t="shared" si="24"/>
        <v>0</v>
      </c>
      <c r="BF172" s="193">
        <f t="shared" si="25"/>
        <v>0</v>
      </c>
      <c r="BG172" s="193">
        <f t="shared" si="26"/>
        <v>0</v>
      </c>
      <c r="BH172" s="193">
        <f t="shared" si="27"/>
        <v>0</v>
      </c>
      <c r="BI172" s="193">
        <f t="shared" si="28"/>
        <v>0</v>
      </c>
      <c r="BJ172" s="24" t="s">
        <v>80</v>
      </c>
      <c r="BK172" s="193">
        <f t="shared" si="29"/>
        <v>0</v>
      </c>
      <c r="BL172" s="24" t="s">
        <v>263</v>
      </c>
      <c r="BM172" s="24" t="s">
        <v>1569</v>
      </c>
    </row>
    <row r="173" spans="2:47" s="1" customFormat="1" ht="19">
      <c r="B173" s="41"/>
      <c r="D173" s="194" t="s">
        <v>429</v>
      </c>
      <c r="F173" s="195" t="s">
        <v>1570</v>
      </c>
      <c r="I173" s="156"/>
      <c r="L173" s="41"/>
      <c r="M173" s="196"/>
      <c r="N173" s="42"/>
      <c r="O173" s="42"/>
      <c r="P173" s="42"/>
      <c r="Q173" s="42"/>
      <c r="R173" s="42"/>
      <c r="S173" s="42"/>
      <c r="T173" s="70"/>
      <c r="AT173" s="24" t="s">
        <v>429</v>
      </c>
      <c r="AU173" s="24" t="s">
        <v>82</v>
      </c>
    </row>
    <row r="174" spans="2:65" s="1" customFormat="1" ht="16.5" customHeight="1">
      <c r="B174" s="181"/>
      <c r="C174" s="182" t="s">
        <v>946</v>
      </c>
      <c r="D174" s="182" t="s">
        <v>169</v>
      </c>
      <c r="E174" s="183" t="s">
        <v>1571</v>
      </c>
      <c r="F174" s="184" t="s">
        <v>1572</v>
      </c>
      <c r="G174" s="185" t="s">
        <v>266</v>
      </c>
      <c r="H174" s="186">
        <v>1</v>
      </c>
      <c r="I174" s="187"/>
      <c r="J174" s="188">
        <f>ROUND(I174*H174,2)</f>
        <v>0</v>
      </c>
      <c r="K174" s="184" t="s">
        <v>5</v>
      </c>
      <c r="L174" s="41"/>
      <c r="M174" s="189" t="s">
        <v>5</v>
      </c>
      <c r="N174" s="190" t="s">
        <v>44</v>
      </c>
      <c r="O174" s="42"/>
      <c r="P174" s="191">
        <f>O174*H174</f>
        <v>0</v>
      </c>
      <c r="Q174" s="191">
        <v>0</v>
      </c>
      <c r="R174" s="191">
        <f>Q174*H174</f>
        <v>0</v>
      </c>
      <c r="S174" s="191">
        <v>0</v>
      </c>
      <c r="T174" s="192">
        <f>S174*H174</f>
        <v>0</v>
      </c>
      <c r="AR174" s="24" t="s">
        <v>263</v>
      </c>
      <c r="AT174" s="24" t="s">
        <v>169</v>
      </c>
      <c r="AU174" s="24" t="s">
        <v>82</v>
      </c>
      <c r="AY174" s="24" t="s">
        <v>167</v>
      </c>
      <c r="BE174" s="193">
        <f>IF(N174="základní",J174,0)</f>
        <v>0</v>
      </c>
      <c r="BF174" s="193">
        <f>IF(N174="snížená",J174,0)</f>
        <v>0</v>
      </c>
      <c r="BG174" s="193">
        <f>IF(N174="zákl. přenesená",J174,0)</f>
        <v>0</v>
      </c>
      <c r="BH174" s="193">
        <f>IF(N174="sníž. přenesená",J174,0)</f>
        <v>0</v>
      </c>
      <c r="BI174" s="193">
        <f>IF(N174="nulová",J174,0)</f>
        <v>0</v>
      </c>
      <c r="BJ174" s="24" t="s">
        <v>80</v>
      </c>
      <c r="BK174" s="193">
        <f>ROUND(I174*H174,2)</f>
        <v>0</v>
      </c>
      <c r="BL174" s="24" t="s">
        <v>263</v>
      </c>
      <c r="BM174" s="24" t="s">
        <v>1573</v>
      </c>
    </row>
    <row r="175" spans="2:65" s="1" customFormat="1" ht="25.5" customHeight="1">
      <c r="B175" s="181"/>
      <c r="C175" s="182" t="s">
        <v>951</v>
      </c>
      <c r="D175" s="182" t="s">
        <v>169</v>
      </c>
      <c r="E175" s="183" t="s">
        <v>1531</v>
      </c>
      <c r="F175" s="184" t="s">
        <v>1532</v>
      </c>
      <c r="G175" s="185" t="s">
        <v>266</v>
      </c>
      <c r="H175" s="186">
        <v>1</v>
      </c>
      <c r="I175" s="187"/>
      <c r="J175" s="188">
        <f>ROUND(I175*H175,2)</f>
        <v>0</v>
      </c>
      <c r="K175" s="184" t="s">
        <v>173</v>
      </c>
      <c r="L175" s="41"/>
      <c r="M175" s="189" t="s">
        <v>5</v>
      </c>
      <c r="N175" s="190" t="s">
        <v>44</v>
      </c>
      <c r="O175" s="42"/>
      <c r="P175" s="191">
        <f>O175*H175</f>
        <v>0</v>
      </c>
      <c r="Q175" s="191">
        <v>0</v>
      </c>
      <c r="R175" s="191">
        <f>Q175*H175</f>
        <v>0</v>
      </c>
      <c r="S175" s="191">
        <v>0</v>
      </c>
      <c r="T175" s="192">
        <f>S175*H175</f>
        <v>0</v>
      </c>
      <c r="AR175" s="24" t="s">
        <v>263</v>
      </c>
      <c r="AT175" s="24" t="s">
        <v>169</v>
      </c>
      <c r="AU175" s="24" t="s">
        <v>82</v>
      </c>
      <c r="AY175" s="24" t="s">
        <v>167</v>
      </c>
      <c r="BE175" s="193">
        <f>IF(N175="základní",J175,0)</f>
        <v>0</v>
      </c>
      <c r="BF175" s="193">
        <f>IF(N175="snížená",J175,0)</f>
        <v>0</v>
      </c>
      <c r="BG175" s="193">
        <f>IF(N175="zákl. přenesená",J175,0)</f>
        <v>0</v>
      </c>
      <c r="BH175" s="193">
        <f>IF(N175="sníž. přenesená",J175,0)</f>
        <v>0</v>
      </c>
      <c r="BI175" s="193">
        <f>IF(N175="nulová",J175,0)</f>
        <v>0</v>
      </c>
      <c r="BJ175" s="24" t="s">
        <v>80</v>
      </c>
      <c r="BK175" s="193">
        <f>ROUND(I175*H175,2)</f>
        <v>0</v>
      </c>
      <c r="BL175" s="24" t="s">
        <v>263</v>
      </c>
      <c r="BM175" s="24" t="s">
        <v>1574</v>
      </c>
    </row>
    <row r="176" spans="2:65" s="1" customFormat="1" ht="16.5" customHeight="1">
      <c r="B176" s="181"/>
      <c r="C176" s="213" t="s">
        <v>957</v>
      </c>
      <c r="D176" s="213" t="s">
        <v>274</v>
      </c>
      <c r="E176" s="214" t="s">
        <v>1575</v>
      </c>
      <c r="F176" s="215" t="s">
        <v>1576</v>
      </c>
      <c r="G176" s="216" t="s">
        <v>266</v>
      </c>
      <c r="H176" s="217">
        <v>1</v>
      </c>
      <c r="I176" s="218"/>
      <c r="J176" s="219">
        <f>ROUND(I176*H176,2)</f>
        <v>0</v>
      </c>
      <c r="K176" s="215" t="s">
        <v>5</v>
      </c>
      <c r="L176" s="220"/>
      <c r="M176" s="221" t="s">
        <v>5</v>
      </c>
      <c r="N176" s="222" t="s">
        <v>44</v>
      </c>
      <c r="O176" s="42"/>
      <c r="P176" s="191">
        <f>O176*H176</f>
        <v>0</v>
      </c>
      <c r="Q176" s="191">
        <v>0</v>
      </c>
      <c r="R176" s="191">
        <f>Q176*H176</f>
        <v>0</v>
      </c>
      <c r="S176" s="191">
        <v>0</v>
      </c>
      <c r="T176" s="192">
        <f>S176*H176</f>
        <v>0</v>
      </c>
      <c r="AR176" s="24" t="s">
        <v>353</v>
      </c>
      <c r="AT176" s="24" t="s">
        <v>274</v>
      </c>
      <c r="AU176" s="24" t="s">
        <v>82</v>
      </c>
      <c r="AY176" s="24" t="s">
        <v>167</v>
      </c>
      <c r="BE176" s="193">
        <f>IF(N176="základní",J176,0)</f>
        <v>0</v>
      </c>
      <c r="BF176" s="193">
        <f>IF(N176="snížená",J176,0)</f>
        <v>0</v>
      </c>
      <c r="BG176" s="193">
        <f>IF(N176="zákl. přenesená",J176,0)</f>
        <v>0</v>
      </c>
      <c r="BH176" s="193">
        <f>IF(N176="sníž. přenesená",J176,0)</f>
        <v>0</v>
      </c>
      <c r="BI176" s="193">
        <f>IF(N176="nulová",J176,0)</f>
        <v>0</v>
      </c>
      <c r="BJ176" s="24" t="s">
        <v>80</v>
      </c>
      <c r="BK176" s="193">
        <f>ROUND(I176*H176,2)</f>
        <v>0</v>
      </c>
      <c r="BL176" s="24" t="s">
        <v>263</v>
      </c>
      <c r="BM176" s="24" t="s">
        <v>1577</v>
      </c>
    </row>
    <row r="177" spans="2:65" s="1" customFormat="1" ht="16.5" customHeight="1">
      <c r="B177" s="181"/>
      <c r="C177" s="182" t="s">
        <v>963</v>
      </c>
      <c r="D177" s="182" t="s">
        <v>169</v>
      </c>
      <c r="E177" s="183" t="s">
        <v>1578</v>
      </c>
      <c r="F177" s="184" t="s">
        <v>1579</v>
      </c>
      <c r="G177" s="185" t="s">
        <v>266</v>
      </c>
      <c r="H177" s="186">
        <v>1</v>
      </c>
      <c r="I177" s="187"/>
      <c r="J177" s="188">
        <f>ROUND(I177*H177,2)</f>
        <v>0</v>
      </c>
      <c r="K177" s="184" t="s">
        <v>173</v>
      </c>
      <c r="L177" s="41"/>
      <c r="M177" s="189" t="s">
        <v>5</v>
      </c>
      <c r="N177" s="190" t="s">
        <v>44</v>
      </c>
      <c r="O177" s="42"/>
      <c r="P177" s="191">
        <f>O177*H177</f>
        <v>0</v>
      </c>
      <c r="Q177" s="191">
        <v>0</v>
      </c>
      <c r="R177" s="191">
        <f>Q177*H177</f>
        <v>0</v>
      </c>
      <c r="S177" s="191">
        <v>0</v>
      </c>
      <c r="T177" s="192">
        <f>S177*H177</f>
        <v>0</v>
      </c>
      <c r="AR177" s="24" t="s">
        <v>263</v>
      </c>
      <c r="AT177" s="24" t="s">
        <v>169</v>
      </c>
      <c r="AU177" s="24" t="s">
        <v>82</v>
      </c>
      <c r="AY177" s="24" t="s">
        <v>167</v>
      </c>
      <c r="BE177" s="193">
        <f>IF(N177="základní",J177,0)</f>
        <v>0</v>
      </c>
      <c r="BF177" s="193">
        <f>IF(N177="snížená",J177,0)</f>
        <v>0</v>
      </c>
      <c r="BG177" s="193">
        <f>IF(N177="zákl. přenesená",J177,0)</f>
        <v>0</v>
      </c>
      <c r="BH177" s="193">
        <f>IF(N177="sníž. přenesená",J177,0)</f>
        <v>0</v>
      </c>
      <c r="BI177" s="193">
        <f>IF(N177="nulová",J177,0)</f>
        <v>0</v>
      </c>
      <c r="BJ177" s="24" t="s">
        <v>80</v>
      </c>
      <c r="BK177" s="193">
        <f>ROUND(I177*H177,2)</f>
        <v>0</v>
      </c>
      <c r="BL177" s="24" t="s">
        <v>263</v>
      </c>
      <c r="BM177" s="24" t="s">
        <v>1580</v>
      </c>
    </row>
    <row r="178" spans="2:65" s="1" customFormat="1" ht="16.5" customHeight="1">
      <c r="B178" s="181"/>
      <c r="C178" s="213" t="s">
        <v>969</v>
      </c>
      <c r="D178" s="213" t="s">
        <v>274</v>
      </c>
      <c r="E178" s="214" t="s">
        <v>1581</v>
      </c>
      <c r="F178" s="215" t="s">
        <v>1582</v>
      </c>
      <c r="G178" s="216" t="s">
        <v>1451</v>
      </c>
      <c r="H178" s="217">
        <v>1</v>
      </c>
      <c r="I178" s="218"/>
      <c r="J178" s="219">
        <f>ROUND(I178*H178,2)</f>
        <v>0</v>
      </c>
      <c r="K178" s="215" t="s">
        <v>5</v>
      </c>
      <c r="L178" s="220"/>
      <c r="M178" s="221" t="s">
        <v>5</v>
      </c>
      <c r="N178" s="222" t="s">
        <v>44</v>
      </c>
      <c r="O178" s="42"/>
      <c r="P178" s="191">
        <f>O178*H178</f>
        <v>0</v>
      </c>
      <c r="Q178" s="191">
        <v>0</v>
      </c>
      <c r="R178" s="191">
        <f>Q178*H178</f>
        <v>0</v>
      </c>
      <c r="S178" s="191">
        <v>0</v>
      </c>
      <c r="T178" s="192">
        <f>S178*H178</f>
        <v>0</v>
      </c>
      <c r="AR178" s="24" t="s">
        <v>353</v>
      </c>
      <c r="AT178" s="24" t="s">
        <v>274</v>
      </c>
      <c r="AU178" s="24" t="s">
        <v>82</v>
      </c>
      <c r="AY178" s="24" t="s">
        <v>167</v>
      </c>
      <c r="BE178" s="193">
        <f>IF(N178="základní",J178,0)</f>
        <v>0</v>
      </c>
      <c r="BF178" s="193">
        <f>IF(N178="snížená",J178,0)</f>
        <v>0</v>
      </c>
      <c r="BG178" s="193">
        <f>IF(N178="zákl. přenesená",J178,0)</f>
        <v>0</v>
      </c>
      <c r="BH178" s="193">
        <f>IF(N178="sníž. přenesená",J178,0)</f>
        <v>0</v>
      </c>
      <c r="BI178" s="193">
        <f>IF(N178="nulová",J178,0)</f>
        <v>0</v>
      </c>
      <c r="BJ178" s="24" t="s">
        <v>80</v>
      </c>
      <c r="BK178" s="193">
        <f>ROUND(I178*H178,2)</f>
        <v>0</v>
      </c>
      <c r="BL178" s="24" t="s">
        <v>263</v>
      </c>
      <c r="BM178" s="24" t="s">
        <v>1583</v>
      </c>
    </row>
    <row r="179" spans="2:47" s="1" customFormat="1" ht="19">
      <c r="B179" s="41"/>
      <c r="D179" s="194" t="s">
        <v>429</v>
      </c>
      <c r="F179" s="195" t="s">
        <v>1584</v>
      </c>
      <c r="I179" s="156"/>
      <c r="L179" s="41"/>
      <c r="M179" s="196"/>
      <c r="N179" s="42"/>
      <c r="O179" s="42"/>
      <c r="P179" s="42"/>
      <c r="Q179" s="42"/>
      <c r="R179" s="42"/>
      <c r="S179" s="42"/>
      <c r="T179" s="70"/>
      <c r="AT179" s="24" t="s">
        <v>429</v>
      </c>
      <c r="AU179" s="24" t="s">
        <v>82</v>
      </c>
    </row>
    <row r="180" spans="2:65" s="1" customFormat="1" ht="16.5" customHeight="1">
      <c r="B180" s="181"/>
      <c r="C180" s="182" t="s">
        <v>973</v>
      </c>
      <c r="D180" s="182" t="s">
        <v>169</v>
      </c>
      <c r="E180" s="183" t="s">
        <v>1585</v>
      </c>
      <c r="F180" s="184" t="s">
        <v>1586</v>
      </c>
      <c r="G180" s="185" t="s">
        <v>266</v>
      </c>
      <c r="H180" s="186">
        <v>2</v>
      </c>
      <c r="I180" s="187"/>
      <c r="J180" s="188">
        <f>ROUND(I180*H180,2)</f>
        <v>0</v>
      </c>
      <c r="K180" s="184" t="s">
        <v>173</v>
      </c>
      <c r="L180" s="41"/>
      <c r="M180" s="189" t="s">
        <v>5</v>
      </c>
      <c r="N180" s="190" t="s">
        <v>44</v>
      </c>
      <c r="O180" s="42"/>
      <c r="P180" s="191">
        <f>O180*H180</f>
        <v>0</v>
      </c>
      <c r="Q180" s="191">
        <v>0</v>
      </c>
      <c r="R180" s="191">
        <f>Q180*H180</f>
        <v>0</v>
      </c>
      <c r="S180" s="191">
        <v>0</v>
      </c>
      <c r="T180" s="192">
        <f>S180*H180</f>
        <v>0</v>
      </c>
      <c r="AR180" s="24" t="s">
        <v>263</v>
      </c>
      <c r="AT180" s="24" t="s">
        <v>169</v>
      </c>
      <c r="AU180" s="24" t="s">
        <v>82</v>
      </c>
      <c r="AY180" s="24" t="s">
        <v>167</v>
      </c>
      <c r="BE180" s="193">
        <f>IF(N180="základní",J180,0)</f>
        <v>0</v>
      </c>
      <c r="BF180" s="193">
        <f>IF(N180="snížená",J180,0)</f>
        <v>0</v>
      </c>
      <c r="BG180" s="193">
        <f>IF(N180="zákl. přenesená",J180,0)</f>
        <v>0</v>
      </c>
      <c r="BH180" s="193">
        <f>IF(N180="sníž. přenesená",J180,0)</f>
        <v>0</v>
      </c>
      <c r="BI180" s="193">
        <f>IF(N180="nulová",J180,0)</f>
        <v>0</v>
      </c>
      <c r="BJ180" s="24" t="s">
        <v>80</v>
      </c>
      <c r="BK180" s="193">
        <f>ROUND(I180*H180,2)</f>
        <v>0</v>
      </c>
      <c r="BL180" s="24" t="s">
        <v>263</v>
      </c>
      <c r="BM180" s="24" t="s">
        <v>1587</v>
      </c>
    </row>
    <row r="181" spans="2:65" s="1" customFormat="1" ht="16.5" customHeight="1">
      <c r="B181" s="181"/>
      <c r="C181" s="213" t="s">
        <v>977</v>
      </c>
      <c r="D181" s="213" t="s">
        <v>274</v>
      </c>
      <c r="E181" s="214" t="s">
        <v>1588</v>
      </c>
      <c r="F181" s="215" t="s">
        <v>1589</v>
      </c>
      <c r="G181" s="216" t="s">
        <v>1451</v>
      </c>
      <c r="H181" s="217">
        <v>2</v>
      </c>
      <c r="I181" s="218"/>
      <c r="J181" s="219">
        <f>ROUND(I181*H181,2)</f>
        <v>0</v>
      </c>
      <c r="K181" s="215" t="s">
        <v>5</v>
      </c>
      <c r="L181" s="220"/>
      <c r="M181" s="221" t="s">
        <v>5</v>
      </c>
      <c r="N181" s="222" t="s">
        <v>44</v>
      </c>
      <c r="O181" s="42"/>
      <c r="P181" s="191">
        <f>O181*H181</f>
        <v>0</v>
      </c>
      <c r="Q181" s="191">
        <v>0</v>
      </c>
      <c r="R181" s="191">
        <f>Q181*H181</f>
        <v>0</v>
      </c>
      <c r="S181" s="191">
        <v>0</v>
      </c>
      <c r="T181" s="192">
        <f>S181*H181</f>
        <v>0</v>
      </c>
      <c r="AR181" s="24" t="s">
        <v>1294</v>
      </c>
      <c r="AT181" s="24" t="s">
        <v>274</v>
      </c>
      <c r="AU181" s="24" t="s">
        <v>82</v>
      </c>
      <c r="AY181" s="24" t="s">
        <v>167</v>
      </c>
      <c r="BE181" s="193">
        <f>IF(N181="základní",J181,0)</f>
        <v>0</v>
      </c>
      <c r="BF181" s="193">
        <f>IF(N181="snížená",J181,0)</f>
        <v>0</v>
      </c>
      <c r="BG181" s="193">
        <f>IF(N181="zákl. přenesená",J181,0)</f>
        <v>0</v>
      </c>
      <c r="BH181" s="193">
        <f>IF(N181="sníž. přenesená",J181,0)</f>
        <v>0</v>
      </c>
      <c r="BI181" s="193">
        <f>IF(N181="nulová",J181,0)</f>
        <v>0</v>
      </c>
      <c r="BJ181" s="24" t="s">
        <v>80</v>
      </c>
      <c r="BK181" s="193">
        <f>ROUND(I181*H181,2)</f>
        <v>0</v>
      </c>
      <c r="BL181" s="24" t="s">
        <v>1294</v>
      </c>
      <c r="BM181" s="24" t="s">
        <v>1590</v>
      </c>
    </row>
    <row r="182" spans="2:47" s="1" customFormat="1" ht="19">
      <c r="B182" s="41"/>
      <c r="D182" s="194" t="s">
        <v>429</v>
      </c>
      <c r="F182" s="195" t="s">
        <v>1591</v>
      </c>
      <c r="I182" s="156"/>
      <c r="L182" s="41"/>
      <c r="M182" s="196"/>
      <c r="N182" s="42"/>
      <c r="O182" s="42"/>
      <c r="P182" s="42"/>
      <c r="Q182" s="42"/>
      <c r="R182" s="42"/>
      <c r="S182" s="42"/>
      <c r="T182" s="70"/>
      <c r="AT182" s="24" t="s">
        <v>429</v>
      </c>
      <c r="AU182" s="24" t="s">
        <v>82</v>
      </c>
    </row>
    <row r="183" spans="2:65" s="1" customFormat="1" ht="16.5" customHeight="1">
      <c r="B183" s="181"/>
      <c r="C183" s="182" t="s">
        <v>982</v>
      </c>
      <c r="D183" s="182" t="s">
        <v>169</v>
      </c>
      <c r="E183" s="183" t="s">
        <v>1592</v>
      </c>
      <c r="F183" s="184" t="s">
        <v>1593</v>
      </c>
      <c r="G183" s="185" t="s">
        <v>266</v>
      </c>
      <c r="H183" s="186">
        <v>1</v>
      </c>
      <c r="I183" s="187"/>
      <c r="J183" s="188">
        <f>ROUND(I183*H183,2)</f>
        <v>0</v>
      </c>
      <c r="K183" s="184" t="s">
        <v>173</v>
      </c>
      <c r="L183" s="41"/>
      <c r="M183" s="189" t="s">
        <v>5</v>
      </c>
      <c r="N183" s="190" t="s">
        <v>44</v>
      </c>
      <c r="O183" s="42"/>
      <c r="P183" s="191">
        <f>O183*H183</f>
        <v>0</v>
      </c>
      <c r="Q183" s="191">
        <v>0</v>
      </c>
      <c r="R183" s="191">
        <f>Q183*H183</f>
        <v>0</v>
      </c>
      <c r="S183" s="191">
        <v>0</v>
      </c>
      <c r="T183" s="192">
        <f>S183*H183</f>
        <v>0</v>
      </c>
      <c r="AR183" s="24" t="s">
        <v>263</v>
      </c>
      <c r="AT183" s="24" t="s">
        <v>169</v>
      </c>
      <c r="AU183" s="24" t="s">
        <v>82</v>
      </c>
      <c r="AY183" s="24" t="s">
        <v>167</v>
      </c>
      <c r="BE183" s="193">
        <f>IF(N183="základní",J183,0)</f>
        <v>0</v>
      </c>
      <c r="BF183" s="193">
        <f>IF(N183="snížená",J183,0)</f>
        <v>0</v>
      </c>
      <c r="BG183" s="193">
        <f>IF(N183="zákl. přenesená",J183,0)</f>
        <v>0</v>
      </c>
      <c r="BH183" s="193">
        <f>IF(N183="sníž. přenesená",J183,0)</f>
        <v>0</v>
      </c>
      <c r="BI183" s="193">
        <f>IF(N183="nulová",J183,0)</f>
        <v>0</v>
      </c>
      <c r="BJ183" s="24" t="s">
        <v>80</v>
      </c>
      <c r="BK183" s="193">
        <f>ROUND(I183*H183,2)</f>
        <v>0</v>
      </c>
      <c r="BL183" s="24" t="s">
        <v>263</v>
      </c>
      <c r="BM183" s="24" t="s">
        <v>1594</v>
      </c>
    </row>
    <row r="184" spans="2:65" s="1" customFormat="1" ht="16.5" customHeight="1">
      <c r="B184" s="181"/>
      <c r="C184" s="213" t="s">
        <v>987</v>
      </c>
      <c r="D184" s="213" t="s">
        <v>274</v>
      </c>
      <c r="E184" s="214" t="s">
        <v>1595</v>
      </c>
      <c r="F184" s="215" t="s">
        <v>1596</v>
      </c>
      <c r="G184" s="216" t="s">
        <v>266</v>
      </c>
      <c r="H184" s="217">
        <v>1</v>
      </c>
      <c r="I184" s="218"/>
      <c r="J184" s="219">
        <f>ROUND(I184*H184,2)</f>
        <v>0</v>
      </c>
      <c r="K184" s="215" t="s">
        <v>173</v>
      </c>
      <c r="L184" s="220"/>
      <c r="M184" s="221" t="s">
        <v>5</v>
      </c>
      <c r="N184" s="222" t="s">
        <v>44</v>
      </c>
      <c r="O184" s="42"/>
      <c r="P184" s="191">
        <f>O184*H184</f>
        <v>0</v>
      </c>
      <c r="Q184" s="191">
        <v>0.0004</v>
      </c>
      <c r="R184" s="191">
        <f>Q184*H184</f>
        <v>0.0004</v>
      </c>
      <c r="S184" s="191">
        <v>0</v>
      </c>
      <c r="T184" s="192">
        <f>S184*H184</f>
        <v>0</v>
      </c>
      <c r="AR184" s="24" t="s">
        <v>1294</v>
      </c>
      <c r="AT184" s="24" t="s">
        <v>274</v>
      </c>
      <c r="AU184" s="24" t="s">
        <v>82</v>
      </c>
      <c r="AY184" s="24" t="s">
        <v>167</v>
      </c>
      <c r="BE184" s="193">
        <f>IF(N184="základní",J184,0)</f>
        <v>0</v>
      </c>
      <c r="BF184" s="193">
        <f>IF(N184="snížená",J184,0)</f>
        <v>0</v>
      </c>
      <c r="BG184" s="193">
        <f>IF(N184="zákl. přenesená",J184,0)</f>
        <v>0</v>
      </c>
      <c r="BH184" s="193">
        <f>IF(N184="sníž. přenesená",J184,0)</f>
        <v>0</v>
      </c>
      <c r="BI184" s="193">
        <f>IF(N184="nulová",J184,0)</f>
        <v>0</v>
      </c>
      <c r="BJ184" s="24" t="s">
        <v>80</v>
      </c>
      <c r="BK184" s="193">
        <f>ROUND(I184*H184,2)</f>
        <v>0</v>
      </c>
      <c r="BL184" s="24" t="s">
        <v>1294</v>
      </c>
      <c r="BM184" s="24" t="s">
        <v>1597</v>
      </c>
    </row>
    <row r="185" spans="2:65" s="1" customFormat="1" ht="25.5" customHeight="1">
      <c r="B185" s="181"/>
      <c r="C185" s="182" t="s">
        <v>992</v>
      </c>
      <c r="D185" s="182" t="s">
        <v>169</v>
      </c>
      <c r="E185" s="183" t="s">
        <v>1598</v>
      </c>
      <c r="F185" s="184" t="s">
        <v>1599</v>
      </c>
      <c r="G185" s="185" t="s">
        <v>266</v>
      </c>
      <c r="H185" s="186">
        <v>9</v>
      </c>
      <c r="I185" s="187"/>
      <c r="J185" s="188">
        <f>ROUND(I185*H185,2)</f>
        <v>0</v>
      </c>
      <c r="K185" s="184" t="s">
        <v>173</v>
      </c>
      <c r="L185" s="41"/>
      <c r="M185" s="189" t="s">
        <v>5</v>
      </c>
      <c r="N185" s="190" t="s">
        <v>44</v>
      </c>
      <c r="O185" s="42"/>
      <c r="P185" s="191">
        <f>O185*H185</f>
        <v>0</v>
      </c>
      <c r="Q185" s="191">
        <v>0</v>
      </c>
      <c r="R185" s="191">
        <f>Q185*H185</f>
        <v>0</v>
      </c>
      <c r="S185" s="191">
        <v>0</v>
      </c>
      <c r="T185" s="192">
        <f>S185*H185</f>
        <v>0</v>
      </c>
      <c r="AR185" s="24" t="s">
        <v>963</v>
      </c>
      <c r="AT185" s="24" t="s">
        <v>169</v>
      </c>
      <c r="AU185" s="24" t="s">
        <v>82</v>
      </c>
      <c r="AY185" s="24" t="s">
        <v>167</v>
      </c>
      <c r="BE185" s="193">
        <f>IF(N185="základní",J185,0)</f>
        <v>0</v>
      </c>
      <c r="BF185" s="193">
        <f>IF(N185="snížená",J185,0)</f>
        <v>0</v>
      </c>
      <c r="BG185" s="193">
        <f>IF(N185="zákl. přenesená",J185,0)</f>
        <v>0</v>
      </c>
      <c r="BH185" s="193">
        <f>IF(N185="sníž. přenesená",J185,0)</f>
        <v>0</v>
      </c>
      <c r="BI185" s="193">
        <f>IF(N185="nulová",J185,0)</f>
        <v>0</v>
      </c>
      <c r="BJ185" s="24" t="s">
        <v>80</v>
      </c>
      <c r="BK185" s="193">
        <f>ROUND(I185*H185,2)</f>
        <v>0</v>
      </c>
      <c r="BL185" s="24" t="s">
        <v>963</v>
      </c>
      <c r="BM185" s="24" t="s">
        <v>1600</v>
      </c>
    </row>
    <row r="186" spans="2:65" s="1" customFormat="1" ht="16.5" customHeight="1">
      <c r="B186" s="181"/>
      <c r="C186" s="213" t="s">
        <v>997</v>
      </c>
      <c r="D186" s="213" t="s">
        <v>274</v>
      </c>
      <c r="E186" s="214" t="s">
        <v>1601</v>
      </c>
      <c r="F186" s="215" t="s">
        <v>1602</v>
      </c>
      <c r="G186" s="216" t="s">
        <v>1451</v>
      </c>
      <c r="H186" s="217">
        <v>4</v>
      </c>
      <c r="I186" s="218"/>
      <c r="J186" s="219">
        <f>ROUND(I186*H186,2)</f>
        <v>0</v>
      </c>
      <c r="K186" s="215" t="s">
        <v>5</v>
      </c>
      <c r="L186" s="220"/>
      <c r="M186" s="221" t="s">
        <v>5</v>
      </c>
      <c r="N186" s="222" t="s">
        <v>44</v>
      </c>
      <c r="O186" s="42"/>
      <c r="P186" s="191">
        <f>O186*H186</f>
        <v>0</v>
      </c>
      <c r="Q186" s="191">
        <v>0</v>
      </c>
      <c r="R186" s="191">
        <f>Q186*H186</f>
        <v>0</v>
      </c>
      <c r="S186" s="191">
        <v>0</v>
      </c>
      <c r="T186" s="192">
        <f>S186*H186</f>
        <v>0</v>
      </c>
      <c r="AR186" s="24" t="s">
        <v>1603</v>
      </c>
      <c r="AT186" s="24" t="s">
        <v>274</v>
      </c>
      <c r="AU186" s="24" t="s">
        <v>82</v>
      </c>
      <c r="AY186" s="24" t="s">
        <v>167</v>
      </c>
      <c r="BE186" s="193">
        <f>IF(N186="základní",J186,0)</f>
        <v>0</v>
      </c>
      <c r="BF186" s="193">
        <f>IF(N186="snížená",J186,0)</f>
        <v>0</v>
      </c>
      <c r="BG186" s="193">
        <f>IF(N186="zákl. přenesená",J186,0)</f>
        <v>0</v>
      </c>
      <c r="BH186" s="193">
        <f>IF(N186="sníž. přenesená",J186,0)</f>
        <v>0</v>
      </c>
      <c r="BI186" s="193">
        <f>IF(N186="nulová",J186,0)</f>
        <v>0</v>
      </c>
      <c r="BJ186" s="24" t="s">
        <v>80</v>
      </c>
      <c r="BK186" s="193">
        <f>ROUND(I186*H186,2)</f>
        <v>0</v>
      </c>
      <c r="BL186" s="24" t="s">
        <v>963</v>
      </c>
      <c r="BM186" s="24" t="s">
        <v>1604</v>
      </c>
    </row>
    <row r="187" spans="2:47" s="1" customFormat="1" ht="28.5">
      <c r="B187" s="41"/>
      <c r="D187" s="194" t="s">
        <v>429</v>
      </c>
      <c r="F187" s="195" t="s">
        <v>1605</v>
      </c>
      <c r="I187" s="156"/>
      <c r="L187" s="41"/>
      <c r="M187" s="196"/>
      <c r="N187" s="42"/>
      <c r="O187" s="42"/>
      <c r="P187" s="42"/>
      <c r="Q187" s="42"/>
      <c r="R187" s="42"/>
      <c r="S187" s="42"/>
      <c r="T187" s="70"/>
      <c r="AT187" s="24" t="s">
        <v>429</v>
      </c>
      <c r="AU187" s="24" t="s">
        <v>82</v>
      </c>
    </row>
    <row r="188" spans="2:65" s="1" customFormat="1" ht="16.5" customHeight="1">
      <c r="B188" s="181"/>
      <c r="C188" s="213" t="s">
        <v>1001</v>
      </c>
      <c r="D188" s="213" t="s">
        <v>274</v>
      </c>
      <c r="E188" s="214" t="s">
        <v>1606</v>
      </c>
      <c r="F188" s="215" t="s">
        <v>1607</v>
      </c>
      <c r="G188" s="216" t="s">
        <v>1451</v>
      </c>
      <c r="H188" s="217">
        <v>5</v>
      </c>
      <c r="I188" s="218"/>
      <c r="J188" s="219">
        <f>ROUND(I188*H188,2)</f>
        <v>0</v>
      </c>
      <c r="K188" s="215" t="s">
        <v>5</v>
      </c>
      <c r="L188" s="220"/>
      <c r="M188" s="221" t="s">
        <v>5</v>
      </c>
      <c r="N188" s="222" t="s">
        <v>44</v>
      </c>
      <c r="O188" s="42"/>
      <c r="P188" s="191">
        <f>O188*H188</f>
        <v>0</v>
      </c>
      <c r="Q188" s="191">
        <v>0</v>
      </c>
      <c r="R188" s="191">
        <f>Q188*H188</f>
        <v>0</v>
      </c>
      <c r="S188" s="191">
        <v>0</v>
      </c>
      <c r="T188" s="192">
        <f>S188*H188</f>
        <v>0</v>
      </c>
      <c r="AR188" s="24" t="s">
        <v>1603</v>
      </c>
      <c r="AT188" s="24" t="s">
        <v>274</v>
      </c>
      <c r="AU188" s="24" t="s">
        <v>82</v>
      </c>
      <c r="AY188" s="24" t="s">
        <v>167</v>
      </c>
      <c r="BE188" s="193">
        <f>IF(N188="základní",J188,0)</f>
        <v>0</v>
      </c>
      <c r="BF188" s="193">
        <f>IF(N188="snížená",J188,0)</f>
        <v>0</v>
      </c>
      <c r="BG188" s="193">
        <f>IF(N188="zákl. přenesená",J188,0)</f>
        <v>0</v>
      </c>
      <c r="BH188" s="193">
        <f>IF(N188="sníž. přenesená",J188,0)</f>
        <v>0</v>
      </c>
      <c r="BI188" s="193">
        <f>IF(N188="nulová",J188,0)</f>
        <v>0</v>
      </c>
      <c r="BJ188" s="24" t="s">
        <v>80</v>
      </c>
      <c r="BK188" s="193">
        <f>ROUND(I188*H188,2)</f>
        <v>0</v>
      </c>
      <c r="BL188" s="24" t="s">
        <v>963</v>
      </c>
      <c r="BM188" s="24" t="s">
        <v>1608</v>
      </c>
    </row>
    <row r="189" spans="2:47" s="1" customFormat="1" ht="28.5">
      <c r="B189" s="41"/>
      <c r="D189" s="194" t="s">
        <v>429</v>
      </c>
      <c r="F189" s="195" t="s">
        <v>1609</v>
      </c>
      <c r="I189" s="156"/>
      <c r="L189" s="41"/>
      <c r="M189" s="196"/>
      <c r="N189" s="42"/>
      <c r="O189" s="42"/>
      <c r="P189" s="42"/>
      <c r="Q189" s="42"/>
      <c r="R189" s="42"/>
      <c r="S189" s="42"/>
      <c r="T189" s="70"/>
      <c r="AT189" s="24" t="s">
        <v>429</v>
      </c>
      <c r="AU189" s="24" t="s">
        <v>82</v>
      </c>
    </row>
    <row r="190" spans="2:65" s="1" customFormat="1" ht="25.5" customHeight="1">
      <c r="B190" s="181"/>
      <c r="C190" s="182" t="s">
        <v>1007</v>
      </c>
      <c r="D190" s="182" t="s">
        <v>169</v>
      </c>
      <c r="E190" s="183" t="s">
        <v>1610</v>
      </c>
      <c r="F190" s="184" t="s">
        <v>1611</v>
      </c>
      <c r="G190" s="185" t="s">
        <v>266</v>
      </c>
      <c r="H190" s="186">
        <v>1</v>
      </c>
      <c r="I190" s="187"/>
      <c r="J190" s="188">
        <f>ROUND(I190*H190,2)</f>
        <v>0</v>
      </c>
      <c r="K190" s="184" t="s">
        <v>173</v>
      </c>
      <c r="L190" s="41"/>
      <c r="M190" s="189" t="s">
        <v>5</v>
      </c>
      <c r="N190" s="190" t="s">
        <v>44</v>
      </c>
      <c r="O190" s="42"/>
      <c r="P190" s="191">
        <f>O190*H190</f>
        <v>0</v>
      </c>
      <c r="Q190" s="191">
        <v>0</v>
      </c>
      <c r="R190" s="191">
        <f>Q190*H190</f>
        <v>0</v>
      </c>
      <c r="S190" s="191">
        <v>0</v>
      </c>
      <c r="T190" s="192">
        <f>S190*H190</f>
        <v>0</v>
      </c>
      <c r="AR190" s="24" t="s">
        <v>263</v>
      </c>
      <c r="AT190" s="24" t="s">
        <v>169</v>
      </c>
      <c r="AU190" s="24" t="s">
        <v>82</v>
      </c>
      <c r="AY190" s="24" t="s">
        <v>167</v>
      </c>
      <c r="BE190" s="193">
        <f>IF(N190="základní",J190,0)</f>
        <v>0</v>
      </c>
      <c r="BF190" s="193">
        <f>IF(N190="snížená",J190,0)</f>
        <v>0</v>
      </c>
      <c r="BG190" s="193">
        <f>IF(N190="zákl. přenesená",J190,0)</f>
        <v>0</v>
      </c>
      <c r="BH190" s="193">
        <f>IF(N190="sníž. přenesená",J190,0)</f>
        <v>0</v>
      </c>
      <c r="BI190" s="193">
        <f>IF(N190="nulová",J190,0)</f>
        <v>0</v>
      </c>
      <c r="BJ190" s="24" t="s">
        <v>80</v>
      </c>
      <c r="BK190" s="193">
        <f>ROUND(I190*H190,2)</f>
        <v>0</v>
      </c>
      <c r="BL190" s="24" t="s">
        <v>263</v>
      </c>
      <c r="BM190" s="24" t="s">
        <v>1612</v>
      </c>
    </row>
    <row r="191" spans="2:65" s="1" customFormat="1" ht="16.5" customHeight="1">
      <c r="B191" s="181"/>
      <c r="C191" s="213" t="s">
        <v>1012</v>
      </c>
      <c r="D191" s="213" t="s">
        <v>274</v>
      </c>
      <c r="E191" s="214" t="s">
        <v>1613</v>
      </c>
      <c r="F191" s="215" t="s">
        <v>1614</v>
      </c>
      <c r="G191" s="216" t="s">
        <v>1568</v>
      </c>
      <c r="H191" s="217">
        <v>1</v>
      </c>
      <c r="I191" s="218"/>
      <c r="J191" s="219">
        <f>ROUND(I191*H191,2)</f>
        <v>0</v>
      </c>
      <c r="K191" s="215" t="s">
        <v>5</v>
      </c>
      <c r="L191" s="220"/>
      <c r="M191" s="221" t="s">
        <v>5</v>
      </c>
      <c r="N191" s="222" t="s">
        <v>44</v>
      </c>
      <c r="O191" s="42"/>
      <c r="P191" s="191">
        <f>O191*H191</f>
        <v>0</v>
      </c>
      <c r="Q191" s="191">
        <v>0.0014</v>
      </c>
      <c r="R191" s="191">
        <f>Q191*H191</f>
        <v>0.0014</v>
      </c>
      <c r="S191" s="191">
        <v>0</v>
      </c>
      <c r="T191" s="192">
        <f>S191*H191</f>
        <v>0</v>
      </c>
      <c r="AR191" s="24" t="s">
        <v>353</v>
      </c>
      <c r="AT191" s="24" t="s">
        <v>274</v>
      </c>
      <c r="AU191" s="24" t="s">
        <v>82</v>
      </c>
      <c r="AY191" s="24" t="s">
        <v>167</v>
      </c>
      <c r="BE191" s="193">
        <f>IF(N191="základní",J191,0)</f>
        <v>0</v>
      </c>
      <c r="BF191" s="193">
        <f>IF(N191="snížená",J191,0)</f>
        <v>0</v>
      </c>
      <c r="BG191" s="193">
        <f>IF(N191="zákl. přenesená",J191,0)</f>
        <v>0</v>
      </c>
      <c r="BH191" s="193">
        <f>IF(N191="sníž. přenesená",J191,0)</f>
        <v>0</v>
      </c>
      <c r="BI191" s="193">
        <f>IF(N191="nulová",J191,0)</f>
        <v>0</v>
      </c>
      <c r="BJ191" s="24" t="s">
        <v>80</v>
      </c>
      <c r="BK191" s="193">
        <f>ROUND(I191*H191,2)</f>
        <v>0</v>
      </c>
      <c r="BL191" s="24" t="s">
        <v>263</v>
      </c>
      <c r="BM191" s="24" t="s">
        <v>1615</v>
      </c>
    </row>
    <row r="192" spans="2:47" s="1" customFormat="1" ht="19">
      <c r="B192" s="41"/>
      <c r="D192" s="194" t="s">
        <v>429</v>
      </c>
      <c r="F192" s="195" t="s">
        <v>1616</v>
      </c>
      <c r="I192" s="156"/>
      <c r="L192" s="41"/>
      <c r="M192" s="196"/>
      <c r="N192" s="42"/>
      <c r="O192" s="42"/>
      <c r="P192" s="42"/>
      <c r="Q192" s="42"/>
      <c r="R192" s="42"/>
      <c r="S192" s="42"/>
      <c r="T192" s="70"/>
      <c r="AT192" s="24" t="s">
        <v>429</v>
      </c>
      <c r="AU192" s="24" t="s">
        <v>82</v>
      </c>
    </row>
    <row r="193" spans="2:65" s="1" customFormat="1" ht="16.5" customHeight="1">
      <c r="B193" s="181"/>
      <c r="C193" s="213" t="s">
        <v>1018</v>
      </c>
      <c r="D193" s="213" t="s">
        <v>274</v>
      </c>
      <c r="E193" s="214" t="s">
        <v>1617</v>
      </c>
      <c r="F193" s="215" t="s">
        <v>1618</v>
      </c>
      <c r="G193" s="216" t="s">
        <v>266</v>
      </c>
      <c r="H193" s="217">
        <v>4</v>
      </c>
      <c r="I193" s="218"/>
      <c r="J193" s="219">
        <f>ROUND(I193*H193,2)</f>
        <v>0</v>
      </c>
      <c r="K193" s="215" t="s">
        <v>173</v>
      </c>
      <c r="L193" s="220"/>
      <c r="M193" s="221" t="s">
        <v>5</v>
      </c>
      <c r="N193" s="222" t="s">
        <v>44</v>
      </c>
      <c r="O193" s="42"/>
      <c r="P193" s="191">
        <f>O193*H193</f>
        <v>0</v>
      </c>
      <c r="Q193" s="191">
        <v>1E-05</v>
      </c>
      <c r="R193" s="191">
        <f>Q193*H193</f>
        <v>4E-05</v>
      </c>
      <c r="S193" s="191">
        <v>0</v>
      </c>
      <c r="T193" s="192">
        <f>S193*H193</f>
        <v>0</v>
      </c>
      <c r="AR193" s="24" t="s">
        <v>353</v>
      </c>
      <c r="AT193" s="24" t="s">
        <v>274</v>
      </c>
      <c r="AU193" s="24" t="s">
        <v>82</v>
      </c>
      <c r="AY193" s="24" t="s">
        <v>167</v>
      </c>
      <c r="BE193" s="193">
        <f>IF(N193="základní",J193,0)</f>
        <v>0</v>
      </c>
      <c r="BF193" s="193">
        <f>IF(N193="snížená",J193,0)</f>
        <v>0</v>
      </c>
      <c r="BG193" s="193">
        <f>IF(N193="zákl. přenesená",J193,0)</f>
        <v>0</v>
      </c>
      <c r="BH193" s="193">
        <f>IF(N193="sníž. přenesená",J193,0)</f>
        <v>0</v>
      </c>
      <c r="BI193" s="193">
        <f>IF(N193="nulová",J193,0)</f>
        <v>0</v>
      </c>
      <c r="BJ193" s="24" t="s">
        <v>80</v>
      </c>
      <c r="BK193" s="193">
        <f>ROUND(I193*H193,2)</f>
        <v>0</v>
      </c>
      <c r="BL193" s="24" t="s">
        <v>263</v>
      </c>
      <c r="BM193" s="24" t="s">
        <v>1619</v>
      </c>
    </row>
    <row r="194" spans="2:65" s="1" customFormat="1" ht="16.5" customHeight="1">
      <c r="B194" s="181"/>
      <c r="C194" s="213" t="s">
        <v>1023</v>
      </c>
      <c r="D194" s="213" t="s">
        <v>274</v>
      </c>
      <c r="E194" s="214" t="s">
        <v>1620</v>
      </c>
      <c r="F194" s="215" t="s">
        <v>1621</v>
      </c>
      <c r="G194" s="216" t="s">
        <v>1451</v>
      </c>
      <c r="H194" s="217">
        <v>1</v>
      </c>
      <c r="I194" s="218"/>
      <c r="J194" s="219">
        <f>ROUND(I194*H194,2)</f>
        <v>0</v>
      </c>
      <c r="K194" s="215" t="s">
        <v>5</v>
      </c>
      <c r="L194" s="220"/>
      <c r="M194" s="221" t="s">
        <v>5</v>
      </c>
      <c r="N194" s="222" t="s">
        <v>44</v>
      </c>
      <c r="O194" s="42"/>
      <c r="P194" s="191">
        <f>O194*H194</f>
        <v>0</v>
      </c>
      <c r="Q194" s="191">
        <v>0</v>
      </c>
      <c r="R194" s="191">
        <f>Q194*H194</f>
        <v>0</v>
      </c>
      <c r="S194" s="191">
        <v>0</v>
      </c>
      <c r="T194" s="192">
        <f>S194*H194</f>
        <v>0</v>
      </c>
      <c r="AR194" s="24" t="s">
        <v>353</v>
      </c>
      <c r="AT194" s="24" t="s">
        <v>274</v>
      </c>
      <c r="AU194" s="24" t="s">
        <v>82</v>
      </c>
      <c r="AY194" s="24" t="s">
        <v>167</v>
      </c>
      <c r="BE194" s="193">
        <f>IF(N194="základní",J194,0)</f>
        <v>0</v>
      </c>
      <c r="BF194" s="193">
        <f>IF(N194="snížená",J194,0)</f>
        <v>0</v>
      </c>
      <c r="BG194" s="193">
        <f>IF(N194="zákl. přenesená",J194,0)</f>
        <v>0</v>
      </c>
      <c r="BH194" s="193">
        <f>IF(N194="sníž. přenesená",J194,0)</f>
        <v>0</v>
      </c>
      <c r="BI194" s="193">
        <f>IF(N194="nulová",J194,0)</f>
        <v>0</v>
      </c>
      <c r="BJ194" s="24" t="s">
        <v>80</v>
      </c>
      <c r="BK194" s="193">
        <f>ROUND(I194*H194,2)</f>
        <v>0</v>
      </c>
      <c r="BL194" s="24" t="s">
        <v>263</v>
      </c>
      <c r="BM194" s="24" t="s">
        <v>1622</v>
      </c>
    </row>
    <row r="195" spans="2:47" s="1" customFormat="1" ht="19">
      <c r="B195" s="41"/>
      <c r="D195" s="194" t="s">
        <v>429</v>
      </c>
      <c r="F195" s="195" t="s">
        <v>1623</v>
      </c>
      <c r="I195" s="156"/>
      <c r="L195" s="41"/>
      <c r="M195" s="196"/>
      <c r="N195" s="42"/>
      <c r="O195" s="42"/>
      <c r="P195" s="42"/>
      <c r="Q195" s="42"/>
      <c r="R195" s="42"/>
      <c r="S195" s="42"/>
      <c r="T195" s="70"/>
      <c r="AT195" s="24" t="s">
        <v>429</v>
      </c>
      <c r="AU195" s="24" t="s">
        <v>82</v>
      </c>
    </row>
    <row r="196" spans="2:65" s="1" customFormat="1" ht="25.5" customHeight="1">
      <c r="B196" s="181"/>
      <c r="C196" s="182" t="s">
        <v>1028</v>
      </c>
      <c r="D196" s="182" t="s">
        <v>169</v>
      </c>
      <c r="E196" s="183" t="s">
        <v>1624</v>
      </c>
      <c r="F196" s="184" t="s">
        <v>1625</v>
      </c>
      <c r="G196" s="185" t="s">
        <v>266</v>
      </c>
      <c r="H196" s="186">
        <v>1</v>
      </c>
      <c r="I196" s="187"/>
      <c r="J196" s="188">
        <f>ROUND(I196*H196,2)</f>
        <v>0</v>
      </c>
      <c r="K196" s="184" t="s">
        <v>173</v>
      </c>
      <c r="L196" s="41"/>
      <c r="M196" s="189" t="s">
        <v>5</v>
      </c>
      <c r="N196" s="190" t="s">
        <v>44</v>
      </c>
      <c r="O196" s="42"/>
      <c r="P196" s="191">
        <f>O196*H196</f>
        <v>0</v>
      </c>
      <c r="Q196" s="191">
        <v>0</v>
      </c>
      <c r="R196" s="191">
        <f>Q196*H196</f>
        <v>0</v>
      </c>
      <c r="S196" s="191">
        <v>0</v>
      </c>
      <c r="T196" s="192">
        <f>S196*H196</f>
        <v>0</v>
      </c>
      <c r="AR196" s="24" t="s">
        <v>963</v>
      </c>
      <c r="AT196" s="24" t="s">
        <v>169</v>
      </c>
      <c r="AU196" s="24" t="s">
        <v>82</v>
      </c>
      <c r="AY196" s="24" t="s">
        <v>167</v>
      </c>
      <c r="BE196" s="193">
        <f>IF(N196="základní",J196,0)</f>
        <v>0</v>
      </c>
      <c r="BF196" s="193">
        <f>IF(N196="snížená",J196,0)</f>
        <v>0</v>
      </c>
      <c r="BG196" s="193">
        <f>IF(N196="zákl. přenesená",J196,0)</f>
        <v>0</v>
      </c>
      <c r="BH196" s="193">
        <f>IF(N196="sníž. přenesená",J196,0)</f>
        <v>0</v>
      </c>
      <c r="BI196" s="193">
        <f>IF(N196="nulová",J196,0)</f>
        <v>0</v>
      </c>
      <c r="BJ196" s="24" t="s">
        <v>80</v>
      </c>
      <c r="BK196" s="193">
        <f>ROUND(I196*H196,2)</f>
        <v>0</v>
      </c>
      <c r="BL196" s="24" t="s">
        <v>963</v>
      </c>
      <c r="BM196" s="24" t="s">
        <v>1626</v>
      </c>
    </row>
    <row r="197" spans="2:65" s="1" customFormat="1" ht="16.5" customHeight="1">
      <c r="B197" s="181"/>
      <c r="C197" s="213" t="s">
        <v>1034</v>
      </c>
      <c r="D197" s="213" t="s">
        <v>274</v>
      </c>
      <c r="E197" s="214" t="s">
        <v>1627</v>
      </c>
      <c r="F197" s="215" t="s">
        <v>1628</v>
      </c>
      <c r="G197" s="216" t="s">
        <v>1451</v>
      </c>
      <c r="H197" s="217">
        <v>1</v>
      </c>
      <c r="I197" s="218"/>
      <c r="J197" s="219">
        <f>ROUND(I197*H197,2)</f>
        <v>0</v>
      </c>
      <c r="K197" s="215" t="s">
        <v>5</v>
      </c>
      <c r="L197" s="220"/>
      <c r="M197" s="221" t="s">
        <v>5</v>
      </c>
      <c r="N197" s="222" t="s">
        <v>44</v>
      </c>
      <c r="O197" s="42"/>
      <c r="P197" s="191">
        <f>O197*H197</f>
        <v>0</v>
      </c>
      <c r="Q197" s="191">
        <v>0</v>
      </c>
      <c r="R197" s="191">
        <f>Q197*H197</f>
        <v>0</v>
      </c>
      <c r="S197" s="191">
        <v>0</v>
      </c>
      <c r="T197" s="192">
        <f>S197*H197</f>
        <v>0</v>
      </c>
      <c r="AR197" s="24" t="s">
        <v>1603</v>
      </c>
      <c r="AT197" s="24" t="s">
        <v>274</v>
      </c>
      <c r="AU197" s="24" t="s">
        <v>82</v>
      </c>
      <c r="AY197" s="24" t="s">
        <v>167</v>
      </c>
      <c r="BE197" s="193">
        <f>IF(N197="základní",J197,0)</f>
        <v>0</v>
      </c>
      <c r="BF197" s="193">
        <f>IF(N197="snížená",J197,0)</f>
        <v>0</v>
      </c>
      <c r="BG197" s="193">
        <f>IF(N197="zákl. přenesená",J197,0)</f>
        <v>0</v>
      </c>
      <c r="BH197" s="193">
        <f>IF(N197="sníž. přenesená",J197,0)</f>
        <v>0</v>
      </c>
      <c r="BI197" s="193">
        <f>IF(N197="nulová",J197,0)</f>
        <v>0</v>
      </c>
      <c r="BJ197" s="24" t="s">
        <v>80</v>
      </c>
      <c r="BK197" s="193">
        <f>ROUND(I197*H197,2)</f>
        <v>0</v>
      </c>
      <c r="BL197" s="24" t="s">
        <v>963</v>
      </c>
      <c r="BM197" s="24" t="s">
        <v>1629</v>
      </c>
    </row>
    <row r="198" spans="2:47" s="1" customFormat="1" ht="19">
      <c r="B198" s="41"/>
      <c r="D198" s="194" t="s">
        <v>429</v>
      </c>
      <c r="F198" s="195" t="s">
        <v>1630</v>
      </c>
      <c r="I198" s="156"/>
      <c r="L198" s="41"/>
      <c r="M198" s="196"/>
      <c r="N198" s="42"/>
      <c r="O198" s="42"/>
      <c r="P198" s="42"/>
      <c r="Q198" s="42"/>
      <c r="R198" s="42"/>
      <c r="S198" s="42"/>
      <c r="T198" s="70"/>
      <c r="AT198" s="24" t="s">
        <v>429</v>
      </c>
      <c r="AU198" s="24" t="s">
        <v>82</v>
      </c>
    </row>
    <row r="199" spans="2:65" s="1" customFormat="1" ht="16.5" customHeight="1">
      <c r="B199" s="181"/>
      <c r="C199" s="213" t="s">
        <v>1040</v>
      </c>
      <c r="D199" s="213" t="s">
        <v>274</v>
      </c>
      <c r="E199" s="214" t="s">
        <v>1631</v>
      </c>
      <c r="F199" s="215" t="s">
        <v>1632</v>
      </c>
      <c r="G199" s="216" t="s">
        <v>266</v>
      </c>
      <c r="H199" s="217">
        <v>1</v>
      </c>
      <c r="I199" s="218"/>
      <c r="J199" s="219">
        <f>ROUND(I199*H199,2)</f>
        <v>0</v>
      </c>
      <c r="K199" s="215" t="s">
        <v>173</v>
      </c>
      <c r="L199" s="220"/>
      <c r="M199" s="221" t="s">
        <v>5</v>
      </c>
      <c r="N199" s="222" t="s">
        <v>44</v>
      </c>
      <c r="O199" s="42"/>
      <c r="P199" s="191">
        <f>O199*H199</f>
        <v>0</v>
      </c>
      <c r="Q199" s="191">
        <v>0.01</v>
      </c>
      <c r="R199" s="191">
        <f>Q199*H199</f>
        <v>0.01</v>
      </c>
      <c r="S199" s="191">
        <v>0</v>
      </c>
      <c r="T199" s="192">
        <f>S199*H199</f>
        <v>0</v>
      </c>
      <c r="AR199" s="24" t="s">
        <v>1603</v>
      </c>
      <c r="AT199" s="24" t="s">
        <v>274</v>
      </c>
      <c r="AU199" s="24" t="s">
        <v>82</v>
      </c>
      <c r="AY199" s="24" t="s">
        <v>167</v>
      </c>
      <c r="BE199" s="193">
        <f>IF(N199="základní",J199,0)</f>
        <v>0</v>
      </c>
      <c r="BF199" s="193">
        <f>IF(N199="snížená",J199,0)</f>
        <v>0</v>
      </c>
      <c r="BG199" s="193">
        <f>IF(N199="zákl. přenesená",J199,0)</f>
        <v>0</v>
      </c>
      <c r="BH199" s="193">
        <f>IF(N199="sníž. přenesená",J199,0)</f>
        <v>0</v>
      </c>
      <c r="BI199" s="193">
        <f>IF(N199="nulová",J199,0)</f>
        <v>0</v>
      </c>
      <c r="BJ199" s="24" t="s">
        <v>80</v>
      </c>
      <c r="BK199" s="193">
        <f>ROUND(I199*H199,2)</f>
        <v>0</v>
      </c>
      <c r="BL199" s="24" t="s">
        <v>963</v>
      </c>
      <c r="BM199" s="24" t="s">
        <v>1633</v>
      </c>
    </row>
    <row r="200" spans="2:65" s="1" customFormat="1" ht="16.5" customHeight="1">
      <c r="B200" s="181"/>
      <c r="C200" s="182" t="s">
        <v>1046</v>
      </c>
      <c r="D200" s="182" t="s">
        <v>169</v>
      </c>
      <c r="E200" s="183" t="s">
        <v>1634</v>
      </c>
      <c r="F200" s="184" t="s">
        <v>1635</v>
      </c>
      <c r="G200" s="185" t="s">
        <v>266</v>
      </c>
      <c r="H200" s="186">
        <v>1</v>
      </c>
      <c r="I200" s="187"/>
      <c r="J200" s="188">
        <f>ROUND(I200*H200,2)</f>
        <v>0</v>
      </c>
      <c r="K200" s="184" t="s">
        <v>173</v>
      </c>
      <c r="L200" s="41"/>
      <c r="M200" s="189" t="s">
        <v>5</v>
      </c>
      <c r="N200" s="190" t="s">
        <v>44</v>
      </c>
      <c r="O200" s="42"/>
      <c r="P200" s="191">
        <f>O200*H200</f>
        <v>0</v>
      </c>
      <c r="Q200" s="191">
        <v>0</v>
      </c>
      <c r="R200" s="191">
        <f>Q200*H200</f>
        <v>0</v>
      </c>
      <c r="S200" s="191">
        <v>0</v>
      </c>
      <c r="T200" s="192">
        <f>S200*H200</f>
        <v>0</v>
      </c>
      <c r="AR200" s="24" t="s">
        <v>263</v>
      </c>
      <c r="AT200" s="24" t="s">
        <v>169</v>
      </c>
      <c r="AU200" s="24" t="s">
        <v>82</v>
      </c>
      <c r="AY200" s="24" t="s">
        <v>167</v>
      </c>
      <c r="BE200" s="193">
        <f>IF(N200="základní",J200,0)</f>
        <v>0</v>
      </c>
      <c r="BF200" s="193">
        <f>IF(N200="snížená",J200,0)</f>
        <v>0</v>
      </c>
      <c r="BG200" s="193">
        <f>IF(N200="zákl. přenesená",J200,0)</f>
        <v>0</v>
      </c>
      <c r="BH200" s="193">
        <f>IF(N200="sníž. přenesená",J200,0)</f>
        <v>0</v>
      </c>
      <c r="BI200" s="193">
        <f>IF(N200="nulová",J200,0)</f>
        <v>0</v>
      </c>
      <c r="BJ200" s="24" t="s">
        <v>80</v>
      </c>
      <c r="BK200" s="193">
        <f>ROUND(I200*H200,2)</f>
        <v>0</v>
      </c>
      <c r="BL200" s="24" t="s">
        <v>263</v>
      </c>
      <c r="BM200" s="24" t="s">
        <v>1636</v>
      </c>
    </row>
    <row r="201" spans="2:65" s="1" customFormat="1" ht="16.5" customHeight="1">
      <c r="B201" s="181"/>
      <c r="C201" s="213" t="s">
        <v>1052</v>
      </c>
      <c r="D201" s="213" t="s">
        <v>274</v>
      </c>
      <c r="E201" s="214" t="s">
        <v>1637</v>
      </c>
      <c r="F201" s="215" t="s">
        <v>1638</v>
      </c>
      <c r="G201" s="216" t="s">
        <v>266</v>
      </c>
      <c r="H201" s="217">
        <v>1</v>
      </c>
      <c r="I201" s="218"/>
      <c r="J201" s="219">
        <f>ROUND(I201*H201,2)</f>
        <v>0</v>
      </c>
      <c r="K201" s="215" t="s">
        <v>173</v>
      </c>
      <c r="L201" s="220"/>
      <c r="M201" s="221" t="s">
        <v>5</v>
      </c>
      <c r="N201" s="222" t="s">
        <v>44</v>
      </c>
      <c r="O201" s="42"/>
      <c r="P201" s="191">
        <f>O201*H201</f>
        <v>0</v>
      </c>
      <c r="Q201" s="191">
        <v>0.0004</v>
      </c>
      <c r="R201" s="191">
        <f>Q201*H201</f>
        <v>0.0004</v>
      </c>
      <c r="S201" s="191">
        <v>0</v>
      </c>
      <c r="T201" s="192">
        <f>S201*H201</f>
        <v>0</v>
      </c>
      <c r="AR201" s="24" t="s">
        <v>353</v>
      </c>
      <c r="AT201" s="24" t="s">
        <v>274</v>
      </c>
      <c r="AU201" s="24" t="s">
        <v>82</v>
      </c>
      <c r="AY201" s="24" t="s">
        <v>167</v>
      </c>
      <c r="BE201" s="193">
        <f>IF(N201="základní",J201,0)</f>
        <v>0</v>
      </c>
      <c r="BF201" s="193">
        <f>IF(N201="snížená",J201,0)</f>
        <v>0</v>
      </c>
      <c r="BG201" s="193">
        <f>IF(N201="zákl. přenesená",J201,0)</f>
        <v>0</v>
      </c>
      <c r="BH201" s="193">
        <f>IF(N201="sníž. přenesená",J201,0)</f>
        <v>0</v>
      </c>
      <c r="BI201" s="193">
        <f>IF(N201="nulová",J201,0)</f>
        <v>0</v>
      </c>
      <c r="BJ201" s="24" t="s">
        <v>80</v>
      </c>
      <c r="BK201" s="193">
        <f>ROUND(I201*H201,2)</f>
        <v>0</v>
      </c>
      <c r="BL201" s="24" t="s">
        <v>263</v>
      </c>
      <c r="BM201" s="24" t="s">
        <v>1639</v>
      </c>
    </row>
    <row r="202" spans="2:63" s="11" customFormat="1" ht="37.4" customHeight="1">
      <c r="B202" s="168"/>
      <c r="D202" s="169" t="s">
        <v>72</v>
      </c>
      <c r="E202" s="170" t="s">
        <v>274</v>
      </c>
      <c r="F202" s="170" t="s">
        <v>1640</v>
      </c>
      <c r="I202" s="171"/>
      <c r="J202" s="172">
        <f>BK202</f>
        <v>0</v>
      </c>
      <c r="L202" s="168"/>
      <c r="M202" s="173"/>
      <c r="N202" s="174"/>
      <c r="O202" s="174"/>
      <c r="P202" s="175">
        <f>P203</f>
        <v>0</v>
      </c>
      <c r="Q202" s="174"/>
      <c r="R202" s="175">
        <f>R203</f>
        <v>0</v>
      </c>
      <c r="S202" s="174"/>
      <c r="T202" s="176">
        <f>T203</f>
        <v>0</v>
      </c>
      <c r="AR202" s="169" t="s">
        <v>188</v>
      </c>
      <c r="AT202" s="177" t="s">
        <v>72</v>
      </c>
      <c r="AU202" s="177" t="s">
        <v>73</v>
      </c>
      <c r="AY202" s="169" t="s">
        <v>167</v>
      </c>
      <c r="BK202" s="178">
        <f>BK203</f>
        <v>0</v>
      </c>
    </row>
    <row r="203" spans="2:63" s="11" customFormat="1" ht="19.9" customHeight="1">
      <c r="B203" s="168"/>
      <c r="D203" s="169" t="s">
        <v>72</v>
      </c>
      <c r="E203" s="179" t="s">
        <v>1641</v>
      </c>
      <c r="F203" s="179" t="s">
        <v>1642</v>
      </c>
      <c r="I203" s="171"/>
      <c r="J203" s="180">
        <f>BK203</f>
        <v>0</v>
      </c>
      <c r="L203" s="168"/>
      <c r="M203" s="173"/>
      <c r="N203" s="174"/>
      <c r="O203" s="174"/>
      <c r="P203" s="175">
        <f>SUM(P204:P209)</f>
        <v>0</v>
      </c>
      <c r="Q203" s="174"/>
      <c r="R203" s="175">
        <f>SUM(R204:R209)</f>
        <v>0</v>
      </c>
      <c r="S203" s="174"/>
      <c r="T203" s="176">
        <f>SUM(T204:T209)</f>
        <v>0</v>
      </c>
      <c r="AR203" s="169" t="s">
        <v>188</v>
      </c>
      <c r="AT203" s="177" t="s">
        <v>72</v>
      </c>
      <c r="AU203" s="177" t="s">
        <v>80</v>
      </c>
      <c r="AY203" s="169" t="s">
        <v>167</v>
      </c>
      <c r="BK203" s="178">
        <f>SUM(BK204:BK209)</f>
        <v>0</v>
      </c>
    </row>
    <row r="204" spans="2:65" s="1" customFormat="1" ht="25.5" customHeight="1">
      <c r="B204" s="181"/>
      <c r="C204" s="182" t="s">
        <v>1058</v>
      </c>
      <c r="D204" s="182" t="s">
        <v>169</v>
      </c>
      <c r="E204" s="183" t="s">
        <v>1643</v>
      </c>
      <c r="F204" s="184" t="s">
        <v>1644</v>
      </c>
      <c r="G204" s="185" t="s">
        <v>266</v>
      </c>
      <c r="H204" s="186">
        <v>1</v>
      </c>
      <c r="I204" s="187"/>
      <c r="J204" s="188">
        <f>ROUND(I204*H204,2)</f>
        <v>0</v>
      </c>
      <c r="K204" s="184" t="s">
        <v>173</v>
      </c>
      <c r="L204" s="41"/>
      <c r="M204" s="189" t="s">
        <v>5</v>
      </c>
      <c r="N204" s="190" t="s">
        <v>44</v>
      </c>
      <c r="O204" s="42"/>
      <c r="P204" s="191">
        <f>O204*H204</f>
        <v>0</v>
      </c>
      <c r="Q204" s="191">
        <v>0</v>
      </c>
      <c r="R204" s="191">
        <f>Q204*H204</f>
        <v>0</v>
      </c>
      <c r="S204" s="191">
        <v>0</v>
      </c>
      <c r="T204" s="192">
        <f>S204*H204</f>
        <v>0</v>
      </c>
      <c r="AR204" s="24" t="s">
        <v>963</v>
      </c>
      <c r="AT204" s="24" t="s">
        <v>169</v>
      </c>
      <c r="AU204" s="24" t="s">
        <v>82</v>
      </c>
      <c r="AY204" s="24" t="s">
        <v>167</v>
      </c>
      <c r="BE204" s="193">
        <f>IF(N204="základní",J204,0)</f>
        <v>0</v>
      </c>
      <c r="BF204" s="193">
        <f>IF(N204="snížená",J204,0)</f>
        <v>0</v>
      </c>
      <c r="BG204" s="193">
        <f>IF(N204="zákl. přenesená",J204,0)</f>
        <v>0</v>
      </c>
      <c r="BH204" s="193">
        <f>IF(N204="sníž. přenesená",J204,0)</f>
        <v>0</v>
      </c>
      <c r="BI204" s="193">
        <f>IF(N204="nulová",J204,0)</f>
        <v>0</v>
      </c>
      <c r="BJ204" s="24" t="s">
        <v>80</v>
      </c>
      <c r="BK204" s="193">
        <f>ROUND(I204*H204,2)</f>
        <v>0</v>
      </c>
      <c r="BL204" s="24" t="s">
        <v>963</v>
      </c>
      <c r="BM204" s="24" t="s">
        <v>1645</v>
      </c>
    </row>
    <row r="205" spans="2:47" s="1" customFormat="1" ht="38">
      <c r="B205" s="41"/>
      <c r="D205" s="194" t="s">
        <v>176</v>
      </c>
      <c r="F205" s="195" t="s">
        <v>1537</v>
      </c>
      <c r="I205" s="156"/>
      <c r="L205" s="41"/>
      <c r="M205" s="196"/>
      <c r="N205" s="42"/>
      <c r="O205" s="42"/>
      <c r="P205" s="42"/>
      <c r="Q205" s="42"/>
      <c r="R205" s="42"/>
      <c r="S205" s="42"/>
      <c r="T205" s="70"/>
      <c r="AT205" s="24" t="s">
        <v>176</v>
      </c>
      <c r="AU205" s="24" t="s">
        <v>82</v>
      </c>
    </row>
    <row r="206" spans="2:65" s="1" customFormat="1" ht="38.25" customHeight="1">
      <c r="B206" s="181"/>
      <c r="C206" s="182" t="s">
        <v>1064</v>
      </c>
      <c r="D206" s="182" t="s">
        <v>169</v>
      </c>
      <c r="E206" s="183" t="s">
        <v>1646</v>
      </c>
      <c r="F206" s="184" t="s">
        <v>1647</v>
      </c>
      <c r="G206" s="185" t="s">
        <v>194</v>
      </c>
      <c r="H206" s="186">
        <v>40</v>
      </c>
      <c r="I206" s="187"/>
      <c r="J206" s="188">
        <f>ROUND(I206*H206,2)</f>
        <v>0</v>
      </c>
      <c r="K206" s="184" t="s">
        <v>173</v>
      </c>
      <c r="L206" s="41"/>
      <c r="M206" s="189" t="s">
        <v>5</v>
      </c>
      <c r="N206" s="190" t="s">
        <v>44</v>
      </c>
      <c r="O206" s="42"/>
      <c r="P206" s="191">
        <f>O206*H206</f>
        <v>0</v>
      </c>
      <c r="Q206" s="191">
        <v>0</v>
      </c>
      <c r="R206" s="191">
        <f>Q206*H206</f>
        <v>0</v>
      </c>
      <c r="S206" s="191">
        <v>0</v>
      </c>
      <c r="T206" s="192">
        <f>S206*H206</f>
        <v>0</v>
      </c>
      <c r="AR206" s="24" t="s">
        <v>963</v>
      </c>
      <c r="AT206" s="24" t="s">
        <v>169</v>
      </c>
      <c r="AU206" s="24" t="s">
        <v>82</v>
      </c>
      <c r="AY206" s="24" t="s">
        <v>167</v>
      </c>
      <c r="BE206" s="193">
        <f>IF(N206="základní",J206,0)</f>
        <v>0</v>
      </c>
      <c r="BF206" s="193">
        <f>IF(N206="snížená",J206,0)</f>
        <v>0</v>
      </c>
      <c r="BG206" s="193">
        <f>IF(N206="zákl. přenesená",J206,0)</f>
        <v>0</v>
      </c>
      <c r="BH206" s="193">
        <f>IF(N206="sníž. přenesená",J206,0)</f>
        <v>0</v>
      </c>
      <c r="BI206" s="193">
        <f>IF(N206="nulová",J206,0)</f>
        <v>0</v>
      </c>
      <c r="BJ206" s="24" t="s">
        <v>80</v>
      </c>
      <c r="BK206" s="193">
        <f>ROUND(I206*H206,2)</f>
        <v>0</v>
      </c>
      <c r="BL206" s="24" t="s">
        <v>963</v>
      </c>
      <c r="BM206" s="24" t="s">
        <v>1648</v>
      </c>
    </row>
    <row r="207" spans="2:47" s="1" customFormat="1" ht="38">
      <c r="B207" s="41"/>
      <c r="D207" s="194" t="s">
        <v>176</v>
      </c>
      <c r="F207" s="195" t="s">
        <v>1537</v>
      </c>
      <c r="I207" s="156"/>
      <c r="L207" s="41"/>
      <c r="M207" s="196"/>
      <c r="N207" s="42"/>
      <c r="O207" s="42"/>
      <c r="P207" s="42"/>
      <c r="Q207" s="42"/>
      <c r="R207" s="42"/>
      <c r="S207" s="42"/>
      <c r="T207" s="70"/>
      <c r="AT207" s="24" t="s">
        <v>176</v>
      </c>
      <c r="AU207" s="24" t="s">
        <v>82</v>
      </c>
    </row>
    <row r="208" spans="2:65" s="1" customFormat="1" ht="38.25" customHeight="1">
      <c r="B208" s="181"/>
      <c r="C208" s="182" t="s">
        <v>1069</v>
      </c>
      <c r="D208" s="182" t="s">
        <v>169</v>
      </c>
      <c r="E208" s="183" t="s">
        <v>1649</v>
      </c>
      <c r="F208" s="184" t="s">
        <v>1650</v>
      </c>
      <c r="G208" s="185" t="s">
        <v>194</v>
      </c>
      <c r="H208" s="186">
        <v>20</v>
      </c>
      <c r="I208" s="187"/>
      <c r="J208" s="188">
        <f>ROUND(I208*H208,2)</f>
        <v>0</v>
      </c>
      <c r="K208" s="184" t="s">
        <v>173</v>
      </c>
      <c r="L208" s="41"/>
      <c r="M208" s="189" t="s">
        <v>5</v>
      </c>
      <c r="N208" s="190" t="s">
        <v>44</v>
      </c>
      <c r="O208" s="42"/>
      <c r="P208" s="191">
        <f>O208*H208</f>
        <v>0</v>
      </c>
      <c r="Q208" s="191">
        <v>0</v>
      </c>
      <c r="R208" s="191">
        <f>Q208*H208</f>
        <v>0</v>
      </c>
      <c r="S208" s="191">
        <v>0</v>
      </c>
      <c r="T208" s="192">
        <f>S208*H208</f>
        <v>0</v>
      </c>
      <c r="AR208" s="24" t="s">
        <v>963</v>
      </c>
      <c r="AT208" s="24" t="s">
        <v>169</v>
      </c>
      <c r="AU208" s="24" t="s">
        <v>82</v>
      </c>
      <c r="AY208" s="24" t="s">
        <v>167</v>
      </c>
      <c r="BE208" s="193">
        <f>IF(N208="základní",J208,0)</f>
        <v>0</v>
      </c>
      <c r="BF208" s="193">
        <f>IF(N208="snížená",J208,0)</f>
        <v>0</v>
      </c>
      <c r="BG208" s="193">
        <f>IF(N208="zákl. přenesená",J208,0)</f>
        <v>0</v>
      </c>
      <c r="BH208" s="193">
        <f>IF(N208="sníž. přenesená",J208,0)</f>
        <v>0</v>
      </c>
      <c r="BI208" s="193">
        <f>IF(N208="nulová",J208,0)</f>
        <v>0</v>
      </c>
      <c r="BJ208" s="24" t="s">
        <v>80</v>
      </c>
      <c r="BK208" s="193">
        <f>ROUND(I208*H208,2)</f>
        <v>0</v>
      </c>
      <c r="BL208" s="24" t="s">
        <v>963</v>
      </c>
      <c r="BM208" s="24" t="s">
        <v>1651</v>
      </c>
    </row>
    <row r="209" spans="2:47" s="1" customFormat="1" ht="38">
      <c r="B209" s="41"/>
      <c r="D209" s="194" t="s">
        <v>176</v>
      </c>
      <c r="F209" s="195" t="s">
        <v>1537</v>
      </c>
      <c r="I209" s="156"/>
      <c r="L209" s="41"/>
      <c r="M209" s="196"/>
      <c r="N209" s="42"/>
      <c r="O209" s="42"/>
      <c r="P209" s="42"/>
      <c r="Q209" s="42"/>
      <c r="R209" s="42"/>
      <c r="S209" s="42"/>
      <c r="T209" s="70"/>
      <c r="AT209" s="24" t="s">
        <v>176</v>
      </c>
      <c r="AU209" s="24" t="s">
        <v>82</v>
      </c>
    </row>
    <row r="210" spans="2:63" s="11" customFormat="1" ht="37.4" customHeight="1">
      <c r="B210" s="168"/>
      <c r="D210" s="169" t="s">
        <v>72</v>
      </c>
      <c r="E210" s="170" t="s">
        <v>1652</v>
      </c>
      <c r="F210" s="170" t="s">
        <v>1653</v>
      </c>
      <c r="I210" s="171"/>
      <c r="J210" s="172">
        <f>BK210</f>
        <v>0</v>
      </c>
      <c r="L210" s="168"/>
      <c r="M210" s="173"/>
      <c r="N210" s="174"/>
      <c r="O210" s="174"/>
      <c r="P210" s="175">
        <f>SUM(P211:P216)</f>
        <v>0</v>
      </c>
      <c r="Q210" s="174"/>
      <c r="R210" s="175">
        <f>SUM(R211:R216)</f>
        <v>0</v>
      </c>
      <c r="S210" s="174"/>
      <c r="T210" s="176">
        <f>SUM(T211:T216)</f>
        <v>0</v>
      </c>
      <c r="AR210" s="169" t="s">
        <v>174</v>
      </c>
      <c r="AT210" s="177" t="s">
        <v>72</v>
      </c>
      <c r="AU210" s="177" t="s">
        <v>73</v>
      </c>
      <c r="AY210" s="169" t="s">
        <v>167</v>
      </c>
      <c r="BK210" s="178">
        <f>SUM(BK211:BK216)</f>
        <v>0</v>
      </c>
    </row>
    <row r="211" spans="2:65" s="1" customFormat="1" ht="25.5" customHeight="1">
      <c r="B211" s="181"/>
      <c r="C211" s="182" t="s">
        <v>1073</v>
      </c>
      <c r="D211" s="182" t="s">
        <v>169</v>
      </c>
      <c r="E211" s="183" t="s">
        <v>1654</v>
      </c>
      <c r="F211" s="184" t="s">
        <v>1655</v>
      </c>
      <c r="G211" s="185" t="s">
        <v>1656</v>
      </c>
      <c r="H211" s="186">
        <v>3</v>
      </c>
      <c r="I211" s="187"/>
      <c r="J211" s="188">
        <f>ROUND(I211*H211,2)</f>
        <v>0</v>
      </c>
      <c r="K211" s="184" t="s">
        <v>173</v>
      </c>
      <c r="L211" s="41"/>
      <c r="M211" s="189" t="s">
        <v>5</v>
      </c>
      <c r="N211" s="190" t="s">
        <v>44</v>
      </c>
      <c r="O211" s="42"/>
      <c r="P211" s="191">
        <f>O211*H211</f>
        <v>0</v>
      </c>
      <c r="Q211" s="191">
        <v>0</v>
      </c>
      <c r="R211" s="191">
        <f>Q211*H211</f>
        <v>0</v>
      </c>
      <c r="S211" s="191">
        <v>0</v>
      </c>
      <c r="T211" s="192">
        <f>S211*H211</f>
        <v>0</v>
      </c>
      <c r="AR211" s="24" t="s">
        <v>1657</v>
      </c>
      <c r="AT211" s="24" t="s">
        <v>169</v>
      </c>
      <c r="AU211" s="24" t="s">
        <v>80</v>
      </c>
      <c r="AY211" s="24" t="s">
        <v>167</v>
      </c>
      <c r="BE211" s="193">
        <f>IF(N211="základní",J211,0)</f>
        <v>0</v>
      </c>
      <c r="BF211" s="193">
        <f>IF(N211="snížená",J211,0)</f>
        <v>0</v>
      </c>
      <c r="BG211" s="193">
        <f>IF(N211="zákl. přenesená",J211,0)</f>
        <v>0</v>
      </c>
      <c r="BH211" s="193">
        <f>IF(N211="sníž. přenesená",J211,0)</f>
        <v>0</v>
      </c>
      <c r="BI211" s="193">
        <f>IF(N211="nulová",J211,0)</f>
        <v>0</v>
      </c>
      <c r="BJ211" s="24" t="s">
        <v>80</v>
      </c>
      <c r="BK211" s="193">
        <f>ROUND(I211*H211,2)</f>
        <v>0</v>
      </c>
      <c r="BL211" s="24" t="s">
        <v>1657</v>
      </c>
      <c r="BM211" s="24" t="s">
        <v>1658</v>
      </c>
    </row>
    <row r="212" spans="2:47" s="1" customFormat="1" ht="19">
      <c r="B212" s="41"/>
      <c r="D212" s="194" t="s">
        <v>429</v>
      </c>
      <c r="F212" s="195" t="s">
        <v>1659</v>
      </c>
      <c r="I212" s="156"/>
      <c r="L212" s="41"/>
      <c r="M212" s="196"/>
      <c r="N212" s="42"/>
      <c r="O212" s="42"/>
      <c r="P212" s="42"/>
      <c r="Q212" s="42"/>
      <c r="R212" s="42"/>
      <c r="S212" s="42"/>
      <c r="T212" s="70"/>
      <c r="AT212" s="24" t="s">
        <v>429</v>
      </c>
      <c r="AU212" s="24" t="s">
        <v>80</v>
      </c>
    </row>
    <row r="213" spans="2:65" s="1" customFormat="1" ht="25.5" customHeight="1">
      <c r="B213" s="181"/>
      <c r="C213" s="182" t="s">
        <v>1077</v>
      </c>
      <c r="D213" s="182" t="s">
        <v>169</v>
      </c>
      <c r="E213" s="183" t="s">
        <v>1654</v>
      </c>
      <c r="F213" s="184" t="s">
        <v>1655</v>
      </c>
      <c r="G213" s="185" t="s">
        <v>1656</v>
      </c>
      <c r="H213" s="186">
        <v>8</v>
      </c>
      <c r="I213" s="187"/>
      <c r="J213" s="188">
        <f>ROUND(I213*H213,2)</f>
        <v>0</v>
      </c>
      <c r="K213" s="184" t="s">
        <v>173</v>
      </c>
      <c r="L213" s="41"/>
      <c r="M213" s="189" t="s">
        <v>5</v>
      </c>
      <c r="N213" s="190" t="s">
        <v>44</v>
      </c>
      <c r="O213" s="42"/>
      <c r="P213" s="191">
        <f>O213*H213</f>
        <v>0</v>
      </c>
      <c r="Q213" s="191">
        <v>0</v>
      </c>
      <c r="R213" s="191">
        <f>Q213*H213</f>
        <v>0</v>
      </c>
      <c r="S213" s="191">
        <v>0</v>
      </c>
      <c r="T213" s="192">
        <f>S213*H213</f>
        <v>0</v>
      </c>
      <c r="AR213" s="24" t="s">
        <v>1657</v>
      </c>
      <c r="AT213" s="24" t="s">
        <v>169</v>
      </c>
      <c r="AU213" s="24" t="s">
        <v>80</v>
      </c>
      <c r="AY213" s="24" t="s">
        <v>167</v>
      </c>
      <c r="BE213" s="193">
        <f>IF(N213="základní",J213,0)</f>
        <v>0</v>
      </c>
      <c r="BF213" s="193">
        <f>IF(N213="snížená",J213,0)</f>
        <v>0</v>
      </c>
      <c r="BG213" s="193">
        <f>IF(N213="zákl. přenesená",J213,0)</f>
        <v>0</v>
      </c>
      <c r="BH213" s="193">
        <f>IF(N213="sníž. přenesená",J213,0)</f>
        <v>0</v>
      </c>
      <c r="BI213" s="193">
        <f>IF(N213="nulová",J213,0)</f>
        <v>0</v>
      </c>
      <c r="BJ213" s="24" t="s">
        <v>80</v>
      </c>
      <c r="BK213" s="193">
        <f>ROUND(I213*H213,2)</f>
        <v>0</v>
      </c>
      <c r="BL213" s="24" t="s">
        <v>1657</v>
      </c>
      <c r="BM213" s="24" t="s">
        <v>1660</v>
      </c>
    </row>
    <row r="214" spans="2:47" s="1" customFormat="1" ht="19">
      <c r="B214" s="41"/>
      <c r="D214" s="194" t="s">
        <v>429</v>
      </c>
      <c r="F214" s="195" t="s">
        <v>1661</v>
      </c>
      <c r="I214" s="156"/>
      <c r="L214" s="41"/>
      <c r="M214" s="196"/>
      <c r="N214" s="42"/>
      <c r="O214" s="42"/>
      <c r="P214" s="42"/>
      <c r="Q214" s="42"/>
      <c r="R214" s="42"/>
      <c r="S214" s="42"/>
      <c r="T214" s="70"/>
      <c r="AT214" s="24" t="s">
        <v>429</v>
      </c>
      <c r="AU214" s="24" t="s">
        <v>80</v>
      </c>
    </row>
    <row r="215" spans="2:65" s="1" customFormat="1" ht="25.5" customHeight="1">
      <c r="B215" s="181"/>
      <c r="C215" s="182" t="s">
        <v>1082</v>
      </c>
      <c r="D215" s="182" t="s">
        <v>169</v>
      </c>
      <c r="E215" s="183" t="s">
        <v>1654</v>
      </c>
      <c r="F215" s="184" t="s">
        <v>1655</v>
      </c>
      <c r="G215" s="185" t="s">
        <v>1656</v>
      </c>
      <c r="H215" s="186">
        <v>3</v>
      </c>
      <c r="I215" s="187"/>
      <c r="J215" s="188">
        <f>ROUND(I215*H215,2)</f>
        <v>0</v>
      </c>
      <c r="K215" s="184" t="s">
        <v>173</v>
      </c>
      <c r="L215" s="41"/>
      <c r="M215" s="189" t="s">
        <v>5</v>
      </c>
      <c r="N215" s="190" t="s">
        <v>44</v>
      </c>
      <c r="O215" s="42"/>
      <c r="P215" s="191">
        <f>O215*H215</f>
        <v>0</v>
      </c>
      <c r="Q215" s="191">
        <v>0</v>
      </c>
      <c r="R215" s="191">
        <f>Q215*H215</f>
        <v>0</v>
      </c>
      <c r="S215" s="191">
        <v>0</v>
      </c>
      <c r="T215" s="192">
        <f>S215*H215</f>
        <v>0</v>
      </c>
      <c r="AR215" s="24" t="s">
        <v>1657</v>
      </c>
      <c r="AT215" s="24" t="s">
        <v>169</v>
      </c>
      <c r="AU215" s="24" t="s">
        <v>80</v>
      </c>
      <c r="AY215" s="24" t="s">
        <v>167</v>
      </c>
      <c r="BE215" s="193">
        <f>IF(N215="základní",J215,0)</f>
        <v>0</v>
      </c>
      <c r="BF215" s="193">
        <f>IF(N215="snížená",J215,0)</f>
        <v>0</v>
      </c>
      <c r="BG215" s="193">
        <f>IF(N215="zákl. přenesená",J215,0)</f>
        <v>0</v>
      </c>
      <c r="BH215" s="193">
        <f>IF(N215="sníž. přenesená",J215,0)</f>
        <v>0</v>
      </c>
      <c r="BI215" s="193">
        <f>IF(N215="nulová",J215,0)</f>
        <v>0</v>
      </c>
      <c r="BJ215" s="24" t="s">
        <v>80</v>
      </c>
      <c r="BK215" s="193">
        <f>ROUND(I215*H215,2)</f>
        <v>0</v>
      </c>
      <c r="BL215" s="24" t="s">
        <v>1657</v>
      </c>
      <c r="BM215" s="24" t="s">
        <v>1662</v>
      </c>
    </row>
    <row r="216" spans="2:47" s="1" customFormat="1" ht="19">
      <c r="B216" s="41"/>
      <c r="D216" s="194" t="s">
        <v>429</v>
      </c>
      <c r="F216" s="195" t="s">
        <v>1663</v>
      </c>
      <c r="I216" s="156"/>
      <c r="L216" s="41"/>
      <c r="M216" s="234"/>
      <c r="N216" s="235"/>
      <c r="O216" s="235"/>
      <c r="P216" s="235"/>
      <c r="Q216" s="235"/>
      <c r="R216" s="235"/>
      <c r="S216" s="235"/>
      <c r="T216" s="236"/>
      <c r="AT216" s="24" t="s">
        <v>429</v>
      </c>
      <c r="AU216" s="24" t="s">
        <v>80</v>
      </c>
    </row>
    <row r="217" spans="2:12" s="1" customFormat="1" ht="7" customHeight="1">
      <c r="B217" s="56"/>
      <c r="C217" s="57"/>
      <c r="D217" s="57"/>
      <c r="E217" s="57"/>
      <c r="F217" s="57"/>
      <c r="G217" s="57"/>
      <c r="H217" s="57"/>
      <c r="I217" s="134"/>
      <c r="J217" s="57"/>
      <c r="K217" s="57"/>
      <c r="L217" s="41"/>
    </row>
  </sheetData>
  <autoFilter ref="C90:K216"/>
  <mergeCells count="13">
    <mergeCell ref="E83:H83"/>
    <mergeCell ref="G1:H1"/>
    <mergeCell ref="L2:V2"/>
    <mergeCell ref="E49:H49"/>
    <mergeCell ref="E51:H51"/>
    <mergeCell ref="J55:J56"/>
    <mergeCell ref="E79:H79"/>
    <mergeCell ref="E81:H81"/>
    <mergeCell ref="E7:H7"/>
    <mergeCell ref="E9:H9"/>
    <mergeCell ref="E11:H11"/>
    <mergeCell ref="E26:H26"/>
    <mergeCell ref="E47:H47"/>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R198"/>
  <sheetViews>
    <sheetView showGridLines="0" workbookViewId="0" topLeftCell="A1">
      <pane ySplit="1" topLeftCell="A14"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7"/>
      <c r="C1" s="107"/>
      <c r="D1" s="108" t="s">
        <v>1</v>
      </c>
      <c r="E1" s="107"/>
      <c r="F1" s="109" t="s">
        <v>131</v>
      </c>
      <c r="G1" s="373" t="s">
        <v>132</v>
      </c>
      <c r="H1" s="373"/>
      <c r="I1" s="110"/>
      <c r="J1" s="109" t="s">
        <v>133</v>
      </c>
      <c r="K1" s="108" t="s">
        <v>134</v>
      </c>
      <c r="L1" s="109" t="s">
        <v>135</v>
      </c>
      <c r="M1" s="109"/>
      <c r="N1" s="109"/>
      <c r="O1" s="109"/>
      <c r="P1" s="109"/>
      <c r="Q1" s="109"/>
      <c r="R1" s="109"/>
      <c r="S1" s="109"/>
      <c r="T1" s="10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7" customHeight="1">
      <c r="L2" s="339" t="s">
        <v>8</v>
      </c>
      <c r="M2" s="340"/>
      <c r="N2" s="340"/>
      <c r="O2" s="340"/>
      <c r="P2" s="340"/>
      <c r="Q2" s="340"/>
      <c r="R2" s="340"/>
      <c r="S2" s="340"/>
      <c r="T2" s="340"/>
      <c r="U2" s="340"/>
      <c r="V2" s="340"/>
      <c r="AT2" s="24" t="s">
        <v>105</v>
      </c>
    </row>
    <row r="3" spans="2:46" ht="7" customHeight="1">
      <c r="B3" s="25"/>
      <c r="C3" s="26"/>
      <c r="D3" s="26"/>
      <c r="E3" s="26"/>
      <c r="F3" s="26"/>
      <c r="G3" s="26"/>
      <c r="H3" s="26"/>
      <c r="I3" s="111"/>
      <c r="J3" s="26"/>
      <c r="K3" s="27"/>
      <c r="AT3" s="24" t="s">
        <v>82</v>
      </c>
    </row>
    <row r="4" spans="2:46" ht="37" customHeight="1">
      <c r="B4" s="28"/>
      <c r="C4" s="29"/>
      <c r="D4" s="30" t="s">
        <v>136</v>
      </c>
      <c r="E4" s="29"/>
      <c r="F4" s="29"/>
      <c r="G4" s="29"/>
      <c r="H4" s="29"/>
      <c r="I4" s="112"/>
      <c r="J4" s="29"/>
      <c r="K4" s="31"/>
      <c r="M4" s="32" t="s">
        <v>13</v>
      </c>
      <c r="AT4" s="24" t="s">
        <v>6</v>
      </c>
    </row>
    <row r="5" spans="2:11" ht="7" customHeight="1">
      <c r="B5" s="28"/>
      <c r="C5" s="29"/>
      <c r="D5" s="29"/>
      <c r="E5" s="29"/>
      <c r="F5" s="29"/>
      <c r="G5" s="29"/>
      <c r="H5" s="29"/>
      <c r="I5" s="112"/>
      <c r="J5" s="29"/>
      <c r="K5" s="31"/>
    </row>
    <row r="6" spans="2:11" ht="13.5">
      <c r="B6" s="28"/>
      <c r="C6" s="29"/>
      <c r="D6" s="37" t="s">
        <v>19</v>
      </c>
      <c r="E6" s="29"/>
      <c r="F6" s="29"/>
      <c r="G6" s="29"/>
      <c r="H6" s="29"/>
      <c r="I6" s="112"/>
      <c r="J6" s="29"/>
      <c r="K6" s="31"/>
    </row>
    <row r="7" spans="2:11" ht="16.5" customHeight="1">
      <c r="B7" s="28"/>
      <c r="C7" s="29"/>
      <c r="D7" s="29"/>
      <c r="E7" s="374" t="str">
        <f>'Rekapitulace stavby'!K6</f>
        <v>Plácek v Hlubočepích</v>
      </c>
      <c r="F7" s="380"/>
      <c r="G7" s="380"/>
      <c r="H7" s="380"/>
      <c r="I7" s="112"/>
      <c r="J7" s="29"/>
      <c r="K7" s="31"/>
    </row>
    <row r="8" spans="2:11" ht="13.5">
      <c r="B8" s="28"/>
      <c r="C8" s="29"/>
      <c r="D8" s="37" t="s">
        <v>137</v>
      </c>
      <c r="E8" s="29"/>
      <c r="F8" s="29"/>
      <c r="G8" s="29"/>
      <c r="H8" s="29"/>
      <c r="I8" s="112"/>
      <c r="J8" s="29"/>
      <c r="K8" s="31"/>
    </row>
    <row r="9" spans="2:11" s="1" customFormat="1" ht="16.5" customHeight="1">
      <c r="B9" s="41"/>
      <c r="C9" s="42"/>
      <c r="D9" s="42"/>
      <c r="E9" s="374" t="s">
        <v>670</v>
      </c>
      <c r="F9" s="375"/>
      <c r="G9" s="375"/>
      <c r="H9" s="375"/>
      <c r="I9" s="113"/>
      <c r="J9" s="42"/>
      <c r="K9" s="45"/>
    </row>
    <row r="10" spans="2:11" s="1" customFormat="1" ht="13.5">
      <c r="B10" s="41"/>
      <c r="C10" s="42"/>
      <c r="D10" s="37" t="s">
        <v>139</v>
      </c>
      <c r="E10" s="42"/>
      <c r="F10" s="42"/>
      <c r="G10" s="42"/>
      <c r="H10" s="42"/>
      <c r="I10" s="113"/>
      <c r="J10" s="42"/>
      <c r="K10" s="45"/>
    </row>
    <row r="11" spans="2:11" s="1" customFormat="1" ht="37" customHeight="1">
      <c r="B11" s="41"/>
      <c r="C11" s="42"/>
      <c r="D11" s="42"/>
      <c r="E11" s="376" t="s">
        <v>1664</v>
      </c>
      <c r="F11" s="375"/>
      <c r="G11" s="375"/>
      <c r="H11" s="375"/>
      <c r="I11" s="113"/>
      <c r="J11" s="42"/>
      <c r="K11" s="45"/>
    </row>
    <row r="12" spans="2:11" s="1" customFormat="1" ht="13.5">
      <c r="B12" s="41"/>
      <c r="C12" s="42"/>
      <c r="D12" s="42"/>
      <c r="E12" s="42"/>
      <c r="F12" s="42"/>
      <c r="G12" s="42"/>
      <c r="H12" s="42"/>
      <c r="I12" s="113"/>
      <c r="J12" s="42"/>
      <c r="K12" s="45"/>
    </row>
    <row r="13" spans="2:11" s="1" customFormat="1" ht="14.5" customHeight="1">
      <c r="B13" s="41"/>
      <c r="C13" s="42"/>
      <c r="D13" s="37" t="s">
        <v>21</v>
      </c>
      <c r="E13" s="42"/>
      <c r="F13" s="35" t="s">
        <v>5</v>
      </c>
      <c r="G13" s="42"/>
      <c r="H13" s="42"/>
      <c r="I13" s="114" t="s">
        <v>22</v>
      </c>
      <c r="J13" s="35" t="s">
        <v>5</v>
      </c>
      <c r="K13" s="45"/>
    </row>
    <row r="14" spans="2:11" s="1" customFormat="1" ht="14.5" customHeight="1">
      <c r="B14" s="41"/>
      <c r="C14" s="42"/>
      <c r="D14" s="37" t="s">
        <v>23</v>
      </c>
      <c r="E14" s="42"/>
      <c r="F14" s="35" t="s">
        <v>24</v>
      </c>
      <c r="G14" s="42"/>
      <c r="H14" s="42"/>
      <c r="I14" s="114" t="s">
        <v>25</v>
      </c>
      <c r="J14" s="115" t="str">
        <f>'Rekapitulace stavby'!AN8</f>
        <v>30. 10. 2018</v>
      </c>
      <c r="K14" s="45"/>
    </row>
    <row r="15" spans="2:11" s="1" customFormat="1" ht="10.75" customHeight="1">
      <c r="B15" s="41"/>
      <c r="C15" s="42"/>
      <c r="D15" s="42"/>
      <c r="E15" s="42"/>
      <c r="F15" s="42"/>
      <c r="G15" s="42"/>
      <c r="H15" s="42"/>
      <c r="I15" s="113"/>
      <c r="J15" s="42"/>
      <c r="K15" s="45"/>
    </row>
    <row r="16" spans="2:11" s="1" customFormat="1" ht="14.5" customHeight="1">
      <c r="B16" s="41"/>
      <c r="C16" s="42"/>
      <c r="D16" s="37" t="s">
        <v>27</v>
      </c>
      <c r="E16" s="42"/>
      <c r="F16" s="42"/>
      <c r="G16" s="42"/>
      <c r="H16" s="42"/>
      <c r="I16" s="114" t="s">
        <v>28</v>
      </c>
      <c r="J16" s="35" t="s">
        <v>29</v>
      </c>
      <c r="K16" s="45"/>
    </row>
    <row r="17" spans="2:11" s="1" customFormat="1" ht="18" customHeight="1">
      <c r="B17" s="41"/>
      <c r="C17" s="42"/>
      <c r="D17" s="42"/>
      <c r="E17" s="35" t="s">
        <v>30</v>
      </c>
      <c r="F17" s="42"/>
      <c r="G17" s="42"/>
      <c r="H17" s="42"/>
      <c r="I17" s="114" t="s">
        <v>31</v>
      </c>
      <c r="J17" s="35" t="s">
        <v>5</v>
      </c>
      <c r="K17" s="45"/>
    </row>
    <row r="18" spans="2:11" s="1" customFormat="1" ht="7" customHeight="1">
      <c r="B18" s="41"/>
      <c r="C18" s="42"/>
      <c r="D18" s="42"/>
      <c r="E18" s="42"/>
      <c r="F18" s="42"/>
      <c r="G18" s="42"/>
      <c r="H18" s="42"/>
      <c r="I18" s="113"/>
      <c r="J18" s="42"/>
      <c r="K18" s="45"/>
    </row>
    <row r="19" spans="2:11" s="1" customFormat="1" ht="14.5" customHeight="1">
      <c r="B19" s="41"/>
      <c r="C19" s="42"/>
      <c r="D19" s="37" t="s">
        <v>32</v>
      </c>
      <c r="E19" s="42"/>
      <c r="F19" s="42"/>
      <c r="G19" s="42"/>
      <c r="H19" s="42"/>
      <c r="I19" s="114"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14" t="s">
        <v>31</v>
      </c>
      <c r="J20" s="35" t="str">
        <f>IF('Rekapitulace stavby'!AN14="Vyplň údaj","",IF('Rekapitulace stavby'!AN14="","",'Rekapitulace stavby'!AN14))</f>
        <v/>
      </c>
      <c r="K20" s="45"/>
    </row>
    <row r="21" spans="2:11" s="1" customFormat="1" ht="7" customHeight="1">
      <c r="B21" s="41"/>
      <c r="C21" s="42"/>
      <c r="D21" s="42"/>
      <c r="E21" s="42"/>
      <c r="F21" s="42"/>
      <c r="G21" s="42"/>
      <c r="H21" s="42"/>
      <c r="I21" s="113"/>
      <c r="J21" s="42"/>
      <c r="K21" s="45"/>
    </row>
    <row r="22" spans="2:11" s="1" customFormat="1" ht="14.5" customHeight="1">
      <c r="B22" s="41"/>
      <c r="C22" s="42"/>
      <c r="D22" s="37" t="s">
        <v>34</v>
      </c>
      <c r="E22" s="42"/>
      <c r="F22" s="42"/>
      <c r="G22" s="42"/>
      <c r="H22" s="42"/>
      <c r="I22" s="114" t="s">
        <v>28</v>
      </c>
      <c r="J22" s="35" t="s">
        <v>5</v>
      </c>
      <c r="K22" s="45"/>
    </row>
    <row r="23" spans="2:11" s="1" customFormat="1" ht="18" customHeight="1">
      <c r="B23" s="41"/>
      <c r="C23" s="42"/>
      <c r="D23" s="42"/>
      <c r="E23" s="35" t="s">
        <v>35</v>
      </c>
      <c r="F23" s="42"/>
      <c r="G23" s="42"/>
      <c r="H23" s="42"/>
      <c r="I23" s="114" t="s">
        <v>31</v>
      </c>
      <c r="J23" s="35" t="s">
        <v>5</v>
      </c>
      <c r="K23" s="45"/>
    </row>
    <row r="24" spans="2:11" s="1" customFormat="1" ht="7" customHeight="1">
      <c r="B24" s="41"/>
      <c r="C24" s="42"/>
      <c r="D24" s="42"/>
      <c r="E24" s="42"/>
      <c r="F24" s="42"/>
      <c r="G24" s="42"/>
      <c r="H24" s="42"/>
      <c r="I24" s="113"/>
      <c r="J24" s="42"/>
      <c r="K24" s="45"/>
    </row>
    <row r="25" spans="2:11" s="1" customFormat="1" ht="14.5" customHeight="1">
      <c r="B25" s="41"/>
      <c r="C25" s="42"/>
      <c r="D25" s="37" t="s">
        <v>37</v>
      </c>
      <c r="E25" s="42"/>
      <c r="F25" s="42"/>
      <c r="G25" s="42"/>
      <c r="H25" s="42"/>
      <c r="I25" s="113"/>
      <c r="J25" s="42"/>
      <c r="K25" s="45"/>
    </row>
    <row r="26" spans="2:11" s="7" customFormat="1" ht="16.5" customHeight="1">
      <c r="B26" s="116"/>
      <c r="C26" s="117"/>
      <c r="D26" s="117"/>
      <c r="E26" s="350" t="s">
        <v>5</v>
      </c>
      <c r="F26" s="350"/>
      <c r="G26" s="350"/>
      <c r="H26" s="350"/>
      <c r="I26" s="118"/>
      <c r="J26" s="117"/>
      <c r="K26" s="119"/>
    </row>
    <row r="27" spans="2:11" s="1" customFormat="1" ht="7" customHeight="1">
      <c r="B27" s="41"/>
      <c r="C27" s="42"/>
      <c r="D27" s="42"/>
      <c r="E27" s="42"/>
      <c r="F27" s="42"/>
      <c r="G27" s="42"/>
      <c r="H27" s="42"/>
      <c r="I27" s="113"/>
      <c r="J27" s="42"/>
      <c r="K27" s="45"/>
    </row>
    <row r="28" spans="2:11" s="1" customFormat="1" ht="7" customHeight="1">
      <c r="B28" s="41"/>
      <c r="C28" s="42"/>
      <c r="D28" s="68"/>
      <c r="E28" s="68"/>
      <c r="F28" s="68"/>
      <c r="G28" s="68"/>
      <c r="H28" s="68"/>
      <c r="I28" s="120"/>
      <c r="J28" s="68"/>
      <c r="K28" s="121"/>
    </row>
    <row r="29" spans="2:11" s="1" customFormat="1" ht="25.4" customHeight="1">
      <c r="B29" s="41"/>
      <c r="C29" s="42"/>
      <c r="D29" s="122" t="s">
        <v>39</v>
      </c>
      <c r="E29" s="42"/>
      <c r="F29" s="42"/>
      <c r="G29" s="42"/>
      <c r="H29" s="42"/>
      <c r="I29" s="113"/>
      <c r="J29" s="123">
        <f>ROUND(J87,2)</f>
        <v>0</v>
      </c>
      <c r="K29" s="45"/>
    </row>
    <row r="30" spans="2:11" s="1" customFormat="1" ht="7" customHeight="1">
      <c r="B30" s="41"/>
      <c r="C30" s="42"/>
      <c r="D30" s="68"/>
      <c r="E30" s="68"/>
      <c r="F30" s="68"/>
      <c r="G30" s="68"/>
      <c r="H30" s="68"/>
      <c r="I30" s="120"/>
      <c r="J30" s="68"/>
      <c r="K30" s="121"/>
    </row>
    <row r="31" spans="2:11" s="1" customFormat="1" ht="14.5" customHeight="1">
      <c r="B31" s="41"/>
      <c r="C31" s="42"/>
      <c r="D31" s="42"/>
      <c r="E31" s="42"/>
      <c r="F31" s="46" t="s">
        <v>41</v>
      </c>
      <c r="G31" s="42"/>
      <c r="H31" s="42"/>
      <c r="I31" s="124" t="s">
        <v>40</v>
      </c>
      <c r="J31" s="46" t="s">
        <v>42</v>
      </c>
      <c r="K31" s="45"/>
    </row>
    <row r="32" spans="2:11" s="1" customFormat="1" ht="14.5" customHeight="1">
      <c r="B32" s="41"/>
      <c r="C32" s="42"/>
      <c r="D32" s="49" t="s">
        <v>43</v>
      </c>
      <c r="E32" s="49" t="s">
        <v>44</v>
      </c>
      <c r="F32" s="125">
        <f>ROUND(SUM(BE87:BE197),2)</f>
        <v>0</v>
      </c>
      <c r="G32" s="42"/>
      <c r="H32" s="42"/>
      <c r="I32" s="126">
        <v>0.21</v>
      </c>
      <c r="J32" s="125">
        <f>ROUND(ROUND((SUM(BE87:BE197)),2)*I32,2)</f>
        <v>0</v>
      </c>
      <c r="K32" s="45"/>
    </row>
    <row r="33" spans="2:11" s="1" customFormat="1" ht="14.5" customHeight="1">
      <c r="B33" s="41"/>
      <c r="C33" s="42"/>
      <c r="D33" s="42"/>
      <c r="E33" s="49" t="s">
        <v>45</v>
      </c>
      <c r="F33" s="125">
        <f>ROUND(SUM(BF87:BF197),2)</f>
        <v>0</v>
      </c>
      <c r="G33" s="42"/>
      <c r="H33" s="42"/>
      <c r="I33" s="126">
        <v>0.15</v>
      </c>
      <c r="J33" s="125">
        <f>ROUND(ROUND((SUM(BF87:BF197)),2)*I33,2)</f>
        <v>0</v>
      </c>
      <c r="K33" s="45"/>
    </row>
    <row r="34" spans="2:11" s="1" customFormat="1" ht="14.5" customHeight="1" hidden="1">
      <c r="B34" s="41"/>
      <c r="C34" s="42"/>
      <c r="D34" s="42"/>
      <c r="E34" s="49" t="s">
        <v>46</v>
      </c>
      <c r="F34" s="125">
        <f>ROUND(SUM(BG87:BG197),2)</f>
        <v>0</v>
      </c>
      <c r="G34" s="42"/>
      <c r="H34" s="42"/>
      <c r="I34" s="126">
        <v>0.21</v>
      </c>
      <c r="J34" s="125">
        <v>0</v>
      </c>
      <c r="K34" s="45"/>
    </row>
    <row r="35" spans="2:11" s="1" customFormat="1" ht="14.5" customHeight="1" hidden="1">
      <c r="B35" s="41"/>
      <c r="C35" s="42"/>
      <c r="D35" s="42"/>
      <c r="E35" s="49" t="s">
        <v>47</v>
      </c>
      <c r="F35" s="125">
        <f>ROUND(SUM(BH87:BH197),2)</f>
        <v>0</v>
      </c>
      <c r="G35" s="42"/>
      <c r="H35" s="42"/>
      <c r="I35" s="126">
        <v>0.15</v>
      </c>
      <c r="J35" s="125">
        <v>0</v>
      </c>
      <c r="K35" s="45"/>
    </row>
    <row r="36" spans="2:11" s="1" customFormat="1" ht="14.5" customHeight="1" hidden="1">
      <c r="B36" s="41"/>
      <c r="C36" s="42"/>
      <c r="D36" s="42"/>
      <c r="E36" s="49" t="s">
        <v>48</v>
      </c>
      <c r="F36" s="125">
        <f>ROUND(SUM(BI87:BI197),2)</f>
        <v>0</v>
      </c>
      <c r="G36" s="42"/>
      <c r="H36" s="42"/>
      <c r="I36" s="126">
        <v>0</v>
      </c>
      <c r="J36" s="125">
        <v>0</v>
      </c>
      <c r="K36" s="45"/>
    </row>
    <row r="37" spans="2:11" s="1" customFormat="1" ht="7" customHeight="1">
      <c r="B37" s="41"/>
      <c r="C37" s="42"/>
      <c r="D37" s="42"/>
      <c r="E37" s="42"/>
      <c r="F37" s="42"/>
      <c r="G37" s="42"/>
      <c r="H37" s="42"/>
      <c r="I37" s="113"/>
      <c r="J37" s="42"/>
      <c r="K37" s="45"/>
    </row>
    <row r="38" spans="2:11" s="1" customFormat="1" ht="25.4" customHeight="1">
      <c r="B38" s="41"/>
      <c r="C38" s="127"/>
      <c r="D38" s="128" t="s">
        <v>49</v>
      </c>
      <c r="E38" s="71"/>
      <c r="F38" s="71"/>
      <c r="G38" s="129" t="s">
        <v>50</v>
      </c>
      <c r="H38" s="130" t="s">
        <v>51</v>
      </c>
      <c r="I38" s="131"/>
      <c r="J38" s="132">
        <f>SUM(J29:J36)</f>
        <v>0</v>
      </c>
      <c r="K38" s="133"/>
    </row>
    <row r="39" spans="2:11" s="1" customFormat="1" ht="14.5" customHeight="1">
      <c r="B39" s="56"/>
      <c r="C39" s="57"/>
      <c r="D39" s="57"/>
      <c r="E39" s="57"/>
      <c r="F39" s="57"/>
      <c r="G39" s="57"/>
      <c r="H39" s="57"/>
      <c r="I39" s="134"/>
      <c r="J39" s="57"/>
      <c r="K39" s="58"/>
    </row>
    <row r="43" spans="2:11" s="1" customFormat="1" ht="7" customHeight="1">
      <c r="B43" s="59"/>
      <c r="C43" s="60"/>
      <c r="D43" s="60"/>
      <c r="E43" s="60"/>
      <c r="F43" s="60"/>
      <c r="G43" s="60"/>
      <c r="H43" s="60"/>
      <c r="I43" s="135"/>
      <c r="J43" s="60"/>
      <c r="K43" s="136"/>
    </row>
    <row r="44" spans="2:11" s="1" customFormat="1" ht="37" customHeight="1">
      <c r="B44" s="41"/>
      <c r="C44" s="30" t="s">
        <v>141</v>
      </c>
      <c r="D44" s="42"/>
      <c r="E44" s="42"/>
      <c r="F44" s="42"/>
      <c r="G44" s="42"/>
      <c r="H44" s="42"/>
      <c r="I44" s="113"/>
      <c r="J44" s="42"/>
      <c r="K44" s="45"/>
    </row>
    <row r="45" spans="2:11" s="1" customFormat="1" ht="7" customHeight="1">
      <c r="B45" s="41"/>
      <c r="C45" s="42"/>
      <c r="D45" s="42"/>
      <c r="E45" s="42"/>
      <c r="F45" s="42"/>
      <c r="G45" s="42"/>
      <c r="H45" s="42"/>
      <c r="I45" s="113"/>
      <c r="J45" s="42"/>
      <c r="K45" s="45"/>
    </row>
    <row r="46" spans="2:11" s="1" customFormat="1" ht="14.5" customHeight="1">
      <c r="B46" s="41"/>
      <c r="C46" s="37" t="s">
        <v>19</v>
      </c>
      <c r="D46" s="42"/>
      <c r="E46" s="42"/>
      <c r="F46" s="42"/>
      <c r="G46" s="42"/>
      <c r="H46" s="42"/>
      <c r="I46" s="113"/>
      <c r="J46" s="42"/>
      <c r="K46" s="45"/>
    </row>
    <row r="47" spans="2:11" s="1" customFormat="1" ht="16.5" customHeight="1">
      <c r="B47" s="41"/>
      <c r="C47" s="42"/>
      <c r="D47" s="42"/>
      <c r="E47" s="374" t="str">
        <f>E7</f>
        <v>Plácek v Hlubočepích</v>
      </c>
      <c r="F47" s="380"/>
      <c r="G47" s="380"/>
      <c r="H47" s="380"/>
      <c r="I47" s="113"/>
      <c r="J47" s="42"/>
      <c r="K47" s="45"/>
    </row>
    <row r="48" spans="2:11" ht="13.5">
      <c r="B48" s="28"/>
      <c r="C48" s="37" t="s">
        <v>137</v>
      </c>
      <c r="D48" s="29"/>
      <c r="E48" s="29"/>
      <c r="F48" s="29"/>
      <c r="G48" s="29"/>
      <c r="H48" s="29"/>
      <c r="I48" s="112"/>
      <c r="J48" s="29"/>
      <c r="K48" s="31"/>
    </row>
    <row r="49" spans="2:11" s="1" customFormat="1" ht="16.5" customHeight="1">
      <c r="B49" s="41"/>
      <c r="C49" s="42"/>
      <c r="D49" s="42"/>
      <c r="E49" s="374" t="s">
        <v>670</v>
      </c>
      <c r="F49" s="375"/>
      <c r="G49" s="375"/>
      <c r="H49" s="375"/>
      <c r="I49" s="113"/>
      <c r="J49" s="42"/>
      <c r="K49" s="45"/>
    </row>
    <row r="50" spans="2:11" s="1" customFormat="1" ht="14.5" customHeight="1">
      <c r="B50" s="41"/>
      <c r="C50" s="37" t="s">
        <v>139</v>
      </c>
      <c r="D50" s="42"/>
      <c r="E50" s="42"/>
      <c r="F50" s="42"/>
      <c r="G50" s="42"/>
      <c r="H50" s="42"/>
      <c r="I50" s="113"/>
      <c r="J50" s="42"/>
      <c r="K50" s="45"/>
    </row>
    <row r="51" spans="2:11" s="1" customFormat="1" ht="17.25" customHeight="1">
      <c r="B51" s="41"/>
      <c r="C51" s="42"/>
      <c r="D51" s="42"/>
      <c r="E51" s="376" t="str">
        <f>E11</f>
        <v>02.3 - SO 02 Toalety - ZTI</v>
      </c>
      <c r="F51" s="375"/>
      <c r="G51" s="375"/>
      <c r="H51" s="375"/>
      <c r="I51" s="113"/>
      <c r="J51" s="42"/>
      <c r="K51" s="45"/>
    </row>
    <row r="52" spans="2:11" s="1" customFormat="1" ht="7" customHeight="1">
      <c r="B52" s="41"/>
      <c r="C52" s="42"/>
      <c r="D52" s="42"/>
      <c r="E52" s="42"/>
      <c r="F52" s="42"/>
      <c r="G52" s="42"/>
      <c r="H52" s="42"/>
      <c r="I52" s="113"/>
      <c r="J52" s="42"/>
      <c r="K52" s="45"/>
    </row>
    <row r="53" spans="2:11" s="1" customFormat="1" ht="18" customHeight="1">
      <c r="B53" s="41"/>
      <c r="C53" s="37" t="s">
        <v>23</v>
      </c>
      <c r="D53" s="42"/>
      <c r="E53" s="42"/>
      <c r="F53" s="35" t="str">
        <f>F14</f>
        <v>p.č.1282/1, k.ú. Hlubočepy [728837]</v>
      </c>
      <c r="G53" s="42"/>
      <c r="H53" s="42"/>
      <c r="I53" s="114" t="s">
        <v>25</v>
      </c>
      <c r="J53" s="115" t="str">
        <f>IF(J14="","",J14)</f>
        <v>30. 10. 2018</v>
      </c>
      <c r="K53" s="45"/>
    </row>
    <row r="54" spans="2:11" s="1" customFormat="1" ht="7" customHeight="1">
      <c r="B54" s="41"/>
      <c r="C54" s="42"/>
      <c r="D54" s="42"/>
      <c r="E54" s="42"/>
      <c r="F54" s="42"/>
      <c r="G54" s="42"/>
      <c r="H54" s="42"/>
      <c r="I54" s="113"/>
      <c r="J54" s="42"/>
      <c r="K54" s="45"/>
    </row>
    <row r="55" spans="2:11" s="1" customFormat="1" ht="13.5">
      <c r="B55" s="41"/>
      <c r="C55" s="37" t="s">
        <v>27</v>
      </c>
      <c r="D55" s="42"/>
      <c r="E55" s="42"/>
      <c r="F55" s="35" t="str">
        <f>E17</f>
        <v>M.Č. PRAHA 5</v>
      </c>
      <c r="G55" s="42"/>
      <c r="H55" s="42"/>
      <c r="I55" s="114" t="s">
        <v>34</v>
      </c>
      <c r="J55" s="350" t="str">
        <f>E23</f>
        <v>VISION FOR LIFE s.r.o.</v>
      </c>
      <c r="K55" s="45"/>
    </row>
    <row r="56" spans="2:11" s="1" customFormat="1" ht="14.5" customHeight="1">
      <c r="B56" s="41"/>
      <c r="C56" s="37" t="s">
        <v>32</v>
      </c>
      <c r="D56" s="42"/>
      <c r="E56" s="42"/>
      <c r="F56" s="35" t="str">
        <f>IF(E20="","",E20)</f>
        <v/>
      </c>
      <c r="G56" s="42"/>
      <c r="H56" s="42"/>
      <c r="I56" s="113"/>
      <c r="J56" s="377"/>
      <c r="K56" s="45"/>
    </row>
    <row r="57" spans="2:11" s="1" customFormat="1" ht="10.4" customHeight="1">
      <c r="B57" s="41"/>
      <c r="C57" s="42"/>
      <c r="D57" s="42"/>
      <c r="E57" s="42"/>
      <c r="F57" s="42"/>
      <c r="G57" s="42"/>
      <c r="H57" s="42"/>
      <c r="I57" s="113"/>
      <c r="J57" s="42"/>
      <c r="K57" s="45"/>
    </row>
    <row r="58" spans="2:11" s="1" customFormat="1" ht="29.25" customHeight="1">
      <c r="B58" s="41"/>
      <c r="C58" s="137" t="s">
        <v>142</v>
      </c>
      <c r="D58" s="127"/>
      <c r="E58" s="127"/>
      <c r="F58" s="127"/>
      <c r="G58" s="127"/>
      <c r="H58" s="127"/>
      <c r="I58" s="138"/>
      <c r="J58" s="139" t="s">
        <v>143</v>
      </c>
      <c r="K58" s="140"/>
    </row>
    <row r="59" spans="2:11" s="1" customFormat="1" ht="10.4" customHeight="1">
      <c r="B59" s="41"/>
      <c r="C59" s="42"/>
      <c r="D59" s="42"/>
      <c r="E59" s="42"/>
      <c r="F59" s="42"/>
      <c r="G59" s="42"/>
      <c r="H59" s="42"/>
      <c r="I59" s="113"/>
      <c r="J59" s="42"/>
      <c r="K59" s="45"/>
    </row>
    <row r="60" spans="2:47" s="1" customFormat="1" ht="29.25" customHeight="1">
      <c r="B60" s="41"/>
      <c r="C60" s="141" t="s">
        <v>144</v>
      </c>
      <c r="D60" s="42"/>
      <c r="E60" s="42"/>
      <c r="F60" s="42"/>
      <c r="G60" s="42"/>
      <c r="H60" s="42"/>
      <c r="I60" s="113"/>
      <c r="J60" s="123">
        <f>J87</f>
        <v>0</v>
      </c>
      <c r="K60" s="45"/>
      <c r="AU60" s="24" t="s">
        <v>145</v>
      </c>
    </row>
    <row r="61" spans="2:11" s="8" customFormat="1" ht="25" customHeight="1">
      <c r="B61" s="142"/>
      <c r="C61" s="143"/>
      <c r="D61" s="144" t="s">
        <v>533</v>
      </c>
      <c r="E61" s="145"/>
      <c r="F61" s="145"/>
      <c r="G61" s="145"/>
      <c r="H61" s="145"/>
      <c r="I61" s="146"/>
      <c r="J61" s="147">
        <f>J88</f>
        <v>0</v>
      </c>
      <c r="K61" s="148"/>
    </row>
    <row r="62" spans="2:11" s="9" customFormat="1" ht="19.9" customHeight="1">
      <c r="B62" s="149"/>
      <c r="C62" s="150"/>
      <c r="D62" s="151" t="s">
        <v>1665</v>
      </c>
      <c r="E62" s="152"/>
      <c r="F62" s="152"/>
      <c r="G62" s="152"/>
      <c r="H62" s="152"/>
      <c r="I62" s="153"/>
      <c r="J62" s="154">
        <f>J89</f>
        <v>0</v>
      </c>
      <c r="K62" s="155"/>
    </row>
    <row r="63" spans="2:11" s="9" customFormat="1" ht="19.9" customHeight="1">
      <c r="B63" s="149"/>
      <c r="C63" s="150"/>
      <c r="D63" s="151" t="s">
        <v>1666</v>
      </c>
      <c r="E63" s="152"/>
      <c r="F63" s="152"/>
      <c r="G63" s="152"/>
      <c r="H63" s="152"/>
      <c r="I63" s="153"/>
      <c r="J63" s="154">
        <f>J112</f>
        <v>0</v>
      </c>
      <c r="K63" s="155"/>
    </row>
    <row r="64" spans="2:11" s="9" customFormat="1" ht="19.9" customHeight="1">
      <c r="B64" s="149"/>
      <c r="C64" s="150"/>
      <c r="D64" s="151" t="s">
        <v>1667</v>
      </c>
      <c r="E64" s="152"/>
      <c r="F64" s="152"/>
      <c r="G64" s="152"/>
      <c r="H64" s="152"/>
      <c r="I64" s="153"/>
      <c r="J64" s="154">
        <f>J136</f>
        <v>0</v>
      </c>
      <c r="K64" s="155"/>
    </row>
    <row r="65" spans="2:11" s="9" customFormat="1" ht="19.9" customHeight="1">
      <c r="B65" s="149"/>
      <c r="C65" s="150"/>
      <c r="D65" s="151" t="s">
        <v>1668</v>
      </c>
      <c r="E65" s="152"/>
      <c r="F65" s="152"/>
      <c r="G65" s="152"/>
      <c r="H65" s="152"/>
      <c r="I65" s="153"/>
      <c r="J65" s="154">
        <f>J189</f>
        <v>0</v>
      </c>
      <c r="K65" s="155"/>
    </row>
    <row r="66" spans="2:11" s="1" customFormat="1" ht="21.75" customHeight="1">
      <c r="B66" s="41"/>
      <c r="C66" s="42"/>
      <c r="D66" s="42"/>
      <c r="E66" s="42"/>
      <c r="F66" s="42"/>
      <c r="G66" s="42"/>
      <c r="H66" s="42"/>
      <c r="I66" s="113"/>
      <c r="J66" s="42"/>
      <c r="K66" s="45"/>
    </row>
    <row r="67" spans="2:11" s="1" customFormat="1" ht="7" customHeight="1">
      <c r="B67" s="56"/>
      <c r="C67" s="57"/>
      <c r="D67" s="57"/>
      <c r="E67" s="57"/>
      <c r="F67" s="57"/>
      <c r="G67" s="57"/>
      <c r="H67" s="57"/>
      <c r="I67" s="134"/>
      <c r="J67" s="57"/>
      <c r="K67" s="58"/>
    </row>
    <row r="71" spans="2:12" s="1" customFormat="1" ht="7" customHeight="1">
      <c r="B71" s="59"/>
      <c r="C71" s="60"/>
      <c r="D71" s="60"/>
      <c r="E71" s="60"/>
      <c r="F71" s="60"/>
      <c r="G71" s="60"/>
      <c r="H71" s="60"/>
      <c r="I71" s="135"/>
      <c r="J71" s="60"/>
      <c r="K71" s="60"/>
      <c r="L71" s="41"/>
    </row>
    <row r="72" spans="2:12" s="1" customFormat="1" ht="37" customHeight="1">
      <c r="B72" s="41"/>
      <c r="C72" s="61" t="s">
        <v>151</v>
      </c>
      <c r="I72" s="156"/>
      <c r="L72" s="41"/>
    </row>
    <row r="73" spans="2:12" s="1" customFormat="1" ht="7" customHeight="1">
      <c r="B73" s="41"/>
      <c r="I73" s="156"/>
      <c r="L73" s="41"/>
    </row>
    <row r="74" spans="2:12" s="1" customFormat="1" ht="14.5" customHeight="1">
      <c r="B74" s="41"/>
      <c r="C74" s="63" t="s">
        <v>19</v>
      </c>
      <c r="I74" s="156"/>
      <c r="L74" s="41"/>
    </row>
    <row r="75" spans="2:12" s="1" customFormat="1" ht="16.5" customHeight="1">
      <c r="B75" s="41"/>
      <c r="E75" s="378" t="str">
        <f>E7</f>
        <v>Plácek v Hlubočepích</v>
      </c>
      <c r="F75" s="379"/>
      <c r="G75" s="379"/>
      <c r="H75" s="379"/>
      <c r="I75" s="156"/>
      <c r="L75" s="41"/>
    </row>
    <row r="76" spans="2:12" ht="13.5">
      <c r="B76" s="28"/>
      <c r="C76" s="63" t="s">
        <v>137</v>
      </c>
      <c r="L76" s="28"/>
    </row>
    <row r="77" spans="2:12" s="1" customFormat="1" ht="16.5" customHeight="1">
      <c r="B77" s="41"/>
      <c r="E77" s="378" t="s">
        <v>670</v>
      </c>
      <c r="F77" s="372"/>
      <c r="G77" s="372"/>
      <c r="H77" s="372"/>
      <c r="I77" s="156"/>
      <c r="L77" s="41"/>
    </row>
    <row r="78" spans="2:12" s="1" customFormat="1" ht="14.5" customHeight="1">
      <c r="B78" s="41"/>
      <c r="C78" s="63" t="s">
        <v>139</v>
      </c>
      <c r="I78" s="156"/>
      <c r="L78" s="41"/>
    </row>
    <row r="79" spans="2:12" s="1" customFormat="1" ht="17.25" customHeight="1">
      <c r="B79" s="41"/>
      <c r="E79" s="358" t="str">
        <f>E11</f>
        <v>02.3 - SO 02 Toalety - ZTI</v>
      </c>
      <c r="F79" s="372"/>
      <c r="G79" s="372"/>
      <c r="H79" s="372"/>
      <c r="I79" s="156"/>
      <c r="L79" s="41"/>
    </row>
    <row r="80" spans="2:12" s="1" customFormat="1" ht="7" customHeight="1">
      <c r="B80" s="41"/>
      <c r="I80" s="156"/>
      <c r="L80" s="41"/>
    </row>
    <row r="81" spans="2:12" s="1" customFormat="1" ht="18" customHeight="1">
      <c r="B81" s="41"/>
      <c r="C81" s="63" t="s">
        <v>23</v>
      </c>
      <c r="F81" s="157" t="str">
        <f>F14</f>
        <v>p.č.1282/1, k.ú. Hlubočepy [728837]</v>
      </c>
      <c r="I81" s="158" t="s">
        <v>25</v>
      </c>
      <c r="J81" s="67" t="str">
        <f>IF(J14="","",J14)</f>
        <v>30. 10. 2018</v>
      </c>
      <c r="L81" s="41"/>
    </row>
    <row r="82" spans="2:12" s="1" customFormat="1" ht="7" customHeight="1">
      <c r="B82" s="41"/>
      <c r="I82" s="156"/>
      <c r="L82" s="41"/>
    </row>
    <row r="83" spans="2:12" s="1" customFormat="1" ht="13.5">
      <c r="B83" s="41"/>
      <c r="C83" s="63" t="s">
        <v>27</v>
      </c>
      <c r="F83" s="157" t="str">
        <f>E17</f>
        <v>M.Č. PRAHA 5</v>
      </c>
      <c r="I83" s="158" t="s">
        <v>34</v>
      </c>
      <c r="J83" s="157" t="str">
        <f>E23</f>
        <v>VISION FOR LIFE s.r.o.</v>
      </c>
      <c r="L83" s="41"/>
    </row>
    <row r="84" spans="2:12" s="1" customFormat="1" ht="14.5" customHeight="1">
      <c r="B84" s="41"/>
      <c r="C84" s="63" t="s">
        <v>32</v>
      </c>
      <c r="F84" s="157" t="str">
        <f>IF(E20="","",E20)</f>
        <v/>
      </c>
      <c r="I84" s="156"/>
      <c r="L84" s="41"/>
    </row>
    <row r="85" spans="2:12" s="1" customFormat="1" ht="10.4" customHeight="1">
      <c r="B85" s="41"/>
      <c r="I85" s="156"/>
      <c r="L85" s="41"/>
    </row>
    <row r="86" spans="2:20" s="10" customFormat="1" ht="29.25" customHeight="1">
      <c r="B86" s="159"/>
      <c r="C86" s="160" t="s">
        <v>152</v>
      </c>
      <c r="D86" s="161" t="s">
        <v>58</v>
      </c>
      <c r="E86" s="161" t="s">
        <v>54</v>
      </c>
      <c r="F86" s="161" t="s">
        <v>153</v>
      </c>
      <c r="G86" s="161" t="s">
        <v>154</v>
      </c>
      <c r="H86" s="161" t="s">
        <v>155</v>
      </c>
      <c r="I86" s="162" t="s">
        <v>156</v>
      </c>
      <c r="J86" s="161" t="s">
        <v>143</v>
      </c>
      <c r="K86" s="163" t="s">
        <v>157</v>
      </c>
      <c r="L86" s="159"/>
      <c r="M86" s="73" t="s">
        <v>158</v>
      </c>
      <c r="N86" s="74" t="s">
        <v>43</v>
      </c>
      <c r="O86" s="74" t="s">
        <v>159</v>
      </c>
      <c r="P86" s="74" t="s">
        <v>160</v>
      </c>
      <c r="Q86" s="74" t="s">
        <v>161</v>
      </c>
      <c r="R86" s="74" t="s">
        <v>162</v>
      </c>
      <c r="S86" s="74" t="s">
        <v>163</v>
      </c>
      <c r="T86" s="75" t="s">
        <v>164</v>
      </c>
    </row>
    <row r="87" spans="2:63" s="1" customFormat="1" ht="29.25" customHeight="1">
      <c r="B87" s="41"/>
      <c r="C87" s="77" t="s">
        <v>144</v>
      </c>
      <c r="I87" s="156"/>
      <c r="J87" s="164">
        <f>BK87</f>
        <v>0</v>
      </c>
      <c r="L87" s="41"/>
      <c r="M87" s="76"/>
      <c r="N87" s="68"/>
      <c r="O87" s="68"/>
      <c r="P87" s="165">
        <f>P88</f>
        <v>0</v>
      </c>
      <c r="Q87" s="68"/>
      <c r="R87" s="165">
        <f>R88</f>
        <v>0.233854</v>
      </c>
      <c r="S87" s="68"/>
      <c r="T87" s="166">
        <f>T88</f>
        <v>0</v>
      </c>
      <c r="AT87" s="24" t="s">
        <v>72</v>
      </c>
      <c r="AU87" s="24" t="s">
        <v>145</v>
      </c>
      <c r="BK87" s="167">
        <f>BK88</f>
        <v>0</v>
      </c>
    </row>
    <row r="88" spans="2:63" s="11" customFormat="1" ht="37.4" customHeight="1">
      <c r="B88" s="168"/>
      <c r="D88" s="169" t="s">
        <v>72</v>
      </c>
      <c r="E88" s="170" t="s">
        <v>632</v>
      </c>
      <c r="F88" s="170" t="s">
        <v>633</v>
      </c>
      <c r="I88" s="171"/>
      <c r="J88" s="172">
        <f>BK88</f>
        <v>0</v>
      </c>
      <c r="L88" s="168"/>
      <c r="M88" s="173"/>
      <c r="N88" s="174"/>
      <c r="O88" s="174"/>
      <c r="P88" s="175">
        <f>P89+P112+P136+P189</f>
        <v>0</v>
      </c>
      <c r="Q88" s="174"/>
      <c r="R88" s="175">
        <f>R89+R112+R136+R189</f>
        <v>0.233854</v>
      </c>
      <c r="S88" s="174"/>
      <c r="T88" s="176">
        <f>T89+T112+T136+T189</f>
        <v>0</v>
      </c>
      <c r="AR88" s="169" t="s">
        <v>82</v>
      </c>
      <c r="AT88" s="177" t="s">
        <v>72</v>
      </c>
      <c r="AU88" s="177" t="s">
        <v>73</v>
      </c>
      <c r="AY88" s="169" t="s">
        <v>167</v>
      </c>
      <c r="BK88" s="178">
        <f>BK89+BK112+BK136+BK189</f>
        <v>0</v>
      </c>
    </row>
    <row r="89" spans="2:63" s="11" customFormat="1" ht="19.9" customHeight="1">
      <c r="B89" s="168"/>
      <c r="D89" s="169" t="s">
        <v>72</v>
      </c>
      <c r="E89" s="179" t="s">
        <v>1669</v>
      </c>
      <c r="F89" s="179" t="s">
        <v>1670</v>
      </c>
      <c r="I89" s="171"/>
      <c r="J89" s="180">
        <f>BK89</f>
        <v>0</v>
      </c>
      <c r="L89" s="168"/>
      <c r="M89" s="173"/>
      <c r="N89" s="174"/>
      <c r="O89" s="174"/>
      <c r="P89" s="175">
        <f>SUM(P90:P111)</f>
        <v>0</v>
      </c>
      <c r="Q89" s="174"/>
      <c r="R89" s="175">
        <f>SUM(R90:R111)</f>
        <v>0.072778</v>
      </c>
      <c r="S89" s="174"/>
      <c r="T89" s="176">
        <f>SUM(T90:T111)</f>
        <v>0</v>
      </c>
      <c r="AR89" s="169" t="s">
        <v>82</v>
      </c>
      <c r="AT89" s="177" t="s">
        <v>72</v>
      </c>
      <c r="AU89" s="177" t="s">
        <v>80</v>
      </c>
      <c r="AY89" s="169" t="s">
        <v>167</v>
      </c>
      <c r="BK89" s="178">
        <f>SUM(BK90:BK111)</f>
        <v>0</v>
      </c>
    </row>
    <row r="90" spans="2:65" s="1" customFormat="1" ht="16.5" customHeight="1">
      <c r="B90" s="181"/>
      <c r="C90" s="182" t="s">
        <v>80</v>
      </c>
      <c r="D90" s="182" t="s">
        <v>169</v>
      </c>
      <c r="E90" s="183" t="s">
        <v>1671</v>
      </c>
      <c r="F90" s="184" t="s">
        <v>1672</v>
      </c>
      <c r="G90" s="185" t="s">
        <v>194</v>
      </c>
      <c r="H90" s="186">
        <v>6.8</v>
      </c>
      <c r="I90" s="187"/>
      <c r="J90" s="188">
        <f>ROUND(I90*H90,2)</f>
        <v>0</v>
      </c>
      <c r="K90" s="184" t="s">
        <v>173</v>
      </c>
      <c r="L90" s="41"/>
      <c r="M90" s="189" t="s">
        <v>5</v>
      </c>
      <c r="N90" s="190" t="s">
        <v>44</v>
      </c>
      <c r="O90" s="42"/>
      <c r="P90" s="191">
        <f>O90*H90</f>
        <v>0</v>
      </c>
      <c r="Q90" s="191">
        <v>0.00132</v>
      </c>
      <c r="R90" s="191">
        <f>Q90*H90</f>
        <v>0.008976</v>
      </c>
      <c r="S90" s="191">
        <v>0</v>
      </c>
      <c r="T90" s="192">
        <f>S90*H90</f>
        <v>0</v>
      </c>
      <c r="AR90" s="24" t="s">
        <v>263</v>
      </c>
      <c r="AT90" s="24" t="s">
        <v>169</v>
      </c>
      <c r="AU90" s="24" t="s">
        <v>82</v>
      </c>
      <c r="AY90" s="24" t="s">
        <v>167</v>
      </c>
      <c r="BE90" s="193">
        <f>IF(N90="základní",J90,0)</f>
        <v>0</v>
      </c>
      <c r="BF90" s="193">
        <f>IF(N90="snížená",J90,0)</f>
        <v>0</v>
      </c>
      <c r="BG90" s="193">
        <f>IF(N90="zákl. přenesená",J90,0)</f>
        <v>0</v>
      </c>
      <c r="BH90" s="193">
        <f>IF(N90="sníž. přenesená",J90,0)</f>
        <v>0</v>
      </c>
      <c r="BI90" s="193">
        <f>IF(N90="nulová",J90,0)</f>
        <v>0</v>
      </c>
      <c r="BJ90" s="24" t="s">
        <v>80</v>
      </c>
      <c r="BK90" s="193">
        <f>ROUND(I90*H90,2)</f>
        <v>0</v>
      </c>
      <c r="BL90" s="24" t="s">
        <v>263</v>
      </c>
      <c r="BM90" s="24" t="s">
        <v>1673</v>
      </c>
    </row>
    <row r="91" spans="2:47" s="1" customFormat="1" ht="47.5">
      <c r="B91" s="41"/>
      <c r="D91" s="194" t="s">
        <v>176</v>
      </c>
      <c r="F91" s="195" t="s">
        <v>1674</v>
      </c>
      <c r="I91" s="156"/>
      <c r="L91" s="41"/>
      <c r="M91" s="196"/>
      <c r="N91" s="42"/>
      <c r="O91" s="42"/>
      <c r="P91" s="42"/>
      <c r="Q91" s="42"/>
      <c r="R91" s="42"/>
      <c r="S91" s="42"/>
      <c r="T91" s="70"/>
      <c r="AT91" s="24" t="s">
        <v>176</v>
      </c>
      <c r="AU91" s="24" t="s">
        <v>82</v>
      </c>
    </row>
    <row r="92" spans="2:65" s="1" customFormat="1" ht="16.5" customHeight="1">
      <c r="B92" s="181"/>
      <c r="C92" s="182" t="s">
        <v>82</v>
      </c>
      <c r="D92" s="182" t="s">
        <v>169</v>
      </c>
      <c r="E92" s="183" t="s">
        <v>1675</v>
      </c>
      <c r="F92" s="184" t="s">
        <v>1676</v>
      </c>
      <c r="G92" s="185" t="s">
        <v>194</v>
      </c>
      <c r="H92" s="186">
        <v>1.5</v>
      </c>
      <c r="I92" s="187"/>
      <c r="J92" s="188">
        <f>ROUND(I92*H92,2)</f>
        <v>0</v>
      </c>
      <c r="K92" s="184" t="s">
        <v>173</v>
      </c>
      <c r="L92" s="41"/>
      <c r="M92" s="189" t="s">
        <v>5</v>
      </c>
      <c r="N92" s="190" t="s">
        <v>44</v>
      </c>
      <c r="O92" s="42"/>
      <c r="P92" s="191">
        <f>O92*H92</f>
        <v>0</v>
      </c>
      <c r="Q92" s="191">
        <v>0.00282</v>
      </c>
      <c r="R92" s="191">
        <f>Q92*H92</f>
        <v>0.00423</v>
      </c>
      <c r="S92" s="191">
        <v>0</v>
      </c>
      <c r="T92" s="192">
        <f>S92*H92</f>
        <v>0</v>
      </c>
      <c r="AR92" s="24" t="s">
        <v>263</v>
      </c>
      <c r="AT92" s="24" t="s">
        <v>169</v>
      </c>
      <c r="AU92" s="24" t="s">
        <v>82</v>
      </c>
      <c r="AY92" s="24" t="s">
        <v>167</v>
      </c>
      <c r="BE92" s="193">
        <f>IF(N92="základní",J92,0)</f>
        <v>0</v>
      </c>
      <c r="BF92" s="193">
        <f>IF(N92="snížená",J92,0)</f>
        <v>0</v>
      </c>
      <c r="BG92" s="193">
        <f>IF(N92="zákl. přenesená",J92,0)</f>
        <v>0</v>
      </c>
      <c r="BH92" s="193">
        <f>IF(N92="sníž. přenesená",J92,0)</f>
        <v>0</v>
      </c>
      <c r="BI92" s="193">
        <f>IF(N92="nulová",J92,0)</f>
        <v>0</v>
      </c>
      <c r="BJ92" s="24" t="s">
        <v>80</v>
      </c>
      <c r="BK92" s="193">
        <f>ROUND(I92*H92,2)</f>
        <v>0</v>
      </c>
      <c r="BL92" s="24" t="s">
        <v>263</v>
      </c>
      <c r="BM92" s="24" t="s">
        <v>1677</v>
      </c>
    </row>
    <row r="93" spans="2:47" s="1" customFormat="1" ht="47.5">
      <c r="B93" s="41"/>
      <c r="D93" s="194" t="s">
        <v>176</v>
      </c>
      <c r="F93" s="195" t="s">
        <v>1674</v>
      </c>
      <c r="I93" s="156"/>
      <c r="L93" s="41"/>
      <c r="M93" s="196"/>
      <c r="N93" s="42"/>
      <c r="O93" s="42"/>
      <c r="P93" s="42"/>
      <c r="Q93" s="42"/>
      <c r="R93" s="42"/>
      <c r="S93" s="42"/>
      <c r="T93" s="70"/>
      <c r="AT93" s="24" t="s">
        <v>176</v>
      </c>
      <c r="AU93" s="24" t="s">
        <v>82</v>
      </c>
    </row>
    <row r="94" spans="2:65" s="1" customFormat="1" ht="16.5" customHeight="1">
      <c r="B94" s="181"/>
      <c r="C94" s="182" t="s">
        <v>188</v>
      </c>
      <c r="D94" s="182" t="s">
        <v>169</v>
      </c>
      <c r="E94" s="183" t="s">
        <v>1678</v>
      </c>
      <c r="F94" s="184" t="s">
        <v>1679</v>
      </c>
      <c r="G94" s="185" t="s">
        <v>194</v>
      </c>
      <c r="H94" s="186">
        <v>1</v>
      </c>
      <c r="I94" s="187"/>
      <c r="J94" s="188">
        <f>ROUND(I94*H94,2)</f>
        <v>0</v>
      </c>
      <c r="K94" s="184" t="s">
        <v>173</v>
      </c>
      <c r="L94" s="41"/>
      <c r="M94" s="189" t="s">
        <v>5</v>
      </c>
      <c r="N94" s="190" t="s">
        <v>44</v>
      </c>
      <c r="O94" s="42"/>
      <c r="P94" s="191">
        <f>O94*H94</f>
        <v>0</v>
      </c>
      <c r="Q94" s="191">
        <v>0.00441</v>
      </c>
      <c r="R94" s="191">
        <f>Q94*H94</f>
        <v>0.00441</v>
      </c>
      <c r="S94" s="191">
        <v>0</v>
      </c>
      <c r="T94" s="192">
        <f>S94*H94</f>
        <v>0</v>
      </c>
      <c r="AR94" s="24" t="s">
        <v>263</v>
      </c>
      <c r="AT94" s="24" t="s">
        <v>169</v>
      </c>
      <c r="AU94" s="24" t="s">
        <v>82</v>
      </c>
      <c r="AY94" s="24" t="s">
        <v>167</v>
      </c>
      <c r="BE94" s="193">
        <f>IF(N94="základní",J94,0)</f>
        <v>0</v>
      </c>
      <c r="BF94" s="193">
        <f>IF(N94="snížená",J94,0)</f>
        <v>0</v>
      </c>
      <c r="BG94" s="193">
        <f>IF(N94="zákl. přenesená",J94,0)</f>
        <v>0</v>
      </c>
      <c r="BH94" s="193">
        <f>IF(N94="sníž. přenesená",J94,0)</f>
        <v>0</v>
      </c>
      <c r="BI94" s="193">
        <f>IF(N94="nulová",J94,0)</f>
        <v>0</v>
      </c>
      <c r="BJ94" s="24" t="s">
        <v>80</v>
      </c>
      <c r="BK94" s="193">
        <f>ROUND(I94*H94,2)</f>
        <v>0</v>
      </c>
      <c r="BL94" s="24" t="s">
        <v>263</v>
      </c>
      <c r="BM94" s="24" t="s">
        <v>1680</v>
      </c>
    </row>
    <row r="95" spans="2:47" s="1" customFormat="1" ht="47.5">
      <c r="B95" s="41"/>
      <c r="D95" s="194" t="s">
        <v>176</v>
      </c>
      <c r="F95" s="195" t="s">
        <v>1674</v>
      </c>
      <c r="I95" s="156"/>
      <c r="L95" s="41"/>
      <c r="M95" s="196"/>
      <c r="N95" s="42"/>
      <c r="O95" s="42"/>
      <c r="P95" s="42"/>
      <c r="Q95" s="42"/>
      <c r="R95" s="42"/>
      <c r="S95" s="42"/>
      <c r="T95" s="70"/>
      <c r="AT95" s="24" t="s">
        <v>176</v>
      </c>
      <c r="AU95" s="24" t="s">
        <v>82</v>
      </c>
    </row>
    <row r="96" spans="2:65" s="1" customFormat="1" ht="16.5" customHeight="1">
      <c r="B96" s="181"/>
      <c r="C96" s="182" t="s">
        <v>174</v>
      </c>
      <c r="D96" s="182" t="s">
        <v>169</v>
      </c>
      <c r="E96" s="183" t="s">
        <v>1681</v>
      </c>
      <c r="F96" s="184" t="s">
        <v>1682</v>
      </c>
      <c r="G96" s="185" t="s">
        <v>194</v>
      </c>
      <c r="H96" s="186">
        <v>3.8</v>
      </c>
      <c r="I96" s="187"/>
      <c r="J96" s="188">
        <f>ROUND(I96*H96,2)</f>
        <v>0</v>
      </c>
      <c r="K96" s="184" t="s">
        <v>173</v>
      </c>
      <c r="L96" s="41"/>
      <c r="M96" s="189" t="s">
        <v>5</v>
      </c>
      <c r="N96" s="190" t="s">
        <v>44</v>
      </c>
      <c r="O96" s="42"/>
      <c r="P96" s="191">
        <f>O96*H96</f>
        <v>0</v>
      </c>
      <c r="Q96" s="191">
        <v>0.00035</v>
      </c>
      <c r="R96" s="191">
        <f>Q96*H96</f>
        <v>0.00133</v>
      </c>
      <c r="S96" s="191">
        <v>0</v>
      </c>
      <c r="T96" s="192">
        <f>S96*H96</f>
        <v>0</v>
      </c>
      <c r="AR96" s="24" t="s">
        <v>263</v>
      </c>
      <c r="AT96" s="24" t="s">
        <v>169</v>
      </c>
      <c r="AU96" s="24" t="s">
        <v>82</v>
      </c>
      <c r="AY96" s="24" t="s">
        <v>167</v>
      </c>
      <c r="BE96" s="193">
        <f>IF(N96="základní",J96,0)</f>
        <v>0</v>
      </c>
      <c r="BF96" s="193">
        <f>IF(N96="snížená",J96,0)</f>
        <v>0</v>
      </c>
      <c r="BG96" s="193">
        <f>IF(N96="zákl. přenesená",J96,0)</f>
        <v>0</v>
      </c>
      <c r="BH96" s="193">
        <f>IF(N96="sníž. přenesená",J96,0)</f>
        <v>0</v>
      </c>
      <c r="BI96" s="193">
        <f>IF(N96="nulová",J96,0)</f>
        <v>0</v>
      </c>
      <c r="BJ96" s="24" t="s">
        <v>80</v>
      </c>
      <c r="BK96" s="193">
        <f>ROUND(I96*H96,2)</f>
        <v>0</v>
      </c>
      <c r="BL96" s="24" t="s">
        <v>263</v>
      </c>
      <c r="BM96" s="24" t="s">
        <v>1683</v>
      </c>
    </row>
    <row r="97" spans="2:47" s="1" customFormat="1" ht="47.5">
      <c r="B97" s="41"/>
      <c r="D97" s="194" t="s">
        <v>176</v>
      </c>
      <c r="F97" s="195" t="s">
        <v>1674</v>
      </c>
      <c r="I97" s="156"/>
      <c r="L97" s="41"/>
      <c r="M97" s="196"/>
      <c r="N97" s="42"/>
      <c r="O97" s="42"/>
      <c r="P97" s="42"/>
      <c r="Q97" s="42"/>
      <c r="R97" s="42"/>
      <c r="S97" s="42"/>
      <c r="T97" s="70"/>
      <c r="AT97" s="24" t="s">
        <v>176</v>
      </c>
      <c r="AU97" s="24" t="s">
        <v>82</v>
      </c>
    </row>
    <row r="98" spans="2:65" s="1" customFormat="1" ht="16.5" customHeight="1">
      <c r="B98" s="181"/>
      <c r="C98" s="182" t="s">
        <v>197</v>
      </c>
      <c r="D98" s="182" t="s">
        <v>169</v>
      </c>
      <c r="E98" s="183" t="s">
        <v>1684</v>
      </c>
      <c r="F98" s="184" t="s">
        <v>1685</v>
      </c>
      <c r="G98" s="185" t="s">
        <v>194</v>
      </c>
      <c r="H98" s="186">
        <v>6.2</v>
      </c>
      <c r="I98" s="187"/>
      <c r="J98" s="188">
        <f>ROUND(I98*H98,2)</f>
        <v>0</v>
      </c>
      <c r="K98" s="184" t="s">
        <v>173</v>
      </c>
      <c r="L98" s="41"/>
      <c r="M98" s="189" t="s">
        <v>5</v>
      </c>
      <c r="N98" s="190" t="s">
        <v>44</v>
      </c>
      <c r="O98" s="42"/>
      <c r="P98" s="191">
        <f>O98*H98</f>
        <v>0</v>
      </c>
      <c r="Q98" s="191">
        <v>0.00057</v>
      </c>
      <c r="R98" s="191">
        <f>Q98*H98</f>
        <v>0.003534</v>
      </c>
      <c r="S98" s="191">
        <v>0</v>
      </c>
      <c r="T98" s="192">
        <f>S98*H98</f>
        <v>0</v>
      </c>
      <c r="AR98" s="24" t="s">
        <v>263</v>
      </c>
      <c r="AT98" s="24" t="s">
        <v>169</v>
      </c>
      <c r="AU98" s="24" t="s">
        <v>82</v>
      </c>
      <c r="AY98" s="24" t="s">
        <v>167</v>
      </c>
      <c r="BE98" s="193">
        <f>IF(N98="základní",J98,0)</f>
        <v>0</v>
      </c>
      <c r="BF98" s="193">
        <f>IF(N98="snížená",J98,0)</f>
        <v>0</v>
      </c>
      <c r="BG98" s="193">
        <f>IF(N98="zákl. přenesená",J98,0)</f>
        <v>0</v>
      </c>
      <c r="BH98" s="193">
        <f>IF(N98="sníž. přenesená",J98,0)</f>
        <v>0</v>
      </c>
      <c r="BI98" s="193">
        <f>IF(N98="nulová",J98,0)</f>
        <v>0</v>
      </c>
      <c r="BJ98" s="24" t="s">
        <v>80</v>
      </c>
      <c r="BK98" s="193">
        <f>ROUND(I98*H98,2)</f>
        <v>0</v>
      </c>
      <c r="BL98" s="24" t="s">
        <v>263</v>
      </c>
      <c r="BM98" s="24" t="s">
        <v>1686</v>
      </c>
    </row>
    <row r="99" spans="2:47" s="1" customFormat="1" ht="47.5">
      <c r="B99" s="41"/>
      <c r="D99" s="194" t="s">
        <v>176</v>
      </c>
      <c r="F99" s="195" t="s">
        <v>1674</v>
      </c>
      <c r="I99" s="156"/>
      <c r="L99" s="41"/>
      <c r="M99" s="196"/>
      <c r="N99" s="42"/>
      <c r="O99" s="42"/>
      <c r="P99" s="42"/>
      <c r="Q99" s="42"/>
      <c r="R99" s="42"/>
      <c r="S99" s="42"/>
      <c r="T99" s="70"/>
      <c r="AT99" s="24" t="s">
        <v>176</v>
      </c>
      <c r="AU99" s="24" t="s">
        <v>82</v>
      </c>
    </row>
    <row r="100" spans="2:65" s="1" customFormat="1" ht="16.5" customHeight="1">
      <c r="B100" s="181"/>
      <c r="C100" s="182" t="s">
        <v>205</v>
      </c>
      <c r="D100" s="182" t="s">
        <v>169</v>
      </c>
      <c r="E100" s="183" t="s">
        <v>1687</v>
      </c>
      <c r="F100" s="184" t="s">
        <v>1688</v>
      </c>
      <c r="G100" s="185" t="s">
        <v>194</v>
      </c>
      <c r="H100" s="186">
        <v>17.7</v>
      </c>
      <c r="I100" s="187"/>
      <c r="J100" s="188">
        <f>ROUND(I100*H100,2)</f>
        <v>0</v>
      </c>
      <c r="K100" s="184" t="s">
        <v>173</v>
      </c>
      <c r="L100" s="41"/>
      <c r="M100" s="189" t="s">
        <v>5</v>
      </c>
      <c r="N100" s="190" t="s">
        <v>44</v>
      </c>
      <c r="O100" s="42"/>
      <c r="P100" s="191">
        <f>O100*H100</f>
        <v>0</v>
      </c>
      <c r="Q100" s="191">
        <v>0.00114</v>
      </c>
      <c r="R100" s="191">
        <f>Q100*H100</f>
        <v>0.020177999999999998</v>
      </c>
      <c r="S100" s="191">
        <v>0</v>
      </c>
      <c r="T100" s="192">
        <f>S100*H100</f>
        <v>0</v>
      </c>
      <c r="AR100" s="24" t="s">
        <v>263</v>
      </c>
      <c r="AT100" s="24" t="s">
        <v>169</v>
      </c>
      <c r="AU100" s="24" t="s">
        <v>82</v>
      </c>
      <c r="AY100" s="24" t="s">
        <v>167</v>
      </c>
      <c r="BE100" s="193">
        <f>IF(N100="základní",J100,0)</f>
        <v>0</v>
      </c>
      <c r="BF100" s="193">
        <f>IF(N100="snížená",J100,0)</f>
        <v>0</v>
      </c>
      <c r="BG100" s="193">
        <f>IF(N100="zákl. přenesená",J100,0)</f>
        <v>0</v>
      </c>
      <c r="BH100" s="193">
        <f>IF(N100="sníž. přenesená",J100,0)</f>
        <v>0</v>
      </c>
      <c r="BI100" s="193">
        <f>IF(N100="nulová",J100,0)</f>
        <v>0</v>
      </c>
      <c r="BJ100" s="24" t="s">
        <v>80</v>
      </c>
      <c r="BK100" s="193">
        <f>ROUND(I100*H100,2)</f>
        <v>0</v>
      </c>
      <c r="BL100" s="24" t="s">
        <v>263</v>
      </c>
      <c r="BM100" s="24" t="s">
        <v>1689</v>
      </c>
    </row>
    <row r="101" spans="2:47" s="1" customFormat="1" ht="47.5">
      <c r="B101" s="41"/>
      <c r="D101" s="194" t="s">
        <v>176</v>
      </c>
      <c r="F101" s="195" t="s">
        <v>1674</v>
      </c>
      <c r="I101" s="156"/>
      <c r="L101" s="41"/>
      <c r="M101" s="196"/>
      <c r="N101" s="42"/>
      <c r="O101" s="42"/>
      <c r="P101" s="42"/>
      <c r="Q101" s="42"/>
      <c r="R101" s="42"/>
      <c r="S101" s="42"/>
      <c r="T101" s="70"/>
      <c r="AT101" s="24" t="s">
        <v>176</v>
      </c>
      <c r="AU101" s="24" t="s">
        <v>82</v>
      </c>
    </row>
    <row r="102" spans="2:65" s="1" customFormat="1" ht="16.5" customHeight="1">
      <c r="B102" s="181"/>
      <c r="C102" s="182" t="s">
        <v>212</v>
      </c>
      <c r="D102" s="182" t="s">
        <v>169</v>
      </c>
      <c r="E102" s="183" t="s">
        <v>1690</v>
      </c>
      <c r="F102" s="184" t="s">
        <v>1691</v>
      </c>
      <c r="G102" s="185" t="s">
        <v>194</v>
      </c>
      <c r="H102" s="186">
        <v>4</v>
      </c>
      <c r="I102" s="187"/>
      <c r="J102" s="188">
        <f>ROUND(I102*H102,2)</f>
        <v>0</v>
      </c>
      <c r="K102" s="184" t="s">
        <v>173</v>
      </c>
      <c r="L102" s="41"/>
      <c r="M102" s="189" t="s">
        <v>5</v>
      </c>
      <c r="N102" s="190" t="s">
        <v>44</v>
      </c>
      <c r="O102" s="42"/>
      <c r="P102" s="191">
        <f>O102*H102</f>
        <v>0</v>
      </c>
      <c r="Q102" s="191">
        <v>0.00053</v>
      </c>
      <c r="R102" s="191">
        <f>Q102*H102</f>
        <v>0.00212</v>
      </c>
      <c r="S102" s="191">
        <v>0</v>
      </c>
      <c r="T102" s="192">
        <f>S102*H102</f>
        <v>0</v>
      </c>
      <c r="AR102" s="24" t="s">
        <v>263</v>
      </c>
      <c r="AT102" s="24" t="s">
        <v>169</v>
      </c>
      <c r="AU102" s="24" t="s">
        <v>82</v>
      </c>
      <c r="AY102" s="24" t="s">
        <v>167</v>
      </c>
      <c r="BE102" s="193">
        <f>IF(N102="základní",J102,0)</f>
        <v>0</v>
      </c>
      <c r="BF102" s="193">
        <f>IF(N102="snížená",J102,0)</f>
        <v>0</v>
      </c>
      <c r="BG102" s="193">
        <f>IF(N102="zákl. přenesená",J102,0)</f>
        <v>0</v>
      </c>
      <c r="BH102" s="193">
        <f>IF(N102="sníž. přenesená",J102,0)</f>
        <v>0</v>
      </c>
      <c r="BI102" s="193">
        <f>IF(N102="nulová",J102,0)</f>
        <v>0</v>
      </c>
      <c r="BJ102" s="24" t="s">
        <v>80</v>
      </c>
      <c r="BK102" s="193">
        <f>ROUND(I102*H102,2)</f>
        <v>0</v>
      </c>
      <c r="BL102" s="24" t="s">
        <v>263</v>
      </c>
      <c r="BM102" s="24" t="s">
        <v>1692</v>
      </c>
    </row>
    <row r="103" spans="2:47" s="1" customFormat="1" ht="47.5">
      <c r="B103" s="41"/>
      <c r="D103" s="194" t="s">
        <v>176</v>
      </c>
      <c r="F103" s="195" t="s">
        <v>1674</v>
      </c>
      <c r="I103" s="156"/>
      <c r="L103" s="41"/>
      <c r="M103" s="196"/>
      <c r="N103" s="42"/>
      <c r="O103" s="42"/>
      <c r="P103" s="42"/>
      <c r="Q103" s="42"/>
      <c r="R103" s="42"/>
      <c r="S103" s="42"/>
      <c r="T103" s="70"/>
      <c r="AT103" s="24" t="s">
        <v>176</v>
      </c>
      <c r="AU103" s="24" t="s">
        <v>82</v>
      </c>
    </row>
    <row r="104" spans="2:65" s="1" customFormat="1" ht="25.5" customHeight="1">
      <c r="B104" s="181"/>
      <c r="C104" s="182" t="s">
        <v>217</v>
      </c>
      <c r="D104" s="182" t="s">
        <v>169</v>
      </c>
      <c r="E104" s="183" t="s">
        <v>1693</v>
      </c>
      <c r="F104" s="184" t="s">
        <v>1694</v>
      </c>
      <c r="G104" s="185" t="s">
        <v>266</v>
      </c>
      <c r="H104" s="186">
        <v>4</v>
      </c>
      <c r="I104" s="187"/>
      <c r="J104" s="188">
        <f>ROUND(I104*H104,2)</f>
        <v>0</v>
      </c>
      <c r="K104" s="184" t="s">
        <v>173</v>
      </c>
      <c r="L104" s="41"/>
      <c r="M104" s="189" t="s">
        <v>5</v>
      </c>
      <c r="N104" s="190" t="s">
        <v>44</v>
      </c>
      <c r="O104" s="42"/>
      <c r="P104" s="191">
        <f>O104*H104</f>
        <v>0</v>
      </c>
      <c r="Q104" s="191">
        <v>0.00692</v>
      </c>
      <c r="R104" s="191">
        <f>Q104*H104</f>
        <v>0.02768</v>
      </c>
      <c r="S104" s="191">
        <v>0</v>
      </c>
      <c r="T104" s="192">
        <f>S104*H104</f>
        <v>0</v>
      </c>
      <c r="AR104" s="24" t="s">
        <v>263</v>
      </c>
      <c r="AT104" s="24" t="s">
        <v>169</v>
      </c>
      <c r="AU104" s="24" t="s">
        <v>82</v>
      </c>
      <c r="AY104" s="24" t="s">
        <v>167</v>
      </c>
      <c r="BE104" s="193">
        <f>IF(N104="základní",J104,0)</f>
        <v>0</v>
      </c>
      <c r="BF104" s="193">
        <f>IF(N104="snížená",J104,0)</f>
        <v>0</v>
      </c>
      <c r="BG104" s="193">
        <f>IF(N104="zákl. přenesená",J104,0)</f>
        <v>0</v>
      </c>
      <c r="BH104" s="193">
        <f>IF(N104="sníž. přenesená",J104,0)</f>
        <v>0</v>
      </c>
      <c r="BI104" s="193">
        <f>IF(N104="nulová",J104,0)</f>
        <v>0</v>
      </c>
      <c r="BJ104" s="24" t="s">
        <v>80</v>
      </c>
      <c r="BK104" s="193">
        <f>ROUND(I104*H104,2)</f>
        <v>0</v>
      </c>
      <c r="BL104" s="24" t="s">
        <v>263</v>
      </c>
      <c r="BM104" s="24" t="s">
        <v>1695</v>
      </c>
    </row>
    <row r="105" spans="2:47" s="1" customFormat="1" ht="19">
      <c r="B105" s="41"/>
      <c r="D105" s="194" t="s">
        <v>429</v>
      </c>
      <c r="F105" s="195" t="s">
        <v>1696</v>
      </c>
      <c r="I105" s="156"/>
      <c r="L105" s="41"/>
      <c r="M105" s="196"/>
      <c r="N105" s="42"/>
      <c r="O105" s="42"/>
      <c r="P105" s="42"/>
      <c r="Q105" s="42"/>
      <c r="R105" s="42"/>
      <c r="S105" s="42"/>
      <c r="T105" s="70"/>
      <c r="AT105" s="24" t="s">
        <v>429</v>
      </c>
      <c r="AU105" s="24" t="s">
        <v>82</v>
      </c>
    </row>
    <row r="106" spans="2:65" s="1" customFormat="1" ht="16.5" customHeight="1">
      <c r="B106" s="181"/>
      <c r="C106" s="182" t="s">
        <v>224</v>
      </c>
      <c r="D106" s="182" t="s">
        <v>169</v>
      </c>
      <c r="E106" s="183" t="s">
        <v>1697</v>
      </c>
      <c r="F106" s="184" t="s">
        <v>1698</v>
      </c>
      <c r="G106" s="185" t="s">
        <v>266</v>
      </c>
      <c r="H106" s="186">
        <v>2</v>
      </c>
      <c r="I106" s="187"/>
      <c r="J106" s="188">
        <f>ROUND(I106*H106,2)</f>
        <v>0</v>
      </c>
      <c r="K106" s="184" t="s">
        <v>173</v>
      </c>
      <c r="L106" s="41"/>
      <c r="M106" s="189" t="s">
        <v>5</v>
      </c>
      <c r="N106" s="190" t="s">
        <v>44</v>
      </c>
      <c r="O106" s="42"/>
      <c r="P106" s="191">
        <f>O106*H106</f>
        <v>0</v>
      </c>
      <c r="Q106" s="191">
        <v>0.00016</v>
      </c>
      <c r="R106" s="191">
        <f>Q106*H106</f>
        <v>0.00032</v>
      </c>
      <c r="S106" s="191">
        <v>0</v>
      </c>
      <c r="T106" s="192">
        <f>S106*H106</f>
        <v>0</v>
      </c>
      <c r="AR106" s="24" t="s">
        <v>263</v>
      </c>
      <c r="AT106" s="24" t="s">
        <v>169</v>
      </c>
      <c r="AU106" s="24" t="s">
        <v>82</v>
      </c>
      <c r="AY106" s="24" t="s">
        <v>167</v>
      </c>
      <c r="BE106" s="193">
        <f>IF(N106="základní",J106,0)</f>
        <v>0</v>
      </c>
      <c r="BF106" s="193">
        <f>IF(N106="snížená",J106,0)</f>
        <v>0</v>
      </c>
      <c r="BG106" s="193">
        <f>IF(N106="zákl. přenesená",J106,0)</f>
        <v>0</v>
      </c>
      <c r="BH106" s="193">
        <f>IF(N106="sníž. přenesená",J106,0)</f>
        <v>0</v>
      </c>
      <c r="BI106" s="193">
        <f>IF(N106="nulová",J106,0)</f>
        <v>0</v>
      </c>
      <c r="BJ106" s="24" t="s">
        <v>80</v>
      </c>
      <c r="BK106" s="193">
        <f>ROUND(I106*H106,2)</f>
        <v>0</v>
      </c>
      <c r="BL106" s="24" t="s">
        <v>263</v>
      </c>
      <c r="BM106" s="24" t="s">
        <v>1699</v>
      </c>
    </row>
    <row r="107" spans="2:65" s="1" customFormat="1" ht="16.5" customHeight="1">
      <c r="B107" s="181"/>
      <c r="C107" s="182" t="s">
        <v>229</v>
      </c>
      <c r="D107" s="182" t="s">
        <v>169</v>
      </c>
      <c r="E107" s="183" t="s">
        <v>1700</v>
      </c>
      <c r="F107" s="184" t="s">
        <v>1701</v>
      </c>
      <c r="G107" s="185" t="s">
        <v>194</v>
      </c>
      <c r="H107" s="186">
        <v>41</v>
      </c>
      <c r="I107" s="187"/>
      <c r="J107" s="188">
        <f>ROUND(I107*H107,2)</f>
        <v>0</v>
      </c>
      <c r="K107" s="184" t="s">
        <v>173</v>
      </c>
      <c r="L107" s="41"/>
      <c r="M107" s="189" t="s">
        <v>5</v>
      </c>
      <c r="N107" s="190" t="s">
        <v>44</v>
      </c>
      <c r="O107" s="42"/>
      <c r="P107" s="191">
        <f>O107*H107</f>
        <v>0</v>
      </c>
      <c r="Q107" s="191">
        <v>0</v>
      </c>
      <c r="R107" s="191">
        <f>Q107*H107</f>
        <v>0</v>
      </c>
      <c r="S107" s="191">
        <v>0</v>
      </c>
      <c r="T107" s="192">
        <f>S107*H107</f>
        <v>0</v>
      </c>
      <c r="AR107" s="24" t="s">
        <v>263</v>
      </c>
      <c r="AT107" s="24" t="s">
        <v>169</v>
      </c>
      <c r="AU107" s="24" t="s">
        <v>82</v>
      </c>
      <c r="AY107" s="24" t="s">
        <v>167</v>
      </c>
      <c r="BE107" s="193">
        <f>IF(N107="základní",J107,0)</f>
        <v>0</v>
      </c>
      <c r="BF107" s="193">
        <f>IF(N107="snížená",J107,0)</f>
        <v>0</v>
      </c>
      <c r="BG107" s="193">
        <f>IF(N107="zákl. přenesená",J107,0)</f>
        <v>0</v>
      </c>
      <c r="BH107" s="193">
        <f>IF(N107="sníž. přenesená",J107,0)</f>
        <v>0</v>
      </c>
      <c r="BI107" s="193">
        <f>IF(N107="nulová",J107,0)</f>
        <v>0</v>
      </c>
      <c r="BJ107" s="24" t="s">
        <v>80</v>
      </c>
      <c r="BK107" s="193">
        <f>ROUND(I107*H107,2)</f>
        <v>0</v>
      </c>
      <c r="BL107" s="24" t="s">
        <v>263</v>
      </c>
      <c r="BM107" s="24" t="s">
        <v>1702</v>
      </c>
    </row>
    <row r="108" spans="2:47" s="1" customFormat="1" ht="28.5">
      <c r="B108" s="41"/>
      <c r="D108" s="194" t="s">
        <v>176</v>
      </c>
      <c r="F108" s="195" t="s">
        <v>1703</v>
      </c>
      <c r="I108" s="156"/>
      <c r="L108" s="41"/>
      <c r="M108" s="196"/>
      <c r="N108" s="42"/>
      <c r="O108" s="42"/>
      <c r="P108" s="42"/>
      <c r="Q108" s="42"/>
      <c r="R108" s="42"/>
      <c r="S108" s="42"/>
      <c r="T108" s="70"/>
      <c r="AT108" s="24" t="s">
        <v>176</v>
      </c>
      <c r="AU108" s="24" t="s">
        <v>82</v>
      </c>
    </row>
    <row r="109" spans="2:51" s="13" customFormat="1" ht="13.5">
      <c r="B109" s="204"/>
      <c r="D109" s="194" t="s">
        <v>178</v>
      </c>
      <c r="E109" s="205" t="s">
        <v>5</v>
      </c>
      <c r="F109" s="206" t="s">
        <v>1704</v>
      </c>
      <c r="H109" s="207">
        <v>41</v>
      </c>
      <c r="I109" s="208"/>
      <c r="L109" s="204"/>
      <c r="M109" s="209"/>
      <c r="N109" s="210"/>
      <c r="O109" s="210"/>
      <c r="P109" s="210"/>
      <c r="Q109" s="210"/>
      <c r="R109" s="210"/>
      <c r="S109" s="210"/>
      <c r="T109" s="211"/>
      <c r="AT109" s="205" t="s">
        <v>178</v>
      </c>
      <c r="AU109" s="205" t="s">
        <v>82</v>
      </c>
      <c r="AV109" s="13" t="s">
        <v>82</v>
      </c>
      <c r="AW109" s="13" t="s">
        <v>36</v>
      </c>
      <c r="AX109" s="13" t="s">
        <v>80</v>
      </c>
      <c r="AY109" s="205" t="s">
        <v>167</v>
      </c>
    </row>
    <row r="110" spans="2:65" s="1" customFormat="1" ht="38.25" customHeight="1">
      <c r="B110" s="181"/>
      <c r="C110" s="182" t="s">
        <v>234</v>
      </c>
      <c r="D110" s="182" t="s">
        <v>169</v>
      </c>
      <c r="E110" s="183" t="s">
        <v>1705</v>
      </c>
      <c r="F110" s="184" t="s">
        <v>1706</v>
      </c>
      <c r="G110" s="185" t="s">
        <v>248</v>
      </c>
      <c r="H110" s="186">
        <v>0.073</v>
      </c>
      <c r="I110" s="187"/>
      <c r="J110" s="188">
        <f>ROUND(I110*H110,2)</f>
        <v>0</v>
      </c>
      <c r="K110" s="184" t="s">
        <v>173</v>
      </c>
      <c r="L110" s="41"/>
      <c r="M110" s="189" t="s">
        <v>5</v>
      </c>
      <c r="N110" s="190" t="s">
        <v>44</v>
      </c>
      <c r="O110" s="42"/>
      <c r="P110" s="191">
        <f>O110*H110</f>
        <v>0</v>
      </c>
      <c r="Q110" s="191">
        <v>0</v>
      </c>
      <c r="R110" s="191">
        <f>Q110*H110</f>
        <v>0</v>
      </c>
      <c r="S110" s="191">
        <v>0</v>
      </c>
      <c r="T110" s="192">
        <f>S110*H110</f>
        <v>0</v>
      </c>
      <c r="AR110" s="24" t="s">
        <v>263</v>
      </c>
      <c r="AT110" s="24" t="s">
        <v>169</v>
      </c>
      <c r="AU110" s="24" t="s">
        <v>82</v>
      </c>
      <c r="AY110" s="24" t="s">
        <v>167</v>
      </c>
      <c r="BE110" s="193">
        <f>IF(N110="základní",J110,0)</f>
        <v>0</v>
      </c>
      <c r="BF110" s="193">
        <f>IF(N110="snížená",J110,0)</f>
        <v>0</v>
      </c>
      <c r="BG110" s="193">
        <f>IF(N110="zákl. přenesená",J110,0)</f>
        <v>0</v>
      </c>
      <c r="BH110" s="193">
        <f>IF(N110="sníž. přenesená",J110,0)</f>
        <v>0</v>
      </c>
      <c r="BI110" s="193">
        <f>IF(N110="nulová",J110,0)</f>
        <v>0</v>
      </c>
      <c r="BJ110" s="24" t="s">
        <v>80</v>
      </c>
      <c r="BK110" s="193">
        <f>ROUND(I110*H110,2)</f>
        <v>0</v>
      </c>
      <c r="BL110" s="24" t="s">
        <v>263</v>
      </c>
      <c r="BM110" s="24" t="s">
        <v>1707</v>
      </c>
    </row>
    <row r="111" spans="2:47" s="1" customFormat="1" ht="104.5">
      <c r="B111" s="41"/>
      <c r="D111" s="194" t="s">
        <v>176</v>
      </c>
      <c r="F111" s="195" t="s">
        <v>923</v>
      </c>
      <c r="I111" s="156"/>
      <c r="L111" s="41"/>
      <c r="M111" s="196"/>
      <c r="N111" s="42"/>
      <c r="O111" s="42"/>
      <c r="P111" s="42"/>
      <c r="Q111" s="42"/>
      <c r="R111" s="42"/>
      <c r="S111" s="42"/>
      <c r="T111" s="70"/>
      <c r="AT111" s="24" t="s">
        <v>176</v>
      </c>
      <c r="AU111" s="24" t="s">
        <v>82</v>
      </c>
    </row>
    <row r="112" spans="2:63" s="11" customFormat="1" ht="29.9" customHeight="1">
      <c r="B112" s="168"/>
      <c r="D112" s="169" t="s">
        <v>72</v>
      </c>
      <c r="E112" s="179" t="s">
        <v>1708</v>
      </c>
      <c r="F112" s="179" t="s">
        <v>1709</v>
      </c>
      <c r="I112" s="171"/>
      <c r="J112" s="180">
        <f>BK112</f>
        <v>0</v>
      </c>
      <c r="L112" s="168"/>
      <c r="M112" s="173"/>
      <c r="N112" s="174"/>
      <c r="O112" s="174"/>
      <c r="P112" s="175">
        <f>SUM(P113:P135)</f>
        <v>0</v>
      </c>
      <c r="Q112" s="174"/>
      <c r="R112" s="175">
        <f>SUM(R113:R135)</f>
        <v>0.014315999999999997</v>
      </c>
      <c r="S112" s="174"/>
      <c r="T112" s="176">
        <f>SUM(T113:T135)</f>
        <v>0</v>
      </c>
      <c r="AR112" s="169" t="s">
        <v>82</v>
      </c>
      <c r="AT112" s="177" t="s">
        <v>72</v>
      </c>
      <c r="AU112" s="177" t="s">
        <v>80</v>
      </c>
      <c r="AY112" s="169" t="s">
        <v>167</v>
      </c>
      <c r="BK112" s="178">
        <f>SUM(BK113:BK135)</f>
        <v>0</v>
      </c>
    </row>
    <row r="113" spans="2:65" s="1" customFormat="1" ht="25.5" customHeight="1">
      <c r="B113" s="181"/>
      <c r="C113" s="182" t="s">
        <v>240</v>
      </c>
      <c r="D113" s="182" t="s">
        <v>169</v>
      </c>
      <c r="E113" s="183" t="s">
        <v>1710</v>
      </c>
      <c r="F113" s="184" t="s">
        <v>1711</v>
      </c>
      <c r="G113" s="185" t="s">
        <v>194</v>
      </c>
      <c r="H113" s="186">
        <v>7.9</v>
      </c>
      <c r="I113" s="187"/>
      <c r="J113" s="188">
        <f>ROUND(I113*H113,2)</f>
        <v>0</v>
      </c>
      <c r="K113" s="184" t="s">
        <v>173</v>
      </c>
      <c r="L113" s="41"/>
      <c r="M113" s="189" t="s">
        <v>5</v>
      </c>
      <c r="N113" s="190" t="s">
        <v>44</v>
      </c>
      <c r="O113" s="42"/>
      <c r="P113" s="191">
        <f>O113*H113</f>
        <v>0</v>
      </c>
      <c r="Q113" s="191">
        <v>0.00078</v>
      </c>
      <c r="R113" s="191">
        <f>Q113*H113</f>
        <v>0.006162</v>
      </c>
      <c r="S113" s="191">
        <v>0</v>
      </c>
      <c r="T113" s="192">
        <f>S113*H113</f>
        <v>0</v>
      </c>
      <c r="AR113" s="24" t="s">
        <v>263</v>
      </c>
      <c r="AT113" s="24" t="s">
        <v>169</v>
      </c>
      <c r="AU113" s="24" t="s">
        <v>82</v>
      </c>
      <c r="AY113" s="24" t="s">
        <v>167</v>
      </c>
      <c r="BE113" s="193">
        <f>IF(N113="základní",J113,0)</f>
        <v>0</v>
      </c>
      <c r="BF113" s="193">
        <f>IF(N113="snížená",J113,0)</f>
        <v>0</v>
      </c>
      <c r="BG113" s="193">
        <f>IF(N113="zákl. přenesená",J113,0)</f>
        <v>0</v>
      </c>
      <c r="BH113" s="193">
        <f>IF(N113="sníž. přenesená",J113,0)</f>
        <v>0</v>
      </c>
      <c r="BI113" s="193">
        <f>IF(N113="nulová",J113,0)</f>
        <v>0</v>
      </c>
      <c r="BJ113" s="24" t="s">
        <v>80</v>
      </c>
      <c r="BK113" s="193">
        <f>ROUND(I113*H113,2)</f>
        <v>0</v>
      </c>
      <c r="BL113" s="24" t="s">
        <v>263</v>
      </c>
      <c r="BM113" s="24" t="s">
        <v>1712</v>
      </c>
    </row>
    <row r="114" spans="2:47" s="1" customFormat="1" ht="38">
      <c r="B114" s="41"/>
      <c r="D114" s="194" t="s">
        <v>176</v>
      </c>
      <c r="F114" s="195" t="s">
        <v>1713</v>
      </c>
      <c r="I114" s="156"/>
      <c r="L114" s="41"/>
      <c r="M114" s="196"/>
      <c r="N114" s="42"/>
      <c r="O114" s="42"/>
      <c r="P114" s="42"/>
      <c r="Q114" s="42"/>
      <c r="R114" s="42"/>
      <c r="S114" s="42"/>
      <c r="T114" s="70"/>
      <c r="AT114" s="24" t="s">
        <v>176</v>
      </c>
      <c r="AU114" s="24" t="s">
        <v>82</v>
      </c>
    </row>
    <row r="115" spans="2:65" s="1" customFormat="1" ht="25.5" customHeight="1">
      <c r="B115" s="181"/>
      <c r="C115" s="182" t="s">
        <v>245</v>
      </c>
      <c r="D115" s="182" t="s">
        <v>169</v>
      </c>
      <c r="E115" s="183" t="s">
        <v>1714</v>
      </c>
      <c r="F115" s="184" t="s">
        <v>1715</v>
      </c>
      <c r="G115" s="185" t="s">
        <v>194</v>
      </c>
      <c r="H115" s="186">
        <v>3.3</v>
      </c>
      <c r="I115" s="187"/>
      <c r="J115" s="188">
        <f>ROUND(I115*H115,2)</f>
        <v>0</v>
      </c>
      <c r="K115" s="184" t="s">
        <v>173</v>
      </c>
      <c r="L115" s="41"/>
      <c r="M115" s="189" t="s">
        <v>5</v>
      </c>
      <c r="N115" s="190" t="s">
        <v>44</v>
      </c>
      <c r="O115" s="42"/>
      <c r="P115" s="191">
        <f>O115*H115</f>
        <v>0</v>
      </c>
      <c r="Q115" s="191">
        <v>0.00096</v>
      </c>
      <c r="R115" s="191">
        <f>Q115*H115</f>
        <v>0.003168</v>
      </c>
      <c r="S115" s="191">
        <v>0</v>
      </c>
      <c r="T115" s="192">
        <f>S115*H115</f>
        <v>0</v>
      </c>
      <c r="AR115" s="24" t="s">
        <v>263</v>
      </c>
      <c r="AT115" s="24" t="s">
        <v>169</v>
      </c>
      <c r="AU115" s="24" t="s">
        <v>82</v>
      </c>
      <c r="AY115" s="24" t="s">
        <v>167</v>
      </c>
      <c r="BE115" s="193">
        <f>IF(N115="základní",J115,0)</f>
        <v>0</v>
      </c>
      <c r="BF115" s="193">
        <f>IF(N115="snížená",J115,0)</f>
        <v>0</v>
      </c>
      <c r="BG115" s="193">
        <f>IF(N115="zákl. přenesená",J115,0)</f>
        <v>0</v>
      </c>
      <c r="BH115" s="193">
        <f>IF(N115="sníž. přenesená",J115,0)</f>
        <v>0</v>
      </c>
      <c r="BI115" s="193">
        <f>IF(N115="nulová",J115,0)</f>
        <v>0</v>
      </c>
      <c r="BJ115" s="24" t="s">
        <v>80</v>
      </c>
      <c r="BK115" s="193">
        <f>ROUND(I115*H115,2)</f>
        <v>0</v>
      </c>
      <c r="BL115" s="24" t="s">
        <v>263</v>
      </c>
      <c r="BM115" s="24" t="s">
        <v>1716</v>
      </c>
    </row>
    <row r="116" spans="2:47" s="1" customFormat="1" ht="38">
      <c r="B116" s="41"/>
      <c r="D116" s="194" t="s">
        <v>176</v>
      </c>
      <c r="F116" s="195" t="s">
        <v>1713</v>
      </c>
      <c r="I116" s="156"/>
      <c r="L116" s="41"/>
      <c r="M116" s="196"/>
      <c r="N116" s="42"/>
      <c r="O116" s="42"/>
      <c r="P116" s="42"/>
      <c r="Q116" s="42"/>
      <c r="R116" s="42"/>
      <c r="S116" s="42"/>
      <c r="T116" s="70"/>
      <c r="AT116" s="24" t="s">
        <v>176</v>
      </c>
      <c r="AU116" s="24" t="s">
        <v>82</v>
      </c>
    </row>
    <row r="117" spans="2:65" s="1" customFormat="1" ht="38.25" customHeight="1">
      <c r="B117" s="181"/>
      <c r="C117" s="182" t="s">
        <v>252</v>
      </c>
      <c r="D117" s="182" t="s">
        <v>169</v>
      </c>
      <c r="E117" s="183" t="s">
        <v>1717</v>
      </c>
      <c r="F117" s="184" t="s">
        <v>1718</v>
      </c>
      <c r="G117" s="185" t="s">
        <v>194</v>
      </c>
      <c r="H117" s="186">
        <v>7.9</v>
      </c>
      <c r="I117" s="187"/>
      <c r="J117" s="188">
        <f>ROUND(I117*H117,2)</f>
        <v>0</v>
      </c>
      <c r="K117" s="184" t="s">
        <v>173</v>
      </c>
      <c r="L117" s="41"/>
      <c r="M117" s="189" t="s">
        <v>5</v>
      </c>
      <c r="N117" s="190" t="s">
        <v>44</v>
      </c>
      <c r="O117" s="42"/>
      <c r="P117" s="191">
        <f>O117*H117</f>
        <v>0</v>
      </c>
      <c r="Q117" s="191">
        <v>5E-05</v>
      </c>
      <c r="R117" s="191">
        <f>Q117*H117</f>
        <v>0.00039500000000000006</v>
      </c>
      <c r="S117" s="191">
        <v>0</v>
      </c>
      <c r="T117" s="192">
        <f>S117*H117</f>
        <v>0</v>
      </c>
      <c r="AR117" s="24" t="s">
        <v>263</v>
      </c>
      <c r="AT117" s="24" t="s">
        <v>169</v>
      </c>
      <c r="AU117" s="24" t="s">
        <v>82</v>
      </c>
      <c r="AY117" s="24" t="s">
        <v>167</v>
      </c>
      <c r="BE117" s="193">
        <f>IF(N117="základní",J117,0)</f>
        <v>0</v>
      </c>
      <c r="BF117" s="193">
        <f>IF(N117="snížená",J117,0)</f>
        <v>0</v>
      </c>
      <c r="BG117" s="193">
        <f>IF(N117="zákl. přenesená",J117,0)</f>
        <v>0</v>
      </c>
      <c r="BH117" s="193">
        <f>IF(N117="sníž. přenesená",J117,0)</f>
        <v>0</v>
      </c>
      <c r="BI117" s="193">
        <f>IF(N117="nulová",J117,0)</f>
        <v>0</v>
      </c>
      <c r="BJ117" s="24" t="s">
        <v>80</v>
      </c>
      <c r="BK117" s="193">
        <f>ROUND(I117*H117,2)</f>
        <v>0</v>
      </c>
      <c r="BL117" s="24" t="s">
        <v>263</v>
      </c>
      <c r="BM117" s="24" t="s">
        <v>1719</v>
      </c>
    </row>
    <row r="118" spans="2:47" s="1" customFormat="1" ht="28.5">
      <c r="B118" s="41"/>
      <c r="D118" s="194" t="s">
        <v>176</v>
      </c>
      <c r="F118" s="195" t="s">
        <v>1720</v>
      </c>
      <c r="I118" s="156"/>
      <c r="L118" s="41"/>
      <c r="M118" s="196"/>
      <c r="N118" s="42"/>
      <c r="O118" s="42"/>
      <c r="P118" s="42"/>
      <c r="Q118" s="42"/>
      <c r="R118" s="42"/>
      <c r="S118" s="42"/>
      <c r="T118" s="70"/>
      <c r="AT118" s="24" t="s">
        <v>176</v>
      </c>
      <c r="AU118" s="24" t="s">
        <v>82</v>
      </c>
    </row>
    <row r="119" spans="2:65" s="1" customFormat="1" ht="38.25" customHeight="1">
      <c r="B119" s="181"/>
      <c r="C119" s="182" t="s">
        <v>11</v>
      </c>
      <c r="D119" s="182" t="s">
        <v>169</v>
      </c>
      <c r="E119" s="183" t="s">
        <v>1721</v>
      </c>
      <c r="F119" s="184" t="s">
        <v>1722</v>
      </c>
      <c r="G119" s="185" t="s">
        <v>194</v>
      </c>
      <c r="H119" s="186">
        <v>3.3</v>
      </c>
      <c r="I119" s="187"/>
      <c r="J119" s="188">
        <f>ROUND(I119*H119,2)</f>
        <v>0</v>
      </c>
      <c r="K119" s="184" t="s">
        <v>173</v>
      </c>
      <c r="L119" s="41"/>
      <c r="M119" s="189" t="s">
        <v>5</v>
      </c>
      <c r="N119" s="190" t="s">
        <v>44</v>
      </c>
      <c r="O119" s="42"/>
      <c r="P119" s="191">
        <f>O119*H119</f>
        <v>0</v>
      </c>
      <c r="Q119" s="191">
        <v>7E-05</v>
      </c>
      <c r="R119" s="191">
        <f>Q119*H119</f>
        <v>0.00023099999999999998</v>
      </c>
      <c r="S119" s="191">
        <v>0</v>
      </c>
      <c r="T119" s="192">
        <f>S119*H119</f>
        <v>0</v>
      </c>
      <c r="AR119" s="24" t="s">
        <v>263</v>
      </c>
      <c r="AT119" s="24" t="s">
        <v>169</v>
      </c>
      <c r="AU119" s="24" t="s">
        <v>82</v>
      </c>
      <c r="AY119" s="24" t="s">
        <v>167</v>
      </c>
      <c r="BE119" s="193">
        <f>IF(N119="základní",J119,0)</f>
        <v>0</v>
      </c>
      <c r="BF119" s="193">
        <f>IF(N119="snížená",J119,0)</f>
        <v>0</v>
      </c>
      <c r="BG119" s="193">
        <f>IF(N119="zákl. přenesená",J119,0)</f>
        <v>0</v>
      </c>
      <c r="BH119" s="193">
        <f>IF(N119="sníž. přenesená",J119,0)</f>
        <v>0</v>
      </c>
      <c r="BI119" s="193">
        <f>IF(N119="nulová",J119,0)</f>
        <v>0</v>
      </c>
      <c r="BJ119" s="24" t="s">
        <v>80</v>
      </c>
      <c r="BK119" s="193">
        <f>ROUND(I119*H119,2)</f>
        <v>0</v>
      </c>
      <c r="BL119" s="24" t="s">
        <v>263</v>
      </c>
      <c r="BM119" s="24" t="s">
        <v>1723</v>
      </c>
    </row>
    <row r="120" spans="2:47" s="1" customFormat="1" ht="28.5">
      <c r="B120" s="41"/>
      <c r="D120" s="194" t="s">
        <v>176</v>
      </c>
      <c r="F120" s="195" t="s">
        <v>1720</v>
      </c>
      <c r="I120" s="156"/>
      <c r="L120" s="41"/>
      <c r="M120" s="196"/>
      <c r="N120" s="42"/>
      <c r="O120" s="42"/>
      <c r="P120" s="42"/>
      <c r="Q120" s="42"/>
      <c r="R120" s="42"/>
      <c r="S120" s="42"/>
      <c r="T120" s="70"/>
      <c r="AT120" s="24" t="s">
        <v>176</v>
      </c>
      <c r="AU120" s="24" t="s">
        <v>82</v>
      </c>
    </row>
    <row r="121" spans="2:65" s="1" customFormat="1" ht="16.5" customHeight="1">
      <c r="B121" s="181"/>
      <c r="C121" s="182" t="s">
        <v>263</v>
      </c>
      <c r="D121" s="182" t="s">
        <v>169</v>
      </c>
      <c r="E121" s="183" t="s">
        <v>1724</v>
      </c>
      <c r="F121" s="184" t="s">
        <v>1725</v>
      </c>
      <c r="G121" s="185" t="s">
        <v>266</v>
      </c>
      <c r="H121" s="186">
        <v>1</v>
      </c>
      <c r="I121" s="187"/>
      <c r="J121" s="188">
        <f>ROUND(I121*H121,2)</f>
        <v>0</v>
      </c>
      <c r="K121" s="184" t="s">
        <v>173</v>
      </c>
      <c r="L121" s="41"/>
      <c r="M121" s="189" t="s">
        <v>5</v>
      </c>
      <c r="N121" s="190" t="s">
        <v>44</v>
      </c>
      <c r="O121" s="42"/>
      <c r="P121" s="191">
        <f>O121*H121</f>
        <v>0</v>
      </c>
      <c r="Q121" s="191">
        <v>0.00013</v>
      </c>
      <c r="R121" s="191">
        <f>Q121*H121</f>
        <v>0.00013</v>
      </c>
      <c r="S121" s="191">
        <v>0</v>
      </c>
      <c r="T121" s="192">
        <f>S121*H121</f>
        <v>0</v>
      </c>
      <c r="AR121" s="24" t="s">
        <v>263</v>
      </c>
      <c r="AT121" s="24" t="s">
        <v>169</v>
      </c>
      <c r="AU121" s="24" t="s">
        <v>82</v>
      </c>
      <c r="AY121" s="24" t="s">
        <v>167</v>
      </c>
      <c r="BE121" s="193">
        <f>IF(N121="základní",J121,0)</f>
        <v>0</v>
      </c>
      <c r="BF121" s="193">
        <f>IF(N121="snížená",J121,0)</f>
        <v>0</v>
      </c>
      <c r="BG121" s="193">
        <f>IF(N121="zákl. přenesená",J121,0)</f>
        <v>0</v>
      </c>
      <c r="BH121" s="193">
        <f>IF(N121="sníž. přenesená",J121,0)</f>
        <v>0</v>
      </c>
      <c r="BI121" s="193">
        <f>IF(N121="nulová",J121,0)</f>
        <v>0</v>
      </c>
      <c r="BJ121" s="24" t="s">
        <v>80</v>
      </c>
      <c r="BK121" s="193">
        <f>ROUND(I121*H121,2)</f>
        <v>0</v>
      </c>
      <c r="BL121" s="24" t="s">
        <v>263</v>
      </c>
      <c r="BM121" s="24" t="s">
        <v>1726</v>
      </c>
    </row>
    <row r="122" spans="2:47" s="1" customFormat="1" ht="38">
      <c r="B122" s="41"/>
      <c r="D122" s="194" t="s">
        <v>176</v>
      </c>
      <c r="F122" s="195" t="s">
        <v>1727</v>
      </c>
      <c r="I122" s="156"/>
      <c r="L122" s="41"/>
      <c r="M122" s="196"/>
      <c r="N122" s="42"/>
      <c r="O122" s="42"/>
      <c r="P122" s="42"/>
      <c r="Q122" s="42"/>
      <c r="R122" s="42"/>
      <c r="S122" s="42"/>
      <c r="T122" s="70"/>
      <c r="AT122" s="24" t="s">
        <v>176</v>
      </c>
      <c r="AU122" s="24" t="s">
        <v>82</v>
      </c>
    </row>
    <row r="123" spans="2:65" s="1" customFormat="1" ht="16.5" customHeight="1">
      <c r="B123" s="181"/>
      <c r="C123" s="182" t="s">
        <v>268</v>
      </c>
      <c r="D123" s="182" t="s">
        <v>169</v>
      </c>
      <c r="E123" s="183" t="s">
        <v>1728</v>
      </c>
      <c r="F123" s="184" t="s">
        <v>1729</v>
      </c>
      <c r="G123" s="185" t="s">
        <v>1730</v>
      </c>
      <c r="H123" s="186">
        <v>1</v>
      </c>
      <c r="I123" s="187"/>
      <c r="J123" s="188">
        <f>ROUND(I123*H123,2)</f>
        <v>0</v>
      </c>
      <c r="K123" s="184" t="s">
        <v>173</v>
      </c>
      <c r="L123" s="41"/>
      <c r="M123" s="189" t="s">
        <v>5</v>
      </c>
      <c r="N123" s="190" t="s">
        <v>44</v>
      </c>
      <c r="O123" s="42"/>
      <c r="P123" s="191">
        <f>O123*H123</f>
        <v>0</v>
      </c>
      <c r="Q123" s="191">
        <v>0.00057</v>
      </c>
      <c r="R123" s="191">
        <f>Q123*H123</f>
        <v>0.00057</v>
      </c>
      <c r="S123" s="191">
        <v>0</v>
      </c>
      <c r="T123" s="192">
        <f>S123*H123</f>
        <v>0</v>
      </c>
      <c r="AR123" s="24" t="s">
        <v>263</v>
      </c>
      <c r="AT123" s="24" t="s">
        <v>169</v>
      </c>
      <c r="AU123" s="24" t="s">
        <v>82</v>
      </c>
      <c r="AY123" s="24" t="s">
        <v>167</v>
      </c>
      <c r="BE123" s="193">
        <f>IF(N123="základní",J123,0)</f>
        <v>0</v>
      </c>
      <c r="BF123" s="193">
        <f>IF(N123="snížená",J123,0)</f>
        <v>0</v>
      </c>
      <c r="BG123" s="193">
        <f>IF(N123="zákl. přenesená",J123,0)</f>
        <v>0</v>
      </c>
      <c r="BH123" s="193">
        <f>IF(N123="sníž. přenesená",J123,0)</f>
        <v>0</v>
      </c>
      <c r="BI123" s="193">
        <f>IF(N123="nulová",J123,0)</f>
        <v>0</v>
      </c>
      <c r="BJ123" s="24" t="s">
        <v>80</v>
      </c>
      <c r="BK123" s="193">
        <f>ROUND(I123*H123,2)</f>
        <v>0</v>
      </c>
      <c r="BL123" s="24" t="s">
        <v>263</v>
      </c>
      <c r="BM123" s="24" t="s">
        <v>1731</v>
      </c>
    </row>
    <row r="124" spans="2:47" s="1" customFormat="1" ht="38">
      <c r="B124" s="41"/>
      <c r="D124" s="194" t="s">
        <v>176</v>
      </c>
      <c r="F124" s="195" t="s">
        <v>1727</v>
      </c>
      <c r="I124" s="156"/>
      <c r="L124" s="41"/>
      <c r="M124" s="196"/>
      <c r="N124" s="42"/>
      <c r="O124" s="42"/>
      <c r="P124" s="42"/>
      <c r="Q124" s="42"/>
      <c r="R124" s="42"/>
      <c r="S124" s="42"/>
      <c r="T124" s="70"/>
      <c r="AT124" s="24" t="s">
        <v>176</v>
      </c>
      <c r="AU124" s="24" t="s">
        <v>82</v>
      </c>
    </row>
    <row r="125" spans="2:65" s="1" customFormat="1" ht="25.5" customHeight="1">
      <c r="B125" s="181"/>
      <c r="C125" s="182" t="s">
        <v>273</v>
      </c>
      <c r="D125" s="182" t="s">
        <v>169</v>
      </c>
      <c r="E125" s="183" t="s">
        <v>1732</v>
      </c>
      <c r="F125" s="184" t="s">
        <v>1733</v>
      </c>
      <c r="G125" s="185" t="s">
        <v>266</v>
      </c>
      <c r="H125" s="186">
        <v>2</v>
      </c>
      <c r="I125" s="187"/>
      <c r="J125" s="188">
        <f>ROUND(I125*H125,2)</f>
        <v>0</v>
      </c>
      <c r="K125" s="184" t="s">
        <v>173</v>
      </c>
      <c r="L125" s="41"/>
      <c r="M125" s="189" t="s">
        <v>5</v>
      </c>
      <c r="N125" s="190" t="s">
        <v>44</v>
      </c>
      <c r="O125" s="42"/>
      <c r="P125" s="191">
        <f>O125*H125</f>
        <v>0</v>
      </c>
      <c r="Q125" s="191">
        <v>0.00057</v>
      </c>
      <c r="R125" s="191">
        <f>Q125*H125</f>
        <v>0.00114</v>
      </c>
      <c r="S125" s="191">
        <v>0</v>
      </c>
      <c r="T125" s="192">
        <f>S125*H125</f>
        <v>0</v>
      </c>
      <c r="AR125" s="24" t="s">
        <v>263</v>
      </c>
      <c r="AT125" s="24" t="s">
        <v>169</v>
      </c>
      <c r="AU125" s="24" t="s">
        <v>82</v>
      </c>
      <c r="AY125" s="24" t="s">
        <v>167</v>
      </c>
      <c r="BE125" s="193">
        <f>IF(N125="základní",J125,0)</f>
        <v>0</v>
      </c>
      <c r="BF125" s="193">
        <f>IF(N125="snížená",J125,0)</f>
        <v>0</v>
      </c>
      <c r="BG125" s="193">
        <f>IF(N125="zákl. přenesená",J125,0)</f>
        <v>0</v>
      </c>
      <c r="BH125" s="193">
        <f>IF(N125="sníž. přenesená",J125,0)</f>
        <v>0</v>
      </c>
      <c r="BI125" s="193">
        <f>IF(N125="nulová",J125,0)</f>
        <v>0</v>
      </c>
      <c r="BJ125" s="24" t="s">
        <v>80</v>
      </c>
      <c r="BK125" s="193">
        <f>ROUND(I125*H125,2)</f>
        <v>0</v>
      </c>
      <c r="BL125" s="24" t="s">
        <v>263</v>
      </c>
      <c r="BM125" s="24" t="s">
        <v>1734</v>
      </c>
    </row>
    <row r="126" spans="2:65" s="1" customFormat="1" ht="16.5" customHeight="1">
      <c r="B126" s="181"/>
      <c r="C126" s="182" t="s">
        <v>278</v>
      </c>
      <c r="D126" s="182" t="s">
        <v>169</v>
      </c>
      <c r="E126" s="183" t="s">
        <v>1735</v>
      </c>
      <c r="F126" s="184" t="s">
        <v>1736</v>
      </c>
      <c r="G126" s="185" t="s">
        <v>266</v>
      </c>
      <c r="H126" s="186">
        <v>1</v>
      </c>
      <c r="I126" s="187"/>
      <c r="J126" s="188">
        <f>ROUND(I126*H126,2)</f>
        <v>0</v>
      </c>
      <c r="K126" s="184" t="s">
        <v>173</v>
      </c>
      <c r="L126" s="41"/>
      <c r="M126" s="189" t="s">
        <v>5</v>
      </c>
      <c r="N126" s="190" t="s">
        <v>44</v>
      </c>
      <c r="O126" s="42"/>
      <c r="P126" s="191">
        <f>O126*H126</f>
        <v>0</v>
      </c>
      <c r="Q126" s="191">
        <v>0.00024</v>
      </c>
      <c r="R126" s="191">
        <f>Q126*H126</f>
        <v>0.00024</v>
      </c>
      <c r="S126" s="191">
        <v>0</v>
      </c>
      <c r="T126" s="192">
        <f>S126*H126</f>
        <v>0</v>
      </c>
      <c r="AR126" s="24" t="s">
        <v>263</v>
      </c>
      <c r="AT126" s="24" t="s">
        <v>169</v>
      </c>
      <c r="AU126" s="24" t="s">
        <v>82</v>
      </c>
      <c r="AY126" s="24" t="s">
        <v>167</v>
      </c>
      <c r="BE126" s="193">
        <f>IF(N126="základní",J126,0)</f>
        <v>0</v>
      </c>
      <c r="BF126" s="193">
        <f>IF(N126="snížená",J126,0)</f>
        <v>0</v>
      </c>
      <c r="BG126" s="193">
        <f>IF(N126="zákl. přenesená",J126,0)</f>
        <v>0</v>
      </c>
      <c r="BH126" s="193">
        <f>IF(N126="sníž. přenesená",J126,0)</f>
        <v>0</v>
      </c>
      <c r="BI126" s="193">
        <f>IF(N126="nulová",J126,0)</f>
        <v>0</v>
      </c>
      <c r="BJ126" s="24" t="s">
        <v>80</v>
      </c>
      <c r="BK126" s="193">
        <f>ROUND(I126*H126,2)</f>
        <v>0</v>
      </c>
      <c r="BL126" s="24" t="s">
        <v>263</v>
      </c>
      <c r="BM126" s="24" t="s">
        <v>1737</v>
      </c>
    </row>
    <row r="127" spans="2:65" s="1" customFormat="1" ht="16.5" customHeight="1">
      <c r="B127" s="181"/>
      <c r="C127" s="182" t="s">
        <v>283</v>
      </c>
      <c r="D127" s="182" t="s">
        <v>169</v>
      </c>
      <c r="E127" s="183" t="s">
        <v>1738</v>
      </c>
      <c r="F127" s="184" t="s">
        <v>1739</v>
      </c>
      <c r="G127" s="185" t="s">
        <v>266</v>
      </c>
      <c r="H127" s="186">
        <v>1</v>
      </c>
      <c r="I127" s="187"/>
      <c r="J127" s="188">
        <f>ROUND(I127*H127,2)</f>
        <v>0</v>
      </c>
      <c r="K127" s="184" t="s">
        <v>5</v>
      </c>
      <c r="L127" s="41"/>
      <c r="M127" s="189" t="s">
        <v>5</v>
      </c>
      <c r="N127" s="190" t="s">
        <v>44</v>
      </c>
      <c r="O127" s="42"/>
      <c r="P127" s="191">
        <f>O127*H127</f>
        <v>0</v>
      </c>
      <c r="Q127" s="191">
        <v>2E-05</v>
      </c>
      <c r="R127" s="191">
        <f>Q127*H127</f>
        <v>2E-05</v>
      </c>
      <c r="S127" s="191">
        <v>0</v>
      </c>
      <c r="T127" s="192">
        <f>S127*H127</f>
        <v>0</v>
      </c>
      <c r="AR127" s="24" t="s">
        <v>263</v>
      </c>
      <c r="AT127" s="24" t="s">
        <v>169</v>
      </c>
      <c r="AU127" s="24" t="s">
        <v>82</v>
      </c>
      <c r="AY127" s="24" t="s">
        <v>167</v>
      </c>
      <c r="BE127" s="193">
        <f>IF(N127="základní",J127,0)</f>
        <v>0</v>
      </c>
      <c r="BF127" s="193">
        <f>IF(N127="snížená",J127,0)</f>
        <v>0</v>
      </c>
      <c r="BG127" s="193">
        <f>IF(N127="zákl. přenesená",J127,0)</f>
        <v>0</v>
      </c>
      <c r="BH127" s="193">
        <f>IF(N127="sníž. přenesená",J127,0)</f>
        <v>0</v>
      </c>
      <c r="BI127" s="193">
        <f>IF(N127="nulová",J127,0)</f>
        <v>0</v>
      </c>
      <c r="BJ127" s="24" t="s">
        <v>80</v>
      </c>
      <c r="BK127" s="193">
        <f>ROUND(I127*H127,2)</f>
        <v>0</v>
      </c>
      <c r="BL127" s="24" t="s">
        <v>263</v>
      </c>
      <c r="BM127" s="24" t="s">
        <v>1740</v>
      </c>
    </row>
    <row r="128" spans="2:65" s="1" customFormat="1" ht="16.5" customHeight="1">
      <c r="B128" s="181"/>
      <c r="C128" s="182" t="s">
        <v>10</v>
      </c>
      <c r="D128" s="182" t="s">
        <v>169</v>
      </c>
      <c r="E128" s="183" t="s">
        <v>1741</v>
      </c>
      <c r="F128" s="184" t="s">
        <v>1742</v>
      </c>
      <c r="G128" s="185" t="s">
        <v>266</v>
      </c>
      <c r="H128" s="186">
        <v>1</v>
      </c>
      <c r="I128" s="187"/>
      <c r="J128" s="188">
        <f>ROUND(I128*H128,2)</f>
        <v>0</v>
      </c>
      <c r="K128" s="184" t="s">
        <v>5</v>
      </c>
      <c r="L128" s="41"/>
      <c r="M128" s="189" t="s">
        <v>5</v>
      </c>
      <c r="N128" s="190" t="s">
        <v>44</v>
      </c>
      <c r="O128" s="42"/>
      <c r="P128" s="191">
        <f>O128*H128</f>
        <v>0</v>
      </c>
      <c r="Q128" s="191">
        <v>2E-05</v>
      </c>
      <c r="R128" s="191">
        <f>Q128*H128</f>
        <v>2E-05</v>
      </c>
      <c r="S128" s="191">
        <v>0</v>
      </c>
      <c r="T128" s="192">
        <f>S128*H128</f>
        <v>0</v>
      </c>
      <c r="AR128" s="24" t="s">
        <v>263</v>
      </c>
      <c r="AT128" s="24" t="s">
        <v>169</v>
      </c>
      <c r="AU128" s="24" t="s">
        <v>82</v>
      </c>
      <c r="AY128" s="24" t="s">
        <v>167</v>
      </c>
      <c r="BE128" s="193">
        <f>IF(N128="základní",J128,0)</f>
        <v>0</v>
      </c>
      <c r="BF128" s="193">
        <f>IF(N128="snížená",J128,0)</f>
        <v>0</v>
      </c>
      <c r="BG128" s="193">
        <f>IF(N128="zákl. přenesená",J128,0)</f>
        <v>0</v>
      </c>
      <c r="BH128" s="193">
        <f>IF(N128="sníž. přenesená",J128,0)</f>
        <v>0</v>
      </c>
      <c r="BI128" s="193">
        <f>IF(N128="nulová",J128,0)</f>
        <v>0</v>
      </c>
      <c r="BJ128" s="24" t="s">
        <v>80</v>
      </c>
      <c r="BK128" s="193">
        <f>ROUND(I128*H128,2)</f>
        <v>0</v>
      </c>
      <c r="BL128" s="24" t="s">
        <v>263</v>
      </c>
      <c r="BM128" s="24" t="s">
        <v>1743</v>
      </c>
    </row>
    <row r="129" spans="2:65" s="1" customFormat="1" ht="25.5" customHeight="1">
      <c r="B129" s="181"/>
      <c r="C129" s="182" t="s">
        <v>294</v>
      </c>
      <c r="D129" s="182" t="s">
        <v>169</v>
      </c>
      <c r="E129" s="183" t="s">
        <v>1744</v>
      </c>
      <c r="F129" s="184" t="s">
        <v>1745</v>
      </c>
      <c r="G129" s="185" t="s">
        <v>194</v>
      </c>
      <c r="H129" s="186">
        <v>11.2</v>
      </c>
      <c r="I129" s="187"/>
      <c r="J129" s="188">
        <f>ROUND(I129*H129,2)</f>
        <v>0</v>
      </c>
      <c r="K129" s="184" t="s">
        <v>173</v>
      </c>
      <c r="L129" s="41"/>
      <c r="M129" s="189" t="s">
        <v>5</v>
      </c>
      <c r="N129" s="190" t="s">
        <v>44</v>
      </c>
      <c r="O129" s="42"/>
      <c r="P129" s="191">
        <f>O129*H129</f>
        <v>0</v>
      </c>
      <c r="Q129" s="191">
        <v>0.00019</v>
      </c>
      <c r="R129" s="191">
        <f>Q129*H129</f>
        <v>0.002128</v>
      </c>
      <c r="S129" s="191">
        <v>0</v>
      </c>
      <c r="T129" s="192">
        <f>S129*H129</f>
        <v>0</v>
      </c>
      <c r="AR129" s="24" t="s">
        <v>263</v>
      </c>
      <c r="AT129" s="24" t="s">
        <v>169</v>
      </c>
      <c r="AU129" s="24" t="s">
        <v>82</v>
      </c>
      <c r="AY129" s="24" t="s">
        <v>167</v>
      </c>
      <c r="BE129" s="193">
        <f>IF(N129="základní",J129,0)</f>
        <v>0</v>
      </c>
      <c r="BF129" s="193">
        <f>IF(N129="snížená",J129,0)</f>
        <v>0</v>
      </c>
      <c r="BG129" s="193">
        <f>IF(N129="zákl. přenesená",J129,0)</f>
        <v>0</v>
      </c>
      <c r="BH129" s="193">
        <f>IF(N129="sníž. přenesená",J129,0)</f>
        <v>0</v>
      </c>
      <c r="BI129" s="193">
        <f>IF(N129="nulová",J129,0)</f>
        <v>0</v>
      </c>
      <c r="BJ129" s="24" t="s">
        <v>80</v>
      </c>
      <c r="BK129" s="193">
        <f>ROUND(I129*H129,2)</f>
        <v>0</v>
      </c>
      <c r="BL129" s="24" t="s">
        <v>263</v>
      </c>
      <c r="BM129" s="24" t="s">
        <v>1746</v>
      </c>
    </row>
    <row r="130" spans="2:47" s="1" customFormat="1" ht="66.5">
      <c r="B130" s="41"/>
      <c r="D130" s="194" t="s">
        <v>176</v>
      </c>
      <c r="F130" s="195" t="s">
        <v>1747</v>
      </c>
      <c r="I130" s="156"/>
      <c r="L130" s="41"/>
      <c r="M130" s="196"/>
      <c r="N130" s="42"/>
      <c r="O130" s="42"/>
      <c r="P130" s="42"/>
      <c r="Q130" s="42"/>
      <c r="R130" s="42"/>
      <c r="S130" s="42"/>
      <c r="T130" s="70"/>
      <c r="AT130" s="24" t="s">
        <v>176</v>
      </c>
      <c r="AU130" s="24" t="s">
        <v>82</v>
      </c>
    </row>
    <row r="131" spans="2:51" s="13" customFormat="1" ht="13.5">
      <c r="B131" s="204"/>
      <c r="D131" s="194" t="s">
        <v>178</v>
      </c>
      <c r="E131" s="205" t="s">
        <v>5</v>
      </c>
      <c r="F131" s="206" t="s">
        <v>1748</v>
      </c>
      <c r="H131" s="207">
        <v>11.2</v>
      </c>
      <c r="I131" s="208"/>
      <c r="L131" s="204"/>
      <c r="M131" s="209"/>
      <c r="N131" s="210"/>
      <c r="O131" s="210"/>
      <c r="P131" s="210"/>
      <c r="Q131" s="210"/>
      <c r="R131" s="210"/>
      <c r="S131" s="210"/>
      <c r="T131" s="211"/>
      <c r="AT131" s="205" t="s">
        <v>178</v>
      </c>
      <c r="AU131" s="205" t="s">
        <v>82</v>
      </c>
      <c r="AV131" s="13" t="s">
        <v>82</v>
      </c>
      <c r="AW131" s="13" t="s">
        <v>36</v>
      </c>
      <c r="AX131" s="13" t="s">
        <v>80</v>
      </c>
      <c r="AY131" s="205" t="s">
        <v>167</v>
      </c>
    </row>
    <row r="132" spans="2:65" s="1" customFormat="1" ht="25.5" customHeight="1">
      <c r="B132" s="181"/>
      <c r="C132" s="182" t="s">
        <v>299</v>
      </c>
      <c r="D132" s="182" t="s">
        <v>169</v>
      </c>
      <c r="E132" s="183" t="s">
        <v>1749</v>
      </c>
      <c r="F132" s="184" t="s">
        <v>1750</v>
      </c>
      <c r="G132" s="185" t="s">
        <v>194</v>
      </c>
      <c r="H132" s="186">
        <v>11.2</v>
      </c>
      <c r="I132" s="187"/>
      <c r="J132" s="188">
        <f>ROUND(I132*H132,2)</f>
        <v>0</v>
      </c>
      <c r="K132" s="184" t="s">
        <v>173</v>
      </c>
      <c r="L132" s="41"/>
      <c r="M132" s="189" t="s">
        <v>5</v>
      </c>
      <c r="N132" s="190" t="s">
        <v>44</v>
      </c>
      <c r="O132" s="42"/>
      <c r="P132" s="191">
        <f>O132*H132</f>
        <v>0</v>
      </c>
      <c r="Q132" s="191">
        <v>1E-05</v>
      </c>
      <c r="R132" s="191">
        <f>Q132*H132</f>
        <v>0.000112</v>
      </c>
      <c r="S132" s="191">
        <v>0</v>
      </c>
      <c r="T132" s="192">
        <f>S132*H132</f>
        <v>0</v>
      </c>
      <c r="AR132" s="24" t="s">
        <v>263</v>
      </c>
      <c r="AT132" s="24" t="s">
        <v>169</v>
      </c>
      <c r="AU132" s="24" t="s">
        <v>82</v>
      </c>
      <c r="AY132" s="24" t="s">
        <v>167</v>
      </c>
      <c r="BE132" s="193">
        <f>IF(N132="základní",J132,0)</f>
        <v>0</v>
      </c>
      <c r="BF132" s="193">
        <f>IF(N132="snížená",J132,0)</f>
        <v>0</v>
      </c>
      <c r="BG132" s="193">
        <f>IF(N132="zákl. přenesená",J132,0)</f>
        <v>0</v>
      </c>
      <c r="BH132" s="193">
        <f>IF(N132="sníž. přenesená",J132,0)</f>
        <v>0</v>
      </c>
      <c r="BI132" s="193">
        <f>IF(N132="nulová",J132,0)</f>
        <v>0</v>
      </c>
      <c r="BJ132" s="24" t="s">
        <v>80</v>
      </c>
      <c r="BK132" s="193">
        <f>ROUND(I132*H132,2)</f>
        <v>0</v>
      </c>
      <c r="BL132" s="24" t="s">
        <v>263</v>
      </c>
      <c r="BM132" s="24" t="s">
        <v>1751</v>
      </c>
    </row>
    <row r="133" spans="2:47" s="1" customFormat="1" ht="66.5">
      <c r="B133" s="41"/>
      <c r="D133" s="194" t="s">
        <v>176</v>
      </c>
      <c r="F133" s="195" t="s">
        <v>1747</v>
      </c>
      <c r="I133" s="156"/>
      <c r="L133" s="41"/>
      <c r="M133" s="196"/>
      <c r="N133" s="42"/>
      <c r="O133" s="42"/>
      <c r="P133" s="42"/>
      <c r="Q133" s="42"/>
      <c r="R133" s="42"/>
      <c r="S133" s="42"/>
      <c r="T133" s="70"/>
      <c r="AT133" s="24" t="s">
        <v>176</v>
      </c>
      <c r="AU133" s="24" t="s">
        <v>82</v>
      </c>
    </row>
    <row r="134" spans="2:65" s="1" customFormat="1" ht="38.25" customHeight="1">
      <c r="B134" s="181"/>
      <c r="C134" s="182" t="s">
        <v>305</v>
      </c>
      <c r="D134" s="182" t="s">
        <v>169</v>
      </c>
      <c r="E134" s="183" t="s">
        <v>1752</v>
      </c>
      <c r="F134" s="184" t="s">
        <v>1753</v>
      </c>
      <c r="G134" s="185" t="s">
        <v>248</v>
      </c>
      <c r="H134" s="186">
        <v>0.014</v>
      </c>
      <c r="I134" s="187"/>
      <c r="J134" s="188">
        <f>ROUND(I134*H134,2)</f>
        <v>0</v>
      </c>
      <c r="K134" s="184" t="s">
        <v>173</v>
      </c>
      <c r="L134" s="41"/>
      <c r="M134" s="189" t="s">
        <v>5</v>
      </c>
      <c r="N134" s="190" t="s">
        <v>44</v>
      </c>
      <c r="O134" s="42"/>
      <c r="P134" s="191">
        <f>O134*H134</f>
        <v>0</v>
      </c>
      <c r="Q134" s="191">
        <v>0</v>
      </c>
      <c r="R134" s="191">
        <f>Q134*H134</f>
        <v>0</v>
      </c>
      <c r="S134" s="191">
        <v>0</v>
      </c>
      <c r="T134" s="192">
        <f>S134*H134</f>
        <v>0</v>
      </c>
      <c r="AR134" s="24" t="s">
        <v>263</v>
      </c>
      <c r="AT134" s="24" t="s">
        <v>169</v>
      </c>
      <c r="AU134" s="24" t="s">
        <v>82</v>
      </c>
      <c r="AY134" s="24" t="s">
        <v>167</v>
      </c>
      <c r="BE134" s="193">
        <f>IF(N134="základní",J134,0)</f>
        <v>0</v>
      </c>
      <c r="BF134" s="193">
        <f>IF(N134="snížená",J134,0)</f>
        <v>0</v>
      </c>
      <c r="BG134" s="193">
        <f>IF(N134="zákl. přenesená",J134,0)</f>
        <v>0</v>
      </c>
      <c r="BH134" s="193">
        <f>IF(N134="sníž. přenesená",J134,0)</f>
        <v>0</v>
      </c>
      <c r="BI134" s="193">
        <f>IF(N134="nulová",J134,0)</f>
        <v>0</v>
      </c>
      <c r="BJ134" s="24" t="s">
        <v>80</v>
      </c>
      <c r="BK134" s="193">
        <f>ROUND(I134*H134,2)</f>
        <v>0</v>
      </c>
      <c r="BL134" s="24" t="s">
        <v>263</v>
      </c>
      <c r="BM134" s="24" t="s">
        <v>1754</v>
      </c>
    </row>
    <row r="135" spans="2:47" s="1" customFormat="1" ht="104.5">
      <c r="B135" s="41"/>
      <c r="D135" s="194" t="s">
        <v>176</v>
      </c>
      <c r="F135" s="195" t="s">
        <v>647</v>
      </c>
      <c r="I135" s="156"/>
      <c r="L135" s="41"/>
      <c r="M135" s="196"/>
      <c r="N135" s="42"/>
      <c r="O135" s="42"/>
      <c r="P135" s="42"/>
      <c r="Q135" s="42"/>
      <c r="R135" s="42"/>
      <c r="S135" s="42"/>
      <c r="T135" s="70"/>
      <c r="AT135" s="24" t="s">
        <v>176</v>
      </c>
      <c r="AU135" s="24" t="s">
        <v>82</v>
      </c>
    </row>
    <row r="136" spans="2:63" s="11" customFormat="1" ht="29.9" customHeight="1">
      <c r="B136" s="168"/>
      <c r="D136" s="169" t="s">
        <v>72</v>
      </c>
      <c r="E136" s="179" t="s">
        <v>1755</v>
      </c>
      <c r="F136" s="179" t="s">
        <v>1756</v>
      </c>
      <c r="I136" s="171"/>
      <c r="J136" s="180">
        <f>BK136</f>
        <v>0</v>
      </c>
      <c r="L136" s="168"/>
      <c r="M136" s="173"/>
      <c r="N136" s="174"/>
      <c r="O136" s="174"/>
      <c r="P136" s="175">
        <f>SUM(P137:P188)</f>
        <v>0</v>
      </c>
      <c r="Q136" s="174"/>
      <c r="R136" s="175">
        <f>SUM(R137:R188)</f>
        <v>0.10916000000000002</v>
      </c>
      <c r="S136" s="174"/>
      <c r="T136" s="176">
        <f>SUM(T137:T188)</f>
        <v>0</v>
      </c>
      <c r="AR136" s="169" t="s">
        <v>82</v>
      </c>
      <c r="AT136" s="177" t="s">
        <v>72</v>
      </c>
      <c r="AU136" s="177" t="s">
        <v>80</v>
      </c>
      <c r="AY136" s="169" t="s">
        <v>167</v>
      </c>
      <c r="BK136" s="178">
        <f>SUM(BK137:BK188)</f>
        <v>0</v>
      </c>
    </row>
    <row r="137" spans="2:65" s="1" customFormat="1" ht="16.5" customHeight="1">
      <c r="B137" s="181"/>
      <c r="C137" s="182" t="s">
        <v>310</v>
      </c>
      <c r="D137" s="182" t="s">
        <v>169</v>
      </c>
      <c r="E137" s="183" t="s">
        <v>1757</v>
      </c>
      <c r="F137" s="184" t="s">
        <v>1758</v>
      </c>
      <c r="G137" s="185" t="s">
        <v>1730</v>
      </c>
      <c r="H137" s="186">
        <v>2</v>
      </c>
      <c r="I137" s="187"/>
      <c r="J137" s="188">
        <f>ROUND(I137*H137,2)</f>
        <v>0</v>
      </c>
      <c r="K137" s="184" t="s">
        <v>173</v>
      </c>
      <c r="L137" s="41"/>
      <c r="M137" s="189" t="s">
        <v>5</v>
      </c>
      <c r="N137" s="190" t="s">
        <v>44</v>
      </c>
      <c r="O137" s="42"/>
      <c r="P137" s="191">
        <f>O137*H137</f>
        <v>0</v>
      </c>
      <c r="Q137" s="191">
        <v>0.00203</v>
      </c>
      <c r="R137" s="191">
        <f>Q137*H137</f>
        <v>0.00406</v>
      </c>
      <c r="S137" s="191">
        <v>0</v>
      </c>
      <c r="T137" s="192">
        <f>S137*H137</f>
        <v>0</v>
      </c>
      <c r="AR137" s="24" t="s">
        <v>263</v>
      </c>
      <c r="AT137" s="24" t="s">
        <v>169</v>
      </c>
      <c r="AU137" s="24" t="s">
        <v>82</v>
      </c>
      <c r="AY137" s="24" t="s">
        <v>167</v>
      </c>
      <c r="BE137" s="193">
        <f>IF(N137="základní",J137,0)</f>
        <v>0</v>
      </c>
      <c r="BF137" s="193">
        <f>IF(N137="snížená",J137,0)</f>
        <v>0</v>
      </c>
      <c r="BG137" s="193">
        <f>IF(N137="zákl. přenesená",J137,0)</f>
        <v>0</v>
      </c>
      <c r="BH137" s="193">
        <f>IF(N137="sníž. přenesená",J137,0)</f>
        <v>0</v>
      </c>
      <c r="BI137" s="193">
        <f>IF(N137="nulová",J137,0)</f>
        <v>0</v>
      </c>
      <c r="BJ137" s="24" t="s">
        <v>80</v>
      </c>
      <c r="BK137" s="193">
        <f>ROUND(I137*H137,2)</f>
        <v>0</v>
      </c>
      <c r="BL137" s="24" t="s">
        <v>263</v>
      </c>
      <c r="BM137" s="24" t="s">
        <v>1759</v>
      </c>
    </row>
    <row r="138" spans="2:47" s="1" customFormat="1" ht="38">
      <c r="B138" s="41"/>
      <c r="D138" s="194" t="s">
        <v>176</v>
      </c>
      <c r="F138" s="195" t="s">
        <v>1760</v>
      </c>
      <c r="I138" s="156"/>
      <c r="L138" s="41"/>
      <c r="M138" s="196"/>
      <c r="N138" s="42"/>
      <c r="O138" s="42"/>
      <c r="P138" s="42"/>
      <c r="Q138" s="42"/>
      <c r="R138" s="42"/>
      <c r="S138" s="42"/>
      <c r="T138" s="70"/>
      <c r="AT138" s="24" t="s">
        <v>176</v>
      </c>
      <c r="AU138" s="24" t="s">
        <v>82</v>
      </c>
    </row>
    <row r="139" spans="2:47" s="1" customFormat="1" ht="19">
      <c r="B139" s="41"/>
      <c r="D139" s="194" t="s">
        <v>429</v>
      </c>
      <c r="F139" s="195" t="s">
        <v>1761</v>
      </c>
      <c r="I139" s="156"/>
      <c r="L139" s="41"/>
      <c r="M139" s="196"/>
      <c r="N139" s="42"/>
      <c r="O139" s="42"/>
      <c r="P139" s="42"/>
      <c r="Q139" s="42"/>
      <c r="R139" s="42"/>
      <c r="S139" s="42"/>
      <c r="T139" s="70"/>
      <c r="AT139" s="24" t="s">
        <v>429</v>
      </c>
      <c r="AU139" s="24" t="s">
        <v>82</v>
      </c>
    </row>
    <row r="140" spans="2:65" s="1" customFormat="1" ht="16.5" customHeight="1">
      <c r="B140" s="181"/>
      <c r="C140" s="182" t="s">
        <v>315</v>
      </c>
      <c r="D140" s="182" t="s">
        <v>169</v>
      </c>
      <c r="E140" s="183" t="s">
        <v>1762</v>
      </c>
      <c r="F140" s="184" t="s">
        <v>1763</v>
      </c>
      <c r="G140" s="185" t="s">
        <v>1730</v>
      </c>
      <c r="H140" s="186">
        <v>1</v>
      </c>
      <c r="I140" s="187"/>
      <c r="J140" s="188">
        <f>ROUND(I140*H140,2)</f>
        <v>0</v>
      </c>
      <c r="K140" s="184" t="s">
        <v>5</v>
      </c>
      <c r="L140" s="41"/>
      <c r="M140" s="189" t="s">
        <v>5</v>
      </c>
      <c r="N140" s="190" t="s">
        <v>44</v>
      </c>
      <c r="O140" s="42"/>
      <c r="P140" s="191">
        <f>O140*H140</f>
        <v>0</v>
      </c>
      <c r="Q140" s="191">
        <v>0.01413</v>
      </c>
      <c r="R140" s="191">
        <f>Q140*H140</f>
        <v>0.01413</v>
      </c>
      <c r="S140" s="191">
        <v>0</v>
      </c>
      <c r="T140" s="192">
        <f>S140*H140</f>
        <v>0</v>
      </c>
      <c r="AR140" s="24" t="s">
        <v>263</v>
      </c>
      <c r="AT140" s="24" t="s">
        <v>169</v>
      </c>
      <c r="AU140" s="24" t="s">
        <v>82</v>
      </c>
      <c r="AY140" s="24" t="s">
        <v>167</v>
      </c>
      <c r="BE140" s="193">
        <f>IF(N140="základní",J140,0)</f>
        <v>0</v>
      </c>
      <c r="BF140" s="193">
        <f>IF(N140="snížená",J140,0)</f>
        <v>0</v>
      </c>
      <c r="BG140" s="193">
        <f>IF(N140="zákl. přenesená",J140,0)</f>
        <v>0</v>
      </c>
      <c r="BH140" s="193">
        <f>IF(N140="sníž. přenesená",J140,0)</f>
        <v>0</v>
      </c>
      <c r="BI140" s="193">
        <f>IF(N140="nulová",J140,0)</f>
        <v>0</v>
      </c>
      <c r="BJ140" s="24" t="s">
        <v>80</v>
      </c>
      <c r="BK140" s="193">
        <f>ROUND(I140*H140,2)</f>
        <v>0</v>
      </c>
      <c r="BL140" s="24" t="s">
        <v>263</v>
      </c>
      <c r="BM140" s="24" t="s">
        <v>1764</v>
      </c>
    </row>
    <row r="141" spans="2:47" s="1" customFormat="1" ht="38">
      <c r="B141" s="41"/>
      <c r="D141" s="194" t="s">
        <v>176</v>
      </c>
      <c r="F141" s="195" t="s">
        <v>1760</v>
      </c>
      <c r="I141" s="156"/>
      <c r="L141" s="41"/>
      <c r="M141" s="196"/>
      <c r="N141" s="42"/>
      <c r="O141" s="42"/>
      <c r="P141" s="42"/>
      <c r="Q141" s="42"/>
      <c r="R141" s="42"/>
      <c r="S141" s="42"/>
      <c r="T141" s="70"/>
      <c r="AT141" s="24" t="s">
        <v>176</v>
      </c>
      <c r="AU141" s="24" t="s">
        <v>82</v>
      </c>
    </row>
    <row r="142" spans="2:47" s="1" customFormat="1" ht="28.5">
      <c r="B142" s="41"/>
      <c r="D142" s="194" t="s">
        <v>429</v>
      </c>
      <c r="F142" s="195" t="s">
        <v>1765</v>
      </c>
      <c r="I142" s="156"/>
      <c r="L142" s="41"/>
      <c r="M142" s="196"/>
      <c r="N142" s="42"/>
      <c r="O142" s="42"/>
      <c r="P142" s="42"/>
      <c r="Q142" s="42"/>
      <c r="R142" s="42"/>
      <c r="S142" s="42"/>
      <c r="T142" s="70"/>
      <c r="AT142" s="24" t="s">
        <v>429</v>
      </c>
      <c r="AU142" s="24" t="s">
        <v>82</v>
      </c>
    </row>
    <row r="143" spans="2:65" s="1" customFormat="1" ht="16.5" customHeight="1">
      <c r="B143" s="181"/>
      <c r="C143" s="182" t="s">
        <v>320</v>
      </c>
      <c r="D143" s="182" t="s">
        <v>169</v>
      </c>
      <c r="E143" s="183" t="s">
        <v>1766</v>
      </c>
      <c r="F143" s="184" t="s">
        <v>1767</v>
      </c>
      <c r="G143" s="185" t="s">
        <v>1730</v>
      </c>
      <c r="H143" s="186">
        <v>1</v>
      </c>
      <c r="I143" s="187"/>
      <c r="J143" s="188">
        <f>ROUND(I143*H143,2)</f>
        <v>0</v>
      </c>
      <c r="K143" s="184" t="s">
        <v>5</v>
      </c>
      <c r="L143" s="41"/>
      <c r="M143" s="189" t="s">
        <v>5</v>
      </c>
      <c r="N143" s="190" t="s">
        <v>44</v>
      </c>
      <c r="O143" s="42"/>
      <c r="P143" s="191">
        <f>O143*H143</f>
        <v>0</v>
      </c>
      <c r="Q143" s="191">
        <v>0.01413</v>
      </c>
      <c r="R143" s="191">
        <f>Q143*H143</f>
        <v>0.01413</v>
      </c>
      <c r="S143" s="191">
        <v>0</v>
      </c>
      <c r="T143" s="192">
        <f>S143*H143</f>
        <v>0</v>
      </c>
      <c r="AR143" s="24" t="s">
        <v>263</v>
      </c>
      <c r="AT143" s="24" t="s">
        <v>169</v>
      </c>
      <c r="AU143" s="24" t="s">
        <v>82</v>
      </c>
      <c r="AY143" s="24" t="s">
        <v>167</v>
      </c>
      <c r="BE143" s="193">
        <f>IF(N143="základní",J143,0)</f>
        <v>0</v>
      </c>
      <c r="BF143" s="193">
        <f>IF(N143="snížená",J143,0)</f>
        <v>0</v>
      </c>
      <c r="BG143" s="193">
        <f>IF(N143="zákl. přenesená",J143,0)</f>
        <v>0</v>
      </c>
      <c r="BH143" s="193">
        <f>IF(N143="sníž. přenesená",J143,0)</f>
        <v>0</v>
      </c>
      <c r="BI143" s="193">
        <f>IF(N143="nulová",J143,0)</f>
        <v>0</v>
      </c>
      <c r="BJ143" s="24" t="s">
        <v>80</v>
      </c>
      <c r="BK143" s="193">
        <f>ROUND(I143*H143,2)</f>
        <v>0</v>
      </c>
      <c r="BL143" s="24" t="s">
        <v>263</v>
      </c>
      <c r="BM143" s="24" t="s">
        <v>1768</v>
      </c>
    </row>
    <row r="144" spans="2:47" s="1" customFormat="1" ht="38">
      <c r="B144" s="41"/>
      <c r="D144" s="194" t="s">
        <v>176</v>
      </c>
      <c r="F144" s="195" t="s">
        <v>1760</v>
      </c>
      <c r="I144" s="156"/>
      <c r="L144" s="41"/>
      <c r="M144" s="196"/>
      <c r="N144" s="42"/>
      <c r="O144" s="42"/>
      <c r="P144" s="42"/>
      <c r="Q144" s="42"/>
      <c r="R144" s="42"/>
      <c r="S144" s="42"/>
      <c r="T144" s="70"/>
      <c r="AT144" s="24" t="s">
        <v>176</v>
      </c>
      <c r="AU144" s="24" t="s">
        <v>82</v>
      </c>
    </row>
    <row r="145" spans="2:47" s="1" customFormat="1" ht="28.5">
      <c r="B145" s="41"/>
      <c r="D145" s="194" t="s">
        <v>429</v>
      </c>
      <c r="F145" s="195" t="s">
        <v>1769</v>
      </c>
      <c r="I145" s="156"/>
      <c r="L145" s="41"/>
      <c r="M145" s="196"/>
      <c r="N145" s="42"/>
      <c r="O145" s="42"/>
      <c r="P145" s="42"/>
      <c r="Q145" s="42"/>
      <c r="R145" s="42"/>
      <c r="S145" s="42"/>
      <c r="T145" s="70"/>
      <c r="AT145" s="24" t="s">
        <v>429</v>
      </c>
      <c r="AU145" s="24" t="s">
        <v>82</v>
      </c>
    </row>
    <row r="146" spans="2:65" s="1" customFormat="1" ht="25.5" customHeight="1">
      <c r="B146" s="181"/>
      <c r="C146" s="182" t="s">
        <v>327</v>
      </c>
      <c r="D146" s="182" t="s">
        <v>169</v>
      </c>
      <c r="E146" s="183" t="s">
        <v>1770</v>
      </c>
      <c r="F146" s="184" t="s">
        <v>1771</v>
      </c>
      <c r="G146" s="185" t="s">
        <v>1730</v>
      </c>
      <c r="H146" s="186">
        <v>1</v>
      </c>
      <c r="I146" s="187"/>
      <c r="J146" s="188">
        <f>ROUND(I146*H146,2)</f>
        <v>0</v>
      </c>
      <c r="K146" s="184" t="s">
        <v>173</v>
      </c>
      <c r="L146" s="41"/>
      <c r="M146" s="189" t="s">
        <v>5</v>
      </c>
      <c r="N146" s="190" t="s">
        <v>44</v>
      </c>
      <c r="O146" s="42"/>
      <c r="P146" s="191">
        <f>O146*H146</f>
        <v>0</v>
      </c>
      <c r="Q146" s="191">
        <v>0.00158</v>
      </c>
      <c r="R146" s="191">
        <f>Q146*H146</f>
        <v>0.00158</v>
      </c>
      <c r="S146" s="191">
        <v>0</v>
      </c>
      <c r="T146" s="192">
        <f>S146*H146</f>
        <v>0</v>
      </c>
      <c r="AR146" s="24" t="s">
        <v>263</v>
      </c>
      <c r="AT146" s="24" t="s">
        <v>169</v>
      </c>
      <c r="AU146" s="24" t="s">
        <v>82</v>
      </c>
      <c r="AY146" s="24" t="s">
        <v>167</v>
      </c>
      <c r="BE146" s="193">
        <f>IF(N146="základní",J146,0)</f>
        <v>0</v>
      </c>
      <c r="BF146" s="193">
        <f>IF(N146="snížená",J146,0)</f>
        <v>0</v>
      </c>
      <c r="BG146" s="193">
        <f>IF(N146="zákl. přenesená",J146,0)</f>
        <v>0</v>
      </c>
      <c r="BH146" s="193">
        <f>IF(N146="sníž. přenesená",J146,0)</f>
        <v>0</v>
      </c>
      <c r="BI146" s="193">
        <f>IF(N146="nulová",J146,0)</f>
        <v>0</v>
      </c>
      <c r="BJ146" s="24" t="s">
        <v>80</v>
      </c>
      <c r="BK146" s="193">
        <f>ROUND(I146*H146,2)</f>
        <v>0</v>
      </c>
      <c r="BL146" s="24" t="s">
        <v>263</v>
      </c>
      <c r="BM146" s="24" t="s">
        <v>1772</v>
      </c>
    </row>
    <row r="147" spans="2:47" s="1" customFormat="1" ht="38">
      <c r="B147" s="41"/>
      <c r="D147" s="194" t="s">
        <v>176</v>
      </c>
      <c r="F147" s="195" t="s">
        <v>1773</v>
      </c>
      <c r="I147" s="156"/>
      <c r="L147" s="41"/>
      <c r="M147" s="196"/>
      <c r="N147" s="42"/>
      <c r="O147" s="42"/>
      <c r="P147" s="42"/>
      <c r="Q147" s="42"/>
      <c r="R147" s="42"/>
      <c r="S147" s="42"/>
      <c r="T147" s="70"/>
      <c r="AT147" s="24" t="s">
        <v>176</v>
      </c>
      <c r="AU147" s="24" t="s">
        <v>82</v>
      </c>
    </row>
    <row r="148" spans="2:47" s="1" customFormat="1" ht="28.5">
      <c r="B148" s="41"/>
      <c r="D148" s="194" t="s">
        <v>429</v>
      </c>
      <c r="F148" s="195" t="s">
        <v>1774</v>
      </c>
      <c r="I148" s="156"/>
      <c r="L148" s="41"/>
      <c r="M148" s="196"/>
      <c r="N148" s="42"/>
      <c r="O148" s="42"/>
      <c r="P148" s="42"/>
      <c r="Q148" s="42"/>
      <c r="R148" s="42"/>
      <c r="S148" s="42"/>
      <c r="T148" s="70"/>
      <c r="AT148" s="24" t="s">
        <v>429</v>
      </c>
      <c r="AU148" s="24" t="s">
        <v>82</v>
      </c>
    </row>
    <row r="149" spans="2:65" s="1" customFormat="1" ht="16.5" customHeight="1">
      <c r="B149" s="181"/>
      <c r="C149" s="182" t="s">
        <v>334</v>
      </c>
      <c r="D149" s="182" t="s">
        <v>169</v>
      </c>
      <c r="E149" s="183" t="s">
        <v>1775</v>
      </c>
      <c r="F149" s="184" t="s">
        <v>1776</v>
      </c>
      <c r="G149" s="185" t="s">
        <v>1730</v>
      </c>
      <c r="H149" s="186">
        <v>1</v>
      </c>
      <c r="I149" s="187"/>
      <c r="J149" s="188">
        <f>ROUND(I149*H149,2)</f>
        <v>0</v>
      </c>
      <c r="K149" s="184" t="s">
        <v>5</v>
      </c>
      <c r="L149" s="41"/>
      <c r="M149" s="189" t="s">
        <v>5</v>
      </c>
      <c r="N149" s="190" t="s">
        <v>44</v>
      </c>
      <c r="O149" s="42"/>
      <c r="P149" s="191">
        <f>O149*H149</f>
        <v>0</v>
      </c>
      <c r="Q149" s="191">
        <v>0.00918</v>
      </c>
      <c r="R149" s="191">
        <f>Q149*H149</f>
        <v>0.00918</v>
      </c>
      <c r="S149" s="191">
        <v>0</v>
      </c>
      <c r="T149" s="192">
        <f>S149*H149</f>
        <v>0</v>
      </c>
      <c r="AR149" s="24" t="s">
        <v>263</v>
      </c>
      <c r="AT149" s="24" t="s">
        <v>169</v>
      </c>
      <c r="AU149" s="24" t="s">
        <v>82</v>
      </c>
      <c r="AY149" s="24" t="s">
        <v>167</v>
      </c>
      <c r="BE149" s="193">
        <f>IF(N149="základní",J149,0)</f>
        <v>0</v>
      </c>
      <c r="BF149" s="193">
        <f>IF(N149="snížená",J149,0)</f>
        <v>0</v>
      </c>
      <c r="BG149" s="193">
        <f>IF(N149="zákl. přenesená",J149,0)</f>
        <v>0</v>
      </c>
      <c r="BH149" s="193">
        <f>IF(N149="sníž. přenesená",J149,0)</f>
        <v>0</v>
      </c>
      <c r="BI149" s="193">
        <f>IF(N149="nulová",J149,0)</f>
        <v>0</v>
      </c>
      <c r="BJ149" s="24" t="s">
        <v>80</v>
      </c>
      <c r="BK149" s="193">
        <f>ROUND(I149*H149,2)</f>
        <v>0</v>
      </c>
      <c r="BL149" s="24" t="s">
        <v>263</v>
      </c>
      <c r="BM149" s="24" t="s">
        <v>1777</v>
      </c>
    </row>
    <row r="150" spans="2:47" s="1" customFormat="1" ht="38">
      <c r="B150" s="41"/>
      <c r="D150" s="194" t="s">
        <v>176</v>
      </c>
      <c r="F150" s="195" t="s">
        <v>1773</v>
      </c>
      <c r="I150" s="156"/>
      <c r="L150" s="41"/>
      <c r="M150" s="196"/>
      <c r="N150" s="42"/>
      <c r="O150" s="42"/>
      <c r="P150" s="42"/>
      <c r="Q150" s="42"/>
      <c r="R150" s="42"/>
      <c r="S150" s="42"/>
      <c r="T150" s="70"/>
      <c r="AT150" s="24" t="s">
        <v>176</v>
      </c>
      <c r="AU150" s="24" t="s">
        <v>82</v>
      </c>
    </row>
    <row r="151" spans="2:47" s="1" customFormat="1" ht="28.5">
      <c r="B151" s="41"/>
      <c r="D151" s="194" t="s">
        <v>429</v>
      </c>
      <c r="F151" s="195" t="s">
        <v>1778</v>
      </c>
      <c r="I151" s="156"/>
      <c r="L151" s="41"/>
      <c r="M151" s="196"/>
      <c r="N151" s="42"/>
      <c r="O151" s="42"/>
      <c r="P151" s="42"/>
      <c r="Q151" s="42"/>
      <c r="R151" s="42"/>
      <c r="S151" s="42"/>
      <c r="T151" s="70"/>
      <c r="AT151" s="24" t="s">
        <v>429</v>
      </c>
      <c r="AU151" s="24" t="s">
        <v>82</v>
      </c>
    </row>
    <row r="152" spans="2:65" s="1" customFormat="1" ht="25.5" customHeight="1">
      <c r="B152" s="181"/>
      <c r="C152" s="182" t="s">
        <v>339</v>
      </c>
      <c r="D152" s="182" t="s">
        <v>169</v>
      </c>
      <c r="E152" s="183" t="s">
        <v>1779</v>
      </c>
      <c r="F152" s="184" t="s">
        <v>1780</v>
      </c>
      <c r="G152" s="185" t="s">
        <v>1730</v>
      </c>
      <c r="H152" s="186">
        <v>2</v>
      </c>
      <c r="I152" s="187"/>
      <c r="J152" s="188">
        <f>ROUND(I152*H152,2)</f>
        <v>0</v>
      </c>
      <c r="K152" s="184" t="s">
        <v>5</v>
      </c>
      <c r="L152" s="41"/>
      <c r="M152" s="189" t="s">
        <v>5</v>
      </c>
      <c r="N152" s="190" t="s">
        <v>44</v>
      </c>
      <c r="O152" s="42"/>
      <c r="P152" s="191">
        <f>O152*H152</f>
        <v>0</v>
      </c>
      <c r="Q152" s="191">
        <v>0.014</v>
      </c>
      <c r="R152" s="191">
        <f>Q152*H152</f>
        <v>0.028</v>
      </c>
      <c r="S152" s="191">
        <v>0</v>
      </c>
      <c r="T152" s="192">
        <f>S152*H152</f>
        <v>0</v>
      </c>
      <c r="AR152" s="24" t="s">
        <v>263</v>
      </c>
      <c r="AT152" s="24" t="s">
        <v>169</v>
      </c>
      <c r="AU152" s="24" t="s">
        <v>82</v>
      </c>
      <c r="AY152" s="24" t="s">
        <v>167</v>
      </c>
      <c r="BE152" s="193">
        <f>IF(N152="základní",J152,0)</f>
        <v>0</v>
      </c>
      <c r="BF152" s="193">
        <f>IF(N152="snížená",J152,0)</f>
        <v>0</v>
      </c>
      <c r="BG152" s="193">
        <f>IF(N152="zákl. přenesená",J152,0)</f>
        <v>0</v>
      </c>
      <c r="BH152" s="193">
        <f>IF(N152="sníž. přenesená",J152,0)</f>
        <v>0</v>
      </c>
      <c r="BI152" s="193">
        <f>IF(N152="nulová",J152,0)</f>
        <v>0</v>
      </c>
      <c r="BJ152" s="24" t="s">
        <v>80</v>
      </c>
      <c r="BK152" s="193">
        <f>ROUND(I152*H152,2)</f>
        <v>0</v>
      </c>
      <c r="BL152" s="24" t="s">
        <v>263</v>
      </c>
      <c r="BM152" s="24" t="s">
        <v>1781</v>
      </c>
    </row>
    <row r="153" spans="2:47" s="1" customFormat="1" ht="57">
      <c r="B153" s="41"/>
      <c r="D153" s="194" t="s">
        <v>176</v>
      </c>
      <c r="F153" s="195" t="s">
        <v>1782</v>
      </c>
      <c r="I153" s="156"/>
      <c r="L153" s="41"/>
      <c r="M153" s="196"/>
      <c r="N153" s="42"/>
      <c r="O153" s="42"/>
      <c r="P153" s="42"/>
      <c r="Q153" s="42"/>
      <c r="R153" s="42"/>
      <c r="S153" s="42"/>
      <c r="T153" s="70"/>
      <c r="AT153" s="24" t="s">
        <v>176</v>
      </c>
      <c r="AU153" s="24" t="s">
        <v>82</v>
      </c>
    </row>
    <row r="154" spans="2:47" s="1" customFormat="1" ht="28.5">
      <c r="B154" s="41"/>
      <c r="D154" s="194" t="s">
        <v>429</v>
      </c>
      <c r="F154" s="195" t="s">
        <v>1783</v>
      </c>
      <c r="I154" s="156"/>
      <c r="L154" s="41"/>
      <c r="M154" s="196"/>
      <c r="N154" s="42"/>
      <c r="O154" s="42"/>
      <c r="P154" s="42"/>
      <c r="Q154" s="42"/>
      <c r="R154" s="42"/>
      <c r="S154" s="42"/>
      <c r="T154" s="70"/>
      <c r="AT154" s="24" t="s">
        <v>429</v>
      </c>
      <c r="AU154" s="24" t="s">
        <v>82</v>
      </c>
    </row>
    <row r="155" spans="2:65" s="1" customFormat="1" ht="25.5" customHeight="1">
      <c r="B155" s="181"/>
      <c r="C155" s="182" t="s">
        <v>349</v>
      </c>
      <c r="D155" s="182" t="s">
        <v>169</v>
      </c>
      <c r="E155" s="183" t="s">
        <v>1784</v>
      </c>
      <c r="F155" s="184" t="s">
        <v>1785</v>
      </c>
      <c r="G155" s="185" t="s">
        <v>1730</v>
      </c>
      <c r="H155" s="186">
        <v>2</v>
      </c>
      <c r="I155" s="187"/>
      <c r="J155" s="188">
        <f>ROUND(I155*H155,2)</f>
        <v>0</v>
      </c>
      <c r="K155" s="184" t="s">
        <v>173</v>
      </c>
      <c r="L155" s="41"/>
      <c r="M155" s="189" t="s">
        <v>5</v>
      </c>
      <c r="N155" s="190" t="s">
        <v>44</v>
      </c>
      <c r="O155" s="42"/>
      <c r="P155" s="191">
        <f>O155*H155</f>
        <v>0</v>
      </c>
      <c r="Q155" s="191">
        <v>0.00052</v>
      </c>
      <c r="R155" s="191">
        <f>Q155*H155</f>
        <v>0.00104</v>
      </c>
      <c r="S155" s="191">
        <v>0</v>
      </c>
      <c r="T155" s="192">
        <f>S155*H155</f>
        <v>0</v>
      </c>
      <c r="AR155" s="24" t="s">
        <v>263</v>
      </c>
      <c r="AT155" s="24" t="s">
        <v>169</v>
      </c>
      <c r="AU155" s="24" t="s">
        <v>82</v>
      </c>
      <c r="AY155" s="24" t="s">
        <v>167</v>
      </c>
      <c r="BE155" s="193">
        <f>IF(N155="základní",J155,0)</f>
        <v>0</v>
      </c>
      <c r="BF155" s="193">
        <f>IF(N155="snížená",J155,0)</f>
        <v>0</v>
      </c>
      <c r="BG155" s="193">
        <f>IF(N155="zákl. přenesená",J155,0)</f>
        <v>0</v>
      </c>
      <c r="BH155" s="193">
        <f>IF(N155="sníž. přenesená",J155,0)</f>
        <v>0</v>
      </c>
      <c r="BI155" s="193">
        <f>IF(N155="nulová",J155,0)</f>
        <v>0</v>
      </c>
      <c r="BJ155" s="24" t="s">
        <v>80</v>
      </c>
      <c r="BK155" s="193">
        <f>ROUND(I155*H155,2)</f>
        <v>0</v>
      </c>
      <c r="BL155" s="24" t="s">
        <v>263</v>
      </c>
      <c r="BM155" s="24" t="s">
        <v>1786</v>
      </c>
    </row>
    <row r="156" spans="2:47" s="1" customFormat="1" ht="28.5">
      <c r="B156" s="41"/>
      <c r="D156" s="194" t="s">
        <v>429</v>
      </c>
      <c r="F156" s="195" t="s">
        <v>1787</v>
      </c>
      <c r="I156" s="156"/>
      <c r="L156" s="41"/>
      <c r="M156" s="196"/>
      <c r="N156" s="42"/>
      <c r="O156" s="42"/>
      <c r="P156" s="42"/>
      <c r="Q156" s="42"/>
      <c r="R156" s="42"/>
      <c r="S156" s="42"/>
      <c r="T156" s="70"/>
      <c r="AT156" s="24" t="s">
        <v>429</v>
      </c>
      <c r="AU156" s="24" t="s">
        <v>82</v>
      </c>
    </row>
    <row r="157" spans="2:65" s="1" customFormat="1" ht="25.5" customHeight="1">
      <c r="B157" s="181"/>
      <c r="C157" s="182" t="s">
        <v>353</v>
      </c>
      <c r="D157" s="182" t="s">
        <v>169</v>
      </c>
      <c r="E157" s="183" t="s">
        <v>1788</v>
      </c>
      <c r="F157" s="184" t="s">
        <v>1789</v>
      </c>
      <c r="G157" s="185" t="s">
        <v>1730</v>
      </c>
      <c r="H157" s="186">
        <v>1</v>
      </c>
      <c r="I157" s="187"/>
      <c r="J157" s="188">
        <f>ROUND(I157*H157,2)</f>
        <v>0</v>
      </c>
      <c r="K157" s="184" t="s">
        <v>5</v>
      </c>
      <c r="L157" s="41"/>
      <c r="M157" s="189" t="s">
        <v>5</v>
      </c>
      <c r="N157" s="190" t="s">
        <v>44</v>
      </c>
      <c r="O157" s="42"/>
      <c r="P157" s="191">
        <f>O157*H157</f>
        <v>0</v>
      </c>
      <c r="Q157" s="191">
        <v>0.00052</v>
      </c>
      <c r="R157" s="191">
        <f>Q157*H157</f>
        <v>0.00052</v>
      </c>
      <c r="S157" s="191">
        <v>0</v>
      </c>
      <c r="T157" s="192">
        <f>S157*H157</f>
        <v>0</v>
      </c>
      <c r="AR157" s="24" t="s">
        <v>263</v>
      </c>
      <c r="AT157" s="24" t="s">
        <v>169</v>
      </c>
      <c r="AU157" s="24" t="s">
        <v>82</v>
      </c>
      <c r="AY157" s="24" t="s">
        <v>167</v>
      </c>
      <c r="BE157" s="193">
        <f>IF(N157="základní",J157,0)</f>
        <v>0</v>
      </c>
      <c r="BF157" s="193">
        <f>IF(N157="snížená",J157,0)</f>
        <v>0</v>
      </c>
      <c r="BG157" s="193">
        <f>IF(N157="zákl. přenesená",J157,0)</f>
        <v>0</v>
      </c>
      <c r="BH157" s="193">
        <f>IF(N157="sníž. přenesená",J157,0)</f>
        <v>0</v>
      </c>
      <c r="BI157" s="193">
        <f>IF(N157="nulová",J157,0)</f>
        <v>0</v>
      </c>
      <c r="BJ157" s="24" t="s">
        <v>80</v>
      </c>
      <c r="BK157" s="193">
        <f>ROUND(I157*H157,2)</f>
        <v>0</v>
      </c>
      <c r="BL157" s="24" t="s">
        <v>263</v>
      </c>
      <c r="BM157" s="24" t="s">
        <v>1790</v>
      </c>
    </row>
    <row r="158" spans="2:47" s="1" customFormat="1" ht="19">
      <c r="B158" s="41"/>
      <c r="D158" s="194" t="s">
        <v>429</v>
      </c>
      <c r="F158" s="195" t="s">
        <v>1791</v>
      </c>
      <c r="I158" s="156"/>
      <c r="L158" s="41"/>
      <c r="M158" s="196"/>
      <c r="N158" s="42"/>
      <c r="O158" s="42"/>
      <c r="P158" s="42"/>
      <c r="Q158" s="42"/>
      <c r="R158" s="42"/>
      <c r="S158" s="42"/>
      <c r="T158" s="70"/>
      <c r="AT158" s="24" t="s">
        <v>429</v>
      </c>
      <c r="AU158" s="24" t="s">
        <v>82</v>
      </c>
    </row>
    <row r="159" spans="2:65" s="1" customFormat="1" ht="25.5" customHeight="1">
      <c r="B159" s="181"/>
      <c r="C159" s="182" t="s">
        <v>358</v>
      </c>
      <c r="D159" s="182" t="s">
        <v>169</v>
      </c>
      <c r="E159" s="183" t="s">
        <v>1792</v>
      </c>
      <c r="F159" s="184" t="s">
        <v>1793</v>
      </c>
      <c r="G159" s="185" t="s">
        <v>1730</v>
      </c>
      <c r="H159" s="186">
        <v>1</v>
      </c>
      <c r="I159" s="187"/>
      <c r="J159" s="188">
        <f>ROUND(I159*H159,2)</f>
        <v>0</v>
      </c>
      <c r="K159" s="184" t="s">
        <v>5</v>
      </c>
      <c r="L159" s="41"/>
      <c r="M159" s="189" t="s">
        <v>5</v>
      </c>
      <c r="N159" s="190" t="s">
        <v>44</v>
      </c>
      <c r="O159" s="42"/>
      <c r="P159" s="191">
        <f>O159*H159</f>
        <v>0</v>
      </c>
      <c r="Q159" s="191">
        <v>0.00052</v>
      </c>
      <c r="R159" s="191">
        <f>Q159*H159</f>
        <v>0.00052</v>
      </c>
      <c r="S159" s="191">
        <v>0</v>
      </c>
      <c r="T159" s="192">
        <f>S159*H159</f>
        <v>0</v>
      </c>
      <c r="AR159" s="24" t="s">
        <v>263</v>
      </c>
      <c r="AT159" s="24" t="s">
        <v>169</v>
      </c>
      <c r="AU159" s="24" t="s">
        <v>82</v>
      </c>
      <c r="AY159" s="24" t="s">
        <v>167</v>
      </c>
      <c r="BE159" s="193">
        <f>IF(N159="základní",J159,0)</f>
        <v>0</v>
      </c>
      <c r="BF159" s="193">
        <f>IF(N159="snížená",J159,0)</f>
        <v>0</v>
      </c>
      <c r="BG159" s="193">
        <f>IF(N159="zákl. přenesená",J159,0)</f>
        <v>0</v>
      </c>
      <c r="BH159" s="193">
        <f>IF(N159="sníž. přenesená",J159,0)</f>
        <v>0</v>
      </c>
      <c r="BI159" s="193">
        <f>IF(N159="nulová",J159,0)</f>
        <v>0</v>
      </c>
      <c r="BJ159" s="24" t="s">
        <v>80</v>
      </c>
      <c r="BK159" s="193">
        <f>ROUND(I159*H159,2)</f>
        <v>0</v>
      </c>
      <c r="BL159" s="24" t="s">
        <v>263</v>
      </c>
      <c r="BM159" s="24" t="s">
        <v>1794</v>
      </c>
    </row>
    <row r="160" spans="2:47" s="1" customFormat="1" ht="19">
      <c r="B160" s="41"/>
      <c r="D160" s="194" t="s">
        <v>429</v>
      </c>
      <c r="F160" s="195" t="s">
        <v>1795</v>
      </c>
      <c r="I160" s="156"/>
      <c r="L160" s="41"/>
      <c r="M160" s="196"/>
      <c r="N160" s="42"/>
      <c r="O160" s="42"/>
      <c r="P160" s="42"/>
      <c r="Q160" s="42"/>
      <c r="R160" s="42"/>
      <c r="S160" s="42"/>
      <c r="T160" s="70"/>
      <c r="AT160" s="24" t="s">
        <v>429</v>
      </c>
      <c r="AU160" s="24" t="s">
        <v>82</v>
      </c>
    </row>
    <row r="161" spans="2:65" s="1" customFormat="1" ht="25.5" customHeight="1">
      <c r="B161" s="181"/>
      <c r="C161" s="182" t="s">
        <v>364</v>
      </c>
      <c r="D161" s="182" t="s">
        <v>169</v>
      </c>
      <c r="E161" s="183" t="s">
        <v>1796</v>
      </c>
      <c r="F161" s="184" t="s">
        <v>1797</v>
      </c>
      <c r="G161" s="185" t="s">
        <v>1730</v>
      </c>
      <c r="H161" s="186">
        <v>1</v>
      </c>
      <c r="I161" s="187"/>
      <c r="J161" s="188">
        <f>ROUND(I161*H161,2)</f>
        <v>0</v>
      </c>
      <c r="K161" s="184" t="s">
        <v>5</v>
      </c>
      <c r="L161" s="41"/>
      <c r="M161" s="189" t="s">
        <v>5</v>
      </c>
      <c r="N161" s="190" t="s">
        <v>44</v>
      </c>
      <c r="O161" s="42"/>
      <c r="P161" s="191">
        <f>O161*H161</f>
        <v>0</v>
      </c>
      <c r="Q161" s="191">
        <v>0.00052</v>
      </c>
      <c r="R161" s="191">
        <f>Q161*H161</f>
        <v>0.00052</v>
      </c>
      <c r="S161" s="191">
        <v>0</v>
      </c>
      <c r="T161" s="192">
        <f>S161*H161</f>
        <v>0</v>
      </c>
      <c r="AR161" s="24" t="s">
        <v>263</v>
      </c>
      <c r="AT161" s="24" t="s">
        <v>169</v>
      </c>
      <c r="AU161" s="24" t="s">
        <v>82</v>
      </c>
      <c r="AY161" s="24" t="s">
        <v>167</v>
      </c>
      <c r="BE161" s="193">
        <f>IF(N161="základní",J161,0)</f>
        <v>0</v>
      </c>
      <c r="BF161" s="193">
        <f>IF(N161="snížená",J161,0)</f>
        <v>0</v>
      </c>
      <c r="BG161" s="193">
        <f>IF(N161="zákl. přenesená",J161,0)</f>
        <v>0</v>
      </c>
      <c r="BH161" s="193">
        <f>IF(N161="sníž. přenesená",J161,0)</f>
        <v>0</v>
      </c>
      <c r="BI161" s="193">
        <f>IF(N161="nulová",J161,0)</f>
        <v>0</v>
      </c>
      <c r="BJ161" s="24" t="s">
        <v>80</v>
      </c>
      <c r="BK161" s="193">
        <f>ROUND(I161*H161,2)</f>
        <v>0</v>
      </c>
      <c r="BL161" s="24" t="s">
        <v>263</v>
      </c>
      <c r="BM161" s="24" t="s">
        <v>1798</v>
      </c>
    </row>
    <row r="162" spans="2:47" s="1" customFormat="1" ht="19">
      <c r="B162" s="41"/>
      <c r="D162" s="194" t="s">
        <v>429</v>
      </c>
      <c r="F162" s="195" t="s">
        <v>1799</v>
      </c>
      <c r="I162" s="156"/>
      <c r="L162" s="41"/>
      <c r="M162" s="196"/>
      <c r="N162" s="42"/>
      <c r="O162" s="42"/>
      <c r="P162" s="42"/>
      <c r="Q162" s="42"/>
      <c r="R162" s="42"/>
      <c r="S162" s="42"/>
      <c r="T162" s="70"/>
      <c r="AT162" s="24" t="s">
        <v>429</v>
      </c>
      <c r="AU162" s="24" t="s">
        <v>82</v>
      </c>
    </row>
    <row r="163" spans="2:65" s="1" customFormat="1" ht="25.5" customHeight="1">
      <c r="B163" s="181"/>
      <c r="C163" s="182" t="s">
        <v>524</v>
      </c>
      <c r="D163" s="182" t="s">
        <v>169</v>
      </c>
      <c r="E163" s="183" t="s">
        <v>1800</v>
      </c>
      <c r="F163" s="184" t="s">
        <v>1801</v>
      </c>
      <c r="G163" s="185" t="s">
        <v>1730</v>
      </c>
      <c r="H163" s="186">
        <v>1</v>
      </c>
      <c r="I163" s="187"/>
      <c r="J163" s="188">
        <f>ROUND(I163*H163,2)</f>
        <v>0</v>
      </c>
      <c r="K163" s="184" t="s">
        <v>5</v>
      </c>
      <c r="L163" s="41"/>
      <c r="M163" s="189" t="s">
        <v>5</v>
      </c>
      <c r="N163" s="190" t="s">
        <v>44</v>
      </c>
      <c r="O163" s="42"/>
      <c r="P163" s="191">
        <f>O163*H163</f>
        <v>0</v>
      </c>
      <c r="Q163" s="191">
        <v>0.00052</v>
      </c>
      <c r="R163" s="191">
        <f>Q163*H163</f>
        <v>0.00052</v>
      </c>
      <c r="S163" s="191">
        <v>0</v>
      </c>
      <c r="T163" s="192">
        <f>S163*H163</f>
        <v>0</v>
      </c>
      <c r="AR163" s="24" t="s">
        <v>263</v>
      </c>
      <c r="AT163" s="24" t="s">
        <v>169</v>
      </c>
      <c r="AU163" s="24" t="s">
        <v>82</v>
      </c>
      <c r="AY163" s="24" t="s">
        <v>167</v>
      </c>
      <c r="BE163" s="193">
        <f>IF(N163="základní",J163,0)</f>
        <v>0</v>
      </c>
      <c r="BF163" s="193">
        <f>IF(N163="snížená",J163,0)</f>
        <v>0</v>
      </c>
      <c r="BG163" s="193">
        <f>IF(N163="zákl. přenesená",J163,0)</f>
        <v>0</v>
      </c>
      <c r="BH163" s="193">
        <f>IF(N163="sníž. přenesená",J163,0)</f>
        <v>0</v>
      </c>
      <c r="BI163" s="193">
        <f>IF(N163="nulová",J163,0)</f>
        <v>0</v>
      </c>
      <c r="BJ163" s="24" t="s">
        <v>80</v>
      </c>
      <c r="BK163" s="193">
        <f>ROUND(I163*H163,2)</f>
        <v>0</v>
      </c>
      <c r="BL163" s="24" t="s">
        <v>263</v>
      </c>
      <c r="BM163" s="24" t="s">
        <v>1802</v>
      </c>
    </row>
    <row r="164" spans="2:47" s="1" customFormat="1" ht="19">
      <c r="B164" s="41"/>
      <c r="D164" s="194" t="s">
        <v>429</v>
      </c>
      <c r="F164" s="195" t="s">
        <v>1803</v>
      </c>
      <c r="I164" s="156"/>
      <c r="L164" s="41"/>
      <c r="M164" s="196"/>
      <c r="N164" s="42"/>
      <c r="O164" s="42"/>
      <c r="P164" s="42"/>
      <c r="Q164" s="42"/>
      <c r="R164" s="42"/>
      <c r="S164" s="42"/>
      <c r="T164" s="70"/>
      <c r="AT164" s="24" t="s">
        <v>429</v>
      </c>
      <c r="AU164" s="24" t="s">
        <v>82</v>
      </c>
    </row>
    <row r="165" spans="2:65" s="1" customFormat="1" ht="25.5" customHeight="1">
      <c r="B165" s="181"/>
      <c r="C165" s="182" t="s">
        <v>811</v>
      </c>
      <c r="D165" s="182" t="s">
        <v>169</v>
      </c>
      <c r="E165" s="183" t="s">
        <v>1804</v>
      </c>
      <c r="F165" s="184" t="s">
        <v>1805</v>
      </c>
      <c r="G165" s="185" t="s">
        <v>1730</v>
      </c>
      <c r="H165" s="186">
        <v>1</v>
      </c>
      <c r="I165" s="187"/>
      <c r="J165" s="188">
        <f>ROUND(I165*H165,2)</f>
        <v>0</v>
      </c>
      <c r="K165" s="184" t="s">
        <v>5</v>
      </c>
      <c r="L165" s="41"/>
      <c r="M165" s="189" t="s">
        <v>5</v>
      </c>
      <c r="N165" s="190" t="s">
        <v>44</v>
      </c>
      <c r="O165" s="42"/>
      <c r="P165" s="191">
        <f>O165*H165</f>
        <v>0</v>
      </c>
      <c r="Q165" s="191">
        <v>0.00052</v>
      </c>
      <c r="R165" s="191">
        <f>Q165*H165</f>
        <v>0.00052</v>
      </c>
      <c r="S165" s="191">
        <v>0</v>
      </c>
      <c r="T165" s="192">
        <f>S165*H165</f>
        <v>0</v>
      </c>
      <c r="AR165" s="24" t="s">
        <v>263</v>
      </c>
      <c r="AT165" s="24" t="s">
        <v>169</v>
      </c>
      <c r="AU165" s="24" t="s">
        <v>82</v>
      </c>
      <c r="AY165" s="24" t="s">
        <v>167</v>
      </c>
      <c r="BE165" s="193">
        <f>IF(N165="základní",J165,0)</f>
        <v>0</v>
      </c>
      <c r="BF165" s="193">
        <f>IF(N165="snížená",J165,0)</f>
        <v>0</v>
      </c>
      <c r="BG165" s="193">
        <f>IF(N165="zákl. přenesená",J165,0)</f>
        <v>0</v>
      </c>
      <c r="BH165" s="193">
        <f>IF(N165="sníž. přenesená",J165,0)</f>
        <v>0</v>
      </c>
      <c r="BI165" s="193">
        <f>IF(N165="nulová",J165,0)</f>
        <v>0</v>
      </c>
      <c r="BJ165" s="24" t="s">
        <v>80</v>
      </c>
      <c r="BK165" s="193">
        <f>ROUND(I165*H165,2)</f>
        <v>0</v>
      </c>
      <c r="BL165" s="24" t="s">
        <v>263</v>
      </c>
      <c r="BM165" s="24" t="s">
        <v>1806</v>
      </c>
    </row>
    <row r="166" spans="2:47" s="1" customFormat="1" ht="28.5">
      <c r="B166" s="41"/>
      <c r="D166" s="194" t="s">
        <v>429</v>
      </c>
      <c r="F166" s="195" t="s">
        <v>1807</v>
      </c>
      <c r="I166" s="156"/>
      <c r="L166" s="41"/>
      <c r="M166" s="196"/>
      <c r="N166" s="42"/>
      <c r="O166" s="42"/>
      <c r="P166" s="42"/>
      <c r="Q166" s="42"/>
      <c r="R166" s="42"/>
      <c r="S166" s="42"/>
      <c r="T166" s="70"/>
      <c r="AT166" s="24" t="s">
        <v>429</v>
      </c>
      <c r="AU166" s="24" t="s">
        <v>82</v>
      </c>
    </row>
    <row r="167" spans="2:65" s="1" customFormat="1" ht="25.5" customHeight="1">
      <c r="B167" s="181"/>
      <c r="C167" s="182" t="s">
        <v>820</v>
      </c>
      <c r="D167" s="182" t="s">
        <v>169</v>
      </c>
      <c r="E167" s="183" t="s">
        <v>1808</v>
      </c>
      <c r="F167" s="184" t="s">
        <v>1809</v>
      </c>
      <c r="G167" s="185" t="s">
        <v>1730</v>
      </c>
      <c r="H167" s="186">
        <v>3</v>
      </c>
      <c r="I167" s="187"/>
      <c r="J167" s="188">
        <f>ROUND(I167*H167,2)</f>
        <v>0</v>
      </c>
      <c r="K167" s="184" t="s">
        <v>5</v>
      </c>
      <c r="L167" s="41"/>
      <c r="M167" s="189" t="s">
        <v>5</v>
      </c>
      <c r="N167" s="190" t="s">
        <v>44</v>
      </c>
      <c r="O167" s="42"/>
      <c r="P167" s="191">
        <f>O167*H167</f>
        <v>0</v>
      </c>
      <c r="Q167" s="191">
        <v>0.00052</v>
      </c>
      <c r="R167" s="191">
        <f>Q167*H167</f>
        <v>0.0015599999999999998</v>
      </c>
      <c r="S167" s="191">
        <v>0</v>
      </c>
      <c r="T167" s="192">
        <f>S167*H167</f>
        <v>0</v>
      </c>
      <c r="AR167" s="24" t="s">
        <v>263</v>
      </c>
      <c r="AT167" s="24" t="s">
        <v>169</v>
      </c>
      <c r="AU167" s="24" t="s">
        <v>82</v>
      </c>
      <c r="AY167" s="24" t="s">
        <v>167</v>
      </c>
      <c r="BE167" s="193">
        <f>IF(N167="základní",J167,0)</f>
        <v>0</v>
      </c>
      <c r="BF167" s="193">
        <f>IF(N167="snížená",J167,0)</f>
        <v>0</v>
      </c>
      <c r="BG167" s="193">
        <f>IF(N167="zákl. přenesená",J167,0)</f>
        <v>0</v>
      </c>
      <c r="BH167" s="193">
        <f>IF(N167="sníž. přenesená",J167,0)</f>
        <v>0</v>
      </c>
      <c r="BI167" s="193">
        <f>IF(N167="nulová",J167,0)</f>
        <v>0</v>
      </c>
      <c r="BJ167" s="24" t="s">
        <v>80</v>
      </c>
      <c r="BK167" s="193">
        <f>ROUND(I167*H167,2)</f>
        <v>0</v>
      </c>
      <c r="BL167" s="24" t="s">
        <v>263</v>
      </c>
      <c r="BM167" s="24" t="s">
        <v>1810</v>
      </c>
    </row>
    <row r="168" spans="2:47" s="1" customFormat="1" ht="28.5">
      <c r="B168" s="41"/>
      <c r="D168" s="194" t="s">
        <v>429</v>
      </c>
      <c r="F168" s="195" t="s">
        <v>1811</v>
      </c>
      <c r="I168" s="156"/>
      <c r="L168" s="41"/>
      <c r="M168" s="196"/>
      <c r="N168" s="42"/>
      <c r="O168" s="42"/>
      <c r="P168" s="42"/>
      <c r="Q168" s="42"/>
      <c r="R168" s="42"/>
      <c r="S168" s="42"/>
      <c r="T168" s="70"/>
      <c r="AT168" s="24" t="s">
        <v>429</v>
      </c>
      <c r="AU168" s="24" t="s">
        <v>82</v>
      </c>
    </row>
    <row r="169" spans="2:65" s="1" customFormat="1" ht="25.5" customHeight="1">
      <c r="B169" s="181"/>
      <c r="C169" s="182" t="s">
        <v>824</v>
      </c>
      <c r="D169" s="182" t="s">
        <v>169</v>
      </c>
      <c r="E169" s="183" t="s">
        <v>1812</v>
      </c>
      <c r="F169" s="184" t="s">
        <v>1813</v>
      </c>
      <c r="G169" s="185" t="s">
        <v>1730</v>
      </c>
      <c r="H169" s="186">
        <v>3</v>
      </c>
      <c r="I169" s="187"/>
      <c r="J169" s="188">
        <f>ROUND(I169*H169,2)</f>
        <v>0</v>
      </c>
      <c r="K169" s="184" t="s">
        <v>5</v>
      </c>
      <c r="L169" s="41"/>
      <c r="M169" s="189" t="s">
        <v>5</v>
      </c>
      <c r="N169" s="190" t="s">
        <v>44</v>
      </c>
      <c r="O169" s="42"/>
      <c r="P169" s="191">
        <f>O169*H169</f>
        <v>0</v>
      </c>
      <c r="Q169" s="191">
        <v>0.00052</v>
      </c>
      <c r="R169" s="191">
        <f>Q169*H169</f>
        <v>0.0015599999999999998</v>
      </c>
      <c r="S169" s="191">
        <v>0</v>
      </c>
      <c r="T169" s="192">
        <f>S169*H169</f>
        <v>0</v>
      </c>
      <c r="AR169" s="24" t="s">
        <v>263</v>
      </c>
      <c r="AT169" s="24" t="s">
        <v>169</v>
      </c>
      <c r="AU169" s="24" t="s">
        <v>82</v>
      </c>
      <c r="AY169" s="24" t="s">
        <v>167</v>
      </c>
      <c r="BE169" s="193">
        <f>IF(N169="základní",J169,0)</f>
        <v>0</v>
      </c>
      <c r="BF169" s="193">
        <f>IF(N169="snížená",J169,0)</f>
        <v>0</v>
      </c>
      <c r="BG169" s="193">
        <f>IF(N169="zákl. přenesená",J169,0)</f>
        <v>0</v>
      </c>
      <c r="BH169" s="193">
        <f>IF(N169="sníž. přenesená",J169,0)</f>
        <v>0</v>
      </c>
      <c r="BI169" s="193">
        <f>IF(N169="nulová",J169,0)</f>
        <v>0</v>
      </c>
      <c r="BJ169" s="24" t="s">
        <v>80</v>
      </c>
      <c r="BK169" s="193">
        <f>ROUND(I169*H169,2)</f>
        <v>0</v>
      </c>
      <c r="BL169" s="24" t="s">
        <v>263</v>
      </c>
      <c r="BM169" s="24" t="s">
        <v>1814</v>
      </c>
    </row>
    <row r="170" spans="2:47" s="1" customFormat="1" ht="28.5">
      <c r="B170" s="41"/>
      <c r="D170" s="194" t="s">
        <v>429</v>
      </c>
      <c r="F170" s="195" t="s">
        <v>1815</v>
      </c>
      <c r="I170" s="156"/>
      <c r="L170" s="41"/>
      <c r="M170" s="196"/>
      <c r="N170" s="42"/>
      <c r="O170" s="42"/>
      <c r="P170" s="42"/>
      <c r="Q170" s="42"/>
      <c r="R170" s="42"/>
      <c r="S170" s="42"/>
      <c r="T170" s="70"/>
      <c r="AT170" s="24" t="s">
        <v>429</v>
      </c>
      <c r="AU170" s="24" t="s">
        <v>82</v>
      </c>
    </row>
    <row r="171" spans="2:65" s="1" customFormat="1" ht="25.5" customHeight="1">
      <c r="B171" s="181"/>
      <c r="C171" s="182" t="s">
        <v>828</v>
      </c>
      <c r="D171" s="182" t="s">
        <v>169</v>
      </c>
      <c r="E171" s="183" t="s">
        <v>1816</v>
      </c>
      <c r="F171" s="184" t="s">
        <v>1817</v>
      </c>
      <c r="G171" s="185" t="s">
        <v>1730</v>
      </c>
      <c r="H171" s="186">
        <v>2</v>
      </c>
      <c r="I171" s="187"/>
      <c r="J171" s="188">
        <f>ROUND(I171*H171,2)</f>
        <v>0</v>
      </c>
      <c r="K171" s="184" t="s">
        <v>5</v>
      </c>
      <c r="L171" s="41"/>
      <c r="M171" s="189" t="s">
        <v>5</v>
      </c>
      <c r="N171" s="190" t="s">
        <v>44</v>
      </c>
      <c r="O171" s="42"/>
      <c r="P171" s="191">
        <f>O171*H171</f>
        <v>0</v>
      </c>
      <c r="Q171" s="191">
        <v>0.00052</v>
      </c>
      <c r="R171" s="191">
        <f>Q171*H171</f>
        <v>0.00104</v>
      </c>
      <c r="S171" s="191">
        <v>0</v>
      </c>
      <c r="T171" s="192">
        <f>S171*H171</f>
        <v>0</v>
      </c>
      <c r="AR171" s="24" t="s">
        <v>263</v>
      </c>
      <c r="AT171" s="24" t="s">
        <v>169</v>
      </c>
      <c r="AU171" s="24" t="s">
        <v>82</v>
      </c>
      <c r="AY171" s="24" t="s">
        <v>167</v>
      </c>
      <c r="BE171" s="193">
        <f>IF(N171="základní",J171,0)</f>
        <v>0</v>
      </c>
      <c r="BF171" s="193">
        <f>IF(N171="snížená",J171,0)</f>
        <v>0</v>
      </c>
      <c r="BG171" s="193">
        <f>IF(N171="zákl. přenesená",J171,0)</f>
        <v>0</v>
      </c>
      <c r="BH171" s="193">
        <f>IF(N171="sníž. přenesená",J171,0)</f>
        <v>0</v>
      </c>
      <c r="BI171" s="193">
        <f>IF(N171="nulová",J171,0)</f>
        <v>0</v>
      </c>
      <c r="BJ171" s="24" t="s">
        <v>80</v>
      </c>
      <c r="BK171" s="193">
        <f>ROUND(I171*H171,2)</f>
        <v>0</v>
      </c>
      <c r="BL171" s="24" t="s">
        <v>263</v>
      </c>
      <c r="BM171" s="24" t="s">
        <v>1818</v>
      </c>
    </row>
    <row r="172" spans="2:47" s="1" customFormat="1" ht="28.5">
      <c r="B172" s="41"/>
      <c r="D172" s="194" t="s">
        <v>429</v>
      </c>
      <c r="F172" s="195" t="s">
        <v>1819</v>
      </c>
      <c r="I172" s="156"/>
      <c r="L172" s="41"/>
      <c r="M172" s="196"/>
      <c r="N172" s="42"/>
      <c r="O172" s="42"/>
      <c r="P172" s="42"/>
      <c r="Q172" s="42"/>
      <c r="R172" s="42"/>
      <c r="S172" s="42"/>
      <c r="T172" s="70"/>
      <c r="AT172" s="24" t="s">
        <v>429</v>
      </c>
      <c r="AU172" s="24" t="s">
        <v>82</v>
      </c>
    </row>
    <row r="173" spans="2:65" s="1" customFormat="1" ht="25.5" customHeight="1">
      <c r="B173" s="181"/>
      <c r="C173" s="182" t="s">
        <v>833</v>
      </c>
      <c r="D173" s="182" t="s">
        <v>169</v>
      </c>
      <c r="E173" s="183" t="s">
        <v>1820</v>
      </c>
      <c r="F173" s="184" t="s">
        <v>1821</v>
      </c>
      <c r="G173" s="185" t="s">
        <v>1730</v>
      </c>
      <c r="H173" s="186">
        <v>2</v>
      </c>
      <c r="I173" s="187"/>
      <c r="J173" s="188">
        <f>ROUND(I173*H173,2)</f>
        <v>0</v>
      </c>
      <c r="K173" s="184" t="s">
        <v>5</v>
      </c>
      <c r="L173" s="41"/>
      <c r="M173" s="189" t="s">
        <v>5</v>
      </c>
      <c r="N173" s="190" t="s">
        <v>44</v>
      </c>
      <c r="O173" s="42"/>
      <c r="P173" s="191">
        <f>O173*H173</f>
        <v>0</v>
      </c>
      <c r="Q173" s="191">
        <v>0.00052</v>
      </c>
      <c r="R173" s="191">
        <f>Q173*H173</f>
        <v>0.00104</v>
      </c>
      <c r="S173" s="191">
        <v>0</v>
      </c>
      <c r="T173" s="192">
        <f>S173*H173</f>
        <v>0</v>
      </c>
      <c r="AR173" s="24" t="s">
        <v>263</v>
      </c>
      <c r="AT173" s="24" t="s">
        <v>169</v>
      </c>
      <c r="AU173" s="24" t="s">
        <v>82</v>
      </c>
      <c r="AY173" s="24" t="s">
        <v>167</v>
      </c>
      <c r="BE173" s="193">
        <f>IF(N173="základní",J173,0)</f>
        <v>0</v>
      </c>
      <c r="BF173" s="193">
        <f>IF(N173="snížená",J173,0)</f>
        <v>0</v>
      </c>
      <c r="BG173" s="193">
        <f>IF(N173="zákl. přenesená",J173,0)</f>
        <v>0</v>
      </c>
      <c r="BH173" s="193">
        <f>IF(N173="sníž. přenesená",J173,0)</f>
        <v>0</v>
      </c>
      <c r="BI173" s="193">
        <f>IF(N173="nulová",J173,0)</f>
        <v>0</v>
      </c>
      <c r="BJ173" s="24" t="s">
        <v>80</v>
      </c>
      <c r="BK173" s="193">
        <f>ROUND(I173*H173,2)</f>
        <v>0</v>
      </c>
      <c r="BL173" s="24" t="s">
        <v>263</v>
      </c>
      <c r="BM173" s="24" t="s">
        <v>1822</v>
      </c>
    </row>
    <row r="174" spans="2:47" s="1" customFormat="1" ht="28.5">
      <c r="B174" s="41"/>
      <c r="D174" s="194" t="s">
        <v>429</v>
      </c>
      <c r="F174" s="195" t="s">
        <v>1823</v>
      </c>
      <c r="I174" s="156"/>
      <c r="L174" s="41"/>
      <c r="M174" s="196"/>
      <c r="N174" s="42"/>
      <c r="O174" s="42"/>
      <c r="P174" s="42"/>
      <c r="Q174" s="42"/>
      <c r="R174" s="42"/>
      <c r="S174" s="42"/>
      <c r="T174" s="70"/>
      <c r="AT174" s="24" t="s">
        <v>429</v>
      </c>
      <c r="AU174" s="24" t="s">
        <v>82</v>
      </c>
    </row>
    <row r="175" spans="2:65" s="1" customFormat="1" ht="25.5" customHeight="1">
      <c r="B175" s="181"/>
      <c r="C175" s="182" t="s">
        <v>839</v>
      </c>
      <c r="D175" s="182" t="s">
        <v>169</v>
      </c>
      <c r="E175" s="183" t="s">
        <v>1824</v>
      </c>
      <c r="F175" s="184" t="s">
        <v>1825</v>
      </c>
      <c r="G175" s="185" t="s">
        <v>1730</v>
      </c>
      <c r="H175" s="186">
        <v>2</v>
      </c>
      <c r="I175" s="187"/>
      <c r="J175" s="188">
        <f>ROUND(I175*H175,2)</f>
        <v>0</v>
      </c>
      <c r="K175" s="184" t="s">
        <v>5</v>
      </c>
      <c r="L175" s="41"/>
      <c r="M175" s="189" t="s">
        <v>5</v>
      </c>
      <c r="N175" s="190" t="s">
        <v>44</v>
      </c>
      <c r="O175" s="42"/>
      <c r="P175" s="191">
        <f>O175*H175</f>
        <v>0</v>
      </c>
      <c r="Q175" s="191">
        <v>0.00085</v>
      </c>
      <c r="R175" s="191">
        <f>Q175*H175</f>
        <v>0.0017</v>
      </c>
      <c r="S175" s="191">
        <v>0</v>
      </c>
      <c r="T175" s="192">
        <f>S175*H175</f>
        <v>0</v>
      </c>
      <c r="AR175" s="24" t="s">
        <v>263</v>
      </c>
      <c r="AT175" s="24" t="s">
        <v>169</v>
      </c>
      <c r="AU175" s="24" t="s">
        <v>82</v>
      </c>
      <c r="AY175" s="24" t="s">
        <v>167</v>
      </c>
      <c r="BE175" s="193">
        <f>IF(N175="základní",J175,0)</f>
        <v>0</v>
      </c>
      <c r="BF175" s="193">
        <f>IF(N175="snížená",J175,0)</f>
        <v>0</v>
      </c>
      <c r="BG175" s="193">
        <f>IF(N175="zákl. přenesená",J175,0)</f>
        <v>0</v>
      </c>
      <c r="BH175" s="193">
        <f>IF(N175="sníž. přenesená",J175,0)</f>
        <v>0</v>
      </c>
      <c r="BI175" s="193">
        <f>IF(N175="nulová",J175,0)</f>
        <v>0</v>
      </c>
      <c r="BJ175" s="24" t="s">
        <v>80</v>
      </c>
      <c r="BK175" s="193">
        <f>ROUND(I175*H175,2)</f>
        <v>0</v>
      </c>
      <c r="BL175" s="24" t="s">
        <v>263</v>
      </c>
      <c r="BM175" s="24" t="s">
        <v>1826</v>
      </c>
    </row>
    <row r="176" spans="2:47" s="1" customFormat="1" ht="19">
      <c r="B176" s="41"/>
      <c r="D176" s="194" t="s">
        <v>429</v>
      </c>
      <c r="F176" s="195" t="s">
        <v>1827</v>
      </c>
      <c r="I176" s="156"/>
      <c r="L176" s="41"/>
      <c r="M176" s="196"/>
      <c r="N176" s="42"/>
      <c r="O176" s="42"/>
      <c r="P176" s="42"/>
      <c r="Q176" s="42"/>
      <c r="R176" s="42"/>
      <c r="S176" s="42"/>
      <c r="T176" s="70"/>
      <c r="AT176" s="24" t="s">
        <v>429</v>
      </c>
      <c r="AU176" s="24" t="s">
        <v>82</v>
      </c>
    </row>
    <row r="177" spans="2:65" s="1" customFormat="1" ht="16.5" customHeight="1">
      <c r="B177" s="181"/>
      <c r="C177" s="182" t="s">
        <v>846</v>
      </c>
      <c r="D177" s="182" t="s">
        <v>169</v>
      </c>
      <c r="E177" s="183" t="s">
        <v>1828</v>
      </c>
      <c r="F177" s="184" t="s">
        <v>1829</v>
      </c>
      <c r="G177" s="185" t="s">
        <v>1730</v>
      </c>
      <c r="H177" s="186">
        <v>2</v>
      </c>
      <c r="I177" s="187"/>
      <c r="J177" s="188">
        <f>ROUND(I177*H177,2)</f>
        <v>0</v>
      </c>
      <c r="K177" s="184" t="s">
        <v>5</v>
      </c>
      <c r="L177" s="41"/>
      <c r="M177" s="189" t="s">
        <v>5</v>
      </c>
      <c r="N177" s="190" t="s">
        <v>44</v>
      </c>
      <c r="O177" s="42"/>
      <c r="P177" s="191">
        <f>O177*H177</f>
        <v>0</v>
      </c>
      <c r="Q177" s="191">
        <v>0.01066</v>
      </c>
      <c r="R177" s="191">
        <f>Q177*H177</f>
        <v>0.02132</v>
      </c>
      <c r="S177" s="191">
        <v>0</v>
      </c>
      <c r="T177" s="192">
        <f>S177*H177</f>
        <v>0</v>
      </c>
      <c r="AR177" s="24" t="s">
        <v>263</v>
      </c>
      <c r="AT177" s="24" t="s">
        <v>169</v>
      </c>
      <c r="AU177" s="24" t="s">
        <v>82</v>
      </c>
      <c r="AY177" s="24" t="s">
        <v>167</v>
      </c>
      <c r="BE177" s="193">
        <f>IF(N177="základní",J177,0)</f>
        <v>0</v>
      </c>
      <c r="BF177" s="193">
        <f>IF(N177="snížená",J177,0)</f>
        <v>0</v>
      </c>
      <c r="BG177" s="193">
        <f>IF(N177="zákl. přenesená",J177,0)</f>
        <v>0</v>
      </c>
      <c r="BH177" s="193">
        <f>IF(N177="sníž. přenesená",J177,0)</f>
        <v>0</v>
      </c>
      <c r="BI177" s="193">
        <f>IF(N177="nulová",J177,0)</f>
        <v>0</v>
      </c>
      <c r="BJ177" s="24" t="s">
        <v>80</v>
      </c>
      <c r="BK177" s="193">
        <f>ROUND(I177*H177,2)</f>
        <v>0</v>
      </c>
      <c r="BL177" s="24" t="s">
        <v>263</v>
      </c>
      <c r="BM177" s="24" t="s">
        <v>1830</v>
      </c>
    </row>
    <row r="178" spans="2:47" s="1" customFormat="1" ht="47.5">
      <c r="B178" s="41"/>
      <c r="D178" s="194" t="s">
        <v>176</v>
      </c>
      <c r="F178" s="195" t="s">
        <v>1831</v>
      </c>
      <c r="I178" s="156"/>
      <c r="L178" s="41"/>
      <c r="M178" s="196"/>
      <c r="N178" s="42"/>
      <c r="O178" s="42"/>
      <c r="P178" s="42"/>
      <c r="Q178" s="42"/>
      <c r="R178" s="42"/>
      <c r="S178" s="42"/>
      <c r="T178" s="70"/>
      <c r="AT178" s="24" t="s">
        <v>176</v>
      </c>
      <c r="AU178" s="24" t="s">
        <v>82</v>
      </c>
    </row>
    <row r="179" spans="2:47" s="1" customFormat="1" ht="19">
      <c r="B179" s="41"/>
      <c r="D179" s="194" t="s">
        <v>429</v>
      </c>
      <c r="F179" s="195" t="s">
        <v>1832</v>
      </c>
      <c r="I179" s="156"/>
      <c r="L179" s="41"/>
      <c r="M179" s="196"/>
      <c r="N179" s="42"/>
      <c r="O179" s="42"/>
      <c r="P179" s="42"/>
      <c r="Q179" s="42"/>
      <c r="R179" s="42"/>
      <c r="S179" s="42"/>
      <c r="T179" s="70"/>
      <c r="AT179" s="24" t="s">
        <v>429</v>
      </c>
      <c r="AU179" s="24" t="s">
        <v>82</v>
      </c>
    </row>
    <row r="180" spans="2:65" s="1" customFormat="1" ht="16.5" customHeight="1">
      <c r="B180" s="181"/>
      <c r="C180" s="182" t="s">
        <v>851</v>
      </c>
      <c r="D180" s="182" t="s">
        <v>169</v>
      </c>
      <c r="E180" s="183" t="s">
        <v>1833</v>
      </c>
      <c r="F180" s="184" t="s">
        <v>1834</v>
      </c>
      <c r="G180" s="185" t="s">
        <v>1730</v>
      </c>
      <c r="H180" s="186">
        <v>9</v>
      </c>
      <c r="I180" s="187"/>
      <c r="J180" s="188">
        <f>ROUND(I180*H180,2)</f>
        <v>0</v>
      </c>
      <c r="K180" s="184" t="s">
        <v>173</v>
      </c>
      <c r="L180" s="41"/>
      <c r="M180" s="189" t="s">
        <v>5</v>
      </c>
      <c r="N180" s="190" t="s">
        <v>44</v>
      </c>
      <c r="O180" s="42"/>
      <c r="P180" s="191">
        <f>O180*H180</f>
        <v>0</v>
      </c>
      <c r="Q180" s="191">
        <v>0.0003</v>
      </c>
      <c r="R180" s="191">
        <f>Q180*H180</f>
        <v>0.0026999999999999997</v>
      </c>
      <c r="S180" s="191">
        <v>0</v>
      </c>
      <c r="T180" s="192">
        <f>S180*H180</f>
        <v>0</v>
      </c>
      <c r="AR180" s="24" t="s">
        <v>263</v>
      </c>
      <c r="AT180" s="24" t="s">
        <v>169</v>
      </c>
      <c r="AU180" s="24" t="s">
        <v>82</v>
      </c>
      <c r="AY180" s="24" t="s">
        <v>167</v>
      </c>
      <c r="BE180" s="193">
        <f>IF(N180="základní",J180,0)</f>
        <v>0</v>
      </c>
      <c r="BF180" s="193">
        <f>IF(N180="snížená",J180,0)</f>
        <v>0</v>
      </c>
      <c r="BG180" s="193">
        <f>IF(N180="zákl. přenesená",J180,0)</f>
        <v>0</v>
      </c>
      <c r="BH180" s="193">
        <f>IF(N180="sníž. přenesená",J180,0)</f>
        <v>0</v>
      </c>
      <c r="BI180" s="193">
        <f>IF(N180="nulová",J180,0)</f>
        <v>0</v>
      </c>
      <c r="BJ180" s="24" t="s">
        <v>80</v>
      </c>
      <c r="BK180" s="193">
        <f>ROUND(I180*H180,2)</f>
        <v>0</v>
      </c>
      <c r="BL180" s="24" t="s">
        <v>263</v>
      </c>
      <c r="BM180" s="24" t="s">
        <v>1835</v>
      </c>
    </row>
    <row r="181" spans="2:51" s="12" customFormat="1" ht="13.5">
      <c r="B181" s="197"/>
      <c r="D181" s="194" t="s">
        <v>178</v>
      </c>
      <c r="E181" s="198" t="s">
        <v>5</v>
      </c>
      <c r="F181" s="199" t="s">
        <v>1836</v>
      </c>
      <c r="H181" s="198" t="s">
        <v>5</v>
      </c>
      <c r="I181" s="200"/>
      <c r="L181" s="197"/>
      <c r="M181" s="201"/>
      <c r="N181" s="202"/>
      <c r="O181" s="202"/>
      <c r="P181" s="202"/>
      <c r="Q181" s="202"/>
      <c r="R181" s="202"/>
      <c r="S181" s="202"/>
      <c r="T181" s="203"/>
      <c r="AT181" s="198" t="s">
        <v>178</v>
      </c>
      <c r="AU181" s="198" t="s">
        <v>82</v>
      </c>
      <c r="AV181" s="12" t="s">
        <v>80</v>
      </c>
      <c r="AW181" s="12" t="s">
        <v>36</v>
      </c>
      <c r="AX181" s="12" t="s">
        <v>73</v>
      </c>
      <c r="AY181" s="198" t="s">
        <v>167</v>
      </c>
    </row>
    <row r="182" spans="2:51" s="13" customFormat="1" ht="13.5">
      <c r="B182" s="204"/>
      <c r="D182" s="194" t="s">
        <v>178</v>
      </c>
      <c r="E182" s="205" t="s">
        <v>5</v>
      </c>
      <c r="F182" s="206" t="s">
        <v>1837</v>
      </c>
      <c r="H182" s="207">
        <v>9</v>
      </c>
      <c r="I182" s="208"/>
      <c r="L182" s="204"/>
      <c r="M182" s="209"/>
      <c r="N182" s="210"/>
      <c r="O182" s="210"/>
      <c r="P182" s="210"/>
      <c r="Q182" s="210"/>
      <c r="R182" s="210"/>
      <c r="S182" s="210"/>
      <c r="T182" s="211"/>
      <c r="AT182" s="205" t="s">
        <v>178</v>
      </c>
      <c r="AU182" s="205" t="s">
        <v>82</v>
      </c>
      <c r="AV182" s="13" t="s">
        <v>82</v>
      </c>
      <c r="AW182" s="13" t="s">
        <v>36</v>
      </c>
      <c r="AX182" s="13" t="s">
        <v>80</v>
      </c>
      <c r="AY182" s="205" t="s">
        <v>167</v>
      </c>
    </row>
    <row r="183" spans="2:65" s="1" customFormat="1" ht="16.5" customHeight="1">
      <c r="B183" s="181"/>
      <c r="C183" s="213" t="s">
        <v>856</v>
      </c>
      <c r="D183" s="213" t="s">
        <v>274</v>
      </c>
      <c r="E183" s="214" t="s">
        <v>1838</v>
      </c>
      <c r="F183" s="215" t="s">
        <v>1839</v>
      </c>
      <c r="G183" s="216" t="s">
        <v>194</v>
      </c>
      <c r="H183" s="217">
        <v>9</v>
      </c>
      <c r="I183" s="218"/>
      <c r="J183" s="219">
        <f>ROUND(I183*H183,2)</f>
        <v>0</v>
      </c>
      <c r="K183" s="215" t="s">
        <v>173</v>
      </c>
      <c r="L183" s="220"/>
      <c r="M183" s="221" t="s">
        <v>5</v>
      </c>
      <c r="N183" s="222" t="s">
        <v>44</v>
      </c>
      <c r="O183" s="42"/>
      <c r="P183" s="191">
        <f>O183*H183</f>
        <v>0</v>
      </c>
      <c r="Q183" s="191">
        <v>0.00022</v>
      </c>
      <c r="R183" s="191">
        <f>Q183*H183</f>
        <v>0.00198</v>
      </c>
      <c r="S183" s="191">
        <v>0</v>
      </c>
      <c r="T183" s="192">
        <f>S183*H183</f>
        <v>0</v>
      </c>
      <c r="AR183" s="24" t="s">
        <v>353</v>
      </c>
      <c r="AT183" s="24" t="s">
        <v>274</v>
      </c>
      <c r="AU183" s="24" t="s">
        <v>82</v>
      </c>
      <c r="AY183" s="24" t="s">
        <v>167</v>
      </c>
      <c r="BE183" s="193">
        <f>IF(N183="základní",J183,0)</f>
        <v>0</v>
      </c>
      <c r="BF183" s="193">
        <f>IF(N183="snížená",J183,0)</f>
        <v>0</v>
      </c>
      <c r="BG183" s="193">
        <f>IF(N183="zákl. přenesená",J183,0)</f>
        <v>0</v>
      </c>
      <c r="BH183" s="193">
        <f>IF(N183="sníž. přenesená",J183,0)</f>
        <v>0</v>
      </c>
      <c r="BI183" s="193">
        <f>IF(N183="nulová",J183,0)</f>
        <v>0</v>
      </c>
      <c r="BJ183" s="24" t="s">
        <v>80</v>
      </c>
      <c r="BK183" s="193">
        <f>ROUND(I183*H183,2)</f>
        <v>0</v>
      </c>
      <c r="BL183" s="24" t="s">
        <v>263</v>
      </c>
      <c r="BM183" s="24" t="s">
        <v>1840</v>
      </c>
    </row>
    <row r="184" spans="2:65" s="1" customFormat="1" ht="25.5" customHeight="1">
      <c r="B184" s="181"/>
      <c r="C184" s="182" t="s">
        <v>860</v>
      </c>
      <c r="D184" s="182" t="s">
        <v>169</v>
      </c>
      <c r="E184" s="183" t="s">
        <v>1841</v>
      </c>
      <c r="F184" s="184" t="s">
        <v>1842</v>
      </c>
      <c r="G184" s="185" t="s">
        <v>1730</v>
      </c>
      <c r="H184" s="186">
        <v>1</v>
      </c>
      <c r="I184" s="187"/>
      <c r="J184" s="188">
        <f>ROUND(I184*H184,2)</f>
        <v>0</v>
      </c>
      <c r="K184" s="184" t="s">
        <v>173</v>
      </c>
      <c r="L184" s="41"/>
      <c r="M184" s="189" t="s">
        <v>5</v>
      </c>
      <c r="N184" s="190" t="s">
        <v>44</v>
      </c>
      <c r="O184" s="42"/>
      <c r="P184" s="191">
        <f>O184*H184</f>
        <v>0</v>
      </c>
      <c r="Q184" s="191">
        <v>0.00154</v>
      </c>
      <c r="R184" s="191">
        <f>Q184*H184</f>
        <v>0.00154</v>
      </c>
      <c r="S184" s="191">
        <v>0</v>
      </c>
      <c r="T184" s="192">
        <f>S184*H184</f>
        <v>0</v>
      </c>
      <c r="AR184" s="24" t="s">
        <v>263</v>
      </c>
      <c r="AT184" s="24" t="s">
        <v>169</v>
      </c>
      <c r="AU184" s="24" t="s">
        <v>82</v>
      </c>
      <c r="AY184" s="24" t="s">
        <v>167</v>
      </c>
      <c r="BE184" s="193">
        <f>IF(N184="základní",J184,0)</f>
        <v>0</v>
      </c>
      <c r="BF184" s="193">
        <f>IF(N184="snížená",J184,0)</f>
        <v>0</v>
      </c>
      <c r="BG184" s="193">
        <f>IF(N184="zákl. přenesená",J184,0)</f>
        <v>0</v>
      </c>
      <c r="BH184" s="193">
        <f>IF(N184="sníž. přenesená",J184,0)</f>
        <v>0</v>
      </c>
      <c r="BI184" s="193">
        <f>IF(N184="nulová",J184,0)</f>
        <v>0</v>
      </c>
      <c r="BJ184" s="24" t="s">
        <v>80</v>
      </c>
      <c r="BK184" s="193">
        <f>ROUND(I184*H184,2)</f>
        <v>0</v>
      </c>
      <c r="BL184" s="24" t="s">
        <v>263</v>
      </c>
      <c r="BM184" s="24" t="s">
        <v>1843</v>
      </c>
    </row>
    <row r="185" spans="2:47" s="1" customFormat="1" ht="28.5">
      <c r="B185" s="41"/>
      <c r="D185" s="194" t="s">
        <v>176</v>
      </c>
      <c r="F185" s="195" t="s">
        <v>1844</v>
      </c>
      <c r="I185" s="156"/>
      <c r="L185" s="41"/>
      <c r="M185" s="196"/>
      <c r="N185" s="42"/>
      <c r="O185" s="42"/>
      <c r="P185" s="42"/>
      <c r="Q185" s="42"/>
      <c r="R185" s="42"/>
      <c r="S185" s="42"/>
      <c r="T185" s="70"/>
      <c r="AT185" s="24" t="s">
        <v>176</v>
      </c>
      <c r="AU185" s="24" t="s">
        <v>82</v>
      </c>
    </row>
    <row r="186" spans="2:47" s="1" customFormat="1" ht="28.5">
      <c r="B186" s="41"/>
      <c r="D186" s="194" t="s">
        <v>429</v>
      </c>
      <c r="F186" s="195" t="s">
        <v>1845</v>
      </c>
      <c r="I186" s="156"/>
      <c r="L186" s="41"/>
      <c r="M186" s="196"/>
      <c r="N186" s="42"/>
      <c r="O186" s="42"/>
      <c r="P186" s="42"/>
      <c r="Q186" s="42"/>
      <c r="R186" s="42"/>
      <c r="S186" s="42"/>
      <c r="T186" s="70"/>
      <c r="AT186" s="24" t="s">
        <v>429</v>
      </c>
      <c r="AU186" s="24" t="s">
        <v>82</v>
      </c>
    </row>
    <row r="187" spans="2:65" s="1" customFormat="1" ht="38.25" customHeight="1">
      <c r="B187" s="181"/>
      <c r="C187" s="182" t="s">
        <v>864</v>
      </c>
      <c r="D187" s="182" t="s">
        <v>169</v>
      </c>
      <c r="E187" s="183" t="s">
        <v>1846</v>
      </c>
      <c r="F187" s="184" t="s">
        <v>1847</v>
      </c>
      <c r="G187" s="185" t="s">
        <v>248</v>
      </c>
      <c r="H187" s="186">
        <v>0.109</v>
      </c>
      <c r="I187" s="187"/>
      <c r="J187" s="188">
        <f>ROUND(I187*H187,2)</f>
        <v>0</v>
      </c>
      <c r="K187" s="184" t="s">
        <v>173</v>
      </c>
      <c r="L187" s="41"/>
      <c r="M187" s="189" t="s">
        <v>5</v>
      </c>
      <c r="N187" s="190" t="s">
        <v>44</v>
      </c>
      <c r="O187" s="42"/>
      <c r="P187" s="191">
        <f>O187*H187</f>
        <v>0</v>
      </c>
      <c r="Q187" s="191">
        <v>0</v>
      </c>
      <c r="R187" s="191">
        <f>Q187*H187</f>
        <v>0</v>
      </c>
      <c r="S187" s="191">
        <v>0</v>
      </c>
      <c r="T187" s="192">
        <f>S187*H187</f>
        <v>0</v>
      </c>
      <c r="AR187" s="24" t="s">
        <v>263</v>
      </c>
      <c r="AT187" s="24" t="s">
        <v>169</v>
      </c>
      <c r="AU187" s="24" t="s">
        <v>82</v>
      </c>
      <c r="AY187" s="24" t="s">
        <v>167</v>
      </c>
      <c r="BE187" s="193">
        <f>IF(N187="základní",J187,0)</f>
        <v>0</v>
      </c>
      <c r="BF187" s="193">
        <f>IF(N187="snížená",J187,0)</f>
        <v>0</v>
      </c>
      <c r="BG187" s="193">
        <f>IF(N187="zákl. přenesená",J187,0)</f>
        <v>0</v>
      </c>
      <c r="BH187" s="193">
        <f>IF(N187="sníž. přenesená",J187,0)</f>
        <v>0</v>
      </c>
      <c r="BI187" s="193">
        <f>IF(N187="nulová",J187,0)</f>
        <v>0</v>
      </c>
      <c r="BJ187" s="24" t="s">
        <v>80</v>
      </c>
      <c r="BK187" s="193">
        <f>ROUND(I187*H187,2)</f>
        <v>0</v>
      </c>
      <c r="BL187" s="24" t="s">
        <v>263</v>
      </c>
      <c r="BM187" s="24" t="s">
        <v>1848</v>
      </c>
    </row>
    <row r="188" spans="2:47" s="1" customFormat="1" ht="104.5">
      <c r="B188" s="41"/>
      <c r="D188" s="194" t="s">
        <v>176</v>
      </c>
      <c r="F188" s="195" t="s">
        <v>1849</v>
      </c>
      <c r="I188" s="156"/>
      <c r="L188" s="41"/>
      <c r="M188" s="196"/>
      <c r="N188" s="42"/>
      <c r="O188" s="42"/>
      <c r="P188" s="42"/>
      <c r="Q188" s="42"/>
      <c r="R188" s="42"/>
      <c r="S188" s="42"/>
      <c r="T188" s="70"/>
      <c r="AT188" s="24" t="s">
        <v>176</v>
      </c>
      <c r="AU188" s="24" t="s">
        <v>82</v>
      </c>
    </row>
    <row r="189" spans="2:63" s="11" customFormat="1" ht="29.9" customHeight="1">
      <c r="B189" s="168"/>
      <c r="D189" s="169" t="s">
        <v>72</v>
      </c>
      <c r="E189" s="179" t="s">
        <v>1850</v>
      </c>
      <c r="F189" s="179" t="s">
        <v>1851</v>
      </c>
      <c r="I189" s="171"/>
      <c r="J189" s="180">
        <f>BK189</f>
        <v>0</v>
      </c>
      <c r="L189" s="168"/>
      <c r="M189" s="173"/>
      <c r="N189" s="174"/>
      <c r="O189" s="174"/>
      <c r="P189" s="175">
        <f>SUM(P190:P197)</f>
        <v>0</v>
      </c>
      <c r="Q189" s="174"/>
      <c r="R189" s="175">
        <f>SUM(R190:R197)</f>
        <v>0.0376</v>
      </c>
      <c r="S189" s="174"/>
      <c r="T189" s="176">
        <f>SUM(T190:T197)</f>
        <v>0</v>
      </c>
      <c r="AR189" s="169" t="s">
        <v>82</v>
      </c>
      <c r="AT189" s="177" t="s">
        <v>72</v>
      </c>
      <c r="AU189" s="177" t="s">
        <v>80</v>
      </c>
      <c r="AY189" s="169" t="s">
        <v>167</v>
      </c>
      <c r="BK189" s="178">
        <f>SUM(BK190:BK197)</f>
        <v>0</v>
      </c>
    </row>
    <row r="190" spans="2:65" s="1" customFormat="1" ht="25.5" customHeight="1">
      <c r="B190" s="181"/>
      <c r="C190" s="182" t="s">
        <v>870</v>
      </c>
      <c r="D190" s="182" t="s">
        <v>169</v>
      </c>
      <c r="E190" s="183" t="s">
        <v>1852</v>
      </c>
      <c r="F190" s="184" t="s">
        <v>1853</v>
      </c>
      <c r="G190" s="185" t="s">
        <v>1730</v>
      </c>
      <c r="H190" s="186">
        <v>1</v>
      </c>
      <c r="I190" s="187"/>
      <c r="J190" s="188">
        <f>ROUND(I190*H190,2)</f>
        <v>0</v>
      </c>
      <c r="K190" s="184" t="s">
        <v>173</v>
      </c>
      <c r="L190" s="41"/>
      <c r="M190" s="189" t="s">
        <v>5</v>
      </c>
      <c r="N190" s="190" t="s">
        <v>44</v>
      </c>
      <c r="O190" s="42"/>
      <c r="P190" s="191">
        <f>O190*H190</f>
        <v>0</v>
      </c>
      <c r="Q190" s="191">
        <v>0.01865</v>
      </c>
      <c r="R190" s="191">
        <f>Q190*H190</f>
        <v>0.01865</v>
      </c>
      <c r="S190" s="191">
        <v>0</v>
      </c>
      <c r="T190" s="192">
        <f>S190*H190</f>
        <v>0</v>
      </c>
      <c r="AR190" s="24" t="s">
        <v>263</v>
      </c>
      <c r="AT190" s="24" t="s">
        <v>169</v>
      </c>
      <c r="AU190" s="24" t="s">
        <v>82</v>
      </c>
      <c r="AY190" s="24" t="s">
        <v>167</v>
      </c>
      <c r="BE190" s="193">
        <f>IF(N190="základní",J190,0)</f>
        <v>0</v>
      </c>
      <c r="BF190" s="193">
        <f>IF(N190="snížená",J190,0)</f>
        <v>0</v>
      </c>
      <c r="BG190" s="193">
        <f>IF(N190="zákl. přenesená",J190,0)</f>
        <v>0</v>
      </c>
      <c r="BH190" s="193">
        <f>IF(N190="sníž. přenesená",J190,0)</f>
        <v>0</v>
      </c>
      <c r="BI190" s="193">
        <f>IF(N190="nulová",J190,0)</f>
        <v>0</v>
      </c>
      <c r="BJ190" s="24" t="s">
        <v>80</v>
      </c>
      <c r="BK190" s="193">
        <f>ROUND(I190*H190,2)</f>
        <v>0</v>
      </c>
      <c r="BL190" s="24" t="s">
        <v>263</v>
      </c>
      <c r="BM190" s="24" t="s">
        <v>1854</v>
      </c>
    </row>
    <row r="191" spans="2:47" s="1" customFormat="1" ht="85.5">
      <c r="B191" s="41"/>
      <c r="D191" s="194" t="s">
        <v>176</v>
      </c>
      <c r="F191" s="195" t="s">
        <v>1855</v>
      </c>
      <c r="I191" s="156"/>
      <c r="L191" s="41"/>
      <c r="M191" s="196"/>
      <c r="N191" s="42"/>
      <c r="O191" s="42"/>
      <c r="P191" s="42"/>
      <c r="Q191" s="42"/>
      <c r="R191" s="42"/>
      <c r="S191" s="42"/>
      <c r="T191" s="70"/>
      <c r="AT191" s="24" t="s">
        <v>176</v>
      </c>
      <c r="AU191" s="24" t="s">
        <v>82</v>
      </c>
    </row>
    <row r="192" spans="2:65" s="1" customFormat="1" ht="38.25" customHeight="1">
      <c r="B192" s="181"/>
      <c r="C192" s="182" t="s">
        <v>877</v>
      </c>
      <c r="D192" s="182" t="s">
        <v>169</v>
      </c>
      <c r="E192" s="183" t="s">
        <v>1856</v>
      </c>
      <c r="F192" s="184" t="s">
        <v>1857</v>
      </c>
      <c r="G192" s="185" t="s">
        <v>1730</v>
      </c>
      <c r="H192" s="186">
        <v>1</v>
      </c>
      <c r="I192" s="187"/>
      <c r="J192" s="188">
        <f>ROUND(I192*H192,2)</f>
        <v>0</v>
      </c>
      <c r="K192" s="184" t="s">
        <v>173</v>
      </c>
      <c r="L192" s="41"/>
      <c r="M192" s="189" t="s">
        <v>5</v>
      </c>
      <c r="N192" s="190" t="s">
        <v>44</v>
      </c>
      <c r="O192" s="42"/>
      <c r="P192" s="191">
        <f>O192*H192</f>
        <v>0</v>
      </c>
      <c r="Q192" s="191">
        <v>0.01765</v>
      </c>
      <c r="R192" s="191">
        <f>Q192*H192</f>
        <v>0.01765</v>
      </c>
      <c r="S192" s="191">
        <v>0</v>
      </c>
      <c r="T192" s="192">
        <f>S192*H192</f>
        <v>0</v>
      </c>
      <c r="AR192" s="24" t="s">
        <v>263</v>
      </c>
      <c r="AT192" s="24" t="s">
        <v>169</v>
      </c>
      <c r="AU192" s="24" t="s">
        <v>82</v>
      </c>
      <c r="AY192" s="24" t="s">
        <v>167</v>
      </c>
      <c r="BE192" s="193">
        <f>IF(N192="základní",J192,0)</f>
        <v>0</v>
      </c>
      <c r="BF192" s="193">
        <f>IF(N192="snížená",J192,0)</f>
        <v>0</v>
      </c>
      <c r="BG192" s="193">
        <f>IF(N192="zákl. přenesená",J192,0)</f>
        <v>0</v>
      </c>
      <c r="BH192" s="193">
        <f>IF(N192="sníž. přenesená",J192,0)</f>
        <v>0</v>
      </c>
      <c r="BI192" s="193">
        <f>IF(N192="nulová",J192,0)</f>
        <v>0</v>
      </c>
      <c r="BJ192" s="24" t="s">
        <v>80</v>
      </c>
      <c r="BK192" s="193">
        <f>ROUND(I192*H192,2)</f>
        <v>0</v>
      </c>
      <c r="BL192" s="24" t="s">
        <v>263</v>
      </c>
      <c r="BM192" s="24" t="s">
        <v>1858</v>
      </c>
    </row>
    <row r="193" spans="2:47" s="1" customFormat="1" ht="85.5">
      <c r="B193" s="41"/>
      <c r="D193" s="194" t="s">
        <v>176</v>
      </c>
      <c r="F193" s="195" t="s">
        <v>1855</v>
      </c>
      <c r="I193" s="156"/>
      <c r="L193" s="41"/>
      <c r="M193" s="196"/>
      <c r="N193" s="42"/>
      <c r="O193" s="42"/>
      <c r="P193" s="42"/>
      <c r="Q193" s="42"/>
      <c r="R193" s="42"/>
      <c r="S193" s="42"/>
      <c r="T193" s="70"/>
      <c r="AT193" s="24" t="s">
        <v>176</v>
      </c>
      <c r="AU193" s="24" t="s">
        <v>82</v>
      </c>
    </row>
    <row r="194" spans="2:65" s="1" customFormat="1" ht="25.5" customHeight="1">
      <c r="B194" s="181"/>
      <c r="C194" s="182" t="s">
        <v>882</v>
      </c>
      <c r="D194" s="182" t="s">
        <v>169</v>
      </c>
      <c r="E194" s="183" t="s">
        <v>1859</v>
      </c>
      <c r="F194" s="184" t="s">
        <v>1860</v>
      </c>
      <c r="G194" s="185" t="s">
        <v>1730</v>
      </c>
      <c r="H194" s="186">
        <v>2</v>
      </c>
      <c r="I194" s="187"/>
      <c r="J194" s="188">
        <f>ROUND(I194*H194,2)</f>
        <v>0</v>
      </c>
      <c r="K194" s="184" t="s">
        <v>173</v>
      </c>
      <c r="L194" s="41"/>
      <c r="M194" s="189" t="s">
        <v>5</v>
      </c>
      <c r="N194" s="190" t="s">
        <v>44</v>
      </c>
      <c r="O194" s="42"/>
      <c r="P194" s="191">
        <f>O194*H194</f>
        <v>0</v>
      </c>
      <c r="Q194" s="191">
        <v>0.00015</v>
      </c>
      <c r="R194" s="191">
        <f>Q194*H194</f>
        <v>0.0003</v>
      </c>
      <c r="S194" s="191">
        <v>0</v>
      </c>
      <c r="T194" s="192">
        <f>S194*H194</f>
        <v>0</v>
      </c>
      <c r="AR194" s="24" t="s">
        <v>263</v>
      </c>
      <c r="AT194" s="24" t="s">
        <v>169</v>
      </c>
      <c r="AU194" s="24" t="s">
        <v>82</v>
      </c>
      <c r="AY194" s="24" t="s">
        <v>167</v>
      </c>
      <c r="BE194" s="193">
        <f>IF(N194="základní",J194,0)</f>
        <v>0</v>
      </c>
      <c r="BF194" s="193">
        <f>IF(N194="snížená",J194,0)</f>
        <v>0</v>
      </c>
      <c r="BG194" s="193">
        <f>IF(N194="zákl. přenesená",J194,0)</f>
        <v>0</v>
      </c>
      <c r="BH194" s="193">
        <f>IF(N194="sníž. přenesená",J194,0)</f>
        <v>0</v>
      </c>
      <c r="BI194" s="193">
        <f>IF(N194="nulová",J194,0)</f>
        <v>0</v>
      </c>
      <c r="BJ194" s="24" t="s">
        <v>80</v>
      </c>
      <c r="BK194" s="193">
        <f>ROUND(I194*H194,2)</f>
        <v>0</v>
      </c>
      <c r="BL194" s="24" t="s">
        <v>263</v>
      </c>
      <c r="BM194" s="24" t="s">
        <v>1861</v>
      </c>
    </row>
    <row r="195" spans="2:65" s="1" customFormat="1" ht="16.5" customHeight="1">
      <c r="B195" s="181"/>
      <c r="C195" s="182" t="s">
        <v>887</v>
      </c>
      <c r="D195" s="182" t="s">
        <v>169</v>
      </c>
      <c r="E195" s="183" t="s">
        <v>1862</v>
      </c>
      <c r="F195" s="184" t="s">
        <v>1863</v>
      </c>
      <c r="G195" s="185" t="s">
        <v>1730</v>
      </c>
      <c r="H195" s="186">
        <v>2</v>
      </c>
      <c r="I195" s="187"/>
      <c r="J195" s="188">
        <f>ROUND(I195*H195,2)</f>
        <v>0</v>
      </c>
      <c r="K195" s="184" t="s">
        <v>173</v>
      </c>
      <c r="L195" s="41"/>
      <c r="M195" s="189" t="s">
        <v>5</v>
      </c>
      <c r="N195" s="190" t="s">
        <v>44</v>
      </c>
      <c r="O195" s="42"/>
      <c r="P195" s="191">
        <f>O195*H195</f>
        <v>0</v>
      </c>
      <c r="Q195" s="191">
        <v>0.0005</v>
      </c>
      <c r="R195" s="191">
        <f>Q195*H195</f>
        <v>0.001</v>
      </c>
      <c r="S195" s="191">
        <v>0</v>
      </c>
      <c r="T195" s="192">
        <f>S195*H195</f>
        <v>0</v>
      </c>
      <c r="AR195" s="24" t="s">
        <v>263</v>
      </c>
      <c r="AT195" s="24" t="s">
        <v>169</v>
      </c>
      <c r="AU195" s="24" t="s">
        <v>82</v>
      </c>
      <c r="AY195" s="24" t="s">
        <v>167</v>
      </c>
      <c r="BE195" s="193">
        <f>IF(N195="základní",J195,0)</f>
        <v>0</v>
      </c>
      <c r="BF195" s="193">
        <f>IF(N195="snížená",J195,0)</f>
        <v>0</v>
      </c>
      <c r="BG195" s="193">
        <f>IF(N195="zákl. přenesená",J195,0)</f>
        <v>0</v>
      </c>
      <c r="BH195" s="193">
        <f>IF(N195="sníž. přenesená",J195,0)</f>
        <v>0</v>
      </c>
      <c r="BI195" s="193">
        <f>IF(N195="nulová",J195,0)</f>
        <v>0</v>
      </c>
      <c r="BJ195" s="24" t="s">
        <v>80</v>
      </c>
      <c r="BK195" s="193">
        <f>ROUND(I195*H195,2)</f>
        <v>0</v>
      </c>
      <c r="BL195" s="24" t="s">
        <v>263</v>
      </c>
      <c r="BM195" s="24" t="s">
        <v>1864</v>
      </c>
    </row>
    <row r="196" spans="2:65" s="1" customFormat="1" ht="38.25" customHeight="1">
      <c r="B196" s="181"/>
      <c r="C196" s="182" t="s">
        <v>893</v>
      </c>
      <c r="D196" s="182" t="s">
        <v>169</v>
      </c>
      <c r="E196" s="183" t="s">
        <v>1865</v>
      </c>
      <c r="F196" s="184" t="s">
        <v>1866</v>
      </c>
      <c r="G196" s="185" t="s">
        <v>248</v>
      </c>
      <c r="H196" s="186">
        <v>0.038</v>
      </c>
      <c r="I196" s="187"/>
      <c r="J196" s="188">
        <f>ROUND(I196*H196,2)</f>
        <v>0</v>
      </c>
      <c r="K196" s="184" t="s">
        <v>173</v>
      </c>
      <c r="L196" s="41"/>
      <c r="M196" s="189" t="s">
        <v>5</v>
      </c>
      <c r="N196" s="190" t="s">
        <v>44</v>
      </c>
      <c r="O196" s="42"/>
      <c r="P196" s="191">
        <f>O196*H196</f>
        <v>0</v>
      </c>
      <c r="Q196" s="191">
        <v>0</v>
      </c>
      <c r="R196" s="191">
        <f>Q196*H196</f>
        <v>0</v>
      </c>
      <c r="S196" s="191">
        <v>0</v>
      </c>
      <c r="T196" s="192">
        <f>S196*H196</f>
        <v>0</v>
      </c>
      <c r="AR196" s="24" t="s">
        <v>263</v>
      </c>
      <c r="AT196" s="24" t="s">
        <v>169</v>
      </c>
      <c r="AU196" s="24" t="s">
        <v>82</v>
      </c>
      <c r="AY196" s="24" t="s">
        <v>167</v>
      </c>
      <c r="BE196" s="193">
        <f>IF(N196="základní",J196,0)</f>
        <v>0</v>
      </c>
      <c r="BF196" s="193">
        <f>IF(N196="snížená",J196,0)</f>
        <v>0</v>
      </c>
      <c r="BG196" s="193">
        <f>IF(N196="zákl. přenesená",J196,0)</f>
        <v>0</v>
      </c>
      <c r="BH196" s="193">
        <f>IF(N196="sníž. přenesená",J196,0)</f>
        <v>0</v>
      </c>
      <c r="BI196" s="193">
        <f>IF(N196="nulová",J196,0)</f>
        <v>0</v>
      </c>
      <c r="BJ196" s="24" t="s">
        <v>80</v>
      </c>
      <c r="BK196" s="193">
        <f>ROUND(I196*H196,2)</f>
        <v>0</v>
      </c>
      <c r="BL196" s="24" t="s">
        <v>263</v>
      </c>
      <c r="BM196" s="24" t="s">
        <v>1867</v>
      </c>
    </row>
    <row r="197" spans="2:47" s="1" customFormat="1" ht="104.5">
      <c r="B197" s="41"/>
      <c r="D197" s="194" t="s">
        <v>176</v>
      </c>
      <c r="F197" s="195" t="s">
        <v>1181</v>
      </c>
      <c r="I197" s="156"/>
      <c r="L197" s="41"/>
      <c r="M197" s="234"/>
      <c r="N197" s="235"/>
      <c r="O197" s="235"/>
      <c r="P197" s="235"/>
      <c r="Q197" s="235"/>
      <c r="R197" s="235"/>
      <c r="S197" s="235"/>
      <c r="T197" s="236"/>
      <c r="AT197" s="24" t="s">
        <v>176</v>
      </c>
      <c r="AU197" s="24" t="s">
        <v>82</v>
      </c>
    </row>
    <row r="198" spans="2:12" s="1" customFormat="1" ht="7" customHeight="1">
      <c r="B198" s="56"/>
      <c r="C198" s="57"/>
      <c r="D198" s="57"/>
      <c r="E198" s="57"/>
      <c r="F198" s="57"/>
      <c r="G198" s="57"/>
      <c r="H198" s="57"/>
      <c r="I198" s="134"/>
      <c r="J198" s="57"/>
      <c r="K198" s="57"/>
      <c r="L198" s="41"/>
    </row>
  </sheetData>
  <autoFilter ref="C86:K197"/>
  <mergeCells count="13">
    <mergeCell ref="E79:H79"/>
    <mergeCell ref="G1:H1"/>
    <mergeCell ref="L2:V2"/>
    <mergeCell ref="E49:H49"/>
    <mergeCell ref="E51:H51"/>
    <mergeCell ref="J55:J56"/>
    <mergeCell ref="E75:H75"/>
    <mergeCell ref="E77:H77"/>
    <mergeCell ref="E7:H7"/>
    <mergeCell ref="E9:H9"/>
    <mergeCell ref="E11:H11"/>
    <mergeCell ref="E26:H26"/>
    <mergeCell ref="E47:H47"/>
  </mergeCells>
  <hyperlinks>
    <hyperlink ref="F1:G1" location="C2" display="1) Krycí list soupisu"/>
    <hyperlink ref="G1:H1" location="C58"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R122"/>
  <sheetViews>
    <sheetView showGridLines="0" workbookViewId="0" topLeftCell="A1">
      <pane ySplit="1" topLeftCell="A81" activePane="bottomLeft" state="frozen"/>
      <selection pane="bottomLeft" activeCell="J81" sqref="J8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7"/>
      <c r="C1" s="107"/>
      <c r="D1" s="108" t="s">
        <v>1</v>
      </c>
      <c r="E1" s="107"/>
      <c r="F1" s="109" t="s">
        <v>131</v>
      </c>
      <c r="G1" s="373" t="s">
        <v>132</v>
      </c>
      <c r="H1" s="373"/>
      <c r="I1" s="110"/>
      <c r="J1" s="109" t="s">
        <v>133</v>
      </c>
      <c r="K1" s="108" t="s">
        <v>134</v>
      </c>
      <c r="L1" s="109" t="s">
        <v>135</v>
      </c>
      <c r="M1" s="109"/>
      <c r="N1" s="109"/>
      <c r="O1" s="109"/>
      <c r="P1" s="109"/>
      <c r="Q1" s="109"/>
      <c r="R1" s="109"/>
      <c r="S1" s="109"/>
      <c r="T1" s="10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7" customHeight="1">
      <c r="L2" s="339" t="s">
        <v>8</v>
      </c>
      <c r="M2" s="340"/>
      <c r="N2" s="340"/>
      <c r="O2" s="340"/>
      <c r="P2" s="340"/>
      <c r="Q2" s="340"/>
      <c r="R2" s="340"/>
      <c r="S2" s="340"/>
      <c r="T2" s="340"/>
      <c r="U2" s="340"/>
      <c r="V2" s="340"/>
      <c r="AT2" s="24" t="s">
        <v>108</v>
      </c>
    </row>
    <row r="3" spans="2:46" ht="7" customHeight="1">
      <c r="B3" s="25"/>
      <c r="C3" s="26"/>
      <c r="D3" s="26"/>
      <c r="E3" s="26"/>
      <c r="F3" s="26"/>
      <c r="G3" s="26"/>
      <c r="H3" s="26"/>
      <c r="I3" s="111"/>
      <c r="J3" s="26"/>
      <c r="K3" s="27"/>
      <c r="AT3" s="24" t="s">
        <v>82</v>
      </c>
    </row>
    <row r="4" spans="2:46" ht="37" customHeight="1">
      <c r="B4" s="28"/>
      <c r="C4" s="29"/>
      <c r="D4" s="30" t="s">
        <v>136</v>
      </c>
      <c r="E4" s="29"/>
      <c r="F4" s="29"/>
      <c r="G4" s="29"/>
      <c r="H4" s="29"/>
      <c r="I4" s="112"/>
      <c r="J4" s="29"/>
      <c r="K4" s="31"/>
      <c r="M4" s="32" t="s">
        <v>13</v>
      </c>
      <c r="AT4" s="24" t="s">
        <v>6</v>
      </c>
    </row>
    <row r="5" spans="2:11" ht="7" customHeight="1">
      <c r="B5" s="28"/>
      <c r="C5" s="29"/>
      <c r="D5" s="29"/>
      <c r="E5" s="29"/>
      <c r="F5" s="29"/>
      <c r="G5" s="29"/>
      <c r="H5" s="29"/>
      <c r="I5" s="112"/>
      <c r="J5" s="29"/>
      <c r="K5" s="31"/>
    </row>
    <row r="6" spans="2:11" ht="13.5">
      <c r="B6" s="28"/>
      <c r="C6" s="29"/>
      <c r="D6" s="37" t="s">
        <v>19</v>
      </c>
      <c r="E6" s="29"/>
      <c r="F6" s="29"/>
      <c r="G6" s="29"/>
      <c r="H6" s="29"/>
      <c r="I6" s="112"/>
      <c r="J6" s="29"/>
      <c r="K6" s="31"/>
    </row>
    <row r="7" spans="2:11" ht="16.5" customHeight="1">
      <c r="B7" s="28"/>
      <c r="C7" s="29"/>
      <c r="D7" s="29"/>
      <c r="E7" s="374" t="str">
        <f>'Rekapitulace stavby'!K6</f>
        <v>Plácek v Hlubočepích</v>
      </c>
      <c r="F7" s="380"/>
      <c r="G7" s="380"/>
      <c r="H7" s="380"/>
      <c r="I7" s="112"/>
      <c r="J7" s="29"/>
      <c r="K7" s="31"/>
    </row>
    <row r="8" spans="2:11" s="1" customFormat="1" ht="13.5">
      <c r="B8" s="41"/>
      <c r="C8" s="42"/>
      <c r="D8" s="37" t="s">
        <v>137</v>
      </c>
      <c r="E8" s="42"/>
      <c r="F8" s="42"/>
      <c r="G8" s="42"/>
      <c r="H8" s="42"/>
      <c r="I8" s="113"/>
      <c r="J8" s="42"/>
      <c r="K8" s="45"/>
    </row>
    <row r="9" spans="2:11" s="1" customFormat="1" ht="37" customHeight="1">
      <c r="B9" s="41"/>
      <c r="C9" s="42"/>
      <c r="D9" s="42"/>
      <c r="E9" s="376" t="s">
        <v>1877</v>
      </c>
      <c r="F9" s="375"/>
      <c r="G9" s="375"/>
      <c r="H9" s="375"/>
      <c r="I9" s="113"/>
      <c r="J9" s="42"/>
      <c r="K9" s="45"/>
    </row>
    <row r="10" spans="2:11" s="1" customFormat="1" ht="13.5">
      <c r="B10" s="41"/>
      <c r="C10" s="42"/>
      <c r="D10" s="42"/>
      <c r="E10" s="42"/>
      <c r="F10" s="42"/>
      <c r="G10" s="42"/>
      <c r="H10" s="42"/>
      <c r="I10" s="113"/>
      <c r="J10" s="42"/>
      <c r="K10" s="45"/>
    </row>
    <row r="11" spans="2:11" s="1" customFormat="1" ht="14.5" customHeight="1">
      <c r="B11" s="41"/>
      <c r="C11" s="42"/>
      <c r="D11" s="37" t="s">
        <v>21</v>
      </c>
      <c r="E11" s="42"/>
      <c r="F11" s="35" t="s">
        <v>5</v>
      </c>
      <c r="G11" s="42"/>
      <c r="H11" s="42"/>
      <c r="I11" s="114" t="s">
        <v>22</v>
      </c>
      <c r="J11" s="35" t="s">
        <v>5</v>
      </c>
      <c r="K11" s="45"/>
    </row>
    <row r="12" spans="2:11" s="1" customFormat="1" ht="14.5" customHeight="1">
      <c r="B12" s="41"/>
      <c r="C12" s="42"/>
      <c r="D12" s="37" t="s">
        <v>23</v>
      </c>
      <c r="E12" s="42"/>
      <c r="F12" s="35" t="s">
        <v>24</v>
      </c>
      <c r="G12" s="42"/>
      <c r="H12" s="42"/>
      <c r="I12" s="114" t="s">
        <v>25</v>
      </c>
      <c r="J12" s="115" t="str">
        <f>'Rekapitulace stavby'!AN8</f>
        <v>30. 10. 2018</v>
      </c>
      <c r="K12" s="45"/>
    </row>
    <row r="13" spans="2:11" s="1" customFormat="1" ht="10.75" customHeight="1">
      <c r="B13" s="41"/>
      <c r="C13" s="42"/>
      <c r="D13" s="42"/>
      <c r="E13" s="42"/>
      <c r="F13" s="42"/>
      <c r="G13" s="42"/>
      <c r="H13" s="42"/>
      <c r="I13" s="113"/>
      <c r="J13" s="42"/>
      <c r="K13" s="45"/>
    </row>
    <row r="14" spans="2:11" s="1" customFormat="1" ht="14.5" customHeight="1">
      <c r="B14" s="41"/>
      <c r="C14" s="42"/>
      <c r="D14" s="37" t="s">
        <v>27</v>
      </c>
      <c r="E14" s="42"/>
      <c r="F14" s="42"/>
      <c r="G14" s="42"/>
      <c r="H14" s="42"/>
      <c r="I14" s="114" t="s">
        <v>28</v>
      </c>
      <c r="J14" s="35" t="s">
        <v>29</v>
      </c>
      <c r="K14" s="45"/>
    </row>
    <row r="15" spans="2:11" s="1" customFormat="1" ht="18" customHeight="1">
      <c r="B15" s="41"/>
      <c r="C15" s="42"/>
      <c r="D15" s="42"/>
      <c r="E15" s="35" t="s">
        <v>30</v>
      </c>
      <c r="F15" s="42"/>
      <c r="G15" s="42"/>
      <c r="H15" s="42"/>
      <c r="I15" s="114" t="s">
        <v>31</v>
      </c>
      <c r="J15" s="35" t="s">
        <v>5</v>
      </c>
      <c r="K15" s="45"/>
    </row>
    <row r="16" spans="2:11" s="1" customFormat="1" ht="7" customHeight="1">
      <c r="B16" s="41"/>
      <c r="C16" s="42"/>
      <c r="D16" s="42"/>
      <c r="E16" s="42"/>
      <c r="F16" s="42"/>
      <c r="G16" s="42"/>
      <c r="H16" s="42"/>
      <c r="I16" s="113"/>
      <c r="J16" s="42"/>
      <c r="K16" s="45"/>
    </row>
    <row r="17" spans="2:11" s="1" customFormat="1" ht="14.5" customHeight="1">
      <c r="B17" s="41"/>
      <c r="C17" s="42"/>
      <c r="D17" s="37" t="s">
        <v>32</v>
      </c>
      <c r="E17" s="42"/>
      <c r="F17" s="42"/>
      <c r="G17" s="42"/>
      <c r="H17" s="42"/>
      <c r="I17" s="114"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4" t="s">
        <v>31</v>
      </c>
      <c r="J18" s="35" t="str">
        <f>IF('Rekapitulace stavby'!AN14="Vyplň údaj","",IF('Rekapitulace stavby'!AN14="","",'Rekapitulace stavby'!AN14))</f>
        <v/>
      </c>
      <c r="K18" s="45"/>
    </row>
    <row r="19" spans="2:11" s="1" customFormat="1" ht="7" customHeight="1">
      <c r="B19" s="41"/>
      <c r="C19" s="42"/>
      <c r="D19" s="42"/>
      <c r="E19" s="42"/>
      <c r="F19" s="42"/>
      <c r="G19" s="42"/>
      <c r="H19" s="42"/>
      <c r="I19" s="113"/>
      <c r="J19" s="42"/>
      <c r="K19" s="45"/>
    </row>
    <row r="20" spans="2:11" s="1" customFormat="1" ht="14.5" customHeight="1">
      <c r="B20" s="41"/>
      <c r="C20" s="42"/>
      <c r="D20" s="37" t="s">
        <v>34</v>
      </c>
      <c r="E20" s="42"/>
      <c r="F20" s="42"/>
      <c r="G20" s="42"/>
      <c r="H20" s="42"/>
      <c r="I20" s="114" t="s">
        <v>28</v>
      </c>
      <c r="J20" s="35" t="s">
        <v>5</v>
      </c>
      <c r="K20" s="45"/>
    </row>
    <row r="21" spans="2:11" s="1" customFormat="1" ht="18" customHeight="1">
      <c r="B21" s="41"/>
      <c r="C21" s="42"/>
      <c r="D21" s="42"/>
      <c r="E21" s="35" t="s">
        <v>35</v>
      </c>
      <c r="F21" s="42"/>
      <c r="G21" s="42"/>
      <c r="H21" s="42"/>
      <c r="I21" s="114" t="s">
        <v>31</v>
      </c>
      <c r="J21" s="35" t="s">
        <v>5</v>
      </c>
      <c r="K21" s="45"/>
    </row>
    <row r="22" spans="2:11" s="1" customFormat="1" ht="7" customHeight="1">
      <c r="B22" s="41"/>
      <c r="C22" s="42"/>
      <c r="D22" s="42"/>
      <c r="E22" s="42"/>
      <c r="F22" s="42"/>
      <c r="G22" s="42"/>
      <c r="H22" s="42"/>
      <c r="I22" s="113"/>
      <c r="J22" s="42"/>
      <c r="K22" s="45"/>
    </row>
    <row r="23" spans="2:11" s="1" customFormat="1" ht="14.5" customHeight="1">
      <c r="B23" s="41"/>
      <c r="C23" s="42"/>
      <c r="D23" s="37" t="s">
        <v>37</v>
      </c>
      <c r="E23" s="42"/>
      <c r="F23" s="42"/>
      <c r="G23" s="42"/>
      <c r="H23" s="42"/>
      <c r="I23" s="113"/>
      <c r="J23" s="42"/>
      <c r="K23" s="45"/>
    </row>
    <row r="24" spans="2:11" s="7" customFormat="1" ht="16.5" customHeight="1">
      <c r="B24" s="116"/>
      <c r="C24" s="117"/>
      <c r="D24" s="117"/>
      <c r="E24" s="350" t="s">
        <v>5</v>
      </c>
      <c r="F24" s="350"/>
      <c r="G24" s="350"/>
      <c r="H24" s="350"/>
      <c r="I24" s="118"/>
      <c r="J24" s="117"/>
      <c r="K24" s="119"/>
    </row>
    <row r="25" spans="2:11" s="1" customFormat="1" ht="7" customHeight="1">
      <c r="B25" s="41"/>
      <c r="C25" s="42"/>
      <c r="D25" s="42"/>
      <c r="E25" s="42"/>
      <c r="F25" s="42"/>
      <c r="G25" s="42"/>
      <c r="H25" s="42"/>
      <c r="I25" s="113"/>
      <c r="J25" s="42"/>
      <c r="K25" s="45"/>
    </row>
    <row r="26" spans="2:11" s="1" customFormat="1" ht="7" customHeight="1">
      <c r="B26" s="41"/>
      <c r="C26" s="42"/>
      <c r="D26" s="68"/>
      <c r="E26" s="68"/>
      <c r="F26" s="68"/>
      <c r="G26" s="68"/>
      <c r="H26" s="68"/>
      <c r="I26" s="120"/>
      <c r="J26" s="68"/>
      <c r="K26" s="121"/>
    </row>
    <row r="27" spans="2:11" s="1" customFormat="1" ht="25.4" customHeight="1">
      <c r="B27" s="41"/>
      <c r="C27" s="42"/>
      <c r="D27" s="122" t="s">
        <v>39</v>
      </c>
      <c r="E27" s="42"/>
      <c r="F27" s="42"/>
      <c r="G27" s="42"/>
      <c r="H27" s="42"/>
      <c r="I27" s="113"/>
      <c r="J27" s="123">
        <f>ROUND(J79,2)</f>
        <v>0</v>
      </c>
      <c r="K27" s="45"/>
    </row>
    <row r="28" spans="2:11" s="1" customFormat="1" ht="7" customHeight="1">
      <c r="B28" s="41"/>
      <c r="C28" s="42"/>
      <c r="D28" s="68"/>
      <c r="E28" s="68"/>
      <c r="F28" s="68"/>
      <c r="G28" s="68"/>
      <c r="H28" s="68"/>
      <c r="I28" s="120"/>
      <c r="J28" s="68"/>
      <c r="K28" s="121"/>
    </row>
    <row r="29" spans="2:11" s="1" customFormat="1" ht="14.5" customHeight="1">
      <c r="B29" s="41"/>
      <c r="C29" s="42"/>
      <c r="D29" s="42"/>
      <c r="E29" s="42"/>
      <c r="F29" s="46" t="s">
        <v>41</v>
      </c>
      <c r="G29" s="42"/>
      <c r="H29" s="42"/>
      <c r="I29" s="124" t="s">
        <v>40</v>
      </c>
      <c r="J29" s="46" t="s">
        <v>42</v>
      </c>
      <c r="K29" s="45"/>
    </row>
    <row r="30" spans="2:11" s="1" customFormat="1" ht="14.5" customHeight="1">
      <c r="B30" s="41"/>
      <c r="C30" s="42"/>
      <c r="D30" s="49" t="s">
        <v>43</v>
      </c>
      <c r="E30" s="49" t="s">
        <v>44</v>
      </c>
      <c r="F30" s="125">
        <f>ROUND(SUM(BE79:BE121),2)</f>
        <v>0</v>
      </c>
      <c r="G30" s="42"/>
      <c r="H30" s="42"/>
      <c r="I30" s="126">
        <v>0.21</v>
      </c>
      <c r="J30" s="125">
        <f>ROUND(ROUND((SUM(BE79:BE121)),2)*I30,2)</f>
        <v>0</v>
      </c>
      <c r="K30" s="45"/>
    </row>
    <row r="31" spans="2:11" s="1" customFormat="1" ht="14.5" customHeight="1">
      <c r="B31" s="41"/>
      <c r="C31" s="42"/>
      <c r="D31" s="42"/>
      <c r="E31" s="49" t="s">
        <v>45</v>
      </c>
      <c r="F31" s="125">
        <f>ROUND(SUM(BF79:BF121),2)</f>
        <v>0</v>
      </c>
      <c r="G31" s="42"/>
      <c r="H31" s="42"/>
      <c r="I31" s="126">
        <v>0.15</v>
      </c>
      <c r="J31" s="125">
        <f>ROUND(ROUND((SUM(BF79:BF121)),2)*I31,2)</f>
        <v>0</v>
      </c>
      <c r="K31" s="45"/>
    </row>
    <row r="32" spans="2:11" s="1" customFormat="1" ht="14.5" customHeight="1" hidden="1">
      <c r="B32" s="41"/>
      <c r="C32" s="42"/>
      <c r="D32" s="42"/>
      <c r="E32" s="49" t="s">
        <v>46</v>
      </c>
      <c r="F32" s="125">
        <f>ROUND(SUM(BG79:BG121),2)</f>
        <v>0</v>
      </c>
      <c r="G32" s="42"/>
      <c r="H32" s="42"/>
      <c r="I32" s="126">
        <v>0.21</v>
      </c>
      <c r="J32" s="125">
        <v>0</v>
      </c>
      <c r="K32" s="45"/>
    </row>
    <row r="33" spans="2:11" s="1" customFormat="1" ht="14.5" customHeight="1" hidden="1">
      <c r="B33" s="41"/>
      <c r="C33" s="42"/>
      <c r="D33" s="42"/>
      <c r="E33" s="49" t="s">
        <v>47</v>
      </c>
      <c r="F33" s="125">
        <f>ROUND(SUM(BH79:BH121),2)</f>
        <v>0</v>
      </c>
      <c r="G33" s="42"/>
      <c r="H33" s="42"/>
      <c r="I33" s="126">
        <v>0.15</v>
      </c>
      <c r="J33" s="125">
        <v>0</v>
      </c>
      <c r="K33" s="45"/>
    </row>
    <row r="34" spans="2:11" s="1" customFormat="1" ht="14.5" customHeight="1" hidden="1">
      <c r="B34" s="41"/>
      <c r="C34" s="42"/>
      <c r="D34" s="42"/>
      <c r="E34" s="49" t="s">
        <v>48</v>
      </c>
      <c r="F34" s="125">
        <f>ROUND(SUM(BI79:BI121),2)</f>
        <v>0</v>
      </c>
      <c r="G34" s="42"/>
      <c r="H34" s="42"/>
      <c r="I34" s="126">
        <v>0</v>
      </c>
      <c r="J34" s="125">
        <v>0</v>
      </c>
      <c r="K34" s="45"/>
    </row>
    <row r="35" spans="2:11" s="1" customFormat="1" ht="7" customHeight="1">
      <c r="B35" s="41"/>
      <c r="C35" s="42"/>
      <c r="D35" s="42"/>
      <c r="E35" s="42"/>
      <c r="F35" s="42"/>
      <c r="G35" s="42"/>
      <c r="H35" s="42"/>
      <c r="I35" s="113"/>
      <c r="J35" s="42"/>
      <c r="K35" s="45"/>
    </row>
    <row r="36" spans="2:11" s="1" customFormat="1" ht="25.4" customHeight="1">
      <c r="B36" s="41"/>
      <c r="C36" s="127"/>
      <c r="D36" s="128" t="s">
        <v>49</v>
      </c>
      <c r="E36" s="71"/>
      <c r="F36" s="71"/>
      <c r="G36" s="129" t="s">
        <v>50</v>
      </c>
      <c r="H36" s="130" t="s">
        <v>51</v>
      </c>
      <c r="I36" s="131"/>
      <c r="J36" s="132">
        <f>SUM(J27:J34)</f>
        <v>0</v>
      </c>
      <c r="K36" s="133"/>
    </row>
    <row r="37" spans="2:11" s="1" customFormat="1" ht="14.5" customHeight="1">
      <c r="B37" s="56"/>
      <c r="C37" s="57"/>
      <c r="D37" s="57"/>
      <c r="E37" s="57"/>
      <c r="F37" s="57"/>
      <c r="G37" s="57"/>
      <c r="H37" s="57"/>
      <c r="I37" s="134"/>
      <c r="J37" s="57"/>
      <c r="K37" s="58"/>
    </row>
    <row r="41" spans="2:11" s="1" customFormat="1" ht="7" customHeight="1">
      <c r="B41" s="59"/>
      <c r="C41" s="60"/>
      <c r="D41" s="60"/>
      <c r="E41" s="60"/>
      <c r="F41" s="60"/>
      <c r="G41" s="60"/>
      <c r="H41" s="60"/>
      <c r="I41" s="135"/>
      <c r="J41" s="60"/>
      <c r="K41" s="136"/>
    </row>
    <row r="42" spans="2:11" s="1" customFormat="1" ht="37" customHeight="1">
      <c r="B42" s="41"/>
      <c r="C42" s="30" t="s">
        <v>141</v>
      </c>
      <c r="D42" s="42"/>
      <c r="E42" s="42"/>
      <c r="F42" s="42"/>
      <c r="G42" s="42"/>
      <c r="H42" s="42"/>
      <c r="I42" s="113"/>
      <c r="J42" s="42"/>
      <c r="K42" s="45"/>
    </row>
    <row r="43" spans="2:11" s="1" customFormat="1" ht="7" customHeight="1">
      <c r="B43" s="41"/>
      <c r="C43" s="42"/>
      <c r="D43" s="42"/>
      <c r="E43" s="42"/>
      <c r="F43" s="42"/>
      <c r="G43" s="42"/>
      <c r="H43" s="42"/>
      <c r="I43" s="113"/>
      <c r="J43" s="42"/>
      <c r="K43" s="45"/>
    </row>
    <row r="44" spans="2:11" s="1" customFormat="1" ht="14.5" customHeight="1">
      <c r="B44" s="41"/>
      <c r="C44" s="37" t="s">
        <v>19</v>
      </c>
      <c r="D44" s="42"/>
      <c r="E44" s="42"/>
      <c r="F44" s="42"/>
      <c r="G44" s="42"/>
      <c r="H44" s="42"/>
      <c r="I44" s="113"/>
      <c r="J44" s="42"/>
      <c r="K44" s="45"/>
    </row>
    <row r="45" spans="2:11" s="1" customFormat="1" ht="16.5" customHeight="1">
      <c r="B45" s="41"/>
      <c r="C45" s="42"/>
      <c r="D45" s="42"/>
      <c r="E45" s="374" t="str">
        <f>E7</f>
        <v>Plácek v Hlubočepích</v>
      </c>
      <c r="F45" s="380"/>
      <c r="G45" s="380"/>
      <c r="H45" s="380"/>
      <c r="I45" s="113"/>
      <c r="J45" s="42"/>
      <c r="K45" s="45"/>
    </row>
    <row r="46" spans="2:11" s="1" customFormat="1" ht="14.5" customHeight="1">
      <c r="B46" s="41"/>
      <c r="C46" s="37" t="s">
        <v>137</v>
      </c>
      <c r="D46" s="42"/>
      <c r="E46" s="42"/>
      <c r="F46" s="42"/>
      <c r="G46" s="42"/>
      <c r="H46" s="42"/>
      <c r="I46" s="113"/>
      <c r="J46" s="42"/>
      <c r="K46" s="45"/>
    </row>
    <row r="47" spans="2:11" s="1" customFormat="1" ht="17.25" customHeight="1">
      <c r="B47" s="41"/>
      <c r="C47" s="42"/>
      <c r="D47" s="42"/>
      <c r="E47" s="376" t="str">
        <f>E9</f>
        <v>04 - SO 04 Herní prvky a vybavení</v>
      </c>
      <c r="F47" s="375"/>
      <c r="G47" s="375"/>
      <c r="H47" s="375"/>
      <c r="I47" s="113"/>
      <c r="J47" s="42"/>
      <c r="K47" s="45"/>
    </row>
    <row r="48" spans="2:11" s="1" customFormat="1" ht="7" customHeight="1">
      <c r="B48" s="41"/>
      <c r="C48" s="42"/>
      <c r="D48" s="42"/>
      <c r="E48" s="42"/>
      <c r="F48" s="42"/>
      <c r="G48" s="42"/>
      <c r="H48" s="42"/>
      <c r="I48" s="113"/>
      <c r="J48" s="42"/>
      <c r="K48" s="45"/>
    </row>
    <row r="49" spans="2:11" s="1" customFormat="1" ht="18" customHeight="1">
      <c r="B49" s="41"/>
      <c r="C49" s="37" t="s">
        <v>23</v>
      </c>
      <c r="D49" s="42"/>
      <c r="E49" s="42"/>
      <c r="F49" s="35" t="str">
        <f>F12</f>
        <v>p.č.1282/1, k.ú. Hlubočepy [728837]</v>
      </c>
      <c r="G49" s="42"/>
      <c r="H49" s="42"/>
      <c r="I49" s="114" t="s">
        <v>25</v>
      </c>
      <c r="J49" s="115" t="str">
        <f>IF(J12="","",J12)</f>
        <v>30. 10. 2018</v>
      </c>
      <c r="K49" s="45"/>
    </row>
    <row r="50" spans="2:11" s="1" customFormat="1" ht="7" customHeight="1">
      <c r="B50" s="41"/>
      <c r="C50" s="42"/>
      <c r="D50" s="42"/>
      <c r="E50" s="42"/>
      <c r="F50" s="42"/>
      <c r="G50" s="42"/>
      <c r="H50" s="42"/>
      <c r="I50" s="113"/>
      <c r="J50" s="42"/>
      <c r="K50" s="45"/>
    </row>
    <row r="51" spans="2:11" s="1" customFormat="1" ht="13.5">
      <c r="B51" s="41"/>
      <c r="C51" s="37" t="s">
        <v>27</v>
      </c>
      <c r="D51" s="42"/>
      <c r="E51" s="42"/>
      <c r="F51" s="35" t="str">
        <f>E15</f>
        <v>M.Č. PRAHA 5</v>
      </c>
      <c r="G51" s="42"/>
      <c r="H51" s="42"/>
      <c r="I51" s="114" t="s">
        <v>34</v>
      </c>
      <c r="J51" s="350" t="str">
        <f>E21</f>
        <v>VISION FOR LIFE s.r.o.</v>
      </c>
      <c r="K51" s="45"/>
    </row>
    <row r="52" spans="2:11" s="1" customFormat="1" ht="14.5" customHeight="1">
      <c r="B52" s="41"/>
      <c r="C52" s="37" t="s">
        <v>32</v>
      </c>
      <c r="D52" s="42"/>
      <c r="E52" s="42"/>
      <c r="F52" s="35" t="str">
        <f>IF(E18="","",E18)</f>
        <v/>
      </c>
      <c r="G52" s="42"/>
      <c r="H52" s="42"/>
      <c r="I52" s="113"/>
      <c r="J52" s="377"/>
      <c r="K52" s="45"/>
    </row>
    <row r="53" spans="2:11" s="1" customFormat="1" ht="10.4" customHeight="1">
      <c r="B53" s="41"/>
      <c r="C53" s="42"/>
      <c r="D53" s="42"/>
      <c r="E53" s="42"/>
      <c r="F53" s="42"/>
      <c r="G53" s="42"/>
      <c r="H53" s="42"/>
      <c r="I53" s="113"/>
      <c r="J53" s="42"/>
      <c r="K53" s="45"/>
    </row>
    <row r="54" spans="2:11" s="1" customFormat="1" ht="29.25" customHeight="1">
      <c r="B54" s="41"/>
      <c r="C54" s="137" t="s">
        <v>142</v>
      </c>
      <c r="D54" s="127"/>
      <c r="E54" s="127"/>
      <c r="F54" s="127"/>
      <c r="G54" s="127"/>
      <c r="H54" s="127"/>
      <c r="I54" s="138"/>
      <c r="J54" s="139" t="s">
        <v>143</v>
      </c>
      <c r="K54" s="140"/>
    </row>
    <row r="55" spans="2:11" s="1" customFormat="1" ht="10.4" customHeight="1">
      <c r="B55" s="41"/>
      <c r="C55" s="42"/>
      <c r="D55" s="42"/>
      <c r="E55" s="42"/>
      <c r="F55" s="42"/>
      <c r="G55" s="42"/>
      <c r="H55" s="42"/>
      <c r="I55" s="113"/>
      <c r="J55" s="42"/>
      <c r="K55" s="45"/>
    </row>
    <row r="56" spans="2:47" s="1" customFormat="1" ht="29.25" customHeight="1">
      <c r="B56" s="41"/>
      <c r="C56" s="141" t="s">
        <v>144</v>
      </c>
      <c r="D56" s="42"/>
      <c r="E56" s="42"/>
      <c r="F56" s="42"/>
      <c r="G56" s="42"/>
      <c r="H56" s="42"/>
      <c r="I56" s="113"/>
      <c r="J56" s="123">
        <f>J79</f>
        <v>0</v>
      </c>
      <c r="K56" s="45"/>
      <c r="AU56" s="24" t="s">
        <v>145</v>
      </c>
    </row>
    <row r="57" spans="2:11" s="8" customFormat="1" ht="25" customHeight="1">
      <c r="B57" s="142"/>
      <c r="C57" s="143"/>
      <c r="D57" s="144" t="s">
        <v>146</v>
      </c>
      <c r="E57" s="145"/>
      <c r="F57" s="145"/>
      <c r="G57" s="145"/>
      <c r="H57" s="145"/>
      <c r="I57" s="146"/>
      <c r="J57" s="147">
        <f>J80</f>
        <v>0</v>
      </c>
      <c r="K57" s="148"/>
    </row>
    <row r="58" spans="2:11" s="9" customFormat="1" ht="19.9" customHeight="1">
      <c r="B58" s="149"/>
      <c r="C58" s="150"/>
      <c r="D58" s="151" t="s">
        <v>371</v>
      </c>
      <c r="E58" s="152"/>
      <c r="F58" s="152"/>
      <c r="G58" s="152"/>
      <c r="H58" s="152"/>
      <c r="I58" s="153"/>
      <c r="J58" s="154">
        <f>J81</f>
        <v>0</v>
      </c>
      <c r="K58" s="155"/>
    </row>
    <row r="59" spans="2:11" s="9" customFormat="1" ht="19.9" customHeight="1">
      <c r="B59" s="149"/>
      <c r="C59" s="150"/>
      <c r="D59" s="151" t="s">
        <v>372</v>
      </c>
      <c r="E59" s="152"/>
      <c r="F59" s="152"/>
      <c r="G59" s="152"/>
      <c r="H59" s="152"/>
      <c r="I59" s="153"/>
      <c r="J59" s="154">
        <f>J120</f>
        <v>0</v>
      </c>
      <c r="K59" s="155"/>
    </row>
    <row r="60" spans="2:11" s="1" customFormat="1" ht="21.75" customHeight="1">
      <c r="B60" s="41"/>
      <c r="C60" s="42"/>
      <c r="D60" s="42"/>
      <c r="E60" s="42"/>
      <c r="F60" s="42"/>
      <c r="G60" s="42"/>
      <c r="H60" s="42"/>
      <c r="I60" s="113"/>
      <c r="J60" s="42"/>
      <c r="K60" s="45"/>
    </row>
    <row r="61" spans="2:11" s="1" customFormat="1" ht="7" customHeight="1">
      <c r="B61" s="56"/>
      <c r="C61" s="57"/>
      <c r="D61" s="57"/>
      <c r="E61" s="57"/>
      <c r="F61" s="57"/>
      <c r="G61" s="57"/>
      <c r="H61" s="57"/>
      <c r="I61" s="134"/>
      <c r="J61" s="57"/>
      <c r="K61" s="58"/>
    </row>
    <row r="65" spans="2:12" s="1" customFormat="1" ht="7" customHeight="1">
      <c r="B65" s="59"/>
      <c r="C65" s="60"/>
      <c r="D65" s="60"/>
      <c r="E65" s="60"/>
      <c r="F65" s="60"/>
      <c r="G65" s="60"/>
      <c r="H65" s="60"/>
      <c r="I65" s="135"/>
      <c r="J65" s="60"/>
      <c r="K65" s="60"/>
      <c r="L65" s="41"/>
    </row>
    <row r="66" spans="2:12" s="1" customFormat="1" ht="37" customHeight="1">
      <c r="B66" s="41"/>
      <c r="C66" s="61" t="s">
        <v>151</v>
      </c>
      <c r="I66" s="156"/>
      <c r="L66" s="41"/>
    </row>
    <row r="67" spans="2:12" s="1" customFormat="1" ht="7" customHeight="1">
      <c r="B67" s="41"/>
      <c r="I67" s="156"/>
      <c r="L67" s="41"/>
    </row>
    <row r="68" spans="2:12" s="1" customFormat="1" ht="14.5" customHeight="1">
      <c r="B68" s="41"/>
      <c r="C68" s="63" t="s">
        <v>19</v>
      </c>
      <c r="I68" s="156"/>
      <c r="L68" s="41"/>
    </row>
    <row r="69" spans="2:12" s="1" customFormat="1" ht="16.5" customHeight="1">
      <c r="B69" s="41"/>
      <c r="E69" s="378" t="str">
        <f>E7</f>
        <v>Plácek v Hlubočepích</v>
      </c>
      <c r="F69" s="379"/>
      <c r="G69" s="379"/>
      <c r="H69" s="379"/>
      <c r="I69" s="156"/>
      <c r="L69" s="41"/>
    </row>
    <row r="70" spans="2:12" s="1" customFormat="1" ht="14.5" customHeight="1">
      <c r="B70" s="41"/>
      <c r="C70" s="63" t="s">
        <v>137</v>
      </c>
      <c r="I70" s="156"/>
      <c r="L70" s="41"/>
    </row>
    <row r="71" spans="2:12" s="1" customFormat="1" ht="17.25" customHeight="1">
      <c r="B71" s="41"/>
      <c r="E71" s="358" t="str">
        <f>E9</f>
        <v>04 - SO 04 Herní prvky a vybavení</v>
      </c>
      <c r="F71" s="372"/>
      <c r="G71" s="372"/>
      <c r="H71" s="372"/>
      <c r="I71" s="156"/>
      <c r="L71" s="41"/>
    </row>
    <row r="72" spans="2:12" s="1" customFormat="1" ht="7" customHeight="1">
      <c r="B72" s="41"/>
      <c r="I72" s="156"/>
      <c r="L72" s="41"/>
    </row>
    <row r="73" spans="2:12" s="1" customFormat="1" ht="18" customHeight="1">
      <c r="B73" s="41"/>
      <c r="C73" s="63" t="s">
        <v>23</v>
      </c>
      <c r="F73" s="157" t="str">
        <f>F12</f>
        <v>p.č.1282/1, k.ú. Hlubočepy [728837]</v>
      </c>
      <c r="I73" s="158" t="s">
        <v>25</v>
      </c>
      <c r="J73" s="67" t="str">
        <f>IF(J12="","",J12)</f>
        <v>30. 10. 2018</v>
      </c>
      <c r="L73" s="41"/>
    </row>
    <row r="74" spans="2:12" s="1" customFormat="1" ht="7" customHeight="1">
      <c r="B74" s="41"/>
      <c r="I74" s="156"/>
      <c r="L74" s="41"/>
    </row>
    <row r="75" spans="2:12" s="1" customFormat="1" ht="13.5">
      <c r="B75" s="41"/>
      <c r="C75" s="63" t="s">
        <v>27</v>
      </c>
      <c r="F75" s="157" t="str">
        <f>E15</f>
        <v>M.Č. PRAHA 5</v>
      </c>
      <c r="I75" s="158" t="s">
        <v>34</v>
      </c>
      <c r="J75" s="157" t="str">
        <f>E21</f>
        <v>VISION FOR LIFE s.r.o.</v>
      </c>
      <c r="L75" s="41"/>
    </row>
    <row r="76" spans="2:12" s="1" customFormat="1" ht="14.5" customHeight="1">
      <c r="B76" s="41"/>
      <c r="C76" s="63" t="s">
        <v>32</v>
      </c>
      <c r="F76" s="157" t="str">
        <f>IF(E18="","",E18)</f>
        <v/>
      </c>
      <c r="I76" s="156"/>
      <c r="L76" s="41"/>
    </row>
    <row r="77" spans="2:12" s="1" customFormat="1" ht="10.4" customHeight="1">
      <c r="B77" s="41"/>
      <c r="I77" s="156"/>
      <c r="L77" s="41"/>
    </row>
    <row r="78" spans="2:20" s="10" customFormat="1" ht="29.25" customHeight="1">
      <c r="B78" s="159"/>
      <c r="C78" s="160" t="s">
        <v>152</v>
      </c>
      <c r="D78" s="161" t="s">
        <v>58</v>
      </c>
      <c r="E78" s="161" t="s">
        <v>54</v>
      </c>
      <c r="F78" s="161" t="s">
        <v>153</v>
      </c>
      <c r="G78" s="161" t="s">
        <v>154</v>
      </c>
      <c r="H78" s="161" t="s">
        <v>155</v>
      </c>
      <c r="I78" s="162" t="s">
        <v>156</v>
      </c>
      <c r="J78" s="161" t="s">
        <v>143</v>
      </c>
      <c r="K78" s="163" t="s">
        <v>157</v>
      </c>
      <c r="L78" s="159"/>
      <c r="M78" s="73" t="s">
        <v>158</v>
      </c>
      <c r="N78" s="74" t="s">
        <v>43</v>
      </c>
      <c r="O78" s="74" t="s">
        <v>159</v>
      </c>
      <c r="P78" s="74" t="s">
        <v>160</v>
      </c>
      <c r="Q78" s="74" t="s">
        <v>161</v>
      </c>
      <c r="R78" s="74" t="s">
        <v>162</v>
      </c>
      <c r="S78" s="74" t="s">
        <v>163</v>
      </c>
      <c r="T78" s="75" t="s">
        <v>164</v>
      </c>
    </row>
    <row r="79" spans="2:63" s="1" customFormat="1" ht="29.25" customHeight="1">
      <c r="B79" s="41"/>
      <c r="C79" s="77" t="s">
        <v>144</v>
      </c>
      <c r="I79" s="156"/>
      <c r="J79" s="164">
        <f>BK79</f>
        <v>0</v>
      </c>
      <c r="L79" s="41"/>
      <c r="M79" s="76"/>
      <c r="N79" s="68"/>
      <c r="O79" s="68"/>
      <c r="P79" s="165">
        <f>P80</f>
        <v>0</v>
      </c>
      <c r="Q79" s="68"/>
      <c r="R79" s="165">
        <f>R80</f>
        <v>10.663000000000002</v>
      </c>
      <c r="S79" s="68"/>
      <c r="T79" s="166">
        <f>T80</f>
        <v>0</v>
      </c>
      <c r="AT79" s="24" t="s">
        <v>72</v>
      </c>
      <c r="AU79" s="24" t="s">
        <v>145</v>
      </c>
      <c r="BK79" s="167">
        <f>BK80</f>
        <v>0</v>
      </c>
    </row>
    <row r="80" spans="2:63" s="11" customFormat="1" ht="37.4" customHeight="1">
      <c r="B80" s="168"/>
      <c r="D80" s="169" t="s">
        <v>72</v>
      </c>
      <c r="E80" s="170" t="s">
        <v>165</v>
      </c>
      <c r="F80" s="170" t="s">
        <v>166</v>
      </c>
      <c r="I80" s="171"/>
      <c r="J80" s="172">
        <f>BK80</f>
        <v>0</v>
      </c>
      <c r="L80" s="168"/>
      <c r="M80" s="173"/>
      <c r="N80" s="174"/>
      <c r="O80" s="174"/>
      <c r="P80" s="175">
        <f>P81+P120</f>
        <v>0</v>
      </c>
      <c r="Q80" s="174"/>
      <c r="R80" s="175">
        <f>R81+R120</f>
        <v>10.663000000000002</v>
      </c>
      <c r="S80" s="174"/>
      <c r="T80" s="176">
        <f>T81+T120</f>
        <v>0</v>
      </c>
      <c r="AR80" s="169" t="s">
        <v>80</v>
      </c>
      <c r="AT80" s="177" t="s">
        <v>72</v>
      </c>
      <c r="AU80" s="177" t="s">
        <v>73</v>
      </c>
      <c r="AY80" s="169" t="s">
        <v>167</v>
      </c>
      <c r="BK80" s="178">
        <f>BK81+BK120</f>
        <v>0</v>
      </c>
    </row>
    <row r="81" spans="2:63" s="11" customFormat="1" ht="19.9" customHeight="1">
      <c r="B81" s="168"/>
      <c r="D81" s="169" t="s">
        <v>72</v>
      </c>
      <c r="E81" s="179" t="s">
        <v>224</v>
      </c>
      <c r="F81" s="179" t="s">
        <v>468</v>
      </c>
      <c r="I81" s="171"/>
      <c r="J81" s="180">
        <f>BK81</f>
        <v>0</v>
      </c>
      <c r="L81" s="168"/>
      <c r="M81" s="173"/>
      <c r="N81" s="174"/>
      <c r="O81" s="174"/>
      <c r="P81" s="175">
        <f>SUM(P82:P119)</f>
        <v>0</v>
      </c>
      <c r="Q81" s="174"/>
      <c r="R81" s="175">
        <f>SUM(R82:R119)</f>
        <v>10.663000000000002</v>
      </c>
      <c r="S81" s="174"/>
      <c r="T81" s="176">
        <f>SUM(T82:T119)</f>
        <v>0</v>
      </c>
      <c r="AR81" s="169" t="s">
        <v>80</v>
      </c>
      <c r="AT81" s="177" t="s">
        <v>72</v>
      </c>
      <c r="AU81" s="177" t="s">
        <v>80</v>
      </c>
      <c r="AY81" s="169" t="s">
        <v>167</v>
      </c>
      <c r="BK81" s="178">
        <f>SUM(BK82:BK119)</f>
        <v>0</v>
      </c>
    </row>
    <row r="82" spans="2:65" s="1" customFormat="1" ht="51" customHeight="1">
      <c r="B82" s="181"/>
      <c r="C82" s="182" t="s">
        <v>80</v>
      </c>
      <c r="D82" s="182" t="s">
        <v>169</v>
      </c>
      <c r="E82" s="183" t="s">
        <v>1878</v>
      </c>
      <c r="F82" s="184" t="s">
        <v>1879</v>
      </c>
      <c r="G82" s="185" t="s">
        <v>266</v>
      </c>
      <c r="H82" s="186">
        <v>1</v>
      </c>
      <c r="I82" s="187"/>
      <c r="J82" s="188">
        <f>ROUND(I82*H82,2)</f>
        <v>0</v>
      </c>
      <c r="K82" s="184" t="s">
        <v>5</v>
      </c>
      <c r="L82" s="41"/>
      <c r="M82" s="189" t="s">
        <v>5</v>
      </c>
      <c r="N82" s="190" t="s">
        <v>44</v>
      </c>
      <c r="O82" s="42"/>
      <c r="P82" s="191">
        <f>O82*H82</f>
        <v>0</v>
      </c>
      <c r="Q82" s="191">
        <v>0.6</v>
      </c>
      <c r="R82" s="191">
        <f>Q82*H82</f>
        <v>0.6</v>
      </c>
      <c r="S82" s="191">
        <v>0</v>
      </c>
      <c r="T82" s="192">
        <f>S82*H82</f>
        <v>0</v>
      </c>
      <c r="AR82" s="24" t="s">
        <v>174</v>
      </c>
      <c r="AT82" s="24" t="s">
        <v>169</v>
      </c>
      <c r="AU82" s="24" t="s">
        <v>82</v>
      </c>
      <c r="AY82" s="24" t="s">
        <v>167</v>
      </c>
      <c r="BE82" s="193">
        <f>IF(N82="základní",J82,0)</f>
        <v>0</v>
      </c>
      <c r="BF82" s="193">
        <f>IF(N82="snížená",J82,0)</f>
        <v>0</v>
      </c>
      <c r="BG82" s="193">
        <f>IF(N82="zákl. přenesená",J82,0)</f>
        <v>0</v>
      </c>
      <c r="BH82" s="193">
        <f>IF(N82="sníž. přenesená",J82,0)</f>
        <v>0</v>
      </c>
      <c r="BI82" s="193">
        <f>IF(N82="nulová",J82,0)</f>
        <v>0</v>
      </c>
      <c r="BJ82" s="24" t="s">
        <v>80</v>
      </c>
      <c r="BK82" s="193">
        <f>ROUND(I82*H82,2)</f>
        <v>0</v>
      </c>
      <c r="BL82" s="24" t="s">
        <v>174</v>
      </c>
      <c r="BM82" s="24" t="s">
        <v>1880</v>
      </c>
    </row>
    <row r="83" spans="2:47" s="1" customFormat="1" ht="19">
      <c r="B83" s="41"/>
      <c r="D83" s="194" t="s">
        <v>429</v>
      </c>
      <c r="F83" s="195" t="s">
        <v>1881</v>
      </c>
      <c r="I83" s="156"/>
      <c r="L83" s="41"/>
      <c r="M83" s="196"/>
      <c r="N83" s="42"/>
      <c r="O83" s="42"/>
      <c r="P83" s="42"/>
      <c r="Q83" s="42"/>
      <c r="R83" s="42"/>
      <c r="S83" s="42"/>
      <c r="T83" s="70"/>
      <c r="AT83" s="24" t="s">
        <v>429</v>
      </c>
      <c r="AU83" s="24" t="s">
        <v>82</v>
      </c>
    </row>
    <row r="84" spans="2:65" s="1" customFormat="1" ht="38.25" customHeight="1">
      <c r="B84" s="181"/>
      <c r="C84" s="182" t="s">
        <v>82</v>
      </c>
      <c r="D84" s="182" t="s">
        <v>169</v>
      </c>
      <c r="E84" s="183" t="s">
        <v>1882</v>
      </c>
      <c r="F84" s="184" t="s">
        <v>1883</v>
      </c>
      <c r="G84" s="185" t="s">
        <v>266</v>
      </c>
      <c r="H84" s="186">
        <v>17</v>
      </c>
      <c r="I84" s="187"/>
      <c r="J84" s="188">
        <f>ROUND(I84*H84,2)</f>
        <v>0</v>
      </c>
      <c r="K84" s="184" t="s">
        <v>5</v>
      </c>
      <c r="L84" s="41"/>
      <c r="M84" s="189" t="s">
        <v>5</v>
      </c>
      <c r="N84" s="190" t="s">
        <v>44</v>
      </c>
      <c r="O84" s="42"/>
      <c r="P84" s="191">
        <f>O84*H84</f>
        <v>0</v>
      </c>
      <c r="Q84" s="191">
        <v>0.025</v>
      </c>
      <c r="R84" s="191">
        <f>Q84*H84</f>
        <v>0.42500000000000004</v>
      </c>
      <c r="S84" s="191">
        <v>0</v>
      </c>
      <c r="T84" s="192">
        <f>S84*H84</f>
        <v>0</v>
      </c>
      <c r="AR84" s="24" t="s">
        <v>174</v>
      </c>
      <c r="AT84" s="24" t="s">
        <v>169</v>
      </c>
      <c r="AU84" s="24" t="s">
        <v>82</v>
      </c>
      <c r="AY84" s="24" t="s">
        <v>167</v>
      </c>
      <c r="BE84" s="193">
        <f>IF(N84="základní",J84,0)</f>
        <v>0</v>
      </c>
      <c r="BF84" s="193">
        <f>IF(N84="snížená",J84,0)</f>
        <v>0</v>
      </c>
      <c r="BG84" s="193">
        <f>IF(N84="zákl. přenesená",J84,0)</f>
        <v>0</v>
      </c>
      <c r="BH84" s="193">
        <f>IF(N84="sníž. přenesená",J84,0)</f>
        <v>0</v>
      </c>
      <c r="BI84" s="193">
        <f>IF(N84="nulová",J84,0)</f>
        <v>0</v>
      </c>
      <c r="BJ84" s="24" t="s">
        <v>80</v>
      </c>
      <c r="BK84" s="193">
        <f>ROUND(I84*H84,2)</f>
        <v>0</v>
      </c>
      <c r="BL84" s="24" t="s">
        <v>174</v>
      </c>
      <c r="BM84" s="24" t="s">
        <v>1884</v>
      </c>
    </row>
    <row r="85" spans="2:47" s="1" customFormat="1" ht="19">
      <c r="B85" s="41"/>
      <c r="D85" s="194" t="s">
        <v>429</v>
      </c>
      <c r="F85" s="195" t="s">
        <v>1881</v>
      </c>
      <c r="I85" s="156"/>
      <c r="L85" s="41"/>
      <c r="M85" s="196"/>
      <c r="N85" s="42"/>
      <c r="O85" s="42"/>
      <c r="P85" s="42"/>
      <c r="Q85" s="42"/>
      <c r="R85" s="42"/>
      <c r="S85" s="42"/>
      <c r="T85" s="70"/>
      <c r="AT85" s="24" t="s">
        <v>429</v>
      </c>
      <c r="AU85" s="24" t="s">
        <v>82</v>
      </c>
    </row>
    <row r="86" spans="2:65" s="1" customFormat="1" ht="51" customHeight="1">
      <c r="B86" s="181"/>
      <c r="C86" s="182" t="s">
        <v>188</v>
      </c>
      <c r="D86" s="182" t="s">
        <v>169</v>
      </c>
      <c r="E86" s="183" t="s">
        <v>1885</v>
      </c>
      <c r="F86" s="184" t="s">
        <v>1886</v>
      </c>
      <c r="G86" s="185" t="s">
        <v>266</v>
      </c>
      <c r="H86" s="186">
        <v>5</v>
      </c>
      <c r="I86" s="187"/>
      <c r="J86" s="188">
        <f>ROUND(I86*H86,2)</f>
        <v>0</v>
      </c>
      <c r="K86" s="184" t="s">
        <v>5</v>
      </c>
      <c r="L86" s="41"/>
      <c r="M86" s="189" t="s">
        <v>5</v>
      </c>
      <c r="N86" s="190" t="s">
        <v>44</v>
      </c>
      <c r="O86" s="42"/>
      <c r="P86" s="191">
        <f>O86*H86</f>
        <v>0</v>
      </c>
      <c r="Q86" s="191">
        <v>0.043</v>
      </c>
      <c r="R86" s="191">
        <f>Q86*H86</f>
        <v>0.21499999999999997</v>
      </c>
      <c r="S86" s="191">
        <v>0</v>
      </c>
      <c r="T86" s="192">
        <f>S86*H86</f>
        <v>0</v>
      </c>
      <c r="AR86" s="24" t="s">
        <v>174</v>
      </c>
      <c r="AT86" s="24" t="s">
        <v>169</v>
      </c>
      <c r="AU86" s="24" t="s">
        <v>82</v>
      </c>
      <c r="AY86" s="24" t="s">
        <v>167</v>
      </c>
      <c r="BE86" s="193">
        <f>IF(N86="základní",J86,0)</f>
        <v>0</v>
      </c>
      <c r="BF86" s="193">
        <f>IF(N86="snížená",J86,0)</f>
        <v>0</v>
      </c>
      <c r="BG86" s="193">
        <f>IF(N86="zákl. přenesená",J86,0)</f>
        <v>0</v>
      </c>
      <c r="BH86" s="193">
        <f>IF(N86="sníž. přenesená",J86,0)</f>
        <v>0</v>
      </c>
      <c r="BI86" s="193">
        <f>IF(N86="nulová",J86,0)</f>
        <v>0</v>
      </c>
      <c r="BJ86" s="24" t="s">
        <v>80</v>
      </c>
      <c r="BK86" s="193">
        <f>ROUND(I86*H86,2)</f>
        <v>0</v>
      </c>
      <c r="BL86" s="24" t="s">
        <v>174</v>
      </c>
      <c r="BM86" s="24" t="s">
        <v>1887</v>
      </c>
    </row>
    <row r="87" spans="2:47" s="1" customFormat="1" ht="19">
      <c r="B87" s="41"/>
      <c r="D87" s="194" t="s">
        <v>429</v>
      </c>
      <c r="F87" s="195" t="s">
        <v>1881</v>
      </c>
      <c r="I87" s="156"/>
      <c r="L87" s="41"/>
      <c r="M87" s="196"/>
      <c r="N87" s="42"/>
      <c r="O87" s="42"/>
      <c r="P87" s="42"/>
      <c r="Q87" s="42"/>
      <c r="R87" s="42"/>
      <c r="S87" s="42"/>
      <c r="T87" s="70"/>
      <c r="AT87" s="24" t="s">
        <v>429</v>
      </c>
      <c r="AU87" s="24" t="s">
        <v>82</v>
      </c>
    </row>
    <row r="88" spans="2:65" s="1" customFormat="1" ht="51" customHeight="1">
      <c r="B88" s="181"/>
      <c r="C88" s="182" t="s">
        <v>174</v>
      </c>
      <c r="D88" s="182" t="s">
        <v>169</v>
      </c>
      <c r="E88" s="183" t="s">
        <v>1888</v>
      </c>
      <c r="F88" s="184" t="s">
        <v>1889</v>
      </c>
      <c r="G88" s="185" t="s">
        <v>266</v>
      </c>
      <c r="H88" s="186">
        <v>2</v>
      </c>
      <c r="I88" s="187"/>
      <c r="J88" s="188">
        <f>ROUND(I88*H88,2)</f>
        <v>0</v>
      </c>
      <c r="K88" s="184" t="s">
        <v>5</v>
      </c>
      <c r="L88" s="41"/>
      <c r="M88" s="189" t="s">
        <v>5</v>
      </c>
      <c r="N88" s="190" t="s">
        <v>44</v>
      </c>
      <c r="O88" s="42"/>
      <c r="P88" s="191">
        <f>O88*H88</f>
        <v>0</v>
      </c>
      <c r="Q88" s="191">
        <v>0.026</v>
      </c>
      <c r="R88" s="191">
        <f>Q88*H88</f>
        <v>0.052</v>
      </c>
      <c r="S88" s="191">
        <v>0</v>
      </c>
      <c r="T88" s="192">
        <f>S88*H88</f>
        <v>0</v>
      </c>
      <c r="AR88" s="24" t="s">
        <v>174</v>
      </c>
      <c r="AT88" s="24" t="s">
        <v>169</v>
      </c>
      <c r="AU88" s="24" t="s">
        <v>82</v>
      </c>
      <c r="AY88" s="24" t="s">
        <v>167</v>
      </c>
      <c r="BE88" s="193">
        <f>IF(N88="základní",J88,0)</f>
        <v>0</v>
      </c>
      <c r="BF88" s="193">
        <f>IF(N88="snížená",J88,0)</f>
        <v>0</v>
      </c>
      <c r="BG88" s="193">
        <f>IF(N88="zákl. přenesená",J88,0)</f>
        <v>0</v>
      </c>
      <c r="BH88" s="193">
        <f>IF(N88="sníž. přenesená",J88,0)</f>
        <v>0</v>
      </c>
      <c r="BI88" s="193">
        <f>IF(N88="nulová",J88,0)</f>
        <v>0</v>
      </c>
      <c r="BJ88" s="24" t="s">
        <v>80</v>
      </c>
      <c r="BK88" s="193">
        <f>ROUND(I88*H88,2)</f>
        <v>0</v>
      </c>
      <c r="BL88" s="24" t="s">
        <v>174</v>
      </c>
      <c r="BM88" s="24" t="s">
        <v>1890</v>
      </c>
    </row>
    <row r="89" spans="2:47" s="1" customFormat="1" ht="19">
      <c r="B89" s="41"/>
      <c r="D89" s="194" t="s">
        <v>429</v>
      </c>
      <c r="F89" s="195" t="s">
        <v>1881</v>
      </c>
      <c r="I89" s="156"/>
      <c r="L89" s="41"/>
      <c r="M89" s="196"/>
      <c r="N89" s="42"/>
      <c r="O89" s="42"/>
      <c r="P89" s="42"/>
      <c r="Q89" s="42"/>
      <c r="R89" s="42"/>
      <c r="S89" s="42"/>
      <c r="T89" s="70"/>
      <c r="AT89" s="24" t="s">
        <v>429</v>
      </c>
      <c r="AU89" s="24" t="s">
        <v>82</v>
      </c>
    </row>
    <row r="90" spans="2:65" s="1" customFormat="1" ht="38.25" customHeight="1">
      <c r="B90" s="181"/>
      <c r="C90" s="182" t="s">
        <v>197</v>
      </c>
      <c r="D90" s="182" t="s">
        <v>169</v>
      </c>
      <c r="E90" s="183" t="s">
        <v>1891</v>
      </c>
      <c r="F90" s="184" t="s">
        <v>1892</v>
      </c>
      <c r="G90" s="185" t="s">
        <v>266</v>
      </c>
      <c r="H90" s="186">
        <v>2</v>
      </c>
      <c r="I90" s="187"/>
      <c r="J90" s="188">
        <f>ROUND(I90*H90,2)</f>
        <v>0</v>
      </c>
      <c r="K90" s="184" t="s">
        <v>5</v>
      </c>
      <c r="L90" s="41"/>
      <c r="M90" s="189" t="s">
        <v>5</v>
      </c>
      <c r="N90" s="190" t="s">
        <v>44</v>
      </c>
      <c r="O90" s="42"/>
      <c r="P90" s="191">
        <f>O90*H90</f>
        <v>0</v>
      </c>
      <c r="Q90" s="191">
        <v>0.028</v>
      </c>
      <c r="R90" s="191">
        <f>Q90*H90</f>
        <v>0.056</v>
      </c>
      <c r="S90" s="191">
        <v>0</v>
      </c>
      <c r="T90" s="192">
        <f>S90*H90</f>
        <v>0</v>
      </c>
      <c r="AR90" s="24" t="s">
        <v>174</v>
      </c>
      <c r="AT90" s="24" t="s">
        <v>169</v>
      </c>
      <c r="AU90" s="24" t="s">
        <v>82</v>
      </c>
      <c r="AY90" s="24" t="s">
        <v>167</v>
      </c>
      <c r="BE90" s="193">
        <f>IF(N90="základní",J90,0)</f>
        <v>0</v>
      </c>
      <c r="BF90" s="193">
        <f>IF(N90="snížená",J90,0)</f>
        <v>0</v>
      </c>
      <c r="BG90" s="193">
        <f>IF(N90="zákl. přenesená",J90,0)</f>
        <v>0</v>
      </c>
      <c r="BH90" s="193">
        <f>IF(N90="sníž. přenesená",J90,0)</f>
        <v>0</v>
      </c>
      <c r="BI90" s="193">
        <f>IF(N90="nulová",J90,0)</f>
        <v>0</v>
      </c>
      <c r="BJ90" s="24" t="s">
        <v>80</v>
      </c>
      <c r="BK90" s="193">
        <f>ROUND(I90*H90,2)</f>
        <v>0</v>
      </c>
      <c r="BL90" s="24" t="s">
        <v>174</v>
      </c>
      <c r="BM90" s="24" t="s">
        <v>1893</v>
      </c>
    </row>
    <row r="91" spans="2:47" s="1" customFormat="1" ht="19">
      <c r="B91" s="41"/>
      <c r="D91" s="194" t="s">
        <v>429</v>
      </c>
      <c r="F91" s="195" t="s">
        <v>1881</v>
      </c>
      <c r="I91" s="156"/>
      <c r="L91" s="41"/>
      <c r="M91" s="196"/>
      <c r="N91" s="42"/>
      <c r="O91" s="42"/>
      <c r="P91" s="42"/>
      <c r="Q91" s="42"/>
      <c r="R91" s="42"/>
      <c r="S91" s="42"/>
      <c r="T91" s="70"/>
      <c r="AT91" s="24" t="s">
        <v>429</v>
      </c>
      <c r="AU91" s="24" t="s">
        <v>82</v>
      </c>
    </row>
    <row r="92" spans="2:65" s="1" customFormat="1" ht="51" customHeight="1">
      <c r="B92" s="181"/>
      <c r="C92" s="182" t="s">
        <v>205</v>
      </c>
      <c r="D92" s="182" t="s">
        <v>169</v>
      </c>
      <c r="E92" s="183" t="s">
        <v>1894</v>
      </c>
      <c r="F92" s="184" t="s">
        <v>1895</v>
      </c>
      <c r="G92" s="185" t="s">
        <v>266</v>
      </c>
      <c r="H92" s="186">
        <v>2</v>
      </c>
      <c r="I92" s="187"/>
      <c r="J92" s="188">
        <f>ROUND(I92*H92,2)</f>
        <v>0</v>
      </c>
      <c r="K92" s="184" t="s">
        <v>5</v>
      </c>
      <c r="L92" s="41"/>
      <c r="M92" s="189" t="s">
        <v>5</v>
      </c>
      <c r="N92" s="190" t="s">
        <v>44</v>
      </c>
      <c r="O92" s="42"/>
      <c r="P92" s="191">
        <f>O92*H92</f>
        <v>0</v>
      </c>
      <c r="Q92" s="191">
        <v>0.04</v>
      </c>
      <c r="R92" s="191">
        <f>Q92*H92</f>
        <v>0.08</v>
      </c>
      <c r="S92" s="191">
        <v>0</v>
      </c>
      <c r="T92" s="192">
        <f>S92*H92</f>
        <v>0</v>
      </c>
      <c r="AR92" s="24" t="s">
        <v>174</v>
      </c>
      <c r="AT92" s="24" t="s">
        <v>169</v>
      </c>
      <c r="AU92" s="24" t="s">
        <v>82</v>
      </c>
      <c r="AY92" s="24" t="s">
        <v>167</v>
      </c>
      <c r="BE92" s="193">
        <f>IF(N92="základní",J92,0)</f>
        <v>0</v>
      </c>
      <c r="BF92" s="193">
        <f>IF(N92="snížená",J92,0)</f>
        <v>0</v>
      </c>
      <c r="BG92" s="193">
        <f>IF(N92="zákl. přenesená",J92,0)</f>
        <v>0</v>
      </c>
      <c r="BH92" s="193">
        <f>IF(N92="sníž. přenesená",J92,0)</f>
        <v>0</v>
      </c>
      <c r="BI92" s="193">
        <f>IF(N92="nulová",J92,0)</f>
        <v>0</v>
      </c>
      <c r="BJ92" s="24" t="s">
        <v>80</v>
      </c>
      <c r="BK92" s="193">
        <f>ROUND(I92*H92,2)</f>
        <v>0</v>
      </c>
      <c r="BL92" s="24" t="s">
        <v>174</v>
      </c>
      <c r="BM92" s="24" t="s">
        <v>1896</v>
      </c>
    </row>
    <row r="93" spans="2:47" s="1" customFormat="1" ht="19">
      <c r="B93" s="41"/>
      <c r="D93" s="194" t="s">
        <v>429</v>
      </c>
      <c r="F93" s="195" t="s">
        <v>1881</v>
      </c>
      <c r="I93" s="156"/>
      <c r="L93" s="41"/>
      <c r="M93" s="196"/>
      <c r="N93" s="42"/>
      <c r="O93" s="42"/>
      <c r="P93" s="42"/>
      <c r="Q93" s="42"/>
      <c r="R93" s="42"/>
      <c r="S93" s="42"/>
      <c r="T93" s="70"/>
      <c r="AT93" s="24" t="s">
        <v>429</v>
      </c>
      <c r="AU93" s="24" t="s">
        <v>82</v>
      </c>
    </row>
    <row r="94" spans="2:65" s="1" customFormat="1" ht="51" customHeight="1">
      <c r="B94" s="181"/>
      <c r="C94" s="182" t="s">
        <v>212</v>
      </c>
      <c r="D94" s="182" t="s">
        <v>169</v>
      </c>
      <c r="E94" s="183" t="s">
        <v>1897</v>
      </c>
      <c r="F94" s="184" t="s">
        <v>1898</v>
      </c>
      <c r="G94" s="185" t="s">
        <v>266</v>
      </c>
      <c r="H94" s="186">
        <v>1</v>
      </c>
      <c r="I94" s="187"/>
      <c r="J94" s="188">
        <f>ROUND(I94*H94,2)</f>
        <v>0</v>
      </c>
      <c r="K94" s="184" t="s">
        <v>5</v>
      </c>
      <c r="L94" s="41"/>
      <c r="M94" s="189" t="s">
        <v>5</v>
      </c>
      <c r="N94" s="190" t="s">
        <v>44</v>
      </c>
      <c r="O94" s="42"/>
      <c r="P94" s="191">
        <f>O94*H94</f>
        <v>0</v>
      </c>
      <c r="Q94" s="191">
        <v>0.05</v>
      </c>
      <c r="R94" s="191">
        <f>Q94*H94</f>
        <v>0.05</v>
      </c>
      <c r="S94" s="191">
        <v>0</v>
      </c>
      <c r="T94" s="192">
        <f>S94*H94</f>
        <v>0</v>
      </c>
      <c r="AR94" s="24" t="s">
        <v>174</v>
      </c>
      <c r="AT94" s="24" t="s">
        <v>169</v>
      </c>
      <c r="AU94" s="24" t="s">
        <v>82</v>
      </c>
      <c r="AY94" s="24" t="s">
        <v>167</v>
      </c>
      <c r="BE94" s="193">
        <f>IF(N94="základní",J94,0)</f>
        <v>0</v>
      </c>
      <c r="BF94" s="193">
        <f>IF(N94="snížená",J94,0)</f>
        <v>0</v>
      </c>
      <c r="BG94" s="193">
        <f>IF(N94="zákl. přenesená",J94,0)</f>
        <v>0</v>
      </c>
      <c r="BH94" s="193">
        <f>IF(N94="sníž. přenesená",J94,0)</f>
        <v>0</v>
      </c>
      <c r="BI94" s="193">
        <f>IF(N94="nulová",J94,0)</f>
        <v>0</v>
      </c>
      <c r="BJ94" s="24" t="s">
        <v>80</v>
      </c>
      <c r="BK94" s="193">
        <f>ROUND(I94*H94,2)</f>
        <v>0</v>
      </c>
      <c r="BL94" s="24" t="s">
        <v>174</v>
      </c>
      <c r="BM94" s="24" t="s">
        <v>1899</v>
      </c>
    </row>
    <row r="95" spans="2:47" s="1" customFormat="1" ht="19">
      <c r="B95" s="41"/>
      <c r="D95" s="194" t="s">
        <v>429</v>
      </c>
      <c r="F95" s="195" t="s">
        <v>1881</v>
      </c>
      <c r="I95" s="156"/>
      <c r="L95" s="41"/>
      <c r="M95" s="196"/>
      <c r="N95" s="42"/>
      <c r="O95" s="42"/>
      <c r="P95" s="42"/>
      <c r="Q95" s="42"/>
      <c r="R95" s="42"/>
      <c r="S95" s="42"/>
      <c r="T95" s="70"/>
      <c r="AT95" s="24" t="s">
        <v>429</v>
      </c>
      <c r="AU95" s="24" t="s">
        <v>82</v>
      </c>
    </row>
    <row r="96" spans="2:65" s="1" customFormat="1" ht="51" customHeight="1">
      <c r="B96" s="181"/>
      <c r="C96" s="182" t="s">
        <v>217</v>
      </c>
      <c r="D96" s="182" t="s">
        <v>169</v>
      </c>
      <c r="E96" s="183" t="s">
        <v>1900</v>
      </c>
      <c r="F96" s="184" t="s">
        <v>1901</v>
      </c>
      <c r="G96" s="185" t="s">
        <v>266</v>
      </c>
      <c r="H96" s="186">
        <v>2</v>
      </c>
      <c r="I96" s="187"/>
      <c r="J96" s="188">
        <f>ROUND(I96*H96,2)</f>
        <v>0</v>
      </c>
      <c r="K96" s="184" t="s">
        <v>5</v>
      </c>
      <c r="L96" s="41"/>
      <c r="M96" s="189" t="s">
        <v>5</v>
      </c>
      <c r="N96" s="190" t="s">
        <v>44</v>
      </c>
      <c r="O96" s="42"/>
      <c r="P96" s="191">
        <f>O96*H96</f>
        <v>0</v>
      </c>
      <c r="Q96" s="191">
        <v>0.01</v>
      </c>
      <c r="R96" s="191">
        <f>Q96*H96</f>
        <v>0.02</v>
      </c>
      <c r="S96" s="191">
        <v>0</v>
      </c>
      <c r="T96" s="192">
        <f>S96*H96</f>
        <v>0</v>
      </c>
      <c r="AR96" s="24" t="s">
        <v>174</v>
      </c>
      <c r="AT96" s="24" t="s">
        <v>169</v>
      </c>
      <c r="AU96" s="24" t="s">
        <v>82</v>
      </c>
      <c r="AY96" s="24" t="s">
        <v>167</v>
      </c>
      <c r="BE96" s="193">
        <f>IF(N96="základní",J96,0)</f>
        <v>0</v>
      </c>
      <c r="BF96" s="193">
        <f>IF(N96="snížená",J96,0)</f>
        <v>0</v>
      </c>
      <c r="BG96" s="193">
        <f>IF(N96="zákl. přenesená",J96,0)</f>
        <v>0</v>
      </c>
      <c r="BH96" s="193">
        <f>IF(N96="sníž. přenesená",J96,0)</f>
        <v>0</v>
      </c>
      <c r="BI96" s="193">
        <f>IF(N96="nulová",J96,0)</f>
        <v>0</v>
      </c>
      <c r="BJ96" s="24" t="s">
        <v>80</v>
      </c>
      <c r="BK96" s="193">
        <f>ROUND(I96*H96,2)</f>
        <v>0</v>
      </c>
      <c r="BL96" s="24" t="s">
        <v>174</v>
      </c>
      <c r="BM96" s="24" t="s">
        <v>1902</v>
      </c>
    </row>
    <row r="97" spans="2:47" s="1" customFormat="1" ht="19">
      <c r="B97" s="41"/>
      <c r="D97" s="194" t="s">
        <v>429</v>
      </c>
      <c r="F97" s="195" t="s">
        <v>1881</v>
      </c>
      <c r="I97" s="156"/>
      <c r="L97" s="41"/>
      <c r="M97" s="196"/>
      <c r="N97" s="42"/>
      <c r="O97" s="42"/>
      <c r="P97" s="42"/>
      <c r="Q97" s="42"/>
      <c r="R97" s="42"/>
      <c r="S97" s="42"/>
      <c r="T97" s="70"/>
      <c r="AT97" s="24" t="s">
        <v>429</v>
      </c>
      <c r="AU97" s="24" t="s">
        <v>82</v>
      </c>
    </row>
    <row r="98" spans="2:65" s="1" customFormat="1" ht="38.25" customHeight="1">
      <c r="B98" s="181"/>
      <c r="C98" s="182" t="s">
        <v>224</v>
      </c>
      <c r="D98" s="182" t="s">
        <v>169</v>
      </c>
      <c r="E98" s="183" t="s">
        <v>1903</v>
      </c>
      <c r="F98" s="184" t="s">
        <v>1904</v>
      </c>
      <c r="G98" s="185" t="s">
        <v>266</v>
      </c>
      <c r="H98" s="186">
        <v>1</v>
      </c>
      <c r="I98" s="187"/>
      <c r="J98" s="188">
        <f>ROUND(I98*H98,2)</f>
        <v>0</v>
      </c>
      <c r="K98" s="184" t="s">
        <v>5</v>
      </c>
      <c r="L98" s="41"/>
      <c r="M98" s="189" t="s">
        <v>5</v>
      </c>
      <c r="N98" s="190" t="s">
        <v>44</v>
      </c>
      <c r="O98" s="42"/>
      <c r="P98" s="191">
        <f>O98*H98</f>
        <v>0</v>
      </c>
      <c r="Q98" s="191">
        <v>1</v>
      </c>
      <c r="R98" s="191">
        <f>Q98*H98</f>
        <v>1</v>
      </c>
      <c r="S98" s="191">
        <v>0</v>
      </c>
      <c r="T98" s="192">
        <f>S98*H98</f>
        <v>0</v>
      </c>
      <c r="AR98" s="24" t="s">
        <v>174</v>
      </c>
      <c r="AT98" s="24" t="s">
        <v>169</v>
      </c>
      <c r="AU98" s="24" t="s">
        <v>82</v>
      </c>
      <c r="AY98" s="24" t="s">
        <v>167</v>
      </c>
      <c r="BE98" s="193">
        <f>IF(N98="základní",J98,0)</f>
        <v>0</v>
      </c>
      <c r="BF98" s="193">
        <f>IF(N98="snížená",J98,0)</f>
        <v>0</v>
      </c>
      <c r="BG98" s="193">
        <f>IF(N98="zákl. přenesená",J98,0)</f>
        <v>0</v>
      </c>
      <c r="BH98" s="193">
        <f>IF(N98="sníž. přenesená",J98,0)</f>
        <v>0</v>
      </c>
      <c r="BI98" s="193">
        <f>IF(N98="nulová",J98,0)</f>
        <v>0</v>
      </c>
      <c r="BJ98" s="24" t="s">
        <v>80</v>
      </c>
      <c r="BK98" s="193">
        <f>ROUND(I98*H98,2)</f>
        <v>0</v>
      </c>
      <c r="BL98" s="24" t="s">
        <v>174</v>
      </c>
      <c r="BM98" s="24" t="s">
        <v>1905</v>
      </c>
    </row>
    <row r="99" spans="2:47" s="1" customFormat="1" ht="19">
      <c r="B99" s="41"/>
      <c r="D99" s="194" t="s">
        <v>429</v>
      </c>
      <c r="F99" s="195" t="s">
        <v>1881</v>
      </c>
      <c r="I99" s="156"/>
      <c r="L99" s="41"/>
      <c r="M99" s="196"/>
      <c r="N99" s="42"/>
      <c r="O99" s="42"/>
      <c r="P99" s="42"/>
      <c r="Q99" s="42"/>
      <c r="R99" s="42"/>
      <c r="S99" s="42"/>
      <c r="T99" s="70"/>
      <c r="AT99" s="24" t="s">
        <v>429</v>
      </c>
      <c r="AU99" s="24" t="s">
        <v>82</v>
      </c>
    </row>
    <row r="100" spans="2:65" s="1" customFormat="1" ht="38.25" customHeight="1">
      <c r="B100" s="181"/>
      <c r="C100" s="182" t="s">
        <v>229</v>
      </c>
      <c r="D100" s="182" t="s">
        <v>169</v>
      </c>
      <c r="E100" s="183" t="s">
        <v>1906</v>
      </c>
      <c r="F100" s="184" t="s">
        <v>1907</v>
      </c>
      <c r="G100" s="185" t="s">
        <v>266</v>
      </c>
      <c r="H100" s="186">
        <v>1</v>
      </c>
      <c r="I100" s="187"/>
      <c r="J100" s="188">
        <f>ROUND(I100*H100,2)</f>
        <v>0</v>
      </c>
      <c r="K100" s="184" t="s">
        <v>5</v>
      </c>
      <c r="L100" s="41"/>
      <c r="M100" s="189" t="s">
        <v>5</v>
      </c>
      <c r="N100" s="190" t="s">
        <v>44</v>
      </c>
      <c r="O100" s="42"/>
      <c r="P100" s="191">
        <f>O100*H100</f>
        <v>0</v>
      </c>
      <c r="Q100" s="191">
        <v>0.5</v>
      </c>
      <c r="R100" s="191">
        <f>Q100*H100</f>
        <v>0.5</v>
      </c>
      <c r="S100" s="191">
        <v>0</v>
      </c>
      <c r="T100" s="192">
        <f>S100*H100</f>
        <v>0</v>
      </c>
      <c r="AR100" s="24" t="s">
        <v>174</v>
      </c>
      <c r="AT100" s="24" t="s">
        <v>169</v>
      </c>
      <c r="AU100" s="24" t="s">
        <v>82</v>
      </c>
      <c r="AY100" s="24" t="s">
        <v>167</v>
      </c>
      <c r="BE100" s="193">
        <f>IF(N100="základní",J100,0)</f>
        <v>0</v>
      </c>
      <c r="BF100" s="193">
        <f>IF(N100="snížená",J100,0)</f>
        <v>0</v>
      </c>
      <c r="BG100" s="193">
        <f>IF(N100="zákl. přenesená",J100,0)</f>
        <v>0</v>
      </c>
      <c r="BH100" s="193">
        <f>IF(N100="sníž. přenesená",J100,0)</f>
        <v>0</v>
      </c>
      <c r="BI100" s="193">
        <f>IF(N100="nulová",J100,0)</f>
        <v>0</v>
      </c>
      <c r="BJ100" s="24" t="s">
        <v>80</v>
      </c>
      <c r="BK100" s="193">
        <f>ROUND(I100*H100,2)</f>
        <v>0</v>
      </c>
      <c r="BL100" s="24" t="s">
        <v>174</v>
      </c>
      <c r="BM100" s="24" t="s">
        <v>1908</v>
      </c>
    </row>
    <row r="101" spans="2:47" s="1" customFormat="1" ht="19">
      <c r="B101" s="41"/>
      <c r="D101" s="194" t="s">
        <v>429</v>
      </c>
      <c r="F101" s="195" t="s">
        <v>1881</v>
      </c>
      <c r="I101" s="156"/>
      <c r="L101" s="41"/>
      <c r="M101" s="196"/>
      <c r="N101" s="42"/>
      <c r="O101" s="42"/>
      <c r="P101" s="42"/>
      <c r="Q101" s="42"/>
      <c r="R101" s="42"/>
      <c r="S101" s="42"/>
      <c r="T101" s="70"/>
      <c r="AT101" s="24" t="s">
        <v>429</v>
      </c>
      <c r="AU101" s="24" t="s">
        <v>82</v>
      </c>
    </row>
    <row r="102" spans="2:65" s="1" customFormat="1" ht="38.25" customHeight="1">
      <c r="B102" s="181"/>
      <c r="C102" s="182" t="s">
        <v>234</v>
      </c>
      <c r="D102" s="182" t="s">
        <v>169</v>
      </c>
      <c r="E102" s="183" t="s">
        <v>1909</v>
      </c>
      <c r="F102" s="184" t="s">
        <v>1910</v>
      </c>
      <c r="G102" s="185" t="s">
        <v>266</v>
      </c>
      <c r="H102" s="186">
        <v>1</v>
      </c>
      <c r="I102" s="187"/>
      <c r="J102" s="188">
        <f>ROUND(I102*H102,2)</f>
        <v>0</v>
      </c>
      <c r="K102" s="184" t="s">
        <v>5</v>
      </c>
      <c r="L102" s="41"/>
      <c r="M102" s="189" t="s">
        <v>5</v>
      </c>
      <c r="N102" s="190" t="s">
        <v>44</v>
      </c>
      <c r="O102" s="42"/>
      <c r="P102" s="191">
        <f>O102*H102</f>
        <v>0</v>
      </c>
      <c r="Q102" s="191">
        <v>0.2</v>
      </c>
      <c r="R102" s="191">
        <f>Q102*H102</f>
        <v>0.2</v>
      </c>
      <c r="S102" s="191">
        <v>0</v>
      </c>
      <c r="T102" s="192">
        <f>S102*H102</f>
        <v>0</v>
      </c>
      <c r="AR102" s="24" t="s">
        <v>174</v>
      </c>
      <c r="AT102" s="24" t="s">
        <v>169</v>
      </c>
      <c r="AU102" s="24" t="s">
        <v>82</v>
      </c>
      <c r="AY102" s="24" t="s">
        <v>167</v>
      </c>
      <c r="BE102" s="193">
        <f>IF(N102="základní",J102,0)</f>
        <v>0</v>
      </c>
      <c r="BF102" s="193">
        <f>IF(N102="snížená",J102,0)</f>
        <v>0</v>
      </c>
      <c r="BG102" s="193">
        <f>IF(N102="zákl. přenesená",J102,0)</f>
        <v>0</v>
      </c>
      <c r="BH102" s="193">
        <f>IF(N102="sníž. přenesená",J102,0)</f>
        <v>0</v>
      </c>
      <c r="BI102" s="193">
        <f>IF(N102="nulová",J102,0)</f>
        <v>0</v>
      </c>
      <c r="BJ102" s="24" t="s">
        <v>80</v>
      </c>
      <c r="BK102" s="193">
        <f>ROUND(I102*H102,2)</f>
        <v>0</v>
      </c>
      <c r="BL102" s="24" t="s">
        <v>174</v>
      </c>
      <c r="BM102" s="24" t="s">
        <v>1911</v>
      </c>
    </row>
    <row r="103" spans="2:47" s="1" customFormat="1" ht="19">
      <c r="B103" s="41"/>
      <c r="D103" s="194" t="s">
        <v>429</v>
      </c>
      <c r="F103" s="195" t="s">
        <v>1881</v>
      </c>
      <c r="I103" s="156"/>
      <c r="L103" s="41"/>
      <c r="M103" s="196"/>
      <c r="N103" s="42"/>
      <c r="O103" s="42"/>
      <c r="P103" s="42"/>
      <c r="Q103" s="42"/>
      <c r="R103" s="42"/>
      <c r="S103" s="42"/>
      <c r="T103" s="70"/>
      <c r="AT103" s="24" t="s">
        <v>429</v>
      </c>
      <c r="AU103" s="24" t="s">
        <v>82</v>
      </c>
    </row>
    <row r="104" spans="2:65" s="1" customFormat="1" ht="51" customHeight="1">
      <c r="B104" s="181"/>
      <c r="C104" s="182" t="s">
        <v>240</v>
      </c>
      <c r="D104" s="182" t="s">
        <v>169</v>
      </c>
      <c r="E104" s="183" t="s">
        <v>1912</v>
      </c>
      <c r="F104" s="184" t="s">
        <v>1913</v>
      </c>
      <c r="G104" s="185" t="s">
        <v>266</v>
      </c>
      <c r="H104" s="186">
        <v>1</v>
      </c>
      <c r="I104" s="187"/>
      <c r="J104" s="188">
        <f>ROUND(I104*H104,2)</f>
        <v>0</v>
      </c>
      <c r="K104" s="184" t="s">
        <v>5</v>
      </c>
      <c r="L104" s="41"/>
      <c r="M104" s="189" t="s">
        <v>5</v>
      </c>
      <c r="N104" s="190" t="s">
        <v>44</v>
      </c>
      <c r="O104" s="42"/>
      <c r="P104" s="191">
        <f>O104*H104</f>
        <v>0</v>
      </c>
      <c r="Q104" s="191">
        <v>0.1</v>
      </c>
      <c r="R104" s="191">
        <f>Q104*H104</f>
        <v>0.1</v>
      </c>
      <c r="S104" s="191">
        <v>0</v>
      </c>
      <c r="T104" s="192">
        <f>S104*H104</f>
        <v>0</v>
      </c>
      <c r="AR104" s="24" t="s">
        <v>174</v>
      </c>
      <c r="AT104" s="24" t="s">
        <v>169</v>
      </c>
      <c r="AU104" s="24" t="s">
        <v>82</v>
      </c>
      <c r="AY104" s="24" t="s">
        <v>167</v>
      </c>
      <c r="BE104" s="193">
        <f>IF(N104="základní",J104,0)</f>
        <v>0</v>
      </c>
      <c r="BF104" s="193">
        <f>IF(N104="snížená",J104,0)</f>
        <v>0</v>
      </c>
      <c r="BG104" s="193">
        <f>IF(N104="zákl. přenesená",J104,0)</f>
        <v>0</v>
      </c>
      <c r="BH104" s="193">
        <f>IF(N104="sníž. přenesená",J104,0)</f>
        <v>0</v>
      </c>
      <c r="BI104" s="193">
        <f>IF(N104="nulová",J104,0)</f>
        <v>0</v>
      </c>
      <c r="BJ104" s="24" t="s">
        <v>80</v>
      </c>
      <c r="BK104" s="193">
        <f>ROUND(I104*H104,2)</f>
        <v>0</v>
      </c>
      <c r="BL104" s="24" t="s">
        <v>174</v>
      </c>
      <c r="BM104" s="24" t="s">
        <v>1914</v>
      </c>
    </row>
    <row r="105" spans="2:47" s="1" customFormat="1" ht="19">
      <c r="B105" s="41"/>
      <c r="D105" s="194" t="s">
        <v>429</v>
      </c>
      <c r="F105" s="195" t="s">
        <v>1881</v>
      </c>
      <c r="I105" s="156"/>
      <c r="L105" s="41"/>
      <c r="M105" s="196"/>
      <c r="N105" s="42"/>
      <c r="O105" s="42"/>
      <c r="P105" s="42"/>
      <c r="Q105" s="42"/>
      <c r="R105" s="42"/>
      <c r="S105" s="42"/>
      <c r="T105" s="70"/>
      <c r="AT105" s="24" t="s">
        <v>429</v>
      </c>
      <c r="AU105" s="24" t="s">
        <v>82</v>
      </c>
    </row>
    <row r="106" spans="2:65" s="1" customFormat="1" ht="51" customHeight="1">
      <c r="B106" s="181"/>
      <c r="C106" s="182" t="s">
        <v>245</v>
      </c>
      <c r="D106" s="182" t="s">
        <v>169</v>
      </c>
      <c r="E106" s="183" t="s">
        <v>1915</v>
      </c>
      <c r="F106" s="184" t="s">
        <v>1916</v>
      </c>
      <c r="G106" s="185" t="s">
        <v>266</v>
      </c>
      <c r="H106" s="186">
        <v>1</v>
      </c>
      <c r="I106" s="187"/>
      <c r="J106" s="188">
        <f>ROUND(I106*H106,2)</f>
        <v>0</v>
      </c>
      <c r="K106" s="184" t="s">
        <v>5</v>
      </c>
      <c r="L106" s="41"/>
      <c r="M106" s="189" t="s">
        <v>5</v>
      </c>
      <c r="N106" s="190" t="s">
        <v>44</v>
      </c>
      <c r="O106" s="42"/>
      <c r="P106" s="191">
        <f>O106*H106</f>
        <v>0</v>
      </c>
      <c r="Q106" s="191">
        <v>0.1</v>
      </c>
      <c r="R106" s="191">
        <f>Q106*H106</f>
        <v>0.1</v>
      </c>
      <c r="S106" s="191">
        <v>0</v>
      </c>
      <c r="T106" s="192">
        <f>S106*H106</f>
        <v>0</v>
      </c>
      <c r="AR106" s="24" t="s">
        <v>174</v>
      </c>
      <c r="AT106" s="24" t="s">
        <v>169</v>
      </c>
      <c r="AU106" s="24" t="s">
        <v>82</v>
      </c>
      <c r="AY106" s="24" t="s">
        <v>167</v>
      </c>
      <c r="BE106" s="193">
        <f>IF(N106="základní",J106,0)</f>
        <v>0</v>
      </c>
      <c r="BF106" s="193">
        <f>IF(N106="snížená",J106,0)</f>
        <v>0</v>
      </c>
      <c r="BG106" s="193">
        <f>IF(N106="zákl. přenesená",J106,0)</f>
        <v>0</v>
      </c>
      <c r="BH106" s="193">
        <f>IF(N106="sníž. přenesená",J106,0)</f>
        <v>0</v>
      </c>
      <c r="BI106" s="193">
        <f>IF(N106="nulová",J106,0)</f>
        <v>0</v>
      </c>
      <c r="BJ106" s="24" t="s">
        <v>80</v>
      </c>
      <c r="BK106" s="193">
        <f>ROUND(I106*H106,2)</f>
        <v>0</v>
      </c>
      <c r="BL106" s="24" t="s">
        <v>174</v>
      </c>
      <c r="BM106" s="24" t="s">
        <v>1917</v>
      </c>
    </row>
    <row r="107" spans="2:47" s="1" customFormat="1" ht="19">
      <c r="B107" s="41"/>
      <c r="D107" s="194" t="s">
        <v>429</v>
      </c>
      <c r="F107" s="195" t="s">
        <v>1881</v>
      </c>
      <c r="I107" s="156"/>
      <c r="L107" s="41"/>
      <c r="M107" s="196"/>
      <c r="N107" s="42"/>
      <c r="O107" s="42"/>
      <c r="P107" s="42"/>
      <c r="Q107" s="42"/>
      <c r="R107" s="42"/>
      <c r="S107" s="42"/>
      <c r="T107" s="70"/>
      <c r="AT107" s="24" t="s">
        <v>429</v>
      </c>
      <c r="AU107" s="24" t="s">
        <v>82</v>
      </c>
    </row>
    <row r="108" spans="2:65" s="1" customFormat="1" ht="51" customHeight="1">
      <c r="B108" s="181"/>
      <c r="C108" s="182" t="s">
        <v>252</v>
      </c>
      <c r="D108" s="182" t="s">
        <v>169</v>
      </c>
      <c r="E108" s="183" t="s">
        <v>1918</v>
      </c>
      <c r="F108" s="184" t="s">
        <v>1919</v>
      </c>
      <c r="G108" s="185" t="s">
        <v>266</v>
      </c>
      <c r="H108" s="186">
        <v>1</v>
      </c>
      <c r="I108" s="187"/>
      <c r="J108" s="188">
        <f>ROUND(I108*H108,2)</f>
        <v>0</v>
      </c>
      <c r="K108" s="184" t="s">
        <v>5</v>
      </c>
      <c r="L108" s="41"/>
      <c r="M108" s="189" t="s">
        <v>5</v>
      </c>
      <c r="N108" s="190" t="s">
        <v>44</v>
      </c>
      <c r="O108" s="42"/>
      <c r="P108" s="191">
        <f>O108*H108</f>
        <v>0</v>
      </c>
      <c r="Q108" s="191">
        <v>0.05</v>
      </c>
      <c r="R108" s="191">
        <f>Q108*H108</f>
        <v>0.05</v>
      </c>
      <c r="S108" s="191">
        <v>0</v>
      </c>
      <c r="T108" s="192">
        <f>S108*H108</f>
        <v>0</v>
      </c>
      <c r="AR108" s="24" t="s">
        <v>174</v>
      </c>
      <c r="AT108" s="24" t="s">
        <v>169</v>
      </c>
      <c r="AU108" s="24" t="s">
        <v>82</v>
      </c>
      <c r="AY108" s="24" t="s">
        <v>167</v>
      </c>
      <c r="BE108" s="193">
        <f>IF(N108="základní",J108,0)</f>
        <v>0</v>
      </c>
      <c r="BF108" s="193">
        <f>IF(N108="snížená",J108,0)</f>
        <v>0</v>
      </c>
      <c r="BG108" s="193">
        <f>IF(N108="zákl. přenesená",J108,0)</f>
        <v>0</v>
      </c>
      <c r="BH108" s="193">
        <f>IF(N108="sníž. přenesená",J108,0)</f>
        <v>0</v>
      </c>
      <c r="BI108" s="193">
        <f>IF(N108="nulová",J108,0)</f>
        <v>0</v>
      </c>
      <c r="BJ108" s="24" t="s">
        <v>80</v>
      </c>
      <c r="BK108" s="193">
        <f>ROUND(I108*H108,2)</f>
        <v>0</v>
      </c>
      <c r="BL108" s="24" t="s">
        <v>174</v>
      </c>
      <c r="BM108" s="24" t="s">
        <v>1920</v>
      </c>
    </row>
    <row r="109" spans="2:47" s="1" customFormat="1" ht="19">
      <c r="B109" s="41"/>
      <c r="D109" s="194" t="s">
        <v>429</v>
      </c>
      <c r="F109" s="195" t="s">
        <v>1881</v>
      </c>
      <c r="I109" s="156"/>
      <c r="L109" s="41"/>
      <c r="M109" s="196"/>
      <c r="N109" s="42"/>
      <c r="O109" s="42"/>
      <c r="P109" s="42"/>
      <c r="Q109" s="42"/>
      <c r="R109" s="42"/>
      <c r="S109" s="42"/>
      <c r="T109" s="70"/>
      <c r="AT109" s="24" t="s">
        <v>429</v>
      </c>
      <c r="AU109" s="24" t="s">
        <v>82</v>
      </c>
    </row>
    <row r="110" spans="2:65" s="1" customFormat="1" ht="38.25" customHeight="1">
      <c r="B110" s="181"/>
      <c r="C110" s="182" t="s">
        <v>11</v>
      </c>
      <c r="D110" s="182" t="s">
        <v>169</v>
      </c>
      <c r="E110" s="183" t="s">
        <v>1921</v>
      </c>
      <c r="F110" s="184" t="s">
        <v>1922</v>
      </c>
      <c r="G110" s="185" t="s">
        <v>266</v>
      </c>
      <c r="H110" s="186">
        <v>1</v>
      </c>
      <c r="I110" s="187"/>
      <c r="J110" s="188">
        <f>ROUND(I110*H110,2)</f>
        <v>0</v>
      </c>
      <c r="K110" s="184" t="s">
        <v>5</v>
      </c>
      <c r="L110" s="41"/>
      <c r="M110" s="189" t="s">
        <v>5</v>
      </c>
      <c r="N110" s="190" t="s">
        <v>44</v>
      </c>
      <c r="O110" s="42"/>
      <c r="P110" s="191">
        <f>O110*H110</f>
        <v>0</v>
      </c>
      <c r="Q110" s="191">
        <v>0.05</v>
      </c>
      <c r="R110" s="191">
        <f>Q110*H110</f>
        <v>0.05</v>
      </c>
      <c r="S110" s="191">
        <v>0</v>
      </c>
      <c r="T110" s="192">
        <f>S110*H110</f>
        <v>0</v>
      </c>
      <c r="AR110" s="24" t="s">
        <v>174</v>
      </c>
      <c r="AT110" s="24" t="s">
        <v>169</v>
      </c>
      <c r="AU110" s="24" t="s">
        <v>82</v>
      </c>
      <c r="AY110" s="24" t="s">
        <v>167</v>
      </c>
      <c r="BE110" s="193">
        <f>IF(N110="základní",J110,0)</f>
        <v>0</v>
      </c>
      <c r="BF110" s="193">
        <f>IF(N110="snížená",J110,0)</f>
        <v>0</v>
      </c>
      <c r="BG110" s="193">
        <f>IF(N110="zákl. přenesená",J110,0)</f>
        <v>0</v>
      </c>
      <c r="BH110" s="193">
        <f>IF(N110="sníž. přenesená",J110,0)</f>
        <v>0</v>
      </c>
      <c r="BI110" s="193">
        <f>IF(N110="nulová",J110,0)</f>
        <v>0</v>
      </c>
      <c r="BJ110" s="24" t="s">
        <v>80</v>
      </c>
      <c r="BK110" s="193">
        <f>ROUND(I110*H110,2)</f>
        <v>0</v>
      </c>
      <c r="BL110" s="24" t="s">
        <v>174</v>
      </c>
      <c r="BM110" s="24" t="s">
        <v>1923</v>
      </c>
    </row>
    <row r="111" spans="2:47" s="1" customFormat="1" ht="19">
      <c r="B111" s="41"/>
      <c r="D111" s="194" t="s">
        <v>429</v>
      </c>
      <c r="F111" s="195" t="s">
        <v>1881</v>
      </c>
      <c r="I111" s="156"/>
      <c r="L111" s="41"/>
      <c r="M111" s="196"/>
      <c r="N111" s="42"/>
      <c r="O111" s="42"/>
      <c r="P111" s="42"/>
      <c r="Q111" s="42"/>
      <c r="R111" s="42"/>
      <c r="S111" s="42"/>
      <c r="T111" s="70"/>
      <c r="AT111" s="24" t="s">
        <v>429</v>
      </c>
      <c r="AU111" s="24" t="s">
        <v>82</v>
      </c>
    </row>
    <row r="112" spans="2:65" s="1" customFormat="1" ht="38.25" customHeight="1">
      <c r="B112" s="181"/>
      <c r="C112" s="182" t="s">
        <v>263</v>
      </c>
      <c r="D112" s="182" t="s">
        <v>169</v>
      </c>
      <c r="E112" s="183" t="s">
        <v>1924</v>
      </c>
      <c r="F112" s="184" t="s">
        <v>1925</v>
      </c>
      <c r="G112" s="185" t="s">
        <v>172</v>
      </c>
      <c r="H112" s="186">
        <v>10</v>
      </c>
      <c r="I112" s="187"/>
      <c r="J112" s="188">
        <f>ROUND(I112*H112,2)</f>
        <v>0</v>
      </c>
      <c r="K112" s="184" t="s">
        <v>5</v>
      </c>
      <c r="L112" s="41"/>
      <c r="M112" s="189" t="s">
        <v>5</v>
      </c>
      <c r="N112" s="190" t="s">
        <v>44</v>
      </c>
      <c r="O112" s="42"/>
      <c r="P112" s="191">
        <f>O112*H112</f>
        <v>0</v>
      </c>
      <c r="Q112" s="191">
        <v>0.05</v>
      </c>
      <c r="R112" s="191">
        <f>Q112*H112</f>
        <v>0.5</v>
      </c>
      <c r="S112" s="191">
        <v>0</v>
      </c>
      <c r="T112" s="192">
        <f>S112*H112</f>
        <v>0</v>
      </c>
      <c r="AR112" s="24" t="s">
        <v>174</v>
      </c>
      <c r="AT112" s="24" t="s">
        <v>169</v>
      </c>
      <c r="AU112" s="24" t="s">
        <v>82</v>
      </c>
      <c r="AY112" s="24" t="s">
        <v>167</v>
      </c>
      <c r="BE112" s="193">
        <f>IF(N112="základní",J112,0)</f>
        <v>0</v>
      </c>
      <c r="BF112" s="193">
        <f>IF(N112="snížená",J112,0)</f>
        <v>0</v>
      </c>
      <c r="BG112" s="193">
        <f>IF(N112="zákl. přenesená",J112,0)</f>
        <v>0</v>
      </c>
      <c r="BH112" s="193">
        <f>IF(N112="sníž. přenesená",J112,0)</f>
        <v>0</v>
      </c>
      <c r="BI112" s="193">
        <f>IF(N112="nulová",J112,0)</f>
        <v>0</v>
      </c>
      <c r="BJ112" s="24" t="s">
        <v>80</v>
      </c>
      <c r="BK112" s="193">
        <f>ROUND(I112*H112,2)</f>
        <v>0</v>
      </c>
      <c r="BL112" s="24" t="s">
        <v>174</v>
      </c>
      <c r="BM112" s="24" t="s">
        <v>1926</v>
      </c>
    </row>
    <row r="113" spans="2:47" s="1" customFormat="1" ht="19">
      <c r="B113" s="41"/>
      <c r="D113" s="194" t="s">
        <v>429</v>
      </c>
      <c r="F113" s="195" t="s">
        <v>1881</v>
      </c>
      <c r="I113" s="156"/>
      <c r="L113" s="41"/>
      <c r="M113" s="196"/>
      <c r="N113" s="42"/>
      <c r="O113" s="42"/>
      <c r="P113" s="42"/>
      <c r="Q113" s="42"/>
      <c r="R113" s="42"/>
      <c r="S113" s="42"/>
      <c r="T113" s="70"/>
      <c r="AT113" s="24" t="s">
        <v>429</v>
      </c>
      <c r="AU113" s="24" t="s">
        <v>82</v>
      </c>
    </row>
    <row r="114" spans="2:65" s="1" customFormat="1" ht="63.75" customHeight="1">
      <c r="B114" s="181"/>
      <c r="C114" s="182" t="s">
        <v>268</v>
      </c>
      <c r="D114" s="182" t="s">
        <v>169</v>
      </c>
      <c r="E114" s="183" t="s">
        <v>1927</v>
      </c>
      <c r="F114" s="184" t="s">
        <v>2826</v>
      </c>
      <c r="G114" s="185" t="s">
        <v>1568</v>
      </c>
      <c r="H114" s="186">
        <v>1</v>
      </c>
      <c r="I114" s="187"/>
      <c r="J114" s="188">
        <f>ROUND(I114*H114,2)</f>
        <v>0</v>
      </c>
      <c r="K114" s="184" t="s">
        <v>5</v>
      </c>
      <c r="L114" s="41"/>
      <c r="M114" s="189" t="s">
        <v>5</v>
      </c>
      <c r="N114" s="190" t="s">
        <v>44</v>
      </c>
      <c r="O114" s="42"/>
      <c r="P114" s="191">
        <f>O114*H114</f>
        <v>0</v>
      </c>
      <c r="Q114" s="191">
        <v>6</v>
      </c>
      <c r="R114" s="191">
        <f>Q114*H114</f>
        <v>6</v>
      </c>
      <c r="S114" s="191">
        <v>0</v>
      </c>
      <c r="T114" s="192">
        <f>S114*H114</f>
        <v>0</v>
      </c>
      <c r="AR114" s="24" t="s">
        <v>174</v>
      </c>
      <c r="AT114" s="24" t="s">
        <v>169</v>
      </c>
      <c r="AU114" s="24" t="s">
        <v>82</v>
      </c>
      <c r="AY114" s="24" t="s">
        <v>167</v>
      </c>
      <c r="BE114" s="193">
        <f>IF(N114="základní",J114,0)</f>
        <v>0</v>
      </c>
      <c r="BF114" s="193">
        <f>IF(N114="snížená",J114,0)</f>
        <v>0</v>
      </c>
      <c r="BG114" s="193">
        <f>IF(N114="zákl. přenesená",J114,0)</f>
        <v>0</v>
      </c>
      <c r="BH114" s="193">
        <f>IF(N114="sníž. přenesená",J114,0)</f>
        <v>0</v>
      </c>
      <c r="BI114" s="193">
        <f>IF(N114="nulová",J114,0)</f>
        <v>0</v>
      </c>
      <c r="BJ114" s="24" t="s">
        <v>80</v>
      </c>
      <c r="BK114" s="193">
        <f>ROUND(I114*H114,2)</f>
        <v>0</v>
      </c>
      <c r="BL114" s="24" t="s">
        <v>174</v>
      </c>
      <c r="BM114" s="24" t="s">
        <v>1928</v>
      </c>
    </row>
    <row r="115" spans="2:47" s="1" customFormat="1" ht="19">
      <c r="B115" s="41"/>
      <c r="D115" s="194" t="s">
        <v>429</v>
      </c>
      <c r="F115" s="195" t="s">
        <v>1881</v>
      </c>
      <c r="I115" s="156"/>
      <c r="L115" s="41"/>
      <c r="M115" s="196"/>
      <c r="N115" s="42"/>
      <c r="O115" s="42"/>
      <c r="P115" s="42"/>
      <c r="Q115" s="42"/>
      <c r="R115" s="42"/>
      <c r="S115" s="42"/>
      <c r="T115" s="70"/>
      <c r="AT115" s="24" t="s">
        <v>429</v>
      </c>
      <c r="AU115" s="24" t="s">
        <v>82</v>
      </c>
    </row>
    <row r="116" spans="2:65" s="1" customFormat="1" ht="51" customHeight="1">
      <c r="B116" s="181"/>
      <c r="C116" s="182" t="s">
        <v>273</v>
      </c>
      <c r="D116" s="182" t="s">
        <v>169</v>
      </c>
      <c r="E116" s="183" t="s">
        <v>1929</v>
      </c>
      <c r="F116" s="184" t="s">
        <v>1930</v>
      </c>
      <c r="G116" s="185" t="s">
        <v>194</v>
      </c>
      <c r="H116" s="186">
        <v>19.5</v>
      </c>
      <c r="I116" s="187"/>
      <c r="J116" s="188">
        <f>ROUND(I116*H116,2)</f>
        <v>0</v>
      </c>
      <c r="K116" s="184" t="s">
        <v>5</v>
      </c>
      <c r="L116" s="41"/>
      <c r="M116" s="189" t="s">
        <v>5</v>
      </c>
      <c r="N116" s="190" t="s">
        <v>44</v>
      </c>
      <c r="O116" s="42"/>
      <c r="P116" s="191">
        <f>O116*H116</f>
        <v>0</v>
      </c>
      <c r="Q116" s="191">
        <v>0.03</v>
      </c>
      <c r="R116" s="191">
        <f>Q116*H116</f>
        <v>0.585</v>
      </c>
      <c r="S116" s="191">
        <v>0</v>
      </c>
      <c r="T116" s="192">
        <f>S116*H116</f>
        <v>0</v>
      </c>
      <c r="AR116" s="24" t="s">
        <v>174</v>
      </c>
      <c r="AT116" s="24" t="s">
        <v>169</v>
      </c>
      <c r="AU116" s="24" t="s">
        <v>82</v>
      </c>
      <c r="AY116" s="24" t="s">
        <v>167</v>
      </c>
      <c r="BE116" s="193">
        <f>IF(N116="základní",J116,0)</f>
        <v>0</v>
      </c>
      <c r="BF116" s="193">
        <f>IF(N116="snížená",J116,0)</f>
        <v>0</v>
      </c>
      <c r="BG116" s="193">
        <f>IF(N116="zákl. přenesená",J116,0)</f>
        <v>0</v>
      </c>
      <c r="BH116" s="193">
        <f>IF(N116="sníž. přenesená",J116,0)</f>
        <v>0</v>
      </c>
      <c r="BI116" s="193">
        <f>IF(N116="nulová",J116,0)</f>
        <v>0</v>
      </c>
      <c r="BJ116" s="24" t="s">
        <v>80</v>
      </c>
      <c r="BK116" s="193">
        <f>ROUND(I116*H116,2)</f>
        <v>0</v>
      </c>
      <c r="BL116" s="24" t="s">
        <v>174</v>
      </c>
      <c r="BM116" s="24" t="s">
        <v>1931</v>
      </c>
    </row>
    <row r="117" spans="2:47" s="1" customFormat="1" ht="19">
      <c r="B117" s="41"/>
      <c r="D117" s="194" t="s">
        <v>429</v>
      </c>
      <c r="F117" s="195" t="s">
        <v>1881</v>
      </c>
      <c r="I117" s="156"/>
      <c r="L117" s="41"/>
      <c r="M117" s="196"/>
      <c r="N117" s="42"/>
      <c r="O117" s="42"/>
      <c r="P117" s="42"/>
      <c r="Q117" s="42"/>
      <c r="R117" s="42"/>
      <c r="S117" s="42"/>
      <c r="T117" s="70"/>
      <c r="AT117" s="24" t="s">
        <v>429</v>
      </c>
      <c r="AU117" s="24" t="s">
        <v>82</v>
      </c>
    </row>
    <row r="118" spans="2:65" s="1" customFormat="1" ht="38.25" customHeight="1">
      <c r="B118" s="181"/>
      <c r="C118" s="182" t="s">
        <v>278</v>
      </c>
      <c r="D118" s="182" t="s">
        <v>169</v>
      </c>
      <c r="E118" s="183" t="s">
        <v>1932</v>
      </c>
      <c r="F118" s="184" t="s">
        <v>1933</v>
      </c>
      <c r="G118" s="185" t="s">
        <v>1568</v>
      </c>
      <c r="H118" s="186">
        <v>2</v>
      </c>
      <c r="I118" s="187"/>
      <c r="J118" s="188">
        <f>ROUND(I118*H118,2)</f>
        <v>0</v>
      </c>
      <c r="K118" s="184" t="s">
        <v>5</v>
      </c>
      <c r="L118" s="41"/>
      <c r="M118" s="189" t="s">
        <v>5</v>
      </c>
      <c r="N118" s="190" t="s">
        <v>44</v>
      </c>
      <c r="O118" s="42"/>
      <c r="P118" s="191">
        <f>O118*H118</f>
        <v>0</v>
      </c>
      <c r="Q118" s="191">
        <v>0.04</v>
      </c>
      <c r="R118" s="191">
        <f>Q118*H118</f>
        <v>0.08</v>
      </c>
      <c r="S118" s="191">
        <v>0</v>
      </c>
      <c r="T118" s="192">
        <f>S118*H118</f>
        <v>0</v>
      </c>
      <c r="AR118" s="24" t="s">
        <v>174</v>
      </c>
      <c r="AT118" s="24" t="s">
        <v>169</v>
      </c>
      <c r="AU118" s="24" t="s">
        <v>82</v>
      </c>
      <c r="AY118" s="24" t="s">
        <v>167</v>
      </c>
      <c r="BE118" s="193">
        <f>IF(N118="základní",J118,0)</f>
        <v>0</v>
      </c>
      <c r="BF118" s="193">
        <f>IF(N118="snížená",J118,0)</f>
        <v>0</v>
      </c>
      <c r="BG118" s="193">
        <f>IF(N118="zákl. přenesená",J118,0)</f>
        <v>0</v>
      </c>
      <c r="BH118" s="193">
        <f>IF(N118="sníž. přenesená",J118,0)</f>
        <v>0</v>
      </c>
      <c r="BI118" s="193">
        <f>IF(N118="nulová",J118,0)</f>
        <v>0</v>
      </c>
      <c r="BJ118" s="24" t="s">
        <v>80</v>
      </c>
      <c r="BK118" s="193">
        <f>ROUND(I118*H118,2)</f>
        <v>0</v>
      </c>
      <c r="BL118" s="24" t="s">
        <v>174</v>
      </c>
      <c r="BM118" s="24" t="s">
        <v>1934</v>
      </c>
    </row>
    <row r="119" spans="2:47" s="1" customFormat="1" ht="19">
      <c r="B119" s="41"/>
      <c r="D119" s="194" t="s">
        <v>429</v>
      </c>
      <c r="F119" s="195" t="s">
        <v>1881</v>
      </c>
      <c r="I119" s="156"/>
      <c r="L119" s="41"/>
      <c r="M119" s="196"/>
      <c r="N119" s="42"/>
      <c r="O119" s="42"/>
      <c r="P119" s="42"/>
      <c r="Q119" s="42"/>
      <c r="R119" s="42"/>
      <c r="S119" s="42"/>
      <c r="T119" s="70"/>
      <c r="AT119" s="24" t="s">
        <v>429</v>
      </c>
      <c r="AU119" s="24" t="s">
        <v>82</v>
      </c>
    </row>
    <row r="120" spans="2:63" s="11" customFormat="1" ht="29.9" customHeight="1">
      <c r="B120" s="168"/>
      <c r="D120" s="169" t="s">
        <v>72</v>
      </c>
      <c r="E120" s="179" t="s">
        <v>522</v>
      </c>
      <c r="F120" s="179" t="s">
        <v>523</v>
      </c>
      <c r="I120" s="171"/>
      <c r="J120" s="180">
        <f>BK120</f>
        <v>0</v>
      </c>
      <c r="L120" s="168"/>
      <c r="M120" s="173"/>
      <c r="N120" s="174"/>
      <c r="O120" s="174"/>
      <c r="P120" s="175">
        <f>P121</f>
        <v>0</v>
      </c>
      <c r="Q120" s="174"/>
      <c r="R120" s="175">
        <f>R121</f>
        <v>0</v>
      </c>
      <c r="S120" s="174"/>
      <c r="T120" s="176">
        <f>T121</f>
        <v>0</v>
      </c>
      <c r="AR120" s="169" t="s">
        <v>80</v>
      </c>
      <c r="AT120" s="177" t="s">
        <v>72</v>
      </c>
      <c r="AU120" s="177" t="s">
        <v>80</v>
      </c>
      <c r="AY120" s="169" t="s">
        <v>167</v>
      </c>
      <c r="BK120" s="178">
        <f>BK121</f>
        <v>0</v>
      </c>
    </row>
    <row r="121" spans="2:65" s="1" customFormat="1" ht="25.5" customHeight="1">
      <c r="B121" s="181"/>
      <c r="C121" s="182" t="s">
        <v>283</v>
      </c>
      <c r="D121" s="182" t="s">
        <v>169</v>
      </c>
      <c r="E121" s="183" t="s">
        <v>1935</v>
      </c>
      <c r="F121" s="184" t="s">
        <v>1936</v>
      </c>
      <c r="G121" s="185" t="s">
        <v>248</v>
      </c>
      <c r="H121" s="186">
        <v>10.663</v>
      </c>
      <c r="I121" s="187"/>
      <c r="J121" s="188">
        <f>ROUND(I121*H121,2)</f>
        <v>0</v>
      </c>
      <c r="K121" s="184" t="s">
        <v>173</v>
      </c>
      <c r="L121" s="41"/>
      <c r="M121" s="189" t="s">
        <v>5</v>
      </c>
      <c r="N121" s="237" t="s">
        <v>44</v>
      </c>
      <c r="O121" s="235"/>
      <c r="P121" s="238">
        <f>O121*H121</f>
        <v>0</v>
      </c>
      <c r="Q121" s="238">
        <v>0</v>
      </c>
      <c r="R121" s="238">
        <f>Q121*H121</f>
        <v>0</v>
      </c>
      <c r="S121" s="238">
        <v>0</v>
      </c>
      <c r="T121" s="239">
        <f>S121*H121</f>
        <v>0</v>
      </c>
      <c r="AR121" s="24" t="s">
        <v>174</v>
      </c>
      <c r="AT121" s="24" t="s">
        <v>169</v>
      </c>
      <c r="AU121" s="24" t="s">
        <v>82</v>
      </c>
      <c r="AY121" s="24" t="s">
        <v>167</v>
      </c>
      <c r="BE121" s="193">
        <f>IF(N121="základní",J121,0)</f>
        <v>0</v>
      </c>
      <c r="BF121" s="193">
        <f>IF(N121="snížená",J121,0)</f>
        <v>0</v>
      </c>
      <c r="BG121" s="193">
        <f>IF(N121="zákl. přenesená",J121,0)</f>
        <v>0</v>
      </c>
      <c r="BH121" s="193">
        <f>IF(N121="sníž. přenesená",J121,0)</f>
        <v>0</v>
      </c>
      <c r="BI121" s="193">
        <f>IF(N121="nulová",J121,0)</f>
        <v>0</v>
      </c>
      <c r="BJ121" s="24" t="s">
        <v>80</v>
      </c>
      <c r="BK121" s="193">
        <f>ROUND(I121*H121,2)</f>
        <v>0</v>
      </c>
      <c r="BL121" s="24" t="s">
        <v>174</v>
      </c>
      <c r="BM121" s="24" t="s">
        <v>1937</v>
      </c>
    </row>
    <row r="122" spans="2:12" s="1" customFormat="1" ht="7" customHeight="1">
      <c r="B122" s="56"/>
      <c r="C122" s="57"/>
      <c r="D122" s="57"/>
      <c r="E122" s="57"/>
      <c r="F122" s="57"/>
      <c r="G122" s="57"/>
      <c r="H122" s="57"/>
      <c r="I122" s="134"/>
      <c r="J122" s="57"/>
      <c r="K122" s="57"/>
      <c r="L122" s="41"/>
    </row>
  </sheetData>
  <autoFilter ref="C78:K121"/>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R223"/>
  <sheetViews>
    <sheetView showGridLines="0" workbookViewId="0" topLeftCell="A1">
      <pane ySplit="1" topLeftCell="A131" activePane="bottomLeft" state="frozen"/>
      <selection pane="bottomLeft" activeCell="H113" sqref="H113"/>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7"/>
      <c r="C1" s="107"/>
      <c r="D1" s="108" t="s">
        <v>1</v>
      </c>
      <c r="E1" s="107"/>
      <c r="F1" s="109" t="s">
        <v>131</v>
      </c>
      <c r="G1" s="373" t="s">
        <v>132</v>
      </c>
      <c r="H1" s="373"/>
      <c r="I1" s="110"/>
      <c r="J1" s="109" t="s">
        <v>133</v>
      </c>
      <c r="K1" s="108" t="s">
        <v>134</v>
      </c>
      <c r="L1" s="109" t="s">
        <v>135</v>
      </c>
      <c r="M1" s="109"/>
      <c r="N1" s="109"/>
      <c r="O1" s="109"/>
      <c r="P1" s="109"/>
      <c r="Q1" s="109"/>
      <c r="R1" s="109"/>
      <c r="S1" s="109"/>
      <c r="T1" s="10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7" customHeight="1">
      <c r="L2" s="339" t="s">
        <v>8</v>
      </c>
      <c r="M2" s="340"/>
      <c r="N2" s="340"/>
      <c r="O2" s="340"/>
      <c r="P2" s="340"/>
      <c r="Q2" s="340"/>
      <c r="R2" s="340"/>
      <c r="S2" s="340"/>
      <c r="T2" s="340"/>
      <c r="U2" s="340"/>
      <c r="V2" s="340"/>
      <c r="AT2" s="24" t="s">
        <v>111</v>
      </c>
    </row>
    <row r="3" spans="2:46" ht="7" customHeight="1">
      <c r="B3" s="25"/>
      <c r="C3" s="26"/>
      <c r="D3" s="26"/>
      <c r="E3" s="26"/>
      <c r="F3" s="26"/>
      <c r="G3" s="26"/>
      <c r="H3" s="26"/>
      <c r="I3" s="111"/>
      <c r="J3" s="26"/>
      <c r="K3" s="27"/>
      <c r="AT3" s="24" t="s">
        <v>82</v>
      </c>
    </row>
    <row r="4" spans="2:46" ht="37" customHeight="1">
      <c r="B4" s="28"/>
      <c r="C4" s="29"/>
      <c r="D4" s="30" t="s">
        <v>136</v>
      </c>
      <c r="E4" s="29"/>
      <c r="F4" s="29"/>
      <c r="G4" s="29"/>
      <c r="H4" s="29"/>
      <c r="I4" s="112"/>
      <c r="J4" s="29"/>
      <c r="K4" s="31"/>
      <c r="M4" s="32" t="s">
        <v>13</v>
      </c>
      <c r="AT4" s="24" t="s">
        <v>6</v>
      </c>
    </row>
    <row r="5" spans="2:11" ht="7" customHeight="1">
      <c r="B5" s="28"/>
      <c r="C5" s="29"/>
      <c r="D5" s="29"/>
      <c r="E5" s="29"/>
      <c r="F5" s="29"/>
      <c r="G5" s="29"/>
      <c r="H5" s="29"/>
      <c r="I5" s="112"/>
      <c r="J5" s="29"/>
      <c r="K5" s="31"/>
    </row>
    <row r="6" spans="2:11" ht="13.5">
      <c r="B6" s="28"/>
      <c r="C6" s="29"/>
      <c r="D6" s="37" t="s">
        <v>19</v>
      </c>
      <c r="E6" s="29"/>
      <c r="F6" s="29"/>
      <c r="G6" s="29"/>
      <c r="H6" s="29"/>
      <c r="I6" s="112"/>
      <c r="J6" s="29"/>
      <c r="K6" s="31"/>
    </row>
    <row r="7" spans="2:11" ht="16.5" customHeight="1">
      <c r="B7" s="28"/>
      <c r="C7" s="29"/>
      <c r="D7" s="29"/>
      <c r="E7" s="374" t="str">
        <f>'Rekapitulace stavby'!K6</f>
        <v>Plácek v Hlubočepích</v>
      </c>
      <c r="F7" s="380"/>
      <c r="G7" s="380"/>
      <c r="H7" s="380"/>
      <c r="I7" s="112"/>
      <c r="J7" s="29"/>
      <c r="K7" s="31"/>
    </row>
    <row r="8" spans="2:11" s="1" customFormat="1" ht="13.5">
      <c r="B8" s="41"/>
      <c r="C8" s="42"/>
      <c r="D8" s="37" t="s">
        <v>137</v>
      </c>
      <c r="E8" s="42"/>
      <c r="F8" s="42"/>
      <c r="G8" s="42"/>
      <c r="H8" s="42"/>
      <c r="I8" s="113"/>
      <c r="J8" s="42"/>
      <c r="K8" s="45"/>
    </row>
    <row r="9" spans="2:11" s="1" customFormat="1" ht="37" customHeight="1">
      <c r="B9" s="41"/>
      <c r="C9" s="42"/>
      <c r="D9" s="42"/>
      <c r="E9" s="376" t="s">
        <v>1938</v>
      </c>
      <c r="F9" s="375"/>
      <c r="G9" s="375"/>
      <c r="H9" s="375"/>
      <c r="I9" s="113"/>
      <c r="J9" s="42"/>
      <c r="K9" s="45"/>
    </row>
    <row r="10" spans="2:11" s="1" customFormat="1" ht="13.5">
      <c r="B10" s="41"/>
      <c r="C10" s="42"/>
      <c r="D10" s="42"/>
      <c r="E10" s="42"/>
      <c r="F10" s="42"/>
      <c r="G10" s="42"/>
      <c r="H10" s="42"/>
      <c r="I10" s="113"/>
      <c r="J10" s="42"/>
      <c r="K10" s="45"/>
    </row>
    <row r="11" spans="2:11" s="1" customFormat="1" ht="14.5" customHeight="1">
      <c r="B11" s="41"/>
      <c r="C11" s="42"/>
      <c r="D11" s="37" t="s">
        <v>21</v>
      </c>
      <c r="E11" s="42"/>
      <c r="F11" s="35" t="s">
        <v>5</v>
      </c>
      <c r="G11" s="42"/>
      <c r="H11" s="42"/>
      <c r="I11" s="114" t="s">
        <v>22</v>
      </c>
      <c r="J11" s="35" t="s">
        <v>5</v>
      </c>
      <c r="K11" s="45"/>
    </row>
    <row r="12" spans="2:11" s="1" customFormat="1" ht="14.5" customHeight="1">
      <c r="B12" s="41"/>
      <c r="C12" s="42"/>
      <c r="D12" s="37" t="s">
        <v>23</v>
      </c>
      <c r="E12" s="42"/>
      <c r="F12" s="35" t="s">
        <v>1939</v>
      </c>
      <c r="G12" s="42"/>
      <c r="H12" s="42"/>
      <c r="I12" s="114" t="s">
        <v>25</v>
      </c>
      <c r="J12" s="115" t="str">
        <f>'Rekapitulace stavby'!AN8</f>
        <v>30. 10. 2018</v>
      </c>
      <c r="K12" s="45"/>
    </row>
    <row r="13" spans="2:11" s="1" customFormat="1" ht="10.75" customHeight="1">
      <c r="B13" s="41"/>
      <c r="C13" s="42"/>
      <c r="D13" s="42"/>
      <c r="E13" s="42"/>
      <c r="F13" s="42"/>
      <c r="G13" s="42"/>
      <c r="H13" s="42"/>
      <c r="I13" s="113"/>
      <c r="J13" s="42"/>
      <c r="K13" s="45"/>
    </row>
    <row r="14" spans="2:11" s="1" customFormat="1" ht="14.5" customHeight="1">
      <c r="B14" s="41"/>
      <c r="C14" s="42"/>
      <c r="D14" s="37" t="s">
        <v>27</v>
      </c>
      <c r="E14" s="42"/>
      <c r="F14" s="42"/>
      <c r="G14" s="42"/>
      <c r="H14" s="42"/>
      <c r="I14" s="114" t="s">
        <v>28</v>
      </c>
      <c r="J14" s="35" t="str">
        <f>IF('Rekapitulace stavby'!AN10="","",'Rekapitulace stavby'!AN10)</f>
        <v>0006363</v>
      </c>
      <c r="K14" s="45"/>
    </row>
    <row r="15" spans="2:11" s="1" customFormat="1" ht="18" customHeight="1">
      <c r="B15" s="41"/>
      <c r="C15" s="42"/>
      <c r="D15" s="42"/>
      <c r="E15" s="35" t="str">
        <f>IF('Rekapitulace stavby'!E11="","",'Rekapitulace stavby'!E11)</f>
        <v>M.Č. PRAHA 5</v>
      </c>
      <c r="F15" s="42"/>
      <c r="G15" s="42"/>
      <c r="H15" s="42"/>
      <c r="I15" s="114" t="s">
        <v>31</v>
      </c>
      <c r="J15" s="35" t="str">
        <f>IF('Rekapitulace stavby'!AN11="","",'Rekapitulace stavby'!AN11)</f>
        <v/>
      </c>
      <c r="K15" s="45"/>
    </row>
    <row r="16" spans="2:11" s="1" customFormat="1" ht="7" customHeight="1">
      <c r="B16" s="41"/>
      <c r="C16" s="42"/>
      <c r="D16" s="42"/>
      <c r="E16" s="42"/>
      <c r="F16" s="42"/>
      <c r="G16" s="42"/>
      <c r="H16" s="42"/>
      <c r="I16" s="113"/>
      <c r="J16" s="42"/>
      <c r="K16" s="45"/>
    </row>
    <row r="17" spans="2:11" s="1" customFormat="1" ht="14.5" customHeight="1">
      <c r="B17" s="41"/>
      <c r="C17" s="42"/>
      <c r="D17" s="37" t="s">
        <v>32</v>
      </c>
      <c r="E17" s="42"/>
      <c r="F17" s="42"/>
      <c r="G17" s="42"/>
      <c r="H17" s="42"/>
      <c r="I17" s="114"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4" t="s">
        <v>31</v>
      </c>
      <c r="J18" s="35" t="str">
        <f>IF('Rekapitulace stavby'!AN14="Vyplň údaj","",IF('Rekapitulace stavby'!AN14="","",'Rekapitulace stavby'!AN14))</f>
        <v/>
      </c>
      <c r="K18" s="45"/>
    </row>
    <row r="19" spans="2:11" s="1" customFormat="1" ht="7" customHeight="1">
      <c r="B19" s="41"/>
      <c r="C19" s="42"/>
      <c r="D19" s="42"/>
      <c r="E19" s="42"/>
      <c r="F19" s="42"/>
      <c r="G19" s="42"/>
      <c r="H19" s="42"/>
      <c r="I19" s="113"/>
      <c r="J19" s="42"/>
      <c r="K19" s="45"/>
    </row>
    <row r="20" spans="2:11" s="1" customFormat="1" ht="14.5" customHeight="1">
      <c r="B20" s="41"/>
      <c r="C20" s="42"/>
      <c r="D20" s="37" t="s">
        <v>34</v>
      </c>
      <c r="E20" s="42"/>
      <c r="F20" s="42"/>
      <c r="G20" s="42"/>
      <c r="H20" s="42"/>
      <c r="I20" s="114" t="s">
        <v>28</v>
      </c>
      <c r="J20" s="35" t="str">
        <f>IF('Rekapitulace stavby'!AN16="","",'Rekapitulace stavby'!AN16)</f>
        <v/>
      </c>
      <c r="K20" s="45"/>
    </row>
    <row r="21" spans="2:11" s="1" customFormat="1" ht="18" customHeight="1">
      <c r="B21" s="41"/>
      <c r="C21" s="42"/>
      <c r="D21" s="42"/>
      <c r="E21" s="35" t="str">
        <f>IF('Rekapitulace stavby'!E17="","",'Rekapitulace stavby'!E17)</f>
        <v>VISION FOR LIFE s.r.o.</v>
      </c>
      <c r="F21" s="42"/>
      <c r="G21" s="42"/>
      <c r="H21" s="42"/>
      <c r="I21" s="114" t="s">
        <v>31</v>
      </c>
      <c r="J21" s="35" t="str">
        <f>IF('Rekapitulace stavby'!AN17="","",'Rekapitulace stavby'!AN17)</f>
        <v/>
      </c>
      <c r="K21" s="45"/>
    </row>
    <row r="22" spans="2:11" s="1" customFormat="1" ht="7" customHeight="1">
      <c r="B22" s="41"/>
      <c r="C22" s="42"/>
      <c r="D22" s="42"/>
      <c r="E22" s="42"/>
      <c r="F22" s="42"/>
      <c r="G22" s="42"/>
      <c r="H22" s="42"/>
      <c r="I22" s="113"/>
      <c r="J22" s="42"/>
      <c r="K22" s="45"/>
    </row>
    <row r="23" spans="2:11" s="1" customFormat="1" ht="14.5" customHeight="1">
      <c r="B23" s="41"/>
      <c r="C23" s="42"/>
      <c r="D23" s="37" t="s">
        <v>37</v>
      </c>
      <c r="E23" s="42"/>
      <c r="F23" s="42"/>
      <c r="G23" s="42"/>
      <c r="H23" s="42"/>
      <c r="I23" s="113"/>
      <c r="J23" s="42"/>
      <c r="K23" s="45"/>
    </row>
    <row r="24" spans="2:11" s="7" customFormat="1" ht="16.5" customHeight="1">
      <c r="B24" s="116"/>
      <c r="C24" s="117"/>
      <c r="D24" s="117"/>
      <c r="E24" s="350" t="s">
        <v>5</v>
      </c>
      <c r="F24" s="350"/>
      <c r="G24" s="350"/>
      <c r="H24" s="350"/>
      <c r="I24" s="118"/>
      <c r="J24" s="117"/>
      <c r="K24" s="119"/>
    </row>
    <row r="25" spans="2:11" s="1" customFormat="1" ht="7" customHeight="1">
      <c r="B25" s="41"/>
      <c r="C25" s="42"/>
      <c r="D25" s="42"/>
      <c r="E25" s="42"/>
      <c r="F25" s="42"/>
      <c r="G25" s="42"/>
      <c r="H25" s="42"/>
      <c r="I25" s="113"/>
      <c r="J25" s="42"/>
      <c r="K25" s="45"/>
    </row>
    <row r="26" spans="2:11" s="1" customFormat="1" ht="7" customHeight="1">
      <c r="B26" s="41"/>
      <c r="C26" s="42"/>
      <c r="D26" s="68"/>
      <c r="E26" s="68"/>
      <c r="F26" s="68"/>
      <c r="G26" s="68"/>
      <c r="H26" s="68"/>
      <c r="I26" s="120"/>
      <c r="J26" s="68"/>
      <c r="K26" s="121"/>
    </row>
    <row r="27" spans="2:11" s="1" customFormat="1" ht="25.4" customHeight="1">
      <c r="B27" s="41"/>
      <c r="C27" s="42"/>
      <c r="D27" s="122" t="s">
        <v>39</v>
      </c>
      <c r="E27" s="42"/>
      <c r="F27" s="42"/>
      <c r="G27" s="42"/>
      <c r="H27" s="42"/>
      <c r="I27" s="113"/>
      <c r="J27" s="123">
        <f>ROUND(J82,2)</f>
        <v>0</v>
      </c>
      <c r="K27" s="45"/>
    </row>
    <row r="28" spans="2:11" s="1" customFormat="1" ht="7" customHeight="1">
      <c r="B28" s="41"/>
      <c r="C28" s="42"/>
      <c r="D28" s="68"/>
      <c r="E28" s="68"/>
      <c r="F28" s="68"/>
      <c r="G28" s="68"/>
      <c r="H28" s="68"/>
      <c r="I28" s="120"/>
      <c r="J28" s="68"/>
      <c r="K28" s="121"/>
    </row>
    <row r="29" spans="2:11" s="1" customFormat="1" ht="14.5" customHeight="1">
      <c r="B29" s="41"/>
      <c r="C29" s="42"/>
      <c r="D29" s="42"/>
      <c r="E29" s="42"/>
      <c r="F29" s="46" t="s">
        <v>41</v>
      </c>
      <c r="G29" s="42"/>
      <c r="H29" s="42"/>
      <c r="I29" s="124" t="s">
        <v>40</v>
      </c>
      <c r="J29" s="46" t="s">
        <v>42</v>
      </c>
      <c r="K29" s="45"/>
    </row>
    <row r="30" spans="2:11" s="1" customFormat="1" ht="14.5" customHeight="1">
      <c r="B30" s="41"/>
      <c r="C30" s="42"/>
      <c r="D30" s="49" t="s">
        <v>43</v>
      </c>
      <c r="E30" s="49" t="s">
        <v>44</v>
      </c>
      <c r="F30" s="125">
        <f>ROUND(SUM(BE82:BE222),2)</f>
        <v>0</v>
      </c>
      <c r="G30" s="42"/>
      <c r="H30" s="42"/>
      <c r="I30" s="126">
        <v>0.21</v>
      </c>
      <c r="J30" s="125">
        <f>ROUND(ROUND((SUM(BE82:BE222)),2)*I30,2)</f>
        <v>0</v>
      </c>
      <c r="K30" s="45"/>
    </row>
    <row r="31" spans="2:11" s="1" customFormat="1" ht="14.5" customHeight="1">
      <c r="B31" s="41"/>
      <c r="C31" s="42"/>
      <c r="D31" s="42"/>
      <c r="E31" s="49" t="s">
        <v>45</v>
      </c>
      <c r="F31" s="125">
        <f>ROUND(SUM(BF82:BF222),2)</f>
        <v>0</v>
      </c>
      <c r="G31" s="42"/>
      <c r="H31" s="42"/>
      <c r="I31" s="126">
        <v>0.15</v>
      </c>
      <c r="J31" s="125">
        <f>ROUND(ROUND((SUM(BF82:BF222)),2)*I31,2)</f>
        <v>0</v>
      </c>
      <c r="K31" s="45"/>
    </row>
    <row r="32" spans="2:11" s="1" customFormat="1" ht="14.5" customHeight="1" hidden="1">
      <c r="B32" s="41"/>
      <c r="C32" s="42"/>
      <c r="D32" s="42"/>
      <c r="E32" s="49" t="s">
        <v>46</v>
      </c>
      <c r="F32" s="125">
        <f>ROUND(SUM(BG82:BG222),2)</f>
        <v>0</v>
      </c>
      <c r="G32" s="42"/>
      <c r="H32" s="42"/>
      <c r="I32" s="126">
        <v>0.21</v>
      </c>
      <c r="J32" s="125">
        <v>0</v>
      </c>
      <c r="K32" s="45"/>
    </row>
    <row r="33" spans="2:11" s="1" customFormat="1" ht="14.5" customHeight="1" hidden="1">
      <c r="B33" s="41"/>
      <c r="C33" s="42"/>
      <c r="D33" s="42"/>
      <c r="E33" s="49" t="s">
        <v>47</v>
      </c>
      <c r="F33" s="125">
        <f>ROUND(SUM(BH82:BH222),2)</f>
        <v>0</v>
      </c>
      <c r="G33" s="42"/>
      <c r="H33" s="42"/>
      <c r="I33" s="126">
        <v>0.15</v>
      </c>
      <c r="J33" s="125">
        <v>0</v>
      </c>
      <c r="K33" s="45"/>
    </row>
    <row r="34" spans="2:11" s="1" customFormat="1" ht="14.5" customHeight="1" hidden="1">
      <c r="B34" s="41"/>
      <c r="C34" s="42"/>
      <c r="D34" s="42"/>
      <c r="E34" s="49" t="s">
        <v>48</v>
      </c>
      <c r="F34" s="125">
        <f>ROUND(SUM(BI82:BI222),2)</f>
        <v>0</v>
      </c>
      <c r="G34" s="42"/>
      <c r="H34" s="42"/>
      <c r="I34" s="126">
        <v>0</v>
      </c>
      <c r="J34" s="125">
        <v>0</v>
      </c>
      <c r="K34" s="45"/>
    </row>
    <row r="35" spans="2:11" s="1" customFormat="1" ht="7" customHeight="1">
      <c r="B35" s="41"/>
      <c r="C35" s="42"/>
      <c r="D35" s="42"/>
      <c r="E35" s="42"/>
      <c r="F35" s="42"/>
      <c r="G35" s="42"/>
      <c r="H35" s="42"/>
      <c r="I35" s="113"/>
      <c r="J35" s="42"/>
      <c r="K35" s="45"/>
    </row>
    <row r="36" spans="2:11" s="1" customFormat="1" ht="25.4" customHeight="1">
      <c r="B36" s="41"/>
      <c r="C36" s="127"/>
      <c r="D36" s="128" t="s">
        <v>49</v>
      </c>
      <c r="E36" s="71"/>
      <c r="F36" s="71"/>
      <c r="G36" s="129" t="s">
        <v>50</v>
      </c>
      <c r="H36" s="130" t="s">
        <v>51</v>
      </c>
      <c r="I36" s="131"/>
      <c r="J36" s="132">
        <f>SUM(J27:J34)</f>
        <v>0</v>
      </c>
      <c r="K36" s="133"/>
    </row>
    <row r="37" spans="2:11" s="1" customFormat="1" ht="14.5" customHeight="1">
      <c r="B37" s="56"/>
      <c r="C37" s="57"/>
      <c r="D37" s="57"/>
      <c r="E37" s="57"/>
      <c r="F37" s="57"/>
      <c r="G37" s="57"/>
      <c r="H37" s="57"/>
      <c r="I37" s="134"/>
      <c r="J37" s="57"/>
      <c r="K37" s="58"/>
    </row>
    <row r="41" spans="2:11" s="1" customFormat="1" ht="7" customHeight="1">
      <c r="B41" s="59"/>
      <c r="C41" s="60"/>
      <c r="D41" s="60"/>
      <c r="E41" s="60"/>
      <c r="F41" s="60"/>
      <c r="G41" s="60"/>
      <c r="H41" s="60"/>
      <c r="I41" s="135"/>
      <c r="J41" s="60"/>
      <c r="K41" s="136"/>
    </row>
    <row r="42" spans="2:11" s="1" customFormat="1" ht="37" customHeight="1">
      <c r="B42" s="41"/>
      <c r="C42" s="30" t="s">
        <v>141</v>
      </c>
      <c r="D42" s="42"/>
      <c r="E42" s="42"/>
      <c r="F42" s="42"/>
      <c r="G42" s="42"/>
      <c r="H42" s="42"/>
      <c r="I42" s="113"/>
      <c r="J42" s="42"/>
      <c r="K42" s="45"/>
    </row>
    <row r="43" spans="2:11" s="1" customFormat="1" ht="7" customHeight="1">
      <c r="B43" s="41"/>
      <c r="C43" s="42"/>
      <c r="D43" s="42"/>
      <c r="E43" s="42"/>
      <c r="F43" s="42"/>
      <c r="G43" s="42"/>
      <c r="H43" s="42"/>
      <c r="I43" s="113"/>
      <c r="J43" s="42"/>
      <c r="K43" s="45"/>
    </row>
    <row r="44" spans="2:11" s="1" customFormat="1" ht="14.5" customHeight="1">
      <c r="B44" s="41"/>
      <c r="C44" s="37" t="s">
        <v>19</v>
      </c>
      <c r="D44" s="42"/>
      <c r="E44" s="42"/>
      <c r="F44" s="42"/>
      <c r="G44" s="42"/>
      <c r="H44" s="42"/>
      <c r="I44" s="113"/>
      <c r="J44" s="42"/>
      <c r="K44" s="45"/>
    </row>
    <row r="45" spans="2:11" s="1" customFormat="1" ht="16.5" customHeight="1">
      <c r="B45" s="41"/>
      <c r="C45" s="42"/>
      <c r="D45" s="42"/>
      <c r="E45" s="374" t="str">
        <f>E7</f>
        <v>Plácek v Hlubočepích</v>
      </c>
      <c r="F45" s="380"/>
      <c r="G45" s="380"/>
      <c r="H45" s="380"/>
      <c r="I45" s="113"/>
      <c r="J45" s="42"/>
      <c r="K45" s="45"/>
    </row>
    <row r="46" spans="2:11" s="1" customFormat="1" ht="14.5" customHeight="1">
      <c r="B46" s="41"/>
      <c r="C46" s="37" t="s">
        <v>137</v>
      </c>
      <c r="D46" s="42"/>
      <c r="E46" s="42"/>
      <c r="F46" s="42"/>
      <c r="G46" s="42"/>
      <c r="H46" s="42"/>
      <c r="I46" s="113"/>
      <c r="J46" s="42"/>
      <c r="K46" s="45"/>
    </row>
    <row r="47" spans="2:11" s="1" customFormat="1" ht="17.25" customHeight="1">
      <c r="B47" s="41"/>
      <c r="C47" s="42"/>
      <c r="D47" s="42"/>
      <c r="E47" s="376" t="str">
        <f>E9</f>
        <v>05 - SO 05 Sadové úpravy</v>
      </c>
      <c r="F47" s="375"/>
      <c r="G47" s="375"/>
      <c r="H47" s="375"/>
      <c r="I47" s="113"/>
      <c r="J47" s="42"/>
      <c r="K47" s="45"/>
    </row>
    <row r="48" spans="2:11" s="1" customFormat="1" ht="7" customHeight="1">
      <c r="B48" s="41"/>
      <c r="C48" s="42"/>
      <c r="D48" s="42"/>
      <c r="E48" s="42"/>
      <c r="F48" s="42"/>
      <c r="G48" s="42"/>
      <c r="H48" s="42"/>
      <c r="I48" s="113"/>
      <c r="J48" s="42"/>
      <c r="K48" s="45"/>
    </row>
    <row r="49" spans="2:11" s="1" customFormat="1" ht="18" customHeight="1">
      <c r="B49" s="41"/>
      <c r="C49" s="37" t="s">
        <v>23</v>
      </c>
      <c r="D49" s="42"/>
      <c r="E49" s="42"/>
      <c r="F49" s="35" t="str">
        <f>F12</f>
        <v xml:space="preserve"> </v>
      </c>
      <c r="G49" s="42"/>
      <c r="H49" s="42"/>
      <c r="I49" s="114" t="s">
        <v>25</v>
      </c>
      <c r="J49" s="115" t="str">
        <f>IF(J12="","",J12)</f>
        <v>30. 10. 2018</v>
      </c>
      <c r="K49" s="45"/>
    </row>
    <row r="50" spans="2:11" s="1" customFormat="1" ht="7" customHeight="1">
      <c r="B50" s="41"/>
      <c r="C50" s="42"/>
      <c r="D50" s="42"/>
      <c r="E50" s="42"/>
      <c r="F50" s="42"/>
      <c r="G50" s="42"/>
      <c r="H50" s="42"/>
      <c r="I50" s="113"/>
      <c r="J50" s="42"/>
      <c r="K50" s="45"/>
    </row>
    <row r="51" spans="2:11" s="1" customFormat="1" ht="13.5">
      <c r="B51" s="41"/>
      <c r="C51" s="37" t="s">
        <v>27</v>
      </c>
      <c r="D51" s="42"/>
      <c r="E51" s="42"/>
      <c r="F51" s="35" t="str">
        <f>E15</f>
        <v>M.Č. PRAHA 5</v>
      </c>
      <c r="G51" s="42"/>
      <c r="H51" s="42"/>
      <c r="I51" s="114" t="s">
        <v>34</v>
      </c>
      <c r="J51" s="350" t="str">
        <f>E21</f>
        <v>VISION FOR LIFE s.r.o.</v>
      </c>
      <c r="K51" s="45"/>
    </row>
    <row r="52" spans="2:11" s="1" customFormat="1" ht="14.5" customHeight="1">
      <c r="B52" s="41"/>
      <c r="C52" s="37" t="s">
        <v>32</v>
      </c>
      <c r="D52" s="42"/>
      <c r="E52" s="42"/>
      <c r="F52" s="35" t="str">
        <f>IF(E18="","",E18)</f>
        <v/>
      </c>
      <c r="G52" s="42"/>
      <c r="H52" s="42"/>
      <c r="I52" s="113"/>
      <c r="J52" s="377"/>
      <c r="K52" s="45"/>
    </row>
    <row r="53" spans="2:11" s="1" customFormat="1" ht="10.4" customHeight="1">
      <c r="B53" s="41"/>
      <c r="C53" s="42"/>
      <c r="D53" s="42"/>
      <c r="E53" s="42"/>
      <c r="F53" s="42"/>
      <c r="G53" s="42"/>
      <c r="H53" s="42"/>
      <c r="I53" s="113"/>
      <c r="J53" s="42"/>
      <c r="K53" s="45"/>
    </row>
    <row r="54" spans="2:11" s="1" customFormat="1" ht="29.25" customHeight="1">
      <c r="B54" s="41"/>
      <c r="C54" s="137" t="s">
        <v>142</v>
      </c>
      <c r="D54" s="127"/>
      <c r="E54" s="127"/>
      <c r="F54" s="127"/>
      <c r="G54" s="127"/>
      <c r="H54" s="127"/>
      <c r="I54" s="138"/>
      <c r="J54" s="139" t="s">
        <v>143</v>
      </c>
      <c r="K54" s="140"/>
    </row>
    <row r="55" spans="2:11" s="1" customFormat="1" ht="10.4" customHeight="1">
      <c r="B55" s="41"/>
      <c r="C55" s="42"/>
      <c r="D55" s="42"/>
      <c r="E55" s="42"/>
      <c r="F55" s="42"/>
      <c r="G55" s="42"/>
      <c r="H55" s="42"/>
      <c r="I55" s="113"/>
      <c r="J55" s="42"/>
      <c r="K55" s="45"/>
    </row>
    <row r="56" spans="2:47" s="1" customFormat="1" ht="29.25" customHeight="1">
      <c r="B56" s="41"/>
      <c r="C56" s="141" t="s">
        <v>144</v>
      </c>
      <c r="D56" s="42"/>
      <c r="E56" s="42"/>
      <c r="F56" s="42"/>
      <c r="G56" s="42"/>
      <c r="H56" s="42"/>
      <c r="I56" s="113"/>
      <c r="J56" s="123">
        <f>J82</f>
        <v>0</v>
      </c>
      <c r="K56" s="45"/>
      <c r="AU56" s="24" t="s">
        <v>145</v>
      </c>
    </row>
    <row r="57" spans="2:11" s="8" customFormat="1" ht="25" customHeight="1">
      <c r="B57" s="142"/>
      <c r="C57" s="143"/>
      <c r="D57" s="144" t="s">
        <v>1940</v>
      </c>
      <c r="E57" s="145"/>
      <c r="F57" s="145"/>
      <c r="G57" s="145"/>
      <c r="H57" s="145"/>
      <c r="I57" s="146"/>
      <c r="J57" s="147">
        <f>J83</f>
        <v>0</v>
      </c>
      <c r="K57" s="148"/>
    </row>
    <row r="58" spans="2:11" s="9" customFormat="1" ht="19.9" customHeight="1">
      <c r="B58" s="149"/>
      <c r="C58" s="150"/>
      <c r="D58" s="151" t="s">
        <v>1941</v>
      </c>
      <c r="E58" s="152"/>
      <c r="F58" s="152"/>
      <c r="G58" s="152"/>
      <c r="H58" s="152"/>
      <c r="I58" s="153"/>
      <c r="J58" s="154">
        <f>J84</f>
        <v>0</v>
      </c>
      <c r="K58" s="155"/>
    </row>
    <row r="59" spans="2:11" s="9" customFormat="1" ht="19.9" customHeight="1">
      <c r="B59" s="149"/>
      <c r="C59" s="150"/>
      <c r="D59" s="151" t="s">
        <v>1942</v>
      </c>
      <c r="E59" s="152"/>
      <c r="F59" s="152"/>
      <c r="G59" s="152"/>
      <c r="H59" s="152"/>
      <c r="I59" s="153"/>
      <c r="J59" s="154">
        <f>J99</f>
        <v>0</v>
      </c>
      <c r="K59" s="155"/>
    </row>
    <row r="60" spans="2:11" s="9" customFormat="1" ht="19.9" customHeight="1">
      <c r="B60" s="149"/>
      <c r="C60" s="150"/>
      <c r="D60" s="151" t="s">
        <v>1943</v>
      </c>
      <c r="E60" s="152"/>
      <c r="F60" s="152"/>
      <c r="G60" s="152"/>
      <c r="H60" s="152"/>
      <c r="I60" s="153"/>
      <c r="J60" s="154">
        <f>J124</f>
        <v>0</v>
      </c>
      <c r="K60" s="155"/>
    </row>
    <row r="61" spans="2:11" s="9" customFormat="1" ht="19.9" customHeight="1">
      <c r="B61" s="149"/>
      <c r="C61" s="150"/>
      <c r="D61" s="151" t="s">
        <v>1944</v>
      </c>
      <c r="E61" s="152"/>
      <c r="F61" s="152"/>
      <c r="G61" s="152"/>
      <c r="H61" s="152"/>
      <c r="I61" s="153"/>
      <c r="J61" s="154">
        <f>J161</f>
        <v>0</v>
      </c>
      <c r="K61" s="155"/>
    </row>
    <row r="62" spans="2:11" s="9" customFormat="1" ht="19.9" customHeight="1">
      <c r="B62" s="149"/>
      <c r="C62" s="150"/>
      <c r="D62" s="151" t="s">
        <v>1945</v>
      </c>
      <c r="E62" s="152"/>
      <c r="F62" s="152"/>
      <c r="G62" s="152"/>
      <c r="H62" s="152"/>
      <c r="I62" s="153"/>
      <c r="J62" s="154">
        <f>J221</f>
        <v>0</v>
      </c>
      <c r="K62" s="155"/>
    </row>
    <row r="63" spans="2:11" s="1" customFormat="1" ht="21.75" customHeight="1">
      <c r="B63" s="41"/>
      <c r="C63" s="42"/>
      <c r="D63" s="42"/>
      <c r="E63" s="42"/>
      <c r="F63" s="42"/>
      <c r="G63" s="42"/>
      <c r="H63" s="42"/>
      <c r="I63" s="113"/>
      <c r="J63" s="42"/>
      <c r="K63" s="45"/>
    </row>
    <row r="64" spans="2:11" s="1" customFormat="1" ht="7" customHeight="1">
      <c r="B64" s="56"/>
      <c r="C64" s="57"/>
      <c r="D64" s="57"/>
      <c r="E64" s="57"/>
      <c r="F64" s="57"/>
      <c r="G64" s="57"/>
      <c r="H64" s="57"/>
      <c r="I64" s="134"/>
      <c r="J64" s="57"/>
      <c r="K64" s="58"/>
    </row>
    <row r="68" spans="2:12" s="1" customFormat="1" ht="7" customHeight="1">
      <c r="B68" s="59"/>
      <c r="C68" s="60"/>
      <c r="D68" s="60"/>
      <c r="E68" s="60"/>
      <c r="F68" s="60"/>
      <c r="G68" s="60"/>
      <c r="H68" s="60"/>
      <c r="I68" s="135"/>
      <c r="J68" s="60"/>
      <c r="K68" s="60"/>
      <c r="L68" s="41"/>
    </row>
    <row r="69" spans="2:12" s="1" customFormat="1" ht="37" customHeight="1">
      <c r="B69" s="41"/>
      <c r="C69" s="61" t="s">
        <v>151</v>
      </c>
      <c r="I69" s="156"/>
      <c r="L69" s="41"/>
    </row>
    <row r="70" spans="2:12" s="1" customFormat="1" ht="7" customHeight="1">
      <c r="B70" s="41"/>
      <c r="I70" s="156"/>
      <c r="L70" s="41"/>
    </row>
    <row r="71" spans="2:12" s="1" customFormat="1" ht="14.5" customHeight="1">
      <c r="B71" s="41"/>
      <c r="C71" s="63" t="s">
        <v>19</v>
      </c>
      <c r="I71" s="156"/>
      <c r="L71" s="41"/>
    </row>
    <row r="72" spans="2:12" s="1" customFormat="1" ht="16.5" customHeight="1">
      <c r="B72" s="41"/>
      <c r="E72" s="378" t="str">
        <f>E7</f>
        <v>Plácek v Hlubočepích</v>
      </c>
      <c r="F72" s="379"/>
      <c r="G72" s="379"/>
      <c r="H72" s="379"/>
      <c r="I72" s="156"/>
      <c r="L72" s="41"/>
    </row>
    <row r="73" spans="2:12" s="1" customFormat="1" ht="14.5" customHeight="1">
      <c r="B73" s="41"/>
      <c r="C73" s="63" t="s">
        <v>137</v>
      </c>
      <c r="I73" s="156"/>
      <c r="L73" s="41"/>
    </row>
    <row r="74" spans="2:12" s="1" customFormat="1" ht="17.25" customHeight="1">
      <c r="B74" s="41"/>
      <c r="E74" s="358" t="str">
        <f>E9</f>
        <v>05 - SO 05 Sadové úpravy</v>
      </c>
      <c r="F74" s="372"/>
      <c r="G74" s="372"/>
      <c r="H74" s="372"/>
      <c r="I74" s="156"/>
      <c r="L74" s="41"/>
    </row>
    <row r="75" spans="2:12" s="1" customFormat="1" ht="7" customHeight="1">
      <c r="B75" s="41"/>
      <c r="I75" s="156"/>
      <c r="L75" s="41"/>
    </row>
    <row r="76" spans="2:12" s="1" customFormat="1" ht="18" customHeight="1">
      <c r="B76" s="41"/>
      <c r="C76" s="63" t="s">
        <v>23</v>
      </c>
      <c r="F76" s="157" t="str">
        <f>F12</f>
        <v xml:space="preserve"> </v>
      </c>
      <c r="I76" s="158" t="s">
        <v>25</v>
      </c>
      <c r="J76" s="67" t="str">
        <f>IF(J12="","",J12)</f>
        <v>30. 10. 2018</v>
      </c>
      <c r="L76" s="41"/>
    </row>
    <row r="77" spans="2:12" s="1" customFormat="1" ht="7" customHeight="1">
      <c r="B77" s="41"/>
      <c r="I77" s="156"/>
      <c r="L77" s="41"/>
    </row>
    <row r="78" spans="2:12" s="1" customFormat="1" ht="13.5">
      <c r="B78" s="41"/>
      <c r="C78" s="63" t="s">
        <v>27</v>
      </c>
      <c r="F78" s="157" t="str">
        <f>E15</f>
        <v>M.Č. PRAHA 5</v>
      </c>
      <c r="I78" s="158" t="s">
        <v>34</v>
      </c>
      <c r="J78" s="157" t="str">
        <f>E21</f>
        <v>VISION FOR LIFE s.r.o.</v>
      </c>
      <c r="L78" s="41"/>
    </row>
    <row r="79" spans="2:12" s="1" customFormat="1" ht="14.5" customHeight="1">
      <c r="B79" s="41"/>
      <c r="C79" s="63" t="s">
        <v>32</v>
      </c>
      <c r="F79" s="157" t="str">
        <f>IF(E18="","",E18)</f>
        <v/>
      </c>
      <c r="I79" s="156"/>
      <c r="L79" s="41"/>
    </row>
    <row r="80" spans="2:12" s="1" customFormat="1" ht="10.4" customHeight="1">
      <c r="B80" s="41"/>
      <c r="I80" s="156"/>
      <c r="L80" s="41"/>
    </row>
    <row r="81" spans="2:20" s="10" customFormat="1" ht="29.25" customHeight="1">
      <c r="B81" s="159"/>
      <c r="C81" s="160" t="s">
        <v>152</v>
      </c>
      <c r="D81" s="161" t="s">
        <v>58</v>
      </c>
      <c r="E81" s="161" t="s">
        <v>54</v>
      </c>
      <c r="F81" s="161" t="s">
        <v>153</v>
      </c>
      <c r="G81" s="161" t="s">
        <v>154</v>
      </c>
      <c r="H81" s="161" t="s">
        <v>155</v>
      </c>
      <c r="I81" s="162" t="s">
        <v>156</v>
      </c>
      <c r="J81" s="161" t="s">
        <v>143</v>
      </c>
      <c r="K81" s="163" t="s">
        <v>157</v>
      </c>
      <c r="L81" s="159"/>
      <c r="M81" s="73" t="s">
        <v>158</v>
      </c>
      <c r="N81" s="74" t="s">
        <v>43</v>
      </c>
      <c r="O81" s="74" t="s">
        <v>159</v>
      </c>
      <c r="P81" s="74" t="s">
        <v>160</v>
      </c>
      <c r="Q81" s="74" t="s">
        <v>161</v>
      </c>
      <c r="R81" s="74" t="s">
        <v>162</v>
      </c>
      <c r="S81" s="74" t="s">
        <v>163</v>
      </c>
      <c r="T81" s="75" t="s">
        <v>164</v>
      </c>
    </row>
    <row r="82" spans="2:63" s="1" customFormat="1" ht="29.25" customHeight="1">
      <c r="B82" s="41"/>
      <c r="C82" s="77" t="s">
        <v>144</v>
      </c>
      <c r="I82" s="156"/>
      <c r="J82" s="164">
        <f>BK82</f>
        <v>0</v>
      </c>
      <c r="L82" s="41"/>
      <c r="M82" s="76"/>
      <c r="N82" s="68"/>
      <c r="O82" s="68"/>
      <c r="P82" s="165">
        <f>P83</f>
        <v>0</v>
      </c>
      <c r="Q82" s="68"/>
      <c r="R82" s="165">
        <f>R83</f>
        <v>13.930663000000003</v>
      </c>
      <c r="S82" s="68"/>
      <c r="T82" s="166">
        <f>T83</f>
        <v>0</v>
      </c>
      <c r="AT82" s="24" t="s">
        <v>72</v>
      </c>
      <c r="AU82" s="24" t="s">
        <v>145</v>
      </c>
      <c r="BK82" s="167">
        <f>BK83</f>
        <v>0</v>
      </c>
    </row>
    <row r="83" spans="2:63" s="11" customFormat="1" ht="37.4" customHeight="1">
      <c r="B83" s="168"/>
      <c r="D83" s="169" t="s">
        <v>72</v>
      </c>
      <c r="E83" s="170" t="s">
        <v>1502</v>
      </c>
      <c r="F83" s="170" t="s">
        <v>1946</v>
      </c>
      <c r="I83" s="171"/>
      <c r="J83" s="172">
        <f>BK83</f>
        <v>0</v>
      </c>
      <c r="L83" s="168"/>
      <c r="M83" s="173"/>
      <c r="N83" s="174"/>
      <c r="O83" s="174"/>
      <c r="P83" s="175">
        <f>P84+P99+P124+P161+P221</f>
        <v>0</v>
      </c>
      <c r="Q83" s="174"/>
      <c r="R83" s="175">
        <f>R84+R99+R124+R161+R221</f>
        <v>13.930663000000003</v>
      </c>
      <c r="S83" s="174"/>
      <c r="T83" s="176">
        <f>T84+T99+T124+T161+T221</f>
        <v>0</v>
      </c>
      <c r="AR83" s="169" t="s">
        <v>80</v>
      </c>
      <c r="AT83" s="177" t="s">
        <v>72</v>
      </c>
      <c r="AU83" s="177" t="s">
        <v>73</v>
      </c>
      <c r="AY83" s="169" t="s">
        <v>167</v>
      </c>
      <c r="BK83" s="178">
        <f>BK84+BK99+BK124+BK161+BK221</f>
        <v>0</v>
      </c>
    </row>
    <row r="84" spans="2:63" s="11" customFormat="1" ht="19.9" customHeight="1">
      <c r="B84" s="168"/>
      <c r="D84" s="169" t="s">
        <v>72</v>
      </c>
      <c r="E84" s="179" t="s">
        <v>1519</v>
      </c>
      <c r="F84" s="179" t="s">
        <v>1947</v>
      </c>
      <c r="I84" s="171"/>
      <c r="J84" s="180">
        <f>BK84</f>
        <v>0</v>
      </c>
      <c r="L84" s="168"/>
      <c r="M84" s="173"/>
      <c r="N84" s="174"/>
      <c r="O84" s="174"/>
      <c r="P84" s="175">
        <f>SUM(P85:P98)</f>
        <v>0</v>
      </c>
      <c r="Q84" s="174"/>
      <c r="R84" s="175">
        <f>SUM(R85:R98)</f>
        <v>0</v>
      </c>
      <c r="S84" s="174"/>
      <c r="T84" s="176">
        <f>SUM(T85:T98)</f>
        <v>0</v>
      </c>
      <c r="AR84" s="169" t="s">
        <v>80</v>
      </c>
      <c r="AT84" s="177" t="s">
        <v>72</v>
      </c>
      <c r="AU84" s="177" t="s">
        <v>80</v>
      </c>
      <c r="AY84" s="169" t="s">
        <v>167</v>
      </c>
      <c r="BK84" s="178">
        <f>SUM(BK85:BK98)</f>
        <v>0</v>
      </c>
    </row>
    <row r="85" spans="2:65" s="1" customFormat="1" ht="25.5" customHeight="1">
      <c r="B85" s="181"/>
      <c r="C85" s="182" t="s">
        <v>80</v>
      </c>
      <c r="D85" s="182" t="s">
        <v>169</v>
      </c>
      <c r="E85" s="183" t="s">
        <v>1948</v>
      </c>
      <c r="F85" s="184" t="s">
        <v>1949</v>
      </c>
      <c r="G85" s="185" t="s">
        <v>172</v>
      </c>
      <c r="H85" s="186">
        <v>380</v>
      </c>
      <c r="I85" s="187"/>
      <c r="J85" s="188">
        <f>ROUND(I85*H85,2)</f>
        <v>0</v>
      </c>
      <c r="K85" s="184" t="s">
        <v>173</v>
      </c>
      <c r="L85" s="41"/>
      <c r="M85" s="189" t="s">
        <v>5</v>
      </c>
      <c r="N85" s="190" t="s">
        <v>44</v>
      </c>
      <c r="O85" s="42"/>
      <c r="P85" s="191">
        <f>O85*H85</f>
        <v>0</v>
      </c>
      <c r="Q85" s="191">
        <v>0</v>
      </c>
      <c r="R85" s="191">
        <f>Q85*H85</f>
        <v>0</v>
      </c>
      <c r="S85" s="191">
        <v>0</v>
      </c>
      <c r="T85" s="192">
        <f>S85*H85</f>
        <v>0</v>
      </c>
      <c r="AR85" s="24" t="s">
        <v>174</v>
      </c>
      <c r="AT85" s="24" t="s">
        <v>169</v>
      </c>
      <c r="AU85" s="24" t="s">
        <v>82</v>
      </c>
      <c r="AY85" s="24" t="s">
        <v>167</v>
      </c>
      <c r="BE85" s="193">
        <f>IF(N85="základní",J85,0)</f>
        <v>0</v>
      </c>
      <c r="BF85" s="193">
        <f>IF(N85="snížená",J85,0)</f>
        <v>0</v>
      </c>
      <c r="BG85" s="193">
        <f>IF(N85="zákl. přenesená",J85,0)</f>
        <v>0</v>
      </c>
      <c r="BH85" s="193">
        <f>IF(N85="sníž. přenesená",J85,0)</f>
        <v>0</v>
      </c>
      <c r="BI85" s="193">
        <f>IF(N85="nulová",J85,0)</f>
        <v>0</v>
      </c>
      <c r="BJ85" s="24" t="s">
        <v>80</v>
      </c>
      <c r="BK85" s="193">
        <f>ROUND(I85*H85,2)</f>
        <v>0</v>
      </c>
      <c r="BL85" s="24" t="s">
        <v>174</v>
      </c>
      <c r="BM85" s="24" t="s">
        <v>1950</v>
      </c>
    </row>
    <row r="86" spans="2:47" s="1" customFormat="1" ht="228">
      <c r="B86" s="41"/>
      <c r="D86" s="194" t="s">
        <v>176</v>
      </c>
      <c r="F86" s="195" t="s">
        <v>1951</v>
      </c>
      <c r="I86" s="156"/>
      <c r="L86" s="41"/>
      <c r="M86" s="196"/>
      <c r="N86" s="42"/>
      <c r="O86" s="42"/>
      <c r="P86" s="42"/>
      <c r="Q86" s="42"/>
      <c r="R86" s="42"/>
      <c r="S86" s="42"/>
      <c r="T86" s="70"/>
      <c r="AT86" s="24" t="s">
        <v>176</v>
      </c>
      <c r="AU86" s="24" t="s">
        <v>82</v>
      </c>
    </row>
    <row r="87" spans="2:51" s="12" customFormat="1" ht="13.5">
      <c r="B87" s="197"/>
      <c r="D87" s="194" t="s">
        <v>178</v>
      </c>
      <c r="E87" s="198" t="s">
        <v>5</v>
      </c>
      <c r="F87" s="199" t="s">
        <v>1952</v>
      </c>
      <c r="H87" s="198" t="s">
        <v>5</v>
      </c>
      <c r="I87" s="200"/>
      <c r="L87" s="197"/>
      <c r="M87" s="201"/>
      <c r="N87" s="202"/>
      <c r="O87" s="202"/>
      <c r="P87" s="202"/>
      <c r="Q87" s="202"/>
      <c r="R87" s="202"/>
      <c r="S87" s="202"/>
      <c r="T87" s="203"/>
      <c r="AT87" s="198" t="s">
        <v>178</v>
      </c>
      <c r="AU87" s="198" t="s">
        <v>82</v>
      </c>
      <c r="AV87" s="12" t="s">
        <v>80</v>
      </c>
      <c r="AW87" s="12" t="s">
        <v>36</v>
      </c>
      <c r="AX87" s="12" t="s">
        <v>73</v>
      </c>
      <c r="AY87" s="198" t="s">
        <v>167</v>
      </c>
    </row>
    <row r="88" spans="2:51" s="13" customFormat="1" ht="13.5">
      <c r="B88" s="204"/>
      <c r="D88" s="194" t="s">
        <v>178</v>
      </c>
      <c r="E88" s="205" t="s">
        <v>5</v>
      </c>
      <c r="F88" s="206" t="s">
        <v>1953</v>
      </c>
      <c r="H88" s="207">
        <v>380</v>
      </c>
      <c r="I88" s="208"/>
      <c r="L88" s="204"/>
      <c r="M88" s="209"/>
      <c r="N88" s="210"/>
      <c r="O88" s="210"/>
      <c r="P88" s="210"/>
      <c r="Q88" s="210"/>
      <c r="R88" s="210"/>
      <c r="S88" s="210"/>
      <c r="T88" s="211"/>
      <c r="AT88" s="205" t="s">
        <v>178</v>
      </c>
      <c r="AU88" s="205" t="s">
        <v>82</v>
      </c>
      <c r="AV88" s="13" t="s">
        <v>82</v>
      </c>
      <c r="AW88" s="13" t="s">
        <v>36</v>
      </c>
      <c r="AX88" s="13" t="s">
        <v>80</v>
      </c>
      <c r="AY88" s="205" t="s">
        <v>167</v>
      </c>
    </row>
    <row r="89" spans="2:65" s="1" customFormat="1" ht="25.5" customHeight="1">
      <c r="B89" s="181"/>
      <c r="C89" s="182" t="s">
        <v>82</v>
      </c>
      <c r="D89" s="182" t="s">
        <v>169</v>
      </c>
      <c r="E89" s="183" t="s">
        <v>1954</v>
      </c>
      <c r="F89" s="184" t="s">
        <v>1955</v>
      </c>
      <c r="G89" s="185" t="s">
        <v>266</v>
      </c>
      <c r="H89" s="186">
        <v>7</v>
      </c>
      <c r="I89" s="187"/>
      <c r="J89" s="188">
        <f>ROUND(I89*H89,2)</f>
        <v>0</v>
      </c>
      <c r="K89" s="184" t="s">
        <v>173</v>
      </c>
      <c r="L89" s="41"/>
      <c r="M89" s="189" t="s">
        <v>5</v>
      </c>
      <c r="N89" s="190" t="s">
        <v>44</v>
      </c>
      <c r="O89" s="42"/>
      <c r="P89" s="191">
        <f>O89*H89</f>
        <v>0</v>
      </c>
      <c r="Q89" s="191">
        <v>0</v>
      </c>
      <c r="R89" s="191">
        <f>Q89*H89</f>
        <v>0</v>
      </c>
      <c r="S89" s="191">
        <v>0</v>
      </c>
      <c r="T89" s="192">
        <f>S89*H89</f>
        <v>0</v>
      </c>
      <c r="AR89" s="24" t="s">
        <v>174</v>
      </c>
      <c r="AT89" s="24" t="s">
        <v>169</v>
      </c>
      <c r="AU89" s="24" t="s">
        <v>82</v>
      </c>
      <c r="AY89" s="24" t="s">
        <v>167</v>
      </c>
      <c r="BE89" s="193">
        <f>IF(N89="základní",J89,0)</f>
        <v>0</v>
      </c>
      <c r="BF89" s="193">
        <f>IF(N89="snížená",J89,0)</f>
        <v>0</v>
      </c>
      <c r="BG89" s="193">
        <f>IF(N89="zákl. přenesená",J89,0)</f>
        <v>0</v>
      </c>
      <c r="BH89" s="193">
        <f>IF(N89="sníž. přenesená",J89,0)</f>
        <v>0</v>
      </c>
      <c r="BI89" s="193">
        <f>IF(N89="nulová",J89,0)</f>
        <v>0</v>
      </c>
      <c r="BJ89" s="24" t="s">
        <v>80</v>
      </c>
      <c r="BK89" s="193">
        <f>ROUND(I89*H89,2)</f>
        <v>0</v>
      </c>
      <c r="BL89" s="24" t="s">
        <v>174</v>
      </c>
      <c r="BM89" s="24" t="s">
        <v>1956</v>
      </c>
    </row>
    <row r="90" spans="2:47" s="1" customFormat="1" ht="152">
      <c r="B90" s="41"/>
      <c r="D90" s="194" t="s">
        <v>176</v>
      </c>
      <c r="F90" s="195" t="s">
        <v>1957</v>
      </c>
      <c r="I90" s="156"/>
      <c r="L90" s="41"/>
      <c r="M90" s="196"/>
      <c r="N90" s="42"/>
      <c r="O90" s="42"/>
      <c r="P90" s="42"/>
      <c r="Q90" s="42"/>
      <c r="R90" s="42"/>
      <c r="S90" s="42"/>
      <c r="T90" s="70"/>
      <c r="AT90" s="24" t="s">
        <v>176</v>
      </c>
      <c r="AU90" s="24" t="s">
        <v>82</v>
      </c>
    </row>
    <row r="91" spans="2:51" s="12" customFormat="1" ht="13.5">
      <c r="B91" s="197"/>
      <c r="D91" s="194" t="s">
        <v>178</v>
      </c>
      <c r="E91" s="198" t="s">
        <v>5</v>
      </c>
      <c r="F91" s="199" t="s">
        <v>1958</v>
      </c>
      <c r="H91" s="198" t="s">
        <v>5</v>
      </c>
      <c r="I91" s="200"/>
      <c r="L91" s="197"/>
      <c r="M91" s="201"/>
      <c r="N91" s="202"/>
      <c r="O91" s="202"/>
      <c r="P91" s="202"/>
      <c r="Q91" s="202"/>
      <c r="R91" s="202"/>
      <c r="S91" s="202"/>
      <c r="T91" s="203"/>
      <c r="AT91" s="198" t="s">
        <v>178</v>
      </c>
      <c r="AU91" s="198" t="s">
        <v>82</v>
      </c>
      <c r="AV91" s="12" t="s">
        <v>80</v>
      </c>
      <c r="AW91" s="12" t="s">
        <v>36</v>
      </c>
      <c r="AX91" s="12" t="s">
        <v>73</v>
      </c>
      <c r="AY91" s="198" t="s">
        <v>167</v>
      </c>
    </row>
    <row r="92" spans="2:51" s="13" customFormat="1" ht="13.5">
      <c r="B92" s="204"/>
      <c r="D92" s="194" t="s">
        <v>178</v>
      </c>
      <c r="E92" s="205" t="s">
        <v>5</v>
      </c>
      <c r="F92" s="206" t="s">
        <v>212</v>
      </c>
      <c r="H92" s="207">
        <v>7</v>
      </c>
      <c r="I92" s="208"/>
      <c r="L92" s="204"/>
      <c r="M92" s="209"/>
      <c r="N92" s="210"/>
      <c r="O92" s="210"/>
      <c r="P92" s="210"/>
      <c r="Q92" s="210"/>
      <c r="R92" s="210"/>
      <c r="S92" s="210"/>
      <c r="T92" s="211"/>
      <c r="AT92" s="205" t="s">
        <v>178</v>
      </c>
      <c r="AU92" s="205" t="s">
        <v>82</v>
      </c>
      <c r="AV92" s="13" t="s">
        <v>82</v>
      </c>
      <c r="AW92" s="13" t="s">
        <v>36</v>
      </c>
      <c r="AX92" s="13" t="s">
        <v>80</v>
      </c>
      <c r="AY92" s="205" t="s">
        <v>167</v>
      </c>
    </row>
    <row r="93" spans="2:65" s="1" customFormat="1" ht="25.5" customHeight="1">
      <c r="B93" s="181"/>
      <c r="C93" s="182" t="s">
        <v>188</v>
      </c>
      <c r="D93" s="182" t="s">
        <v>169</v>
      </c>
      <c r="E93" s="183" t="s">
        <v>1959</v>
      </c>
      <c r="F93" s="184" t="s">
        <v>1960</v>
      </c>
      <c r="G93" s="185" t="s">
        <v>266</v>
      </c>
      <c r="H93" s="186">
        <v>7</v>
      </c>
      <c r="I93" s="187"/>
      <c r="J93" s="188">
        <f>ROUND(I93*H93,2)</f>
        <v>0</v>
      </c>
      <c r="K93" s="184" t="s">
        <v>173</v>
      </c>
      <c r="L93" s="41"/>
      <c r="M93" s="189" t="s">
        <v>5</v>
      </c>
      <c r="N93" s="190" t="s">
        <v>44</v>
      </c>
      <c r="O93" s="42"/>
      <c r="P93" s="191">
        <f>O93*H93</f>
        <v>0</v>
      </c>
      <c r="Q93" s="191">
        <v>0</v>
      </c>
      <c r="R93" s="191">
        <f>Q93*H93</f>
        <v>0</v>
      </c>
      <c r="S93" s="191">
        <v>0</v>
      </c>
      <c r="T93" s="192">
        <f>S93*H93</f>
        <v>0</v>
      </c>
      <c r="AR93" s="24" t="s">
        <v>174</v>
      </c>
      <c r="AT93" s="24" t="s">
        <v>169</v>
      </c>
      <c r="AU93" s="24" t="s">
        <v>82</v>
      </c>
      <c r="AY93" s="24" t="s">
        <v>167</v>
      </c>
      <c r="BE93" s="193">
        <f>IF(N93="základní",J93,0)</f>
        <v>0</v>
      </c>
      <c r="BF93" s="193">
        <f>IF(N93="snížená",J93,0)</f>
        <v>0</v>
      </c>
      <c r="BG93" s="193">
        <f>IF(N93="zákl. přenesená",J93,0)</f>
        <v>0</v>
      </c>
      <c r="BH93" s="193">
        <f>IF(N93="sníž. přenesená",J93,0)</f>
        <v>0</v>
      </c>
      <c r="BI93" s="193">
        <f>IF(N93="nulová",J93,0)</f>
        <v>0</v>
      </c>
      <c r="BJ93" s="24" t="s">
        <v>80</v>
      </c>
      <c r="BK93" s="193">
        <f>ROUND(I93*H93,2)</f>
        <v>0</v>
      </c>
      <c r="BL93" s="24" t="s">
        <v>174</v>
      </c>
      <c r="BM93" s="24" t="s">
        <v>1961</v>
      </c>
    </row>
    <row r="94" spans="2:47" s="1" customFormat="1" ht="161.5">
      <c r="B94" s="41"/>
      <c r="D94" s="194" t="s">
        <v>176</v>
      </c>
      <c r="F94" s="195" t="s">
        <v>1962</v>
      </c>
      <c r="I94" s="156"/>
      <c r="L94" s="41"/>
      <c r="M94" s="196"/>
      <c r="N94" s="42"/>
      <c r="O94" s="42"/>
      <c r="P94" s="42"/>
      <c r="Q94" s="42"/>
      <c r="R94" s="42"/>
      <c r="S94" s="42"/>
      <c r="T94" s="70"/>
      <c r="AT94" s="24" t="s">
        <v>176</v>
      </c>
      <c r="AU94" s="24" t="s">
        <v>82</v>
      </c>
    </row>
    <row r="95" spans="2:65" s="1" customFormat="1" ht="16.5" customHeight="1">
      <c r="B95" s="181"/>
      <c r="C95" s="182" t="s">
        <v>174</v>
      </c>
      <c r="D95" s="182" t="s">
        <v>169</v>
      </c>
      <c r="E95" s="183" t="s">
        <v>1963</v>
      </c>
      <c r="F95" s="184" t="s">
        <v>1964</v>
      </c>
      <c r="G95" s="185" t="s">
        <v>266</v>
      </c>
      <c r="H95" s="186">
        <v>3</v>
      </c>
      <c r="I95" s="187"/>
      <c r="J95" s="188">
        <f>ROUND(I95*H95,2)</f>
        <v>0</v>
      </c>
      <c r="K95" s="184" t="s">
        <v>173</v>
      </c>
      <c r="L95" s="41"/>
      <c r="M95" s="189" t="s">
        <v>5</v>
      </c>
      <c r="N95" s="190" t="s">
        <v>44</v>
      </c>
      <c r="O95" s="42"/>
      <c r="P95" s="191">
        <f>O95*H95</f>
        <v>0</v>
      </c>
      <c r="Q95" s="191">
        <v>0</v>
      </c>
      <c r="R95" s="191">
        <f>Q95*H95</f>
        <v>0</v>
      </c>
      <c r="S95" s="191">
        <v>0</v>
      </c>
      <c r="T95" s="192">
        <f>S95*H95</f>
        <v>0</v>
      </c>
      <c r="AR95" s="24" t="s">
        <v>174</v>
      </c>
      <c r="AT95" s="24" t="s">
        <v>169</v>
      </c>
      <c r="AU95" s="24" t="s">
        <v>82</v>
      </c>
      <c r="AY95" s="24" t="s">
        <v>167</v>
      </c>
      <c r="BE95" s="193">
        <f>IF(N95="základní",J95,0)</f>
        <v>0</v>
      </c>
      <c r="BF95" s="193">
        <f>IF(N95="snížená",J95,0)</f>
        <v>0</v>
      </c>
      <c r="BG95" s="193">
        <f>IF(N95="zákl. přenesená",J95,0)</f>
        <v>0</v>
      </c>
      <c r="BH95" s="193">
        <f>IF(N95="sníž. přenesená",J95,0)</f>
        <v>0</v>
      </c>
      <c r="BI95" s="193">
        <f>IF(N95="nulová",J95,0)</f>
        <v>0</v>
      </c>
      <c r="BJ95" s="24" t="s">
        <v>80</v>
      </c>
      <c r="BK95" s="193">
        <f>ROUND(I95*H95,2)</f>
        <v>0</v>
      </c>
      <c r="BL95" s="24" t="s">
        <v>174</v>
      </c>
      <c r="BM95" s="24" t="s">
        <v>1965</v>
      </c>
    </row>
    <row r="96" spans="2:47" s="1" customFormat="1" ht="66.5">
      <c r="B96" s="41"/>
      <c r="D96" s="194" t="s">
        <v>176</v>
      </c>
      <c r="F96" s="195" t="s">
        <v>1966</v>
      </c>
      <c r="I96" s="156"/>
      <c r="L96" s="41"/>
      <c r="M96" s="196"/>
      <c r="N96" s="42"/>
      <c r="O96" s="42"/>
      <c r="P96" s="42"/>
      <c r="Q96" s="42"/>
      <c r="R96" s="42"/>
      <c r="S96" s="42"/>
      <c r="T96" s="70"/>
      <c r="AT96" s="24" t="s">
        <v>176</v>
      </c>
      <c r="AU96" s="24" t="s">
        <v>82</v>
      </c>
    </row>
    <row r="97" spans="2:51" s="12" customFormat="1" ht="13.5">
      <c r="B97" s="197"/>
      <c r="D97" s="194" t="s">
        <v>178</v>
      </c>
      <c r="E97" s="198" t="s">
        <v>5</v>
      </c>
      <c r="F97" s="199" t="s">
        <v>1958</v>
      </c>
      <c r="H97" s="198" t="s">
        <v>5</v>
      </c>
      <c r="I97" s="200"/>
      <c r="L97" s="197"/>
      <c r="M97" s="201"/>
      <c r="N97" s="202"/>
      <c r="O97" s="202"/>
      <c r="P97" s="202"/>
      <c r="Q97" s="202"/>
      <c r="R97" s="202"/>
      <c r="S97" s="202"/>
      <c r="T97" s="203"/>
      <c r="AT97" s="198" t="s">
        <v>178</v>
      </c>
      <c r="AU97" s="198" t="s">
        <v>82</v>
      </c>
      <c r="AV97" s="12" t="s">
        <v>80</v>
      </c>
      <c r="AW97" s="12" t="s">
        <v>36</v>
      </c>
      <c r="AX97" s="12" t="s">
        <v>73</v>
      </c>
      <c r="AY97" s="198" t="s">
        <v>167</v>
      </c>
    </row>
    <row r="98" spans="2:51" s="13" customFormat="1" ht="13.5">
      <c r="B98" s="204"/>
      <c r="D98" s="194" t="s">
        <v>178</v>
      </c>
      <c r="E98" s="205" t="s">
        <v>5</v>
      </c>
      <c r="F98" s="206" t="s">
        <v>188</v>
      </c>
      <c r="H98" s="207">
        <v>3</v>
      </c>
      <c r="I98" s="208"/>
      <c r="L98" s="204"/>
      <c r="M98" s="209"/>
      <c r="N98" s="210"/>
      <c r="O98" s="210"/>
      <c r="P98" s="210"/>
      <c r="Q98" s="210"/>
      <c r="R98" s="210"/>
      <c r="S98" s="210"/>
      <c r="T98" s="211"/>
      <c r="AT98" s="205" t="s">
        <v>178</v>
      </c>
      <c r="AU98" s="205" t="s">
        <v>82</v>
      </c>
      <c r="AV98" s="13" t="s">
        <v>82</v>
      </c>
      <c r="AW98" s="13" t="s">
        <v>36</v>
      </c>
      <c r="AX98" s="13" t="s">
        <v>80</v>
      </c>
      <c r="AY98" s="205" t="s">
        <v>167</v>
      </c>
    </row>
    <row r="99" spans="2:63" s="11" customFormat="1" ht="29.9" customHeight="1">
      <c r="B99" s="168"/>
      <c r="D99" s="169" t="s">
        <v>72</v>
      </c>
      <c r="E99" s="179" t="s">
        <v>1538</v>
      </c>
      <c r="F99" s="179" t="s">
        <v>1967</v>
      </c>
      <c r="I99" s="171"/>
      <c r="J99" s="180">
        <f>BK99</f>
        <v>0</v>
      </c>
      <c r="L99" s="168"/>
      <c r="M99" s="173"/>
      <c r="N99" s="174"/>
      <c r="O99" s="174"/>
      <c r="P99" s="175">
        <f>SUM(P100:P123)</f>
        <v>0</v>
      </c>
      <c r="Q99" s="174"/>
      <c r="R99" s="175">
        <f>SUM(R100:R123)</f>
        <v>0.011</v>
      </c>
      <c r="S99" s="174"/>
      <c r="T99" s="176">
        <f>SUM(T100:T123)</f>
        <v>0</v>
      </c>
      <c r="AR99" s="169" t="s">
        <v>80</v>
      </c>
      <c r="AT99" s="177" t="s">
        <v>72</v>
      </c>
      <c r="AU99" s="177" t="s">
        <v>80</v>
      </c>
      <c r="AY99" s="169" t="s">
        <v>167</v>
      </c>
      <c r="BK99" s="178">
        <f>SUM(BK100:BK123)</f>
        <v>0</v>
      </c>
    </row>
    <row r="100" spans="2:65" s="1" customFormat="1" ht="25.5" customHeight="1">
      <c r="B100" s="181"/>
      <c r="C100" s="182" t="s">
        <v>197</v>
      </c>
      <c r="D100" s="182" t="s">
        <v>169</v>
      </c>
      <c r="E100" s="183" t="s">
        <v>1968</v>
      </c>
      <c r="F100" s="184" t="s">
        <v>1969</v>
      </c>
      <c r="G100" s="185" t="s">
        <v>172</v>
      </c>
      <c r="H100" s="186">
        <v>1100</v>
      </c>
      <c r="I100" s="187"/>
      <c r="J100" s="188">
        <f>ROUND(I100*H100,2)</f>
        <v>0</v>
      </c>
      <c r="K100" s="184" t="s">
        <v>173</v>
      </c>
      <c r="L100" s="41"/>
      <c r="M100" s="189" t="s">
        <v>5</v>
      </c>
      <c r="N100" s="190" t="s">
        <v>44</v>
      </c>
      <c r="O100" s="42"/>
      <c r="P100" s="191">
        <f>O100*H100</f>
        <v>0</v>
      </c>
      <c r="Q100" s="191">
        <v>0</v>
      </c>
      <c r="R100" s="191">
        <f>Q100*H100</f>
        <v>0</v>
      </c>
      <c r="S100" s="191">
        <v>0</v>
      </c>
      <c r="T100" s="192">
        <f>S100*H100</f>
        <v>0</v>
      </c>
      <c r="AR100" s="24" t="s">
        <v>174</v>
      </c>
      <c r="AT100" s="24" t="s">
        <v>169</v>
      </c>
      <c r="AU100" s="24" t="s">
        <v>82</v>
      </c>
      <c r="AY100" s="24" t="s">
        <v>167</v>
      </c>
      <c r="BE100" s="193">
        <f>IF(N100="základní",J100,0)</f>
        <v>0</v>
      </c>
      <c r="BF100" s="193">
        <f>IF(N100="snížená",J100,0)</f>
        <v>0</v>
      </c>
      <c r="BG100" s="193">
        <f>IF(N100="zákl. přenesená",J100,0)</f>
        <v>0</v>
      </c>
      <c r="BH100" s="193">
        <f>IF(N100="sníž. přenesená",J100,0)</f>
        <v>0</v>
      </c>
      <c r="BI100" s="193">
        <f>IF(N100="nulová",J100,0)</f>
        <v>0</v>
      </c>
      <c r="BJ100" s="24" t="s">
        <v>80</v>
      </c>
      <c r="BK100" s="193">
        <f>ROUND(I100*H100,2)</f>
        <v>0</v>
      </c>
      <c r="BL100" s="24" t="s">
        <v>174</v>
      </c>
      <c r="BM100" s="24" t="s">
        <v>1970</v>
      </c>
    </row>
    <row r="101" spans="2:47" s="1" customFormat="1" ht="95">
      <c r="B101" s="41"/>
      <c r="D101" s="194" t="s">
        <v>176</v>
      </c>
      <c r="F101" s="195" t="s">
        <v>1971</v>
      </c>
      <c r="I101" s="156"/>
      <c r="L101" s="41"/>
      <c r="M101" s="196"/>
      <c r="N101" s="42"/>
      <c r="O101" s="42"/>
      <c r="P101" s="42"/>
      <c r="Q101" s="42"/>
      <c r="R101" s="42"/>
      <c r="S101" s="42"/>
      <c r="T101" s="70"/>
      <c r="AT101" s="24" t="s">
        <v>176</v>
      </c>
      <c r="AU101" s="24" t="s">
        <v>82</v>
      </c>
    </row>
    <row r="102" spans="2:51" s="12" customFormat="1" ht="13.5">
      <c r="B102" s="197"/>
      <c r="D102" s="194" t="s">
        <v>178</v>
      </c>
      <c r="E102" s="198" t="s">
        <v>5</v>
      </c>
      <c r="F102" s="199" t="s">
        <v>408</v>
      </c>
      <c r="H102" s="198" t="s">
        <v>5</v>
      </c>
      <c r="I102" s="200"/>
      <c r="L102" s="197"/>
      <c r="M102" s="201"/>
      <c r="N102" s="202"/>
      <c r="O102" s="202"/>
      <c r="P102" s="202"/>
      <c r="Q102" s="202"/>
      <c r="R102" s="202"/>
      <c r="S102" s="202"/>
      <c r="T102" s="203"/>
      <c r="AT102" s="198" t="s">
        <v>178</v>
      </c>
      <c r="AU102" s="198" t="s">
        <v>82</v>
      </c>
      <c r="AV102" s="12" t="s">
        <v>80</v>
      </c>
      <c r="AW102" s="12" t="s">
        <v>36</v>
      </c>
      <c r="AX102" s="12" t="s">
        <v>73</v>
      </c>
      <c r="AY102" s="198" t="s">
        <v>167</v>
      </c>
    </row>
    <row r="103" spans="2:51" s="13" customFormat="1" ht="13.5">
      <c r="B103" s="204"/>
      <c r="D103" s="194" t="s">
        <v>178</v>
      </c>
      <c r="E103" s="205" t="s">
        <v>5</v>
      </c>
      <c r="F103" s="206" t="s">
        <v>409</v>
      </c>
      <c r="H103" s="207">
        <v>1100</v>
      </c>
      <c r="I103" s="208"/>
      <c r="L103" s="204"/>
      <c r="M103" s="209"/>
      <c r="N103" s="210"/>
      <c r="O103" s="210"/>
      <c r="P103" s="210"/>
      <c r="Q103" s="210"/>
      <c r="R103" s="210"/>
      <c r="S103" s="210"/>
      <c r="T103" s="211"/>
      <c r="AT103" s="205" t="s">
        <v>178</v>
      </c>
      <c r="AU103" s="205" t="s">
        <v>82</v>
      </c>
      <c r="AV103" s="13" t="s">
        <v>82</v>
      </c>
      <c r="AW103" s="13" t="s">
        <v>36</v>
      </c>
      <c r="AX103" s="13" t="s">
        <v>80</v>
      </c>
      <c r="AY103" s="205" t="s">
        <v>167</v>
      </c>
    </row>
    <row r="104" spans="2:65" s="1" customFormat="1" ht="25.5" customHeight="1">
      <c r="B104" s="181"/>
      <c r="C104" s="182" t="s">
        <v>205</v>
      </c>
      <c r="D104" s="182" t="s">
        <v>169</v>
      </c>
      <c r="E104" s="183" t="s">
        <v>1972</v>
      </c>
      <c r="F104" s="184" t="s">
        <v>1973</v>
      </c>
      <c r="G104" s="185" t="s">
        <v>172</v>
      </c>
      <c r="H104" s="186">
        <v>1100</v>
      </c>
      <c r="I104" s="187"/>
      <c r="J104" s="188">
        <f>ROUND(I104*H104,2)</f>
        <v>0</v>
      </c>
      <c r="K104" s="184" t="s">
        <v>173</v>
      </c>
      <c r="L104" s="41"/>
      <c r="M104" s="189" t="s">
        <v>5</v>
      </c>
      <c r="N104" s="190" t="s">
        <v>44</v>
      </c>
      <c r="O104" s="42"/>
      <c r="P104" s="191">
        <f>O104*H104</f>
        <v>0</v>
      </c>
      <c r="Q104" s="191">
        <v>0</v>
      </c>
      <c r="R104" s="191">
        <f>Q104*H104</f>
        <v>0</v>
      </c>
      <c r="S104" s="191">
        <v>0</v>
      </c>
      <c r="T104" s="192">
        <f>S104*H104</f>
        <v>0</v>
      </c>
      <c r="AR104" s="24" t="s">
        <v>174</v>
      </c>
      <c r="AT104" s="24" t="s">
        <v>169</v>
      </c>
      <c r="AU104" s="24" t="s">
        <v>82</v>
      </c>
      <c r="AY104" s="24" t="s">
        <v>167</v>
      </c>
      <c r="BE104" s="193">
        <f>IF(N104="základní",J104,0)</f>
        <v>0</v>
      </c>
      <c r="BF104" s="193">
        <f>IF(N104="snížená",J104,0)</f>
        <v>0</v>
      </c>
      <c r="BG104" s="193">
        <f>IF(N104="zákl. přenesená",J104,0)</f>
        <v>0</v>
      </c>
      <c r="BH104" s="193">
        <f>IF(N104="sníž. přenesená",J104,0)</f>
        <v>0</v>
      </c>
      <c r="BI104" s="193">
        <f>IF(N104="nulová",J104,0)</f>
        <v>0</v>
      </c>
      <c r="BJ104" s="24" t="s">
        <v>80</v>
      </c>
      <c r="BK104" s="193">
        <f>ROUND(I104*H104,2)</f>
        <v>0</v>
      </c>
      <c r="BL104" s="24" t="s">
        <v>174</v>
      </c>
      <c r="BM104" s="24" t="s">
        <v>1974</v>
      </c>
    </row>
    <row r="105" spans="2:47" s="1" customFormat="1" ht="133">
      <c r="B105" s="41"/>
      <c r="D105" s="194" t="s">
        <v>176</v>
      </c>
      <c r="F105" s="195" t="s">
        <v>389</v>
      </c>
      <c r="I105" s="156"/>
      <c r="L105" s="41"/>
      <c r="M105" s="196"/>
      <c r="N105" s="42"/>
      <c r="O105" s="42"/>
      <c r="P105" s="42"/>
      <c r="Q105" s="42"/>
      <c r="R105" s="42"/>
      <c r="S105" s="42"/>
      <c r="T105" s="70"/>
      <c r="AT105" s="24" t="s">
        <v>176</v>
      </c>
      <c r="AU105" s="24" t="s">
        <v>82</v>
      </c>
    </row>
    <row r="106" spans="2:51" s="12" customFormat="1" ht="13.5">
      <c r="B106" s="197"/>
      <c r="D106" s="194" t="s">
        <v>178</v>
      </c>
      <c r="E106" s="198" t="s">
        <v>5</v>
      </c>
      <c r="F106" s="199" t="s">
        <v>408</v>
      </c>
      <c r="H106" s="198" t="s">
        <v>5</v>
      </c>
      <c r="I106" s="200"/>
      <c r="L106" s="197"/>
      <c r="M106" s="201"/>
      <c r="N106" s="202"/>
      <c r="O106" s="202"/>
      <c r="P106" s="202"/>
      <c r="Q106" s="202"/>
      <c r="R106" s="202"/>
      <c r="S106" s="202"/>
      <c r="T106" s="203"/>
      <c r="AT106" s="198" t="s">
        <v>178</v>
      </c>
      <c r="AU106" s="198" t="s">
        <v>82</v>
      </c>
      <c r="AV106" s="12" t="s">
        <v>80</v>
      </c>
      <c r="AW106" s="12" t="s">
        <v>36</v>
      </c>
      <c r="AX106" s="12" t="s">
        <v>73</v>
      </c>
      <c r="AY106" s="198" t="s">
        <v>167</v>
      </c>
    </row>
    <row r="107" spans="2:51" s="13" customFormat="1" ht="13.5">
      <c r="B107" s="204"/>
      <c r="D107" s="194" t="s">
        <v>178</v>
      </c>
      <c r="E107" s="205" t="s">
        <v>5</v>
      </c>
      <c r="F107" s="206" t="s">
        <v>409</v>
      </c>
      <c r="H107" s="207">
        <v>1100</v>
      </c>
      <c r="I107" s="208"/>
      <c r="L107" s="204"/>
      <c r="M107" s="209"/>
      <c r="N107" s="210"/>
      <c r="O107" s="210"/>
      <c r="P107" s="210"/>
      <c r="Q107" s="210"/>
      <c r="R107" s="210"/>
      <c r="S107" s="210"/>
      <c r="T107" s="211"/>
      <c r="AT107" s="205" t="s">
        <v>178</v>
      </c>
      <c r="AU107" s="205" t="s">
        <v>82</v>
      </c>
      <c r="AV107" s="13" t="s">
        <v>82</v>
      </c>
      <c r="AW107" s="13" t="s">
        <v>36</v>
      </c>
      <c r="AX107" s="13" t="s">
        <v>80</v>
      </c>
      <c r="AY107" s="205" t="s">
        <v>167</v>
      </c>
    </row>
    <row r="108" spans="2:65" s="1" customFormat="1" ht="16.5" customHeight="1">
      <c r="B108" s="181"/>
      <c r="C108" s="213" t="s">
        <v>212</v>
      </c>
      <c r="D108" s="213" t="s">
        <v>274</v>
      </c>
      <c r="E108" s="214" t="s">
        <v>1975</v>
      </c>
      <c r="F108" s="215" t="s">
        <v>2827</v>
      </c>
      <c r="G108" s="216" t="s">
        <v>394</v>
      </c>
      <c r="H108" s="217">
        <v>11</v>
      </c>
      <c r="I108" s="218"/>
      <c r="J108" s="219">
        <f>ROUND(I108*H108,2)</f>
        <v>0</v>
      </c>
      <c r="K108" s="215" t="s">
        <v>173</v>
      </c>
      <c r="L108" s="220"/>
      <c r="M108" s="221" t="s">
        <v>5</v>
      </c>
      <c r="N108" s="222" t="s">
        <v>44</v>
      </c>
      <c r="O108" s="42"/>
      <c r="P108" s="191">
        <f>O108*H108</f>
        <v>0</v>
      </c>
      <c r="Q108" s="191">
        <v>0.001</v>
      </c>
      <c r="R108" s="191">
        <f>Q108*H108</f>
        <v>0.011</v>
      </c>
      <c r="S108" s="191">
        <v>0</v>
      </c>
      <c r="T108" s="192">
        <f>S108*H108</f>
        <v>0</v>
      </c>
      <c r="AR108" s="24" t="s">
        <v>217</v>
      </c>
      <c r="AT108" s="24" t="s">
        <v>274</v>
      </c>
      <c r="AU108" s="24" t="s">
        <v>82</v>
      </c>
      <c r="AY108" s="24" t="s">
        <v>167</v>
      </c>
      <c r="BE108" s="193">
        <f>IF(N108="základní",J108,0)</f>
        <v>0</v>
      </c>
      <c r="BF108" s="193">
        <f>IF(N108="snížená",J108,0)</f>
        <v>0</v>
      </c>
      <c r="BG108" s="193">
        <f>IF(N108="zákl. přenesená",J108,0)</f>
        <v>0</v>
      </c>
      <c r="BH108" s="193">
        <f>IF(N108="sníž. přenesená",J108,0)</f>
        <v>0</v>
      </c>
      <c r="BI108" s="193">
        <f>IF(N108="nulová",J108,0)</f>
        <v>0</v>
      </c>
      <c r="BJ108" s="24" t="s">
        <v>80</v>
      </c>
      <c r="BK108" s="193">
        <f>ROUND(I108*H108,2)</f>
        <v>0</v>
      </c>
      <c r="BL108" s="24" t="s">
        <v>174</v>
      </c>
      <c r="BM108" s="24" t="s">
        <v>1976</v>
      </c>
    </row>
    <row r="109" spans="2:51" s="12" customFormat="1" ht="13.5">
      <c r="B109" s="197"/>
      <c r="D109" s="194" t="s">
        <v>178</v>
      </c>
      <c r="E109" s="198" t="s">
        <v>5</v>
      </c>
      <c r="F109" s="199" t="s">
        <v>408</v>
      </c>
      <c r="H109" s="198" t="s">
        <v>5</v>
      </c>
      <c r="I109" s="200"/>
      <c r="L109" s="197"/>
      <c r="M109" s="201"/>
      <c r="N109" s="202"/>
      <c r="O109" s="202"/>
      <c r="P109" s="202"/>
      <c r="Q109" s="202"/>
      <c r="R109" s="202"/>
      <c r="S109" s="202"/>
      <c r="T109" s="203"/>
      <c r="AT109" s="198" t="s">
        <v>178</v>
      </c>
      <c r="AU109" s="198" t="s">
        <v>82</v>
      </c>
      <c r="AV109" s="12" t="s">
        <v>80</v>
      </c>
      <c r="AW109" s="12" t="s">
        <v>36</v>
      </c>
      <c r="AX109" s="12" t="s">
        <v>73</v>
      </c>
      <c r="AY109" s="198" t="s">
        <v>167</v>
      </c>
    </row>
    <row r="110" spans="2:51" s="13" customFormat="1" ht="13.5">
      <c r="B110" s="204"/>
      <c r="D110" s="194" t="s">
        <v>178</v>
      </c>
      <c r="E110" s="205" t="s">
        <v>5</v>
      </c>
      <c r="F110" s="206" t="s">
        <v>409</v>
      </c>
      <c r="H110" s="207">
        <v>1100</v>
      </c>
      <c r="I110" s="208"/>
      <c r="L110" s="204"/>
      <c r="M110" s="209"/>
      <c r="N110" s="210"/>
      <c r="O110" s="210"/>
      <c r="P110" s="210"/>
      <c r="Q110" s="210"/>
      <c r="R110" s="210"/>
      <c r="S110" s="210"/>
      <c r="T110" s="211"/>
      <c r="AT110" s="205" t="s">
        <v>178</v>
      </c>
      <c r="AU110" s="205" t="s">
        <v>82</v>
      </c>
      <c r="AV110" s="13" t="s">
        <v>82</v>
      </c>
      <c r="AW110" s="13" t="s">
        <v>36</v>
      </c>
      <c r="AX110" s="13" t="s">
        <v>80</v>
      </c>
      <c r="AY110" s="205" t="s">
        <v>167</v>
      </c>
    </row>
    <row r="111" spans="2:51" s="13" customFormat="1" ht="13.5">
      <c r="B111" s="204"/>
      <c r="D111" s="194" t="s">
        <v>178</v>
      </c>
      <c r="F111" s="206" t="s">
        <v>1977</v>
      </c>
      <c r="H111" s="207">
        <v>16.5</v>
      </c>
      <c r="I111" s="208"/>
      <c r="L111" s="204"/>
      <c r="M111" s="209"/>
      <c r="N111" s="210"/>
      <c r="O111" s="210"/>
      <c r="P111" s="210"/>
      <c r="Q111" s="210"/>
      <c r="R111" s="210"/>
      <c r="S111" s="210"/>
      <c r="T111" s="211"/>
      <c r="AT111" s="205" t="s">
        <v>178</v>
      </c>
      <c r="AU111" s="205" t="s">
        <v>82</v>
      </c>
      <c r="AV111" s="13" t="s">
        <v>82</v>
      </c>
      <c r="AW111" s="13" t="s">
        <v>6</v>
      </c>
      <c r="AX111" s="13" t="s">
        <v>80</v>
      </c>
      <c r="AY111" s="205" t="s">
        <v>167</v>
      </c>
    </row>
    <row r="112" spans="2:65" s="1" customFormat="1" ht="16.5" customHeight="1">
      <c r="B112" s="181"/>
      <c r="C112" s="182" t="s">
        <v>217</v>
      </c>
      <c r="D112" s="182" t="s">
        <v>169</v>
      </c>
      <c r="E112" s="183" t="s">
        <v>1978</v>
      </c>
      <c r="F112" s="184" t="s">
        <v>1979</v>
      </c>
      <c r="G112" s="185" t="s">
        <v>172</v>
      </c>
      <c r="H112" s="186">
        <v>1100</v>
      </c>
      <c r="I112" s="187"/>
      <c r="J112" s="188">
        <f>ROUND(I112*H112,2)</f>
        <v>0</v>
      </c>
      <c r="K112" s="184" t="s">
        <v>173</v>
      </c>
      <c r="L112" s="41"/>
      <c r="M112" s="189" t="s">
        <v>5</v>
      </c>
      <c r="N112" s="190" t="s">
        <v>44</v>
      </c>
      <c r="O112" s="42"/>
      <c r="P112" s="191">
        <f>O112*H112</f>
        <v>0</v>
      </c>
      <c r="Q112" s="191">
        <v>0</v>
      </c>
      <c r="R112" s="191">
        <f>Q112*H112</f>
        <v>0</v>
      </c>
      <c r="S112" s="191">
        <v>0</v>
      </c>
      <c r="T112" s="192">
        <f>S112*H112</f>
        <v>0</v>
      </c>
      <c r="AR112" s="24" t="s">
        <v>174</v>
      </c>
      <c r="AT112" s="24" t="s">
        <v>169</v>
      </c>
      <c r="AU112" s="24" t="s">
        <v>82</v>
      </c>
      <c r="AY112" s="24" t="s">
        <v>167</v>
      </c>
      <c r="BE112" s="193">
        <f>IF(N112="základní",J112,0)</f>
        <v>0</v>
      </c>
      <c r="BF112" s="193">
        <f>IF(N112="snížená",J112,0)</f>
        <v>0</v>
      </c>
      <c r="BG112" s="193">
        <f>IF(N112="zákl. přenesená",J112,0)</f>
        <v>0</v>
      </c>
      <c r="BH112" s="193">
        <f>IF(N112="sníž. přenesená",J112,0)</f>
        <v>0</v>
      </c>
      <c r="BI112" s="193">
        <f>IF(N112="nulová",J112,0)</f>
        <v>0</v>
      </c>
      <c r="BJ112" s="24" t="s">
        <v>80</v>
      </c>
      <c r="BK112" s="193">
        <f>ROUND(I112*H112,2)</f>
        <v>0</v>
      </c>
      <c r="BL112" s="24" t="s">
        <v>174</v>
      </c>
      <c r="BM112" s="24" t="s">
        <v>1980</v>
      </c>
    </row>
    <row r="113" spans="2:47" s="1" customFormat="1" ht="38">
      <c r="B113" s="41"/>
      <c r="D113" s="194" t="s">
        <v>176</v>
      </c>
      <c r="F113" s="195" t="s">
        <v>424</v>
      </c>
      <c r="I113" s="156"/>
      <c r="L113" s="41"/>
      <c r="M113" s="196"/>
      <c r="N113" s="42"/>
      <c r="O113" s="42"/>
      <c r="P113" s="42"/>
      <c r="Q113" s="42"/>
      <c r="R113" s="42"/>
      <c r="S113" s="42"/>
      <c r="T113" s="70"/>
      <c r="AT113" s="24" t="s">
        <v>176</v>
      </c>
      <c r="AU113" s="24" t="s">
        <v>82</v>
      </c>
    </row>
    <row r="114" spans="2:51" s="12" customFormat="1" ht="13.5">
      <c r="B114" s="197"/>
      <c r="D114" s="194" t="s">
        <v>178</v>
      </c>
      <c r="E114" s="198" t="s">
        <v>5</v>
      </c>
      <c r="F114" s="199" t="s">
        <v>408</v>
      </c>
      <c r="H114" s="198" t="s">
        <v>5</v>
      </c>
      <c r="I114" s="200"/>
      <c r="L114" s="197"/>
      <c r="M114" s="201"/>
      <c r="N114" s="202"/>
      <c r="O114" s="202"/>
      <c r="P114" s="202"/>
      <c r="Q114" s="202"/>
      <c r="R114" s="202"/>
      <c r="S114" s="202"/>
      <c r="T114" s="203"/>
      <c r="AT114" s="198" t="s">
        <v>178</v>
      </c>
      <c r="AU114" s="198" t="s">
        <v>82</v>
      </c>
      <c r="AV114" s="12" t="s">
        <v>80</v>
      </c>
      <c r="AW114" s="12" t="s">
        <v>36</v>
      </c>
      <c r="AX114" s="12" t="s">
        <v>73</v>
      </c>
      <c r="AY114" s="198" t="s">
        <v>167</v>
      </c>
    </row>
    <row r="115" spans="2:51" s="13" customFormat="1" ht="13.5">
      <c r="B115" s="204"/>
      <c r="D115" s="194" t="s">
        <v>178</v>
      </c>
      <c r="E115" s="205" t="s">
        <v>5</v>
      </c>
      <c r="F115" s="206" t="s">
        <v>409</v>
      </c>
      <c r="H115" s="207">
        <v>1100</v>
      </c>
      <c r="I115" s="208"/>
      <c r="L115" s="204"/>
      <c r="M115" s="209"/>
      <c r="N115" s="210"/>
      <c r="O115" s="210"/>
      <c r="P115" s="210"/>
      <c r="Q115" s="210"/>
      <c r="R115" s="210"/>
      <c r="S115" s="210"/>
      <c r="T115" s="211"/>
      <c r="AT115" s="205" t="s">
        <v>178</v>
      </c>
      <c r="AU115" s="205" t="s">
        <v>82</v>
      </c>
      <c r="AV115" s="13" t="s">
        <v>82</v>
      </c>
      <c r="AW115" s="13" t="s">
        <v>36</v>
      </c>
      <c r="AX115" s="13" t="s">
        <v>80</v>
      </c>
      <c r="AY115" s="205" t="s">
        <v>167</v>
      </c>
    </row>
    <row r="116" spans="2:65" s="1" customFormat="1" ht="16.5" customHeight="1">
      <c r="B116" s="181"/>
      <c r="C116" s="182" t="s">
        <v>224</v>
      </c>
      <c r="D116" s="182" t="s">
        <v>169</v>
      </c>
      <c r="E116" s="183" t="s">
        <v>1981</v>
      </c>
      <c r="F116" s="184" t="s">
        <v>1982</v>
      </c>
      <c r="G116" s="185" t="s">
        <v>172</v>
      </c>
      <c r="H116" s="186">
        <v>1100</v>
      </c>
      <c r="I116" s="187"/>
      <c r="J116" s="188">
        <f>ROUND(I116*H116,2)</f>
        <v>0</v>
      </c>
      <c r="K116" s="184" t="s">
        <v>173</v>
      </c>
      <c r="L116" s="41"/>
      <c r="M116" s="189" t="s">
        <v>5</v>
      </c>
      <c r="N116" s="190" t="s">
        <v>44</v>
      </c>
      <c r="O116" s="42"/>
      <c r="P116" s="191">
        <f>O116*H116</f>
        <v>0</v>
      </c>
      <c r="Q116" s="191">
        <v>0</v>
      </c>
      <c r="R116" s="191">
        <f>Q116*H116</f>
        <v>0</v>
      </c>
      <c r="S116" s="191">
        <v>0</v>
      </c>
      <c r="T116" s="192">
        <f>S116*H116</f>
        <v>0</v>
      </c>
      <c r="AR116" s="24" t="s">
        <v>174</v>
      </c>
      <c r="AT116" s="24" t="s">
        <v>169</v>
      </c>
      <c r="AU116" s="24" t="s">
        <v>82</v>
      </c>
      <c r="AY116" s="24" t="s">
        <v>167</v>
      </c>
      <c r="BE116" s="193">
        <f>IF(N116="základní",J116,0)</f>
        <v>0</v>
      </c>
      <c r="BF116" s="193">
        <f>IF(N116="snížená",J116,0)</f>
        <v>0</v>
      </c>
      <c r="BG116" s="193">
        <f>IF(N116="zákl. přenesená",J116,0)</f>
        <v>0</v>
      </c>
      <c r="BH116" s="193">
        <f>IF(N116="sníž. přenesená",J116,0)</f>
        <v>0</v>
      </c>
      <c r="BI116" s="193">
        <f>IF(N116="nulová",J116,0)</f>
        <v>0</v>
      </c>
      <c r="BJ116" s="24" t="s">
        <v>80</v>
      </c>
      <c r="BK116" s="193">
        <f>ROUND(I116*H116,2)</f>
        <v>0</v>
      </c>
      <c r="BL116" s="24" t="s">
        <v>174</v>
      </c>
      <c r="BM116" s="24" t="s">
        <v>1983</v>
      </c>
    </row>
    <row r="117" spans="2:47" s="1" customFormat="1" ht="38">
      <c r="B117" s="41"/>
      <c r="D117" s="194" t="s">
        <v>176</v>
      </c>
      <c r="F117" s="195" t="s">
        <v>424</v>
      </c>
      <c r="I117" s="156"/>
      <c r="L117" s="41"/>
      <c r="M117" s="196"/>
      <c r="N117" s="42"/>
      <c r="O117" s="42"/>
      <c r="P117" s="42"/>
      <c r="Q117" s="42"/>
      <c r="R117" s="42"/>
      <c r="S117" s="42"/>
      <c r="T117" s="70"/>
      <c r="AT117" s="24" t="s">
        <v>176</v>
      </c>
      <c r="AU117" s="24" t="s">
        <v>82</v>
      </c>
    </row>
    <row r="118" spans="2:51" s="12" customFormat="1" ht="13.5">
      <c r="B118" s="197"/>
      <c r="D118" s="194" t="s">
        <v>178</v>
      </c>
      <c r="E118" s="198" t="s">
        <v>5</v>
      </c>
      <c r="F118" s="199" t="s">
        <v>408</v>
      </c>
      <c r="H118" s="198" t="s">
        <v>5</v>
      </c>
      <c r="I118" s="200"/>
      <c r="L118" s="197"/>
      <c r="M118" s="201"/>
      <c r="N118" s="202"/>
      <c r="O118" s="202"/>
      <c r="P118" s="202"/>
      <c r="Q118" s="202"/>
      <c r="R118" s="202"/>
      <c r="S118" s="202"/>
      <c r="T118" s="203"/>
      <c r="AT118" s="198" t="s">
        <v>178</v>
      </c>
      <c r="AU118" s="198" t="s">
        <v>82</v>
      </c>
      <c r="AV118" s="12" t="s">
        <v>80</v>
      </c>
      <c r="AW118" s="12" t="s">
        <v>36</v>
      </c>
      <c r="AX118" s="12" t="s">
        <v>73</v>
      </c>
      <c r="AY118" s="198" t="s">
        <v>167</v>
      </c>
    </row>
    <row r="119" spans="2:51" s="13" customFormat="1" ht="13.5">
      <c r="B119" s="204"/>
      <c r="D119" s="194" t="s">
        <v>178</v>
      </c>
      <c r="E119" s="205" t="s">
        <v>5</v>
      </c>
      <c r="F119" s="206" t="s">
        <v>409</v>
      </c>
      <c r="H119" s="207">
        <v>1100</v>
      </c>
      <c r="I119" s="208"/>
      <c r="L119" s="204"/>
      <c r="M119" s="209"/>
      <c r="N119" s="210"/>
      <c r="O119" s="210"/>
      <c r="P119" s="210"/>
      <c r="Q119" s="210"/>
      <c r="R119" s="210"/>
      <c r="S119" s="210"/>
      <c r="T119" s="211"/>
      <c r="AT119" s="205" t="s">
        <v>178</v>
      </c>
      <c r="AU119" s="205" t="s">
        <v>82</v>
      </c>
      <c r="AV119" s="13" t="s">
        <v>82</v>
      </c>
      <c r="AW119" s="13" t="s">
        <v>36</v>
      </c>
      <c r="AX119" s="13" t="s">
        <v>80</v>
      </c>
      <c r="AY119" s="205" t="s">
        <v>167</v>
      </c>
    </row>
    <row r="120" spans="2:65" s="1" customFormat="1" ht="16.5" customHeight="1">
      <c r="B120" s="181"/>
      <c r="C120" s="182" t="s">
        <v>229</v>
      </c>
      <c r="D120" s="182" t="s">
        <v>169</v>
      </c>
      <c r="E120" s="183" t="s">
        <v>426</v>
      </c>
      <c r="F120" s="184" t="s">
        <v>427</v>
      </c>
      <c r="G120" s="185" t="s">
        <v>200</v>
      </c>
      <c r="H120" s="186">
        <v>55</v>
      </c>
      <c r="I120" s="187"/>
      <c r="J120" s="188">
        <f>ROUND(I120*H120,2)</f>
        <v>0</v>
      </c>
      <c r="K120" s="184" t="s">
        <v>173</v>
      </c>
      <c r="L120" s="41"/>
      <c r="M120" s="189" t="s">
        <v>5</v>
      </c>
      <c r="N120" s="190" t="s">
        <v>44</v>
      </c>
      <c r="O120" s="42"/>
      <c r="P120" s="191">
        <f>O120*H120</f>
        <v>0</v>
      </c>
      <c r="Q120" s="191">
        <v>0</v>
      </c>
      <c r="R120" s="191">
        <f>Q120*H120</f>
        <v>0</v>
      </c>
      <c r="S120" s="191">
        <v>0</v>
      </c>
      <c r="T120" s="192">
        <f>S120*H120</f>
        <v>0</v>
      </c>
      <c r="AR120" s="24" t="s">
        <v>174</v>
      </c>
      <c r="AT120" s="24" t="s">
        <v>169</v>
      </c>
      <c r="AU120" s="24" t="s">
        <v>82</v>
      </c>
      <c r="AY120" s="24" t="s">
        <v>167</v>
      </c>
      <c r="BE120" s="193">
        <f>IF(N120="základní",J120,0)</f>
        <v>0</v>
      </c>
      <c r="BF120" s="193">
        <f>IF(N120="snížená",J120,0)</f>
        <v>0</v>
      </c>
      <c r="BG120" s="193">
        <f>IF(N120="zákl. přenesená",J120,0)</f>
        <v>0</v>
      </c>
      <c r="BH120" s="193">
        <f>IF(N120="sníž. přenesená",J120,0)</f>
        <v>0</v>
      </c>
      <c r="BI120" s="193">
        <f>IF(N120="nulová",J120,0)</f>
        <v>0</v>
      </c>
      <c r="BJ120" s="24" t="s">
        <v>80</v>
      </c>
      <c r="BK120" s="193">
        <f>ROUND(I120*H120,2)</f>
        <v>0</v>
      </c>
      <c r="BL120" s="24" t="s">
        <v>174</v>
      </c>
      <c r="BM120" s="24" t="s">
        <v>1984</v>
      </c>
    </row>
    <row r="121" spans="2:47" s="1" customFormat="1" ht="19">
      <c r="B121" s="41"/>
      <c r="D121" s="194" t="s">
        <v>429</v>
      </c>
      <c r="F121" s="195" t="s">
        <v>430</v>
      </c>
      <c r="I121" s="156"/>
      <c r="L121" s="41"/>
      <c r="M121" s="196"/>
      <c r="N121" s="42"/>
      <c r="O121" s="42"/>
      <c r="P121" s="42"/>
      <c r="Q121" s="42"/>
      <c r="R121" s="42"/>
      <c r="S121" s="42"/>
      <c r="T121" s="70"/>
      <c r="AT121" s="24" t="s">
        <v>429</v>
      </c>
      <c r="AU121" s="24" t="s">
        <v>82</v>
      </c>
    </row>
    <row r="122" spans="2:51" s="12" customFormat="1" ht="13.5">
      <c r="B122" s="197"/>
      <c r="D122" s="194" t="s">
        <v>178</v>
      </c>
      <c r="E122" s="198" t="s">
        <v>5</v>
      </c>
      <c r="F122" s="199" t="s">
        <v>1985</v>
      </c>
      <c r="H122" s="198" t="s">
        <v>5</v>
      </c>
      <c r="I122" s="200"/>
      <c r="L122" s="197"/>
      <c r="M122" s="201"/>
      <c r="N122" s="202"/>
      <c r="O122" s="202"/>
      <c r="P122" s="202"/>
      <c r="Q122" s="202"/>
      <c r="R122" s="202"/>
      <c r="S122" s="202"/>
      <c r="T122" s="203"/>
      <c r="AT122" s="198" t="s">
        <v>178</v>
      </c>
      <c r="AU122" s="198" t="s">
        <v>82</v>
      </c>
      <c r="AV122" s="12" t="s">
        <v>80</v>
      </c>
      <c r="AW122" s="12" t="s">
        <v>36</v>
      </c>
      <c r="AX122" s="12" t="s">
        <v>73</v>
      </c>
      <c r="AY122" s="198" t="s">
        <v>167</v>
      </c>
    </row>
    <row r="123" spans="2:51" s="13" customFormat="1" ht="13.5">
      <c r="B123" s="204"/>
      <c r="D123" s="194" t="s">
        <v>178</v>
      </c>
      <c r="E123" s="205" t="s">
        <v>5</v>
      </c>
      <c r="F123" s="206" t="s">
        <v>1986</v>
      </c>
      <c r="H123" s="207">
        <v>55</v>
      </c>
      <c r="I123" s="208"/>
      <c r="L123" s="204"/>
      <c r="M123" s="209"/>
      <c r="N123" s="210"/>
      <c r="O123" s="210"/>
      <c r="P123" s="210"/>
      <c r="Q123" s="210"/>
      <c r="R123" s="210"/>
      <c r="S123" s="210"/>
      <c r="T123" s="211"/>
      <c r="AT123" s="205" t="s">
        <v>178</v>
      </c>
      <c r="AU123" s="205" t="s">
        <v>82</v>
      </c>
      <c r="AV123" s="13" t="s">
        <v>82</v>
      </c>
      <c r="AW123" s="13" t="s">
        <v>36</v>
      </c>
      <c r="AX123" s="13" t="s">
        <v>80</v>
      </c>
      <c r="AY123" s="205" t="s">
        <v>167</v>
      </c>
    </row>
    <row r="124" spans="2:63" s="11" customFormat="1" ht="29.9" customHeight="1">
      <c r="B124" s="168"/>
      <c r="D124" s="169" t="s">
        <v>72</v>
      </c>
      <c r="E124" s="179" t="s">
        <v>1548</v>
      </c>
      <c r="F124" s="179" t="s">
        <v>1987</v>
      </c>
      <c r="I124" s="171"/>
      <c r="J124" s="180">
        <f>BK124</f>
        <v>0</v>
      </c>
      <c r="L124" s="168"/>
      <c r="M124" s="173"/>
      <c r="N124" s="174"/>
      <c r="O124" s="174"/>
      <c r="P124" s="175">
        <f>SUM(P125:P160)</f>
        <v>0</v>
      </c>
      <c r="Q124" s="174"/>
      <c r="R124" s="175">
        <f>SUM(R125:R160)</f>
        <v>1.0008000000000001</v>
      </c>
      <c r="S124" s="174"/>
      <c r="T124" s="176">
        <f>SUM(T125:T160)</f>
        <v>0</v>
      </c>
      <c r="AR124" s="169" t="s">
        <v>80</v>
      </c>
      <c r="AT124" s="177" t="s">
        <v>72</v>
      </c>
      <c r="AU124" s="177" t="s">
        <v>80</v>
      </c>
      <c r="AY124" s="169" t="s">
        <v>167</v>
      </c>
      <c r="BK124" s="178">
        <f>SUM(BK125:BK160)</f>
        <v>0</v>
      </c>
    </row>
    <row r="125" spans="2:65" s="1" customFormat="1" ht="25.5" customHeight="1">
      <c r="B125" s="181"/>
      <c r="C125" s="182" t="s">
        <v>234</v>
      </c>
      <c r="D125" s="182" t="s">
        <v>169</v>
      </c>
      <c r="E125" s="183" t="s">
        <v>1988</v>
      </c>
      <c r="F125" s="184" t="s">
        <v>1989</v>
      </c>
      <c r="G125" s="185" t="s">
        <v>266</v>
      </c>
      <c r="H125" s="186">
        <v>16</v>
      </c>
      <c r="I125" s="187"/>
      <c r="J125" s="188">
        <f>ROUND(I125*H125,2)</f>
        <v>0</v>
      </c>
      <c r="K125" s="184" t="s">
        <v>173</v>
      </c>
      <c r="L125" s="41"/>
      <c r="M125" s="189" t="s">
        <v>5</v>
      </c>
      <c r="N125" s="190" t="s">
        <v>44</v>
      </c>
      <c r="O125" s="42"/>
      <c r="P125" s="191">
        <f>O125*H125</f>
        <v>0</v>
      </c>
      <c r="Q125" s="191">
        <v>0</v>
      </c>
      <c r="R125" s="191">
        <f>Q125*H125</f>
        <v>0</v>
      </c>
      <c r="S125" s="191">
        <v>0</v>
      </c>
      <c r="T125" s="192">
        <f>S125*H125</f>
        <v>0</v>
      </c>
      <c r="AR125" s="24" t="s">
        <v>174</v>
      </c>
      <c r="AT125" s="24" t="s">
        <v>169</v>
      </c>
      <c r="AU125" s="24" t="s">
        <v>82</v>
      </c>
      <c r="AY125" s="24" t="s">
        <v>167</v>
      </c>
      <c r="BE125" s="193">
        <f>IF(N125="základní",J125,0)</f>
        <v>0</v>
      </c>
      <c r="BF125" s="193">
        <f>IF(N125="snížená",J125,0)</f>
        <v>0</v>
      </c>
      <c r="BG125" s="193">
        <f>IF(N125="zákl. přenesená",J125,0)</f>
        <v>0</v>
      </c>
      <c r="BH125" s="193">
        <f>IF(N125="sníž. přenesená",J125,0)</f>
        <v>0</v>
      </c>
      <c r="BI125" s="193">
        <f>IF(N125="nulová",J125,0)</f>
        <v>0</v>
      </c>
      <c r="BJ125" s="24" t="s">
        <v>80</v>
      </c>
      <c r="BK125" s="193">
        <f>ROUND(I125*H125,2)</f>
        <v>0</v>
      </c>
      <c r="BL125" s="24" t="s">
        <v>174</v>
      </c>
      <c r="BM125" s="24" t="s">
        <v>1990</v>
      </c>
    </row>
    <row r="126" spans="2:47" s="1" customFormat="1" ht="95">
      <c r="B126" s="41"/>
      <c r="D126" s="194" t="s">
        <v>176</v>
      </c>
      <c r="F126" s="195" t="s">
        <v>1991</v>
      </c>
      <c r="I126" s="156"/>
      <c r="L126" s="41"/>
      <c r="M126" s="196"/>
      <c r="N126" s="42"/>
      <c r="O126" s="42"/>
      <c r="P126" s="42"/>
      <c r="Q126" s="42"/>
      <c r="R126" s="42"/>
      <c r="S126" s="42"/>
      <c r="T126" s="70"/>
      <c r="AT126" s="24" t="s">
        <v>176</v>
      </c>
      <c r="AU126" s="24" t="s">
        <v>82</v>
      </c>
    </row>
    <row r="127" spans="2:51" s="12" customFormat="1" ht="13.5">
      <c r="B127" s="197"/>
      <c r="D127" s="194" t="s">
        <v>178</v>
      </c>
      <c r="E127" s="198" t="s">
        <v>5</v>
      </c>
      <c r="F127" s="199" t="s">
        <v>1992</v>
      </c>
      <c r="H127" s="198" t="s">
        <v>5</v>
      </c>
      <c r="I127" s="200"/>
      <c r="L127" s="197"/>
      <c r="M127" s="201"/>
      <c r="N127" s="202"/>
      <c r="O127" s="202"/>
      <c r="P127" s="202"/>
      <c r="Q127" s="202"/>
      <c r="R127" s="202"/>
      <c r="S127" s="202"/>
      <c r="T127" s="203"/>
      <c r="AT127" s="198" t="s">
        <v>178</v>
      </c>
      <c r="AU127" s="198" t="s">
        <v>82</v>
      </c>
      <c r="AV127" s="12" t="s">
        <v>80</v>
      </c>
      <c r="AW127" s="12" t="s">
        <v>36</v>
      </c>
      <c r="AX127" s="12" t="s">
        <v>73</v>
      </c>
      <c r="AY127" s="198" t="s">
        <v>167</v>
      </c>
    </row>
    <row r="128" spans="2:51" s="13" customFormat="1" ht="13.5">
      <c r="B128" s="204"/>
      <c r="D128" s="194" t="s">
        <v>178</v>
      </c>
      <c r="E128" s="205" t="s">
        <v>5</v>
      </c>
      <c r="F128" s="206" t="s">
        <v>263</v>
      </c>
      <c r="H128" s="207">
        <v>16</v>
      </c>
      <c r="I128" s="208"/>
      <c r="L128" s="204"/>
      <c r="M128" s="209"/>
      <c r="N128" s="210"/>
      <c r="O128" s="210"/>
      <c r="P128" s="210"/>
      <c r="Q128" s="210"/>
      <c r="R128" s="210"/>
      <c r="S128" s="210"/>
      <c r="T128" s="211"/>
      <c r="AT128" s="205" t="s">
        <v>178</v>
      </c>
      <c r="AU128" s="205" t="s">
        <v>82</v>
      </c>
      <c r="AV128" s="13" t="s">
        <v>82</v>
      </c>
      <c r="AW128" s="13" t="s">
        <v>36</v>
      </c>
      <c r="AX128" s="13" t="s">
        <v>80</v>
      </c>
      <c r="AY128" s="205" t="s">
        <v>167</v>
      </c>
    </row>
    <row r="129" spans="2:65" s="1" customFormat="1" ht="16.5" customHeight="1">
      <c r="B129" s="181"/>
      <c r="C129" s="213" t="s">
        <v>240</v>
      </c>
      <c r="D129" s="213" t="s">
        <v>274</v>
      </c>
      <c r="E129" s="214" t="s">
        <v>1993</v>
      </c>
      <c r="F129" s="215" t="s">
        <v>1994</v>
      </c>
      <c r="G129" s="216" t="s">
        <v>200</v>
      </c>
      <c r="H129" s="217">
        <v>3.2</v>
      </c>
      <c r="I129" s="218"/>
      <c r="J129" s="219">
        <f>ROUND(I129*H129,2)</f>
        <v>0</v>
      </c>
      <c r="K129" s="215" t="s">
        <v>173</v>
      </c>
      <c r="L129" s="220"/>
      <c r="M129" s="221" t="s">
        <v>5</v>
      </c>
      <c r="N129" s="222" t="s">
        <v>44</v>
      </c>
      <c r="O129" s="42"/>
      <c r="P129" s="191">
        <f>O129*H129</f>
        <v>0</v>
      </c>
      <c r="Q129" s="191">
        <v>0.22</v>
      </c>
      <c r="R129" s="191">
        <f>Q129*H129</f>
        <v>0.7040000000000001</v>
      </c>
      <c r="S129" s="191">
        <v>0</v>
      </c>
      <c r="T129" s="192">
        <f>S129*H129</f>
        <v>0</v>
      </c>
      <c r="AR129" s="24" t="s">
        <v>217</v>
      </c>
      <c r="AT129" s="24" t="s">
        <v>274</v>
      </c>
      <c r="AU129" s="24" t="s">
        <v>82</v>
      </c>
      <c r="AY129" s="24" t="s">
        <v>167</v>
      </c>
      <c r="BE129" s="193">
        <f>IF(N129="základní",J129,0)</f>
        <v>0</v>
      </c>
      <c r="BF129" s="193">
        <f>IF(N129="snížená",J129,0)</f>
        <v>0</v>
      </c>
      <c r="BG129" s="193">
        <f>IF(N129="zákl. přenesená",J129,0)</f>
        <v>0</v>
      </c>
      <c r="BH129" s="193">
        <f>IF(N129="sníž. přenesená",J129,0)</f>
        <v>0</v>
      </c>
      <c r="BI129" s="193">
        <f>IF(N129="nulová",J129,0)</f>
        <v>0</v>
      </c>
      <c r="BJ129" s="24" t="s">
        <v>80</v>
      </c>
      <c r="BK129" s="193">
        <f>ROUND(I129*H129,2)</f>
        <v>0</v>
      </c>
      <c r="BL129" s="24" t="s">
        <v>174</v>
      </c>
      <c r="BM129" s="24" t="s">
        <v>1995</v>
      </c>
    </row>
    <row r="130" spans="2:51" s="12" customFormat="1" ht="13.5">
      <c r="B130" s="197"/>
      <c r="D130" s="194" t="s">
        <v>178</v>
      </c>
      <c r="E130" s="198" t="s">
        <v>5</v>
      </c>
      <c r="F130" s="199" t="s">
        <v>1996</v>
      </c>
      <c r="H130" s="198" t="s">
        <v>5</v>
      </c>
      <c r="I130" s="200"/>
      <c r="L130" s="197"/>
      <c r="M130" s="201"/>
      <c r="N130" s="202"/>
      <c r="O130" s="202"/>
      <c r="P130" s="202"/>
      <c r="Q130" s="202"/>
      <c r="R130" s="202"/>
      <c r="S130" s="202"/>
      <c r="T130" s="203"/>
      <c r="AT130" s="198" t="s">
        <v>178</v>
      </c>
      <c r="AU130" s="198" t="s">
        <v>82</v>
      </c>
      <c r="AV130" s="12" t="s">
        <v>80</v>
      </c>
      <c r="AW130" s="12" t="s">
        <v>36</v>
      </c>
      <c r="AX130" s="12" t="s">
        <v>73</v>
      </c>
      <c r="AY130" s="198" t="s">
        <v>167</v>
      </c>
    </row>
    <row r="131" spans="2:51" s="13" customFormat="1" ht="13.5">
      <c r="B131" s="204"/>
      <c r="D131" s="194" t="s">
        <v>178</v>
      </c>
      <c r="E131" s="205" t="s">
        <v>5</v>
      </c>
      <c r="F131" s="206" t="s">
        <v>1997</v>
      </c>
      <c r="H131" s="207">
        <v>3.2</v>
      </c>
      <c r="I131" s="208"/>
      <c r="L131" s="204"/>
      <c r="M131" s="209"/>
      <c r="N131" s="210"/>
      <c r="O131" s="210"/>
      <c r="P131" s="210"/>
      <c r="Q131" s="210"/>
      <c r="R131" s="210"/>
      <c r="S131" s="210"/>
      <c r="T131" s="211"/>
      <c r="AT131" s="205" t="s">
        <v>178</v>
      </c>
      <c r="AU131" s="205" t="s">
        <v>82</v>
      </c>
      <c r="AV131" s="13" t="s">
        <v>82</v>
      </c>
      <c r="AW131" s="13" t="s">
        <v>36</v>
      </c>
      <c r="AX131" s="13" t="s">
        <v>80</v>
      </c>
      <c r="AY131" s="205" t="s">
        <v>167</v>
      </c>
    </row>
    <row r="132" spans="2:65" s="1" customFormat="1" ht="25.5" customHeight="1">
      <c r="B132" s="181"/>
      <c r="C132" s="182" t="s">
        <v>245</v>
      </c>
      <c r="D132" s="182" t="s">
        <v>169</v>
      </c>
      <c r="E132" s="183" t="s">
        <v>1998</v>
      </c>
      <c r="F132" s="184" t="s">
        <v>1999</v>
      </c>
      <c r="G132" s="185" t="s">
        <v>266</v>
      </c>
      <c r="H132" s="186">
        <v>16</v>
      </c>
      <c r="I132" s="187"/>
      <c r="J132" s="188">
        <f>ROUND(I132*H132,2)</f>
        <v>0</v>
      </c>
      <c r="K132" s="184" t="s">
        <v>173</v>
      </c>
      <c r="L132" s="41"/>
      <c r="M132" s="189" t="s">
        <v>5</v>
      </c>
      <c r="N132" s="190" t="s">
        <v>44</v>
      </c>
      <c r="O132" s="42"/>
      <c r="P132" s="191">
        <f>O132*H132</f>
        <v>0</v>
      </c>
      <c r="Q132" s="191">
        <v>0</v>
      </c>
      <c r="R132" s="191">
        <f>Q132*H132</f>
        <v>0</v>
      </c>
      <c r="S132" s="191">
        <v>0</v>
      </c>
      <c r="T132" s="192">
        <f>S132*H132</f>
        <v>0</v>
      </c>
      <c r="AR132" s="24" t="s">
        <v>174</v>
      </c>
      <c r="AT132" s="24" t="s">
        <v>169</v>
      </c>
      <c r="AU132" s="24" t="s">
        <v>82</v>
      </c>
      <c r="AY132" s="24" t="s">
        <v>167</v>
      </c>
      <c r="BE132" s="193">
        <f>IF(N132="základní",J132,0)</f>
        <v>0</v>
      </c>
      <c r="BF132" s="193">
        <f>IF(N132="snížená",J132,0)</f>
        <v>0</v>
      </c>
      <c r="BG132" s="193">
        <f>IF(N132="zákl. přenesená",J132,0)</f>
        <v>0</v>
      </c>
      <c r="BH132" s="193">
        <f>IF(N132="sníž. přenesená",J132,0)</f>
        <v>0</v>
      </c>
      <c r="BI132" s="193">
        <f>IF(N132="nulová",J132,0)</f>
        <v>0</v>
      </c>
      <c r="BJ132" s="24" t="s">
        <v>80</v>
      </c>
      <c r="BK132" s="193">
        <f>ROUND(I132*H132,2)</f>
        <v>0</v>
      </c>
      <c r="BL132" s="24" t="s">
        <v>174</v>
      </c>
      <c r="BM132" s="24" t="s">
        <v>2000</v>
      </c>
    </row>
    <row r="133" spans="2:47" s="1" customFormat="1" ht="76">
      <c r="B133" s="41"/>
      <c r="D133" s="194" t="s">
        <v>176</v>
      </c>
      <c r="F133" s="195" t="s">
        <v>2001</v>
      </c>
      <c r="I133" s="156"/>
      <c r="L133" s="41"/>
      <c r="M133" s="196"/>
      <c r="N133" s="42"/>
      <c r="O133" s="42"/>
      <c r="P133" s="42"/>
      <c r="Q133" s="42"/>
      <c r="R133" s="42"/>
      <c r="S133" s="42"/>
      <c r="T133" s="70"/>
      <c r="AT133" s="24" t="s">
        <v>176</v>
      </c>
      <c r="AU133" s="24" t="s">
        <v>82</v>
      </c>
    </row>
    <row r="134" spans="2:51" s="12" customFormat="1" ht="13.5">
      <c r="B134" s="197"/>
      <c r="D134" s="194" t="s">
        <v>178</v>
      </c>
      <c r="E134" s="198" t="s">
        <v>5</v>
      </c>
      <c r="F134" s="199" t="s">
        <v>1992</v>
      </c>
      <c r="H134" s="198" t="s">
        <v>5</v>
      </c>
      <c r="I134" s="200"/>
      <c r="L134" s="197"/>
      <c r="M134" s="201"/>
      <c r="N134" s="202"/>
      <c r="O134" s="202"/>
      <c r="P134" s="202"/>
      <c r="Q134" s="202"/>
      <c r="R134" s="202"/>
      <c r="S134" s="202"/>
      <c r="T134" s="203"/>
      <c r="AT134" s="198" t="s">
        <v>178</v>
      </c>
      <c r="AU134" s="198" t="s">
        <v>82</v>
      </c>
      <c r="AV134" s="12" t="s">
        <v>80</v>
      </c>
      <c r="AW134" s="12" t="s">
        <v>36</v>
      </c>
      <c r="AX134" s="12" t="s">
        <v>73</v>
      </c>
      <c r="AY134" s="198" t="s">
        <v>167</v>
      </c>
    </row>
    <row r="135" spans="2:51" s="13" customFormat="1" ht="13.5">
      <c r="B135" s="204"/>
      <c r="D135" s="194" t="s">
        <v>178</v>
      </c>
      <c r="E135" s="205" t="s">
        <v>5</v>
      </c>
      <c r="F135" s="206" t="s">
        <v>263</v>
      </c>
      <c r="H135" s="207">
        <v>16</v>
      </c>
      <c r="I135" s="208"/>
      <c r="L135" s="204"/>
      <c r="M135" s="209"/>
      <c r="N135" s="210"/>
      <c r="O135" s="210"/>
      <c r="P135" s="210"/>
      <c r="Q135" s="210"/>
      <c r="R135" s="210"/>
      <c r="S135" s="210"/>
      <c r="T135" s="211"/>
      <c r="AT135" s="205" t="s">
        <v>178</v>
      </c>
      <c r="AU135" s="205" t="s">
        <v>82</v>
      </c>
      <c r="AV135" s="13" t="s">
        <v>82</v>
      </c>
      <c r="AW135" s="13" t="s">
        <v>36</v>
      </c>
      <c r="AX135" s="13" t="s">
        <v>80</v>
      </c>
      <c r="AY135" s="205" t="s">
        <v>167</v>
      </c>
    </row>
    <row r="136" spans="2:65" s="1" customFormat="1" ht="16.5" customHeight="1">
      <c r="B136" s="181"/>
      <c r="C136" s="213" t="s">
        <v>252</v>
      </c>
      <c r="D136" s="213" t="s">
        <v>274</v>
      </c>
      <c r="E136" s="214" t="s">
        <v>2002</v>
      </c>
      <c r="F136" s="215" t="s">
        <v>2003</v>
      </c>
      <c r="G136" s="216" t="s">
        <v>1568</v>
      </c>
      <c r="H136" s="217">
        <v>2</v>
      </c>
      <c r="I136" s="218"/>
      <c r="J136" s="219">
        <f aca="true" t="shared" si="0" ref="J136:J145">ROUND(I136*H136,2)</f>
        <v>0</v>
      </c>
      <c r="K136" s="215" t="s">
        <v>5</v>
      </c>
      <c r="L136" s="220"/>
      <c r="M136" s="221" t="s">
        <v>5</v>
      </c>
      <c r="N136" s="222" t="s">
        <v>44</v>
      </c>
      <c r="O136" s="42"/>
      <c r="P136" s="191">
        <f aca="true" t="shared" si="1" ref="P136:P145">O136*H136</f>
        <v>0</v>
      </c>
      <c r="Q136" s="191">
        <v>0.002</v>
      </c>
      <c r="R136" s="191">
        <f aca="true" t="shared" si="2" ref="R136:R145">Q136*H136</f>
        <v>0.004</v>
      </c>
      <c r="S136" s="191">
        <v>0</v>
      </c>
      <c r="T136" s="192">
        <f aca="true" t="shared" si="3" ref="T136:T145">S136*H136</f>
        <v>0</v>
      </c>
      <c r="AR136" s="24" t="s">
        <v>217</v>
      </c>
      <c r="AT136" s="24" t="s">
        <v>274</v>
      </c>
      <c r="AU136" s="24" t="s">
        <v>82</v>
      </c>
      <c r="AY136" s="24" t="s">
        <v>167</v>
      </c>
      <c r="BE136" s="193">
        <f aca="true" t="shared" si="4" ref="BE136:BE145">IF(N136="základní",J136,0)</f>
        <v>0</v>
      </c>
      <c r="BF136" s="193">
        <f aca="true" t="shared" si="5" ref="BF136:BF145">IF(N136="snížená",J136,0)</f>
        <v>0</v>
      </c>
      <c r="BG136" s="193">
        <f aca="true" t="shared" si="6" ref="BG136:BG145">IF(N136="zákl. přenesená",J136,0)</f>
        <v>0</v>
      </c>
      <c r="BH136" s="193">
        <f aca="true" t="shared" si="7" ref="BH136:BH145">IF(N136="sníž. přenesená",J136,0)</f>
        <v>0</v>
      </c>
      <c r="BI136" s="193">
        <f aca="true" t="shared" si="8" ref="BI136:BI145">IF(N136="nulová",J136,0)</f>
        <v>0</v>
      </c>
      <c r="BJ136" s="24" t="s">
        <v>80</v>
      </c>
      <c r="BK136" s="193">
        <f aca="true" t="shared" si="9" ref="BK136:BK145">ROUND(I136*H136,2)</f>
        <v>0</v>
      </c>
      <c r="BL136" s="24" t="s">
        <v>174</v>
      </c>
      <c r="BM136" s="24" t="s">
        <v>327</v>
      </c>
    </row>
    <row r="137" spans="2:65" s="1" customFormat="1" ht="16.5" customHeight="1">
      <c r="B137" s="181"/>
      <c r="C137" s="213" t="s">
        <v>11</v>
      </c>
      <c r="D137" s="213" t="s">
        <v>274</v>
      </c>
      <c r="E137" s="214" t="s">
        <v>2004</v>
      </c>
      <c r="F137" s="215" t="s">
        <v>2005</v>
      </c>
      <c r="G137" s="216" t="s">
        <v>1568</v>
      </c>
      <c r="H137" s="217">
        <v>1</v>
      </c>
      <c r="I137" s="218"/>
      <c r="J137" s="219">
        <f t="shared" si="0"/>
        <v>0</v>
      </c>
      <c r="K137" s="215" t="s">
        <v>5</v>
      </c>
      <c r="L137" s="220"/>
      <c r="M137" s="221" t="s">
        <v>5</v>
      </c>
      <c r="N137" s="222" t="s">
        <v>44</v>
      </c>
      <c r="O137" s="42"/>
      <c r="P137" s="191">
        <f t="shared" si="1"/>
        <v>0</v>
      </c>
      <c r="Q137" s="191">
        <v>0.002</v>
      </c>
      <c r="R137" s="191">
        <f t="shared" si="2"/>
        <v>0.002</v>
      </c>
      <c r="S137" s="191">
        <v>0</v>
      </c>
      <c r="T137" s="192">
        <f t="shared" si="3"/>
        <v>0</v>
      </c>
      <c r="AR137" s="24" t="s">
        <v>217</v>
      </c>
      <c r="AT137" s="24" t="s">
        <v>274</v>
      </c>
      <c r="AU137" s="24" t="s">
        <v>82</v>
      </c>
      <c r="AY137" s="24" t="s">
        <v>167</v>
      </c>
      <c r="BE137" s="193">
        <f t="shared" si="4"/>
        <v>0</v>
      </c>
      <c r="BF137" s="193">
        <f t="shared" si="5"/>
        <v>0</v>
      </c>
      <c r="BG137" s="193">
        <f t="shared" si="6"/>
        <v>0</v>
      </c>
      <c r="BH137" s="193">
        <f t="shared" si="7"/>
        <v>0</v>
      </c>
      <c r="BI137" s="193">
        <f t="shared" si="8"/>
        <v>0</v>
      </c>
      <c r="BJ137" s="24" t="s">
        <v>80</v>
      </c>
      <c r="BK137" s="193">
        <f t="shared" si="9"/>
        <v>0</v>
      </c>
      <c r="BL137" s="24" t="s">
        <v>174</v>
      </c>
      <c r="BM137" s="24" t="s">
        <v>339</v>
      </c>
    </row>
    <row r="138" spans="2:65" s="1" customFormat="1" ht="16.5" customHeight="1">
      <c r="B138" s="181"/>
      <c r="C138" s="213" t="s">
        <v>263</v>
      </c>
      <c r="D138" s="213" t="s">
        <v>274</v>
      </c>
      <c r="E138" s="214" t="s">
        <v>2006</v>
      </c>
      <c r="F138" s="215" t="s">
        <v>2007</v>
      </c>
      <c r="G138" s="216" t="s">
        <v>1568</v>
      </c>
      <c r="H138" s="217">
        <v>1</v>
      </c>
      <c r="I138" s="218"/>
      <c r="J138" s="219">
        <f t="shared" si="0"/>
        <v>0</v>
      </c>
      <c r="K138" s="215" t="s">
        <v>5</v>
      </c>
      <c r="L138" s="220"/>
      <c r="M138" s="221" t="s">
        <v>5</v>
      </c>
      <c r="N138" s="222" t="s">
        <v>44</v>
      </c>
      <c r="O138" s="42"/>
      <c r="P138" s="191">
        <f t="shared" si="1"/>
        <v>0</v>
      </c>
      <c r="Q138" s="191">
        <v>0.002</v>
      </c>
      <c r="R138" s="191">
        <f t="shared" si="2"/>
        <v>0.002</v>
      </c>
      <c r="S138" s="191">
        <v>0</v>
      </c>
      <c r="T138" s="192">
        <f t="shared" si="3"/>
        <v>0</v>
      </c>
      <c r="AR138" s="24" t="s">
        <v>217</v>
      </c>
      <c r="AT138" s="24" t="s">
        <v>274</v>
      </c>
      <c r="AU138" s="24" t="s">
        <v>82</v>
      </c>
      <c r="AY138" s="24" t="s">
        <v>167</v>
      </c>
      <c r="BE138" s="193">
        <f t="shared" si="4"/>
        <v>0</v>
      </c>
      <c r="BF138" s="193">
        <f t="shared" si="5"/>
        <v>0</v>
      </c>
      <c r="BG138" s="193">
        <f t="shared" si="6"/>
        <v>0</v>
      </c>
      <c r="BH138" s="193">
        <f t="shared" si="7"/>
        <v>0</v>
      </c>
      <c r="BI138" s="193">
        <f t="shared" si="8"/>
        <v>0</v>
      </c>
      <c r="BJ138" s="24" t="s">
        <v>80</v>
      </c>
      <c r="BK138" s="193">
        <f t="shared" si="9"/>
        <v>0</v>
      </c>
      <c r="BL138" s="24" t="s">
        <v>174</v>
      </c>
      <c r="BM138" s="24" t="s">
        <v>353</v>
      </c>
    </row>
    <row r="139" spans="2:65" s="1" customFormat="1" ht="16.5" customHeight="1">
      <c r="B139" s="181"/>
      <c r="C139" s="213" t="s">
        <v>268</v>
      </c>
      <c r="D139" s="213" t="s">
        <v>274</v>
      </c>
      <c r="E139" s="214" t="s">
        <v>2008</v>
      </c>
      <c r="F139" s="215" t="s">
        <v>2009</v>
      </c>
      <c r="G139" s="216" t="s">
        <v>1568</v>
      </c>
      <c r="H139" s="217">
        <v>1</v>
      </c>
      <c r="I139" s="218"/>
      <c r="J139" s="219">
        <f t="shared" si="0"/>
        <v>0</v>
      </c>
      <c r="K139" s="215" t="s">
        <v>5</v>
      </c>
      <c r="L139" s="220"/>
      <c r="M139" s="221" t="s">
        <v>5</v>
      </c>
      <c r="N139" s="222" t="s">
        <v>44</v>
      </c>
      <c r="O139" s="42"/>
      <c r="P139" s="191">
        <f t="shared" si="1"/>
        <v>0</v>
      </c>
      <c r="Q139" s="191">
        <v>0.002</v>
      </c>
      <c r="R139" s="191">
        <f t="shared" si="2"/>
        <v>0.002</v>
      </c>
      <c r="S139" s="191">
        <v>0</v>
      </c>
      <c r="T139" s="192">
        <f t="shared" si="3"/>
        <v>0</v>
      </c>
      <c r="AR139" s="24" t="s">
        <v>217</v>
      </c>
      <c r="AT139" s="24" t="s">
        <v>274</v>
      </c>
      <c r="AU139" s="24" t="s">
        <v>82</v>
      </c>
      <c r="AY139" s="24" t="s">
        <v>167</v>
      </c>
      <c r="BE139" s="193">
        <f t="shared" si="4"/>
        <v>0</v>
      </c>
      <c r="BF139" s="193">
        <f t="shared" si="5"/>
        <v>0</v>
      </c>
      <c r="BG139" s="193">
        <f t="shared" si="6"/>
        <v>0</v>
      </c>
      <c r="BH139" s="193">
        <f t="shared" si="7"/>
        <v>0</v>
      </c>
      <c r="BI139" s="193">
        <f t="shared" si="8"/>
        <v>0</v>
      </c>
      <c r="BJ139" s="24" t="s">
        <v>80</v>
      </c>
      <c r="BK139" s="193">
        <f t="shared" si="9"/>
        <v>0</v>
      </c>
      <c r="BL139" s="24" t="s">
        <v>174</v>
      </c>
      <c r="BM139" s="24" t="s">
        <v>364</v>
      </c>
    </row>
    <row r="140" spans="2:65" s="1" customFormat="1" ht="16.5" customHeight="1">
      <c r="B140" s="181"/>
      <c r="C140" s="213" t="s">
        <v>273</v>
      </c>
      <c r="D140" s="213" t="s">
        <v>274</v>
      </c>
      <c r="E140" s="214" t="s">
        <v>2010</v>
      </c>
      <c r="F140" s="215" t="s">
        <v>2011</v>
      </c>
      <c r="G140" s="216" t="s">
        <v>1568</v>
      </c>
      <c r="H140" s="217">
        <v>2</v>
      </c>
      <c r="I140" s="218"/>
      <c r="J140" s="219">
        <f t="shared" si="0"/>
        <v>0</v>
      </c>
      <c r="K140" s="215" t="s">
        <v>5</v>
      </c>
      <c r="L140" s="220"/>
      <c r="M140" s="221" t="s">
        <v>5</v>
      </c>
      <c r="N140" s="222" t="s">
        <v>44</v>
      </c>
      <c r="O140" s="42"/>
      <c r="P140" s="191">
        <f t="shared" si="1"/>
        <v>0</v>
      </c>
      <c r="Q140" s="191">
        <v>0.002</v>
      </c>
      <c r="R140" s="191">
        <f t="shared" si="2"/>
        <v>0.004</v>
      </c>
      <c r="S140" s="191">
        <v>0</v>
      </c>
      <c r="T140" s="192">
        <f t="shared" si="3"/>
        <v>0</v>
      </c>
      <c r="AR140" s="24" t="s">
        <v>217</v>
      </c>
      <c r="AT140" s="24" t="s">
        <v>274</v>
      </c>
      <c r="AU140" s="24" t="s">
        <v>82</v>
      </c>
      <c r="AY140" s="24" t="s">
        <v>167</v>
      </c>
      <c r="BE140" s="193">
        <f t="shared" si="4"/>
        <v>0</v>
      </c>
      <c r="BF140" s="193">
        <f t="shared" si="5"/>
        <v>0</v>
      </c>
      <c r="BG140" s="193">
        <f t="shared" si="6"/>
        <v>0</v>
      </c>
      <c r="BH140" s="193">
        <f t="shared" si="7"/>
        <v>0</v>
      </c>
      <c r="BI140" s="193">
        <f t="shared" si="8"/>
        <v>0</v>
      </c>
      <c r="BJ140" s="24" t="s">
        <v>80</v>
      </c>
      <c r="BK140" s="193">
        <f t="shared" si="9"/>
        <v>0</v>
      </c>
      <c r="BL140" s="24" t="s">
        <v>174</v>
      </c>
      <c r="BM140" s="24" t="s">
        <v>811</v>
      </c>
    </row>
    <row r="141" spans="2:65" s="1" customFormat="1" ht="16.5" customHeight="1">
      <c r="B141" s="181"/>
      <c r="C141" s="213" t="s">
        <v>278</v>
      </c>
      <c r="D141" s="213" t="s">
        <v>274</v>
      </c>
      <c r="E141" s="214" t="s">
        <v>2012</v>
      </c>
      <c r="F141" s="215" t="s">
        <v>2013</v>
      </c>
      <c r="G141" s="216" t="s">
        <v>1568</v>
      </c>
      <c r="H141" s="217">
        <v>6</v>
      </c>
      <c r="I141" s="218"/>
      <c r="J141" s="219">
        <f t="shared" si="0"/>
        <v>0</v>
      </c>
      <c r="K141" s="215" t="s">
        <v>5</v>
      </c>
      <c r="L141" s="220"/>
      <c r="M141" s="221" t="s">
        <v>5</v>
      </c>
      <c r="N141" s="222" t="s">
        <v>44</v>
      </c>
      <c r="O141" s="42"/>
      <c r="P141" s="191">
        <f t="shared" si="1"/>
        <v>0</v>
      </c>
      <c r="Q141" s="191">
        <v>0.002</v>
      </c>
      <c r="R141" s="191">
        <f t="shared" si="2"/>
        <v>0.012</v>
      </c>
      <c r="S141" s="191">
        <v>0</v>
      </c>
      <c r="T141" s="192">
        <f t="shared" si="3"/>
        <v>0</v>
      </c>
      <c r="AR141" s="24" t="s">
        <v>217</v>
      </c>
      <c r="AT141" s="24" t="s">
        <v>274</v>
      </c>
      <c r="AU141" s="24" t="s">
        <v>82</v>
      </c>
      <c r="AY141" s="24" t="s">
        <v>167</v>
      </c>
      <c r="BE141" s="193">
        <f t="shared" si="4"/>
        <v>0</v>
      </c>
      <c r="BF141" s="193">
        <f t="shared" si="5"/>
        <v>0</v>
      </c>
      <c r="BG141" s="193">
        <f t="shared" si="6"/>
        <v>0</v>
      </c>
      <c r="BH141" s="193">
        <f t="shared" si="7"/>
        <v>0</v>
      </c>
      <c r="BI141" s="193">
        <f t="shared" si="8"/>
        <v>0</v>
      </c>
      <c r="BJ141" s="24" t="s">
        <v>80</v>
      </c>
      <c r="BK141" s="193">
        <f t="shared" si="9"/>
        <v>0</v>
      </c>
      <c r="BL141" s="24" t="s">
        <v>174</v>
      </c>
      <c r="BM141" s="24" t="s">
        <v>824</v>
      </c>
    </row>
    <row r="142" spans="2:65" s="1" customFormat="1" ht="16.5" customHeight="1">
      <c r="B142" s="181"/>
      <c r="C142" s="213" t="s">
        <v>283</v>
      </c>
      <c r="D142" s="213" t="s">
        <v>274</v>
      </c>
      <c r="E142" s="214" t="s">
        <v>2014</v>
      </c>
      <c r="F142" s="215" t="s">
        <v>2015</v>
      </c>
      <c r="G142" s="216" t="s">
        <v>1568</v>
      </c>
      <c r="H142" s="217">
        <v>1</v>
      </c>
      <c r="I142" s="218"/>
      <c r="J142" s="219">
        <f t="shared" si="0"/>
        <v>0</v>
      </c>
      <c r="K142" s="215" t="s">
        <v>5</v>
      </c>
      <c r="L142" s="220"/>
      <c r="M142" s="221" t="s">
        <v>5</v>
      </c>
      <c r="N142" s="222" t="s">
        <v>44</v>
      </c>
      <c r="O142" s="42"/>
      <c r="P142" s="191">
        <f t="shared" si="1"/>
        <v>0</v>
      </c>
      <c r="Q142" s="191">
        <v>0.002</v>
      </c>
      <c r="R142" s="191">
        <f t="shared" si="2"/>
        <v>0.002</v>
      </c>
      <c r="S142" s="191">
        <v>0</v>
      </c>
      <c r="T142" s="192">
        <f t="shared" si="3"/>
        <v>0</v>
      </c>
      <c r="AR142" s="24" t="s">
        <v>217</v>
      </c>
      <c r="AT142" s="24" t="s">
        <v>274</v>
      </c>
      <c r="AU142" s="24" t="s">
        <v>82</v>
      </c>
      <c r="AY142" s="24" t="s">
        <v>167</v>
      </c>
      <c r="BE142" s="193">
        <f t="shared" si="4"/>
        <v>0</v>
      </c>
      <c r="BF142" s="193">
        <f t="shared" si="5"/>
        <v>0</v>
      </c>
      <c r="BG142" s="193">
        <f t="shared" si="6"/>
        <v>0</v>
      </c>
      <c r="BH142" s="193">
        <f t="shared" si="7"/>
        <v>0</v>
      </c>
      <c r="BI142" s="193">
        <f t="shared" si="8"/>
        <v>0</v>
      </c>
      <c r="BJ142" s="24" t="s">
        <v>80</v>
      </c>
      <c r="BK142" s="193">
        <f t="shared" si="9"/>
        <v>0</v>
      </c>
      <c r="BL142" s="24" t="s">
        <v>174</v>
      </c>
      <c r="BM142" s="24" t="s">
        <v>833</v>
      </c>
    </row>
    <row r="143" spans="2:65" s="1" customFormat="1" ht="16.5" customHeight="1">
      <c r="B143" s="181"/>
      <c r="C143" s="213" t="s">
        <v>10</v>
      </c>
      <c r="D143" s="213" t="s">
        <v>274</v>
      </c>
      <c r="E143" s="214" t="s">
        <v>2016</v>
      </c>
      <c r="F143" s="215" t="s">
        <v>2017</v>
      </c>
      <c r="G143" s="216" t="s">
        <v>1568</v>
      </c>
      <c r="H143" s="217">
        <v>1</v>
      </c>
      <c r="I143" s="218"/>
      <c r="J143" s="219">
        <f t="shared" si="0"/>
        <v>0</v>
      </c>
      <c r="K143" s="215" t="s">
        <v>5</v>
      </c>
      <c r="L143" s="220"/>
      <c r="M143" s="221" t="s">
        <v>5</v>
      </c>
      <c r="N143" s="222" t="s">
        <v>44</v>
      </c>
      <c r="O143" s="42"/>
      <c r="P143" s="191">
        <f t="shared" si="1"/>
        <v>0</v>
      </c>
      <c r="Q143" s="191">
        <v>0.002</v>
      </c>
      <c r="R143" s="191">
        <f t="shared" si="2"/>
        <v>0.002</v>
      </c>
      <c r="S143" s="191">
        <v>0</v>
      </c>
      <c r="T143" s="192">
        <f t="shared" si="3"/>
        <v>0</v>
      </c>
      <c r="AR143" s="24" t="s">
        <v>217</v>
      </c>
      <c r="AT143" s="24" t="s">
        <v>274</v>
      </c>
      <c r="AU143" s="24" t="s">
        <v>82</v>
      </c>
      <c r="AY143" s="24" t="s">
        <v>167</v>
      </c>
      <c r="BE143" s="193">
        <f t="shared" si="4"/>
        <v>0</v>
      </c>
      <c r="BF143" s="193">
        <f t="shared" si="5"/>
        <v>0</v>
      </c>
      <c r="BG143" s="193">
        <f t="shared" si="6"/>
        <v>0</v>
      </c>
      <c r="BH143" s="193">
        <f t="shared" si="7"/>
        <v>0</v>
      </c>
      <c r="BI143" s="193">
        <f t="shared" si="8"/>
        <v>0</v>
      </c>
      <c r="BJ143" s="24" t="s">
        <v>80</v>
      </c>
      <c r="BK143" s="193">
        <f t="shared" si="9"/>
        <v>0</v>
      </c>
      <c r="BL143" s="24" t="s">
        <v>174</v>
      </c>
      <c r="BM143" s="24" t="s">
        <v>846</v>
      </c>
    </row>
    <row r="144" spans="2:65" s="1" customFormat="1" ht="16.5" customHeight="1">
      <c r="B144" s="181"/>
      <c r="C144" s="213" t="s">
        <v>294</v>
      </c>
      <c r="D144" s="213" t="s">
        <v>274</v>
      </c>
      <c r="E144" s="214" t="s">
        <v>2018</v>
      </c>
      <c r="F144" s="215" t="s">
        <v>2019</v>
      </c>
      <c r="G144" s="216" t="s">
        <v>1568</v>
      </c>
      <c r="H144" s="217">
        <v>1</v>
      </c>
      <c r="I144" s="218"/>
      <c r="J144" s="219">
        <f t="shared" si="0"/>
        <v>0</v>
      </c>
      <c r="K144" s="215" t="s">
        <v>5</v>
      </c>
      <c r="L144" s="220"/>
      <c r="M144" s="221" t="s">
        <v>5</v>
      </c>
      <c r="N144" s="222" t="s">
        <v>44</v>
      </c>
      <c r="O144" s="42"/>
      <c r="P144" s="191">
        <f t="shared" si="1"/>
        <v>0</v>
      </c>
      <c r="Q144" s="191">
        <v>0.002</v>
      </c>
      <c r="R144" s="191">
        <f t="shared" si="2"/>
        <v>0.002</v>
      </c>
      <c r="S144" s="191">
        <v>0</v>
      </c>
      <c r="T144" s="192">
        <f t="shared" si="3"/>
        <v>0</v>
      </c>
      <c r="AR144" s="24" t="s">
        <v>217</v>
      </c>
      <c r="AT144" s="24" t="s">
        <v>274</v>
      </c>
      <c r="AU144" s="24" t="s">
        <v>82</v>
      </c>
      <c r="AY144" s="24" t="s">
        <v>167</v>
      </c>
      <c r="BE144" s="193">
        <f t="shared" si="4"/>
        <v>0</v>
      </c>
      <c r="BF144" s="193">
        <f t="shared" si="5"/>
        <v>0</v>
      </c>
      <c r="BG144" s="193">
        <f t="shared" si="6"/>
        <v>0</v>
      </c>
      <c r="BH144" s="193">
        <f t="shared" si="7"/>
        <v>0</v>
      </c>
      <c r="BI144" s="193">
        <f t="shared" si="8"/>
        <v>0</v>
      </c>
      <c r="BJ144" s="24" t="s">
        <v>80</v>
      </c>
      <c r="BK144" s="193">
        <f t="shared" si="9"/>
        <v>0</v>
      </c>
      <c r="BL144" s="24" t="s">
        <v>174</v>
      </c>
      <c r="BM144" s="24" t="s">
        <v>856</v>
      </c>
    </row>
    <row r="145" spans="2:65" s="1" customFormat="1" ht="16.5" customHeight="1">
      <c r="B145" s="181"/>
      <c r="C145" s="182" t="s">
        <v>299</v>
      </c>
      <c r="D145" s="182" t="s">
        <v>169</v>
      </c>
      <c r="E145" s="183" t="s">
        <v>2020</v>
      </c>
      <c r="F145" s="184" t="s">
        <v>2021</v>
      </c>
      <c r="G145" s="185" t="s">
        <v>266</v>
      </c>
      <c r="H145" s="186">
        <v>16</v>
      </c>
      <c r="I145" s="187"/>
      <c r="J145" s="188">
        <f t="shared" si="0"/>
        <v>0</v>
      </c>
      <c r="K145" s="184" t="s">
        <v>173</v>
      </c>
      <c r="L145" s="41"/>
      <c r="M145" s="189" t="s">
        <v>5</v>
      </c>
      <c r="N145" s="190" t="s">
        <v>44</v>
      </c>
      <c r="O145" s="42"/>
      <c r="P145" s="191">
        <f t="shared" si="1"/>
        <v>0</v>
      </c>
      <c r="Q145" s="191">
        <v>5E-05</v>
      </c>
      <c r="R145" s="191">
        <f t="shared" si="2"/>
        <v>0.0008</v>
      </c>
      <c r="S145" s="191">
        <v>0</v>
      </c>
      <c r="T145" s="192">
        <f t="shared" si="3"/>
        <v>0</v>
      </c>
      <c r="AR145" s="24" t="s">
        <v>174</v>
      </c>
      <c r="AT145" s="24" t="s">
        <v>169</v>
      </c>
      <c r="AU145" s="24" t="s">
        <v>82</v>
      </c>
      <c r="AY145" s="24" t="s">
        <v>167</v>
      </c>
      <c r="BE145" s="193">
        <f t="shared" si="4"/>
        <v>0</v>
      </c>
      <c r="BF145" s="193">
        <f t="shared" si="5"/>
        <v>0</v>
      </c>
      <c r="BG145" s="193">
        <f t="shared" si="6"/>
        <v>0</v>
      </c>
      <c r="BH145" s="193">
        <f t="shared" si="7"/>
        <v>0</v>
      </c>
      <c r="BI145" s="193">
        <f t="shared" si="8"/>
        <v>0</v>
      </c>
      <c r="BJ145" s="24" t="s">
        <v>80</v>
      </c>
      <c r="BK145" s="193">
        <f t="shared" si="9"/>
        <v>0</v>
      </c>
      <c r="BL145" s="24" t="s">
        <v>174</v>
      </c>
      <c r="BM145" s="24" t="s">
        <v>2022</v>
      </c>
    </row>
    <row r="146" spans="2:47" s="1" customFormat="1" ht="57">
      <c r="B146" s="41"/>
      <c r="D146" s="194" t="s">
        <v>176</v>
      </c>
      <c r="F146" s="195" t="s">
        <v>2023</v>
      </c>
      <c r="I146" s="156"/>
      <c r="L146" s="41"/>
      <c r="M146" s="196"/>
      <c r="N146" s="42"/>
      <c r="O146" s="42"/>
      <c r="P146" s="42"/>
      <c r="Q146" s="42"/>
      <c r="R146" s="42"/>
      <c r="S146" s="42"/>
      <c r="T146" s="70"/>
      <c r="AT146" s="24" t="s">
        <v>176</v>
      </c>
      <c r="AU146" s="24" t="s">
        <v>82</v>
      </c>
    </row>
    <row r="147" spans="2:65" s="1" customFormat="1" ht="16.5" customHeight="1">
      <c r="B147" s="181"/>
      <c r="C147" s="213" t="s">
        <v>305</v>
      </c>
      <c r="D147" s="213" t="s">
        <v>274</v>
      </c>
      <c r="E147" s="214" t="s">
        <v>2024</v>
      </c>
      <c r="F147" s="215" t="s">
        <v>2025</v>
      </c>
      <c r="G147" s="216" t="s">
        <v>266</v>
      </c>
      <c r="H147" s="217">
        <v>48</v>
      </c>
      <c r="I147" s="218"/>
      <c r="J147" s="219">
        <f>ROUND(I147*H147,2)</f>
        <v>0</v>
      </c>
      <c r="K147" s="215" t="s">
        <v>173</v>
      </c>
      <c r="L147" s="220"/>
      <c r="M147" s="221" t="s">
        <v>5</v>
      </c>
      <c r="N147" s="222" t="s">
        <v>44</v>
      </c>
      <c r="O147" s="42"/>
      <c r="P147" s="191">
        <f>O147*H147</f>
        <v>0</v>
      </c>
      <c r="Q147" s="191">
        <v>0.00472</v>
      </c>
      <c r="R147" s="191">
        <f>Q147*H147</f>
        <v>0.22656</v>
      </c>
      <c r="S147" s="191">
        <v>0</v>
      </c>
      <c r="T147" s="192">
        <f>S147*H147</f>
        <v>0</v>
      </c>
      <c r="AR147" s="24" t="s">
        <v>217</v>
      </c>
      <c r="AT147" s="24" t="s">
        <v>274</v>
      </c>
      <c r="AU147" s="24" t="s">
        <v>82</v>
      </c>
      <c r="AY147" s="24" t="s">
        <v>167</v>
      </c>
      <c r="BE147" s="193">
        <f>IF(N147="základní",J147,0)</f>
        <v>0</v>
      </c>
      <c r="BF147" s="193">
        <f>IF(N147="snížená",J147,0)</f>
        <v>0</v>
      </c>
      <c r="BG147" s="193">
        <f>IF(N147="zákl. přenesená",J147,0)</f>
        <v>0</v>
      </c>
      <c r="BH147" s="193">
        <f>IF(N147="sníž. přenesená",J147,0)</f>
        <v>0</v>
      </c>
      <c r="BI147" s="193">
        <f>IF(N147="nulová",J147,0)</f>
        <v>0</v>
      </c>
      <c r="BJ147" s="24" t="s">
        <v>80</v>
      </c>
      <c r="BK147" s="193">
        <f>ROUND(I147*H147,2)</f>
        <v>0</v>
      </c>
      <c r="BL147" s="24" t="s">
        <v>174</v>
      </c>
      <c r="BM147" s="24" t="s">
        <v>2026</v>
      </c>
    </row>
    <row r="148" spans="2:51" s="13" customFormat="1" ht="13.5">
      <c r="B148" s="204"/>
      <c r="D148" s="194" t="s">
        <v>178</v>
      </c>
      <c r="E148" s="205" t="s">
        <v>5</v>
      </c>
      <c r="F148" s="206" t="s">
        <v>2027</v>
      </c>
      <c r="H148" s="207">
        <v>48</v>
      </c>
      <c r="I148" s="208"/>
      <c r="L148" s="204"/>
      <c r="M148" s="209"/>
      <c r="N148" s="210"/>
      <c r="O148" s="210"/>
      <c r="P148" s="210"/>
      <c r="Q148" s="210"/>
      <c r="R148" s="210"/>
      <c r="S148" s="210"/>
      <c r="T148" s="211"/>
      <c r="AT148" s="205" t="s">
        <v>178</v>
      </c>
      <c r="AU148" s="205" t="s">
        <v>82</v>
      </c>
      <c r="AV148" s="13" t="s">
        <v>82</v>
      </c>
      <c r="AW148" s="13" t="s">
        <v>36</v>
      </c>
      <c r="AX148" s="13" t="s">
        <v>80</v>
      </c>
      <c r="AY148" s="205" t="s">
        <v>167</v>
      </c>
    </row>
    <row r="149" spans="2:65" s="1" customFormat="1" ht="16.5" customHeight="1">
      <c r="B149" s="181"/>
      <c r="C149" s="213" t="s">
        <v>310</v>
      </c>
      <c r="D149" s="213" t="s">
        <v>274</v>
      </c>
      <c r="E149" s="214" t="s">
        <v>2028</v>
      </c>
      <c r="F149" s="215" t="s">
        <v>2029</v>
      </c>
      <c r="G149" s="216" t="s">
        <v>194</v>
      </c>
      <c r="H149" s="217">
        <v>16</v>
      </c>
      <c r="I149" s="218"/>
      <c r="J149" s="219">
        <f>ROUND(I149*H149,2)</f>
        <v>0</v>
      </c>
      <c r="K149" s="215" t="s">
        <v>173</v>
      </c>
      <c r="L149" s="220"/>
      <c r="M149" s="221" t="s">
        <v>5</v>
      </c>
      <c r="N149" s="222" t="s">
        <v>44</v>
      </c>
      <c r="O149" s="42"/>
      <c r="P149" s="191">
        <f>O149*H149</f>
        <v>0</v>
      </c>
      <c r="Q149" s="191">
        <v>1E-05</v>
      </c>
      <c r="R149" s="191">
        <f>Q149*H149</f>
        <v>0.00016</v>
      </c>
      <c r="S149" s="191">
        <v>0</v>
      </c>
      <c r="T149" s="192">
        <f>S149*H149</f>
        <v>0</v>
      </c>
      <c r="AR149" s="24" t="s">
        <v>217</v>
      </c>
      <c r="AT149" s="24" t="s">
        <v>274</v>
      </c>
      <c r="AU149" s="24" t="s">
        <v>82</v>
      </c>
      <c r="AY149" s="24" t="s">
        <v>167</v>
      </c>
      <c r="BE149" s="193">
        <f>IF(N149="základní",J149,0)</f>
        <v>0</v>
      </c>
      <c r="BF149" s="193">
        <f>IF(N149="snížená",J149,0)</f>
        <v>0</v>
      </c>
      <c r="BG149" s="193">
        <f>IF(N149="zákl. přenesená",J149,0)</f>
        <v>0</v>
      </c>
      <c r="BH149" s="193">
        <f>IF(N149="sníž. přenesená",J149,0)</f>
        <v>0</v>
      </c>
      <c r="BI149" s="193">
        <f>IF(N149="nulová",J149,0)</f>
        <v>0</v>
      </c>
      <c r="BJ149" s="24" t="s">
        <v>80</v>
      </c>
      <c r="BK149" s="193">
        <f>ROUND(I149*H149,2)</f>
        <v>0</v>
      </c>
      <c r="BL149" s="24" t="s">
        <v>174</v>
      </c>
      <c r="BM149" s="24" t="s">
        <v>2030</v>
      </c>
    </row>
    <row r="150" spans="2:65" s="1" customFormat="1" ht="16.5" customHeight="1">
      <c r="B150" s="181"/>
      <c r="C150" s="182" t="s">
        <v>315</v>
      </c>
      <c r="D150" s="182" t="s">
        <v>169</v>
      </c>
      <c r="E150" s="183" t="s">
        <v>2031</v>
      </c>
      <c r="F150" s="184" t="s">
        <v>2032</v>
      </c>
      <c r="G150" s="185" t="s">
        <v>266</v>
      </c>
      <c r="H150" s="186">
        <v>16</v>
      </c>
      <c r="I150" s="187"/>
      <c r="J150" s="188">
        <f>ROUND(I150*H150,2)</f>
        <v>0</v>
      </c>
      <c r="K150" s="184" t="s">
        <v>173</v>
      </c>
      <c r="L150" s="41"/>
      <c r="M150" s="189" t="s">
        <v>5</v>
      </c>
      <c r="N150" s="190" t="s">
        <v>44</v>
      </c>
      <c r="O150" s="42"/>
      <c r="P150" s="191">
        <f>O150*H150</f>
        <v>0</v>
      </c>
      <c r="Q150" s="191">
        <v>0</v>
      </c>
      <c r="R150" s="191">
        <f>Q150*H150</f>
        <v>0</v>
      </c>
      <c r="S150" s="191">
        <v>0</v>
      </c>
      <c r="T150" s="192">
        <f>S150*H150</f>
        <v>0</v>
      </c>
      <c r="AR150" s="24" t="s">
        <v>174</v>
      </c>
      <c r="AT150" s="24" t="s">
        <v>169</v>
      </c>
      <c r="AU150" s="24" t="s">
        <v>82</v>
      </c>
      <c r="AY150" s="24" t="s">
        <v>167</v>
      </c>
      <c r="BE150" s="193">
        <f>IF(N150="základní",J150,0)</f>
        <v>0</v>
      </c>
      <c r="BF150" s="193">
        <f>IF(N150="snížená",J150,0)</f>
        <v>0</v>
      </c>
      <c r="BG150" s="193">
        <f>IF(N150="zákl. přenesená",J150,0)</f>
        <v>0</v>
      </c>
      <c r="BH150" s="193">
        <f>IF(N150="sníž. přenesená",J150,0)</f>
        <v>0</v>
      </c>
      <c r="BI150" s="193">
        <f>IF(N150="nulová",J150,0)</f>
        <v>0</v>
      </c>
      <c r="BJ150" s="24" t="s">
        <v>80</v>
      </c>
      <c r="BK150" s="193">
        <f>ROUND(I150*H150,2)</f>
        <v>0</v>
      </c>
      <c r="BL150" s="24" t="s">
        <v>174</v>
      </c>
      <c r="BM150" s="24" t="s">
        <v>2033</v>
      </c>
    </row>
    <row r="151" spans="2:47" s="1" customFormat="1" ht="171">
      <c r="B151" s="41"/>
      <c r="D151" s="194" t="s">
        <v>176</v>
      </c>
      <c r="F151" s="195" t="s">
        <v>2034</v>
      </c>
      <c r="I151" s="156"/>
      <c r="L151" s="41"/>
      <c r="M151" s="196"/>
      <c r="N151" s="42"/>
      <c r="O151" s="42"/>
      <c r="P151" s="42"/>
      <c r="Q151" s="42"/>
      <c r="R151" s="42"/>
      <c r="S151" s="42"/>
      <c r="T151" s="70"/>
      <c r="AT151" s="24" t="s">
        <v>176</v>
      </c>
      <c r="AU151" s="24" t="s">
        <v>82</v>
      </c>
    </row>
    <row r="152" spans="2:65" s="1" customFormat="1" ht="25.5" customHeight="1">
      <c r="B152" s="181"/>
      <c r="C152" s="182" t="s">
        <v>320</v>
      </c>
      <c r="D152" s="182" t="s">
        <v>169</v>
      </c>
      <c r="E152" s="183" t="s">
        <v>2035</v>
      </c>
      <c r="F152" s="184" t="s">
        <v>2036</v>
      </c>
      <c r="G152" s="185" t="s">
        <v>266</v>
      </c>
      <c r="H152" s="186">
        <v>16</v>
      </c>
      <c r="I152" s="187"/>
      <c r="J152" s="188">
        <f>ROUND(I152*H152,2)</f>
        <v>0</v>
      </c>
      <c r="K152" s="184" t="s">
        <v>173</v>
      </c>
      <c r="L152" s="41"/>
      <c r="M152" s="189" t="s">
        <v>5</v>
      </c>
      <c r="N152" s="190" t="s">
        <v>44</v>
      </c>
      <c r="O152" s="42"/>
      <c r="P152" s="191">
        <f>O152*H152</f>
        <v>0</v>
      </c>
      <c r="Q152" s="191">
        <v>0</v>
      </c>
      <c r="R152" s="191">
        <f>Q152*H152</f>
        <v>0</v>
      </c>
      <c r="S152" s="191">
        <v>0</v>
      </c>
      <c r="T152" s="192">
        <f>S152*H152</f>
        <v>0</v>
      </c>
      <c r="AR152" s="24" t="s">
        <v>174</v>
      </c>
      <c r="AT152" s="24" t="s">
        <v>169</v>
      </c>
      <c r="AU152" s="24" t="s">
        <v>82</v>
      </c>
      <c r="AY152" s="24" t="s">
        <v>167</v>
      </c>
      <c r="BE152" s="193">
        <f>IF(N152="základní",J152,0)</f>
        <v>0</v>
      </c>
      <c r="BF152" s="193">
        <f>IF(N152="snížená",J152,0)</f>
        <v>0</v>
      </c>
      <c r="BG152" s="193">
        <f>IF(N152="zákl. přenesená",J152,0)</f>
        <v>0</v>
      </c>
      <c r="BH152" s="193">
        <f>IF(N152="sníž. přenesená",J152,0)</f>
        <v>0</v>
      </c>
      <c r="BI152" s="193">
        <f>IF(N152="nulová",J152,0)</f>
        <v>0</v>
      </c>
      <c r="BJ152" s="24" t="s">
        <v>80</v>
      </c>
      <c r="BK152" s="193">
        <f>ROUND(I152*H152,2)</f>
        <v>0</v>
      </c>
      <c r="BL152" s="24" t="s">
        <v>174</v>
      </c>
      <c r="BM152" s="24" t="s">
        <v>2037</v>
      </c>
    </row>
    <row r="153" spans="2:47" s="1" customFormat="1" ht="161.5">
      <c r="B153" s="41"/>
      <c r="D153" s="194" t="s">
        <v>176</v>
      </c>
      <c r="F153" s="195" t="s">
        <v>2038</v>
      </c>
      <c r="I153" s="156"/>
      <c r="L153" s="41"/>
      <c r="M153" s="196"/>
      <c r="N153" s="42"/>
      <c r="O153" s="42"/>
      <c r="P153" s="42"/>
      <c r="Q153" s="42"/>
      <c r="R153" s="42"/>
      <c r="S153" s="42"/>
      <c r="T153" s="70"/>
      <c r="AT153" s="24" t="s">
        <v>176</v>
      </c>
      <c r="AU153" s="24" t="s">
        <v>82</v>
      </c>
    </row>
    <row r="154" spans="2:65" s="1" customFormat="1" ht="16.5" customHeight="1">
      <c r="B154" s="181"/>
      <c r="C154" s="182" t="s">
        <v>327</v>
      </c>
      <c r="D154" s="182" t="s">
        <v>169</v>
      </c>
      <c r="E154" s="183" t="s">
        <v>2039</v>
      </c>
      <c r="F154" s="184" t="s">
        <v>2040</v>
      </c>
      <c r="G154" s="185" t="s">
        <v>200</v>
      </c>
      <c r="H154" s="186">
        <v>4</v>
      </c>
      <c r="I154" s="187"/>
      <c r="J154" s="188">
        <f>ROUND(I154*H154,2)</f>
        <v>0</v>
      </c>
      <c r="K154" s="184" t="s">
        <v>173</v>
      </c>
      <c r="L154" s="41"/>
      <c r="M154" s="189" t="s">
        <v>5</v>
      </c>
      <c r="N154" s="190" t="s">
        <v>44</v>
      </c>
      <c r="O154" s="42"/>
      <c r="P154" s="191">
        <f>O154*H154</f>
        <v>0</v>
      </c>
      <c r="Q154" s="191">
        <v>0</v>
      </c>
      <c r="R154" s="191">
        <f>Q154*H154</f>
        <v>0</v>
      </c>
      <c r="S154" s="191">
        <v>0</v>
      </c>
      <c r="T154" s="192">
        <f>S154*H154</f>
        <v>0</v>
      </c>
      <c r="AR154" s="24" t="s">
        <v>174</v>
      </c>
      <c r="AT154" s="24" t="s">
        <v>169</v>
      </c>
      <c r="AU154" s="24" t="s">
        <v>82</v>
      </c>
      <c r="AY154" s="24" t="s">
        <v>167</v>
      </c>
      <c r="BE154" s="193">
        <f>IF(N154="základní",J154,0)</f>
        <v>0</v>
      </c>
      <c r="BF154" s="193">
        <f>IF(N154="snížená",J154,0)</f>
        <v>0</v>
      </c>
      <c r="BG154" s="193">
        <f>IF(N154="zákl. přenesená",J154,0)</f>
        <v>0</v>
      </c>
      <c r="BH154" s="193">
        <f>IF(N154="sníž. přenesená",J154,0)</f>
        <v>0</v>
      </c>
      <c r="BI154" s="193">
        <f>IF(N154="nulová",J154,0)</f>
        <v>0</v>
      </c>
      <c r="BJ154" s="24" t="s">
        <v>80</v>
      </c>
      <c r="BK154" s="193">
        <f>ROUND(I154*H154,2)</f>
        <v>0</v>
      </c>
      <c r="BL154" s="24" t="s">
        <v>174</v>
      </c>
      <c r="BM154" s="24" t="s">
        <v>2041</v>
      </c>
    </row>
    <row r="155" spans="2:47" s="1" customFormat="1" ht="19">
      <c r="B155" s="41"/>
      <c r="D155" s="194" t="s">
        <v>429</v>
      </c>
      <c r="F155" s="195" t="s">
        <v>2042</v>
      </c>
      <c r="I155" s="156"/>
      <c r="L155" s="41"/>
      <c r="M155" s="196"/>
      <c r="N155" s="42"/>
      <c r="O155" s="42"/>
      <c r="P155" s="42"/>
      <c r="Q155" s="42"/>
      <c r="R155" s="42"/>
      <c r="S155" s="42"/>
      <c r="T155" s="70"/>
      <c r="AT155" s="24" t="s">
        <v>429</v>
      </c>
      <c r="AU155" s="24" t="s">
        <v>82</v>
      </c>
    </row>
    <row r="156" spans="2:51" s="12" customFormat="1" ht="13.5">
      <c r="B156" s="197"/>
      <c r="D156" s="194" t="s">
        <v>178</v>
      </c>
      <c r="E156" s="198" t="s">
        <v>5</v>
      </c>
      <c r="F156" s="199" t="s">
        <v>2043</v>
      </c>
      <c r="H156" s="198" t="s">
        <v>5</v>
      </c>
      <c r="I156" s="200"/>
      <c r="L156" s="197"/>
      <c r="M156" s="201"/>
      <c r="N156" s="202"/>
      <c r="O156" s="202"/>
      <c r="P156" s="202"/>
      <c r="Q156" s="202"/>
      <c r="R156" s="202"/>
      <c r="S156" s="202"/>
      <c r="T156" s="203"/>
      <c r="AT156" s="198" t="s">
        <v>178</v>
      </c>
      <c r="AU156" s="198" t="s">
        <v>82</v>
      </c>
      <c r="AV156" s="12" t="s">
        <v>80</v>
      </c>
      <c r="AW156" s="12" t="s">
        <v>36</v>
      </c>
      <c r="AX156" s="12" t="s">
        <v>73</v>
      </c>
      <c r="AY156" s="198" t="s">
        <v>167</v>
      </c>
    </row>
    <row r="157" spans="2:51" s="13" customFormat="1" ht="13.5">
      <c r="B157" s="204"/>
      <c r="D157" s="194" t="s">
        <v>178</v>
      </c>
      <c r="E157" s="205" t="s">
        <v>5</v>
      </c>
      <c r="F157" s="206" t="s">
        <v>2044</v>
      </c>
      <c r="H157" s="207">
        <v>4</v>
      </c>
      <c r="I157" s="208"/>
      <c r="L157" s="204"/>
      <c r="M157" s="209"/>
      <c r="N157" s="210"/>
      <c r="O157" s="210"/>
      <c r="P157" s="210"/>
      <c r="Q157" s="210"/>
      <c r="R157" s="210"/>
      <c r="S157" s="210"/>
      <c r="T157" s="211"/>
      <c r="AT157" s="205" t="s">
        <v>178</v>
      </c>
      <c r="AU157" s="205" t="s">
        <v>82</v>
      </c>
      <c r="AV157" s="13" t="s">
        <v>82</v>
      </c>
      <c r="AW157" s="13" t="s">
        <v>36</v>
      </c>
      <c r="AX157" s="13" t="s">
        <v>80</v>
      </c>
      <c r="AY157" s="205" t="s">
        <v>167</v>
      </c>
    </row>
    <row r="158" spans="2:65" s="1" customFormat="1" ht="16.5" customHeight="1">
      <c r="B158" s="181"/>
      <c r="C158" s="182" t="s">
        <v>334</v>
      </c>
      <c r="D158" s="182" t="s">
        <v>169</v>
      </c>
      <c r="E158" s="183" t="s">
        <v>2045</v>
      </c>
      <c r="F158" s="184" t="s">
        <v>2046</v>
      </c>
      <c r="G158" s="185" t="s">
        <v>266</v>
      </c>
      <c r="H158" s="186">
        <v>16</v>
      </c>
      <c r="I158" s="187"/>
      <c r="J158" s="188">
        <f>ROUND(I158*H158,2)</f>
        <v>0</v>
      </c>
      <c r="K158" s="184" t="s">
        <v>5</v>
      </c>
      <c r="L158" s="41"/>
      <c r="M158" s="189" t="s">
        <v>5</v>
      </c>
      <c r="N158" s="190" t="s">
        <v>44</v>
      </c>
      <c r="O158" s="42"/>
      <c r="P158" s="191">
        <f>O158*H158</f>
        <v>0</v>
      </c>
      <c r="Q158" s="191">
        <v>0.00208</v>
      </c>
      <c r="R158" s="191">
        <f>Q158*H158</f>
        <v>0.03328</v>
      </c>
      <c r="S158" s="191">
        <v>0</v>
      </c>
      <c r="T158" s="192">
        <f>S158*H158</f>
        <v>0</v>
      </c>
      <c r="AR158" s="24" t="s">
        <v>174</v>
      </c>
      <c r="AT158" s="24" t="s">
        <v>169</v>
      </c>
      <c r="AU158" s="24" t="s">
        <v>82</v>
      </c>
      <c r="AY158" s="24" t="s">
        <v>167</v>
      </c>
      <c r="BE158" s="193">
        <f>IF(N158="základní",J158,0)</f>
        <v>0</v>
      </c>
      <c r="BF158" s="193">
        <f>IF(N158="snížená",J158,0)</f>
        <v>0</v>
      </c>
      <c r="BG158" s="193">
        <f>IF(N158="zákl. přenesená",J158,0)</f>
        <v>0</v>
      </c>
      <c r="BH158" s="193">
        <f>IF(N158="sníž. přenesená",J158,0)</f>
        <v>0</v>
      </c>
      <c r="BI158" s="193">
        <f>IF(N158="nulová",J158,0)</f>
        <v>0</v>
      </c>
      <c r="BJ158" s="24" t="s">
        <v>80</v>
      </c>
      <c r="BK158" s="193">
        <f>ROUND(I158*H158,2)</f>
        <v>0</v>
      </c>
      <c r="BL158" s="24" t="s">
        <v>174</v>
      </c>
      <c r="BM158" s="24" t="s">
        <v>2047</v>
      </c>
    </row>
    <row r="159" spans="2:47" s="1" customFormat="1" ht="133">
      <c r="B159" s="41"/>
      <c r="D159" s="194" t="s">
        <v>176</v>
      </c>
      <c r="F159" s="195" t="s">
        <v>2048</v>
      </c>
      <c r="I159" s="156"/>
      <c r="L159" s="41"/>
      <c r="M159" s="196"/>
      <c r="N159" s="42"/>
      <c r="O159" s="42"/>
      <c r="P159" s="42"/>
      <c r="Q159" s="42"/>
      <c r="R159" s="42"/>
      <c r="S159" s="42"/>
      <c r="T159" s="70"/>
      <c r="AT159" s="24" t="s">
        <v>176</v>
      </c>
      <c r="AU159" s="24" t="s">
        <v>82</v>
      </c>
    </row>
    <row r="160" spans="2:65" s="1" customFormat="1" ht="25.5" customHeight="1">
      <c r="B160" s="181"/>
      <c r="C160" s="213" t="s">
        <v>339</v>
      </c>
      <c r="D160" s="213" t="s">
        <v>274</v>
      </c>
      <c r="E160" s="214" t="s">
        <v>2049</v>
      </c>
      <c r="F160" s="215" t="s">
        <v>2050</v>
      </c>
      <c r="G160" s="216" t="s">
        <v>266</v>
      </c>
      <c r="H160" s="217">
        <v>16</v>
      </c>
      <c r="I160" s="218"/>
      <c r="J160" s="219">
        <f>ROUND(I160*H160,2)</f>
        <v>0</v>
      </c>
      <c r="K160" s="215" t="s">
        <v>5</v>
      </c>
      <c r="L160" s="220"/>
      <c r="M160" s="221" t="s">
        <v>5</v>
      </c>
      <c r="N160" s="222" t="s">
        <v>44</v>
      </c>
      <c r="O160" s="42"/>
      <c r="P160" s="191">
        <f>O160*H160</f>
        <v>0</v>
      </c>
      <c r="Q160" s="191">
        <v>0.00025</v>
      </c>
      <c r="R160" s="191">
        <f>Q160*H160</f>
        <v>0.004</v>
      </c>
      <c r="S160" s="191">
        <v>0</v>
      </c>
      <c r="T160" s="192">
        <f>S160*H160</f>
        <v>0</v>
      </c>
      <c r="AR160" s="24" t="s">
        <v>217</v>
      </c>
      <c r="AT160" s="24" t="s">
        <v>274</v>
      </c>
      <c r="AU160" s="24" t="s">
        <v>82</v>
      </c>
      <c r="AY160" s="24" t="s">
        <v>167</v>
      </c>
      <c r="BE160" s="193">
        <f>IF(N160="základní",J160,0)</f>
        <v>0</v>
      </c>
      <c r="BF160" s="193">
        <f>IF(N160="snížená",J160,0)</f>
        <v>0</v>
      </c>
      <c r="BG160" s="193">
        <f>IF(N160="zákl. přenesená",J160,0)</f>
        <v>0</v>
      </c>
      <c r="BH160" s="193">
        <f>IF(N160="sníž. přenesená",J160,0)</f>
        <v>0</v>
      </c>
      <c r="BI160" s="193">
        <f>IF(N160="nulová",J160,0)</f>
        <v>0</v>
      </c>
      <c r="BJ160" s="24" t="s">
        <v>80</v>
      </c>
      <c r="BK160" s="193">
        <f>ROUND(I160*H160,2)</f>
        <v>0</v>
      </c>
      <c r="BL160" s="24" t="s">
        <v>174</v>
      </c>
      <c r="BM160" s="24" t="s">
        <v>2051</v>
      </c>
    </row>
    <row r="161" spans="2:63" s="11" customFormat="1" ht="29.9" customHeight="1">
      <c r="B161" s="168"/>
      <c r="D161" s="169" t="s">
        <v>72</v>
      </c>
      <c r="E161" s="179" t="s">
        <v>2052</v>
      </c>
      <c r="F161" s="179" t="s">
        <v>2053</v>
      </c>
      <c r="I161" s="171"/>
      <c r="J161" s="180">
        <f>BK161</f>
        <v>0</v>
      </c>
      <c r="L161" s="168"/>
      <c r="M161" s="173"/>
      <c r="N161" s="174"/>
      <c r="O161" s="174"/>
      <c r="P161" s="175">
        <f>SUM(P162:P220)</f>
        <v>0</v>
      </c>
      <c r="Q161" s="174"/>
      <c r="R161" s="175">
        <f>SUM(R162:R220)</f>
        <v>12.918863000000002</v>
      </c>
      <c r="S161" s="174"/>
      <c r="T161" s="176">
        <f>SUM(T162:T220)</f>
        <v>0</v>
      </c>
      <c r="AR161" s="169" t="s">
        <v>80</v>
      </c>
      <c r="AT161" s="177" t="s">
        <v>72</v>
      </c>
      <c r="AU161" s="177" t="s">
        <v>80</v>
      </c>
      <c r="AY161" s="169" t="s">
        <v>167</v>
      </c>
      <c r="BK161" s="178">
        <f>SUM(BK162:BK220)</f>
        <v>0</v>
      </c>
    </row>
    <row r="162" spans="2:65" s="1" customFormat="1" ht="25.5" customHeight="1">
      <c r="B162" s="181"/>
      <c r="C162" s="182" t="s">
        <v>349</v>
      </c>
      <c r="D162" s="182" t="s">
        <v>169</v>
      </c>
      <c r="E162" s="183" t="s">
        <v>2054</v>
      </c>
      <c r="F162" s="184" t="s">
        <v>2055</v>
      </c>
      <c r="G162" s="185" t="s">
        <v>266</v>
      </c>
      <c r="H162" s="186">
        <v>167</v>
      </c>
      <c r="I162" s="187"/>
      <c r="J162" s="188">
        <f>ROUND(I162*H162,2)</f>
        <v>0</v>
      </c>
      <c r="K162" s="184" t="s">
        <v>173</v>
      </c>
      <c r="L162" s="41"/>
      <c r="M162" s="189" t="s">
        <v>5</v>
      </c>
      <c r="N162" s="190" t="s">
        <v>44</v>
      </c>
      <c r="O162" s="42"/>
      <c r="P162" s="191">
        <f>O162*H162</f>
        <v>0</v>
      </c>
      <c r="Q162" s="191">
        <v>0</v>
      </c>
      <c r="R162" s="191">
        <f>Q162*H162</f>
        <v>0</v>
      </c>
      <c r="S162" s="191">
        <v>0</v>
      </c>
      <c r="T162" s="192">
        <f>S162*H162</f>
        <v>0</v>
      </c>
      <c r="AR162" s="24" t="s">
        <v>174</v>
      </c>
      <c r="AT162" s="24" t="s">
        <v>169</v>
      </c>
      <c r="AU162" s="24" t="s">
        <v>82</v>
      </c>
      <c r="AY162" s="24" t="s">
        <v>167</v>
      </c>
      <c r="BE162" s="193">
        <f>IF(N162="základní",J162,0)</f>
        <v>0</v>
      </c>
      <c r="BF162" s="193">
        <f>IF(N162="snížená",J162,0)</f>
        <v>0</v>
      </c>
      <c r="BG162" s="193">
        <f>IF(N162="zákl. přenesená",J162,0)</f>
        <v>0</v>
      </c>
      <c r="BH162" s="193">
        <f>IF(N162="sníž. přenesená",J162,0)</f>
        <v>0</v>
      </c>
      <c r="BI162" s="193">
        <f>IF(N162="nulová",J162,0)</f>
        <v>0</v>
      </c>
      <c r="BJ162" s="24" t="s">
        <v>80</v>
      </c>
      <c r="BK162" s="193">
        <f>ROUND(I162*H162,2)</f>
        <v>0</v>
      </c>
      <c r="BL162" s="24" t="s">
        <v>174</v>
      </c>
      <c r="BM162" s="24" t="s">
        <v>2056</v>
      </c>
    </row>
    <row r="163" spans="2:47" s="1" customFormat="1" ht="95">
      <c r="B163" s="41"/>
      <c r="D163" s="194" t="s">
        <v>176</v>
      </c>
      <c r="F163" s="195" t="s">
        <v>1991</v>
      </c>
      <c r="I163" s="156"/>
      <c r="L163" s="41"/>
      <c r="M163" s="196"/>
      <c r="N163" s="42"/>
      <c r="O163" s="42"/>
      <c r="P163" s="42"/>
      <c r="Q163" s="42"/>
      <c r="R163" s="42"/>
      <c r="S163" s="42"/>
      <c r="T163" s="70"/>
      <c r="AT163" s="24" t="s">
        <v>176</v>
      </c>
      <c r="AU163" s="24" t="s">
        <v>82</v>
      </c>
    </row>
    <row r="164" spans="2:51" s="12" customFormat="1" ht="13.5">
      <c r="B164" s="197"/>
      <c r="D164" s="194" t="s">
        <v>178</v>
      </c>
      <c r="E164" s="198" t="s">
        <v>5</v>
      </c>
      <c r="F164" s="199" t="s">
        <v>1992</v>
      </c>
      <c r="H164" s="198" t="s">
        <v>5</v>
      </c>
      <c r="I164" s="200"/>
      <c r="L164" s="197"/>
      <c r="M164" s="201"/>
      <c r="N164" s="202"/>
      <c r="O164" s="202"/>
      <c r="P164" s="202"/>
      <c r="Q164" s="202"/>
      <c r="R164" s="202"/>
      <c r="S164" s="202"/>
      <c r="T164" s="203"/>
      <c r="AT164" s="198" t="s">
        <v>178</v>
      </c>
      <c r="AU164" s="198" t="s">
        <v>82</v>
      </c>
      <c r="AV164" s="12" t="s">
        <v>80</v>
      </c>
      <c r="AW164" s="12" t="s">
        <v>36</v>
      </c>
      <c r="AX164" s="12" t="s">
        <v>73</v>
      </c>
      <c r="AY164" s="198" t="s">
        <v>167</v>
      </c>
    </row>
    <row r="165" spans="2:51" s="13" customFormat="1" ht="13.5">
      <c r="B165" s="204"/>
      <c r="D165" s="194" t="s">
        <v>178</v>
      </c>
      <c r="E165" s="205" t="s">
        <v>5</v>
      </c>
      <c r="F165" s="206" t="s">
        <v>2057</v>
      </c>
      <c r="H165" s="207">
        <v>167</v>
      </c>
      <c r="I165" s="208"/>
      <c r="L165" s="204"/>
      <c r="M165" s="209"/>
      <c r="N165" s="210"/>
      <c r="O165" s="210"/>
      <c r="P165" s="210"/>
      <c r="Q165" s="210"/>
      <c r="R165" s="210"/>
      <c r="S165" s="210"/>
      <c r="T165" s="211"/>
      <c r="AT165" s="205" t="s">
        <v>178</v>
      </c>
      <c r="AU165" s="205" t="s">
        <v>82</v>
      </c>
      <c r="AV165" s="13" t="s">
        <v>82</v>
      </c>
      <c r="AW165" s="13" t="s">
        <v>36</v>
      </c>
      <c r="AX165" s="13" t="s">
        <v>80</v>
      </c>
      <c r="AY165" s="205" t="s">
        <v>167</v>
      </c>
    </row>
    <row r="166" spans="2:65" s="1" customFormat="1" ht="16.5" customHeight="1">
      <c r="B166" s="181"/>
      <c r="C166" s="213" t="s">
        <v>353</v>
      </c>
      <c r="D166" s="213" t="s">
        <v>274</v>
      </c>
      <c r="E166" s="214" t="s">
        <v>1993</v>
      </c>
      <c r="F166" s="215" t="s">
        <v>1994</v>
      </c>
      <c r="G166" s="216" t="s">
        <v>200</v>
      </c>
      <c r="H166" s="217">
        <v>4.175</v>
      </c>
      <c r="I166" s="218"/>
      <c r="J166" s="219">
        <f>ROUND(I166*H166,2)</f>
        <v>0</v>
      </c>
      <c r="K166" s="215" t="s">
        <v>173</v>
      </c>
      <c r="L166" s="220"/>
      <c r="M166" s="221" t="s">
        <v>5</v>
      </c>
      <c r="N166" s="222" t="s">
        <v>44</v>
      </c>
      <c r="O166" s="42"/>
      <c r="P166" s="191">
        <f>O166*H166</f>
        <v>0</v>
      </c>
      <c r="Q166" s="191">
        <v>0.22</v>
      </c>
      <c r="R166" s="191">
        <f>Q166*H166</f>
        <v>0.9185</v>
      </c>
      <c r="S166" s="191">
        <v>0</v>
      </c>
      <c r="T166" s="192">
        <f>S166*H166</f>
        <v>0</v>
      </c>
      <c r="AR166" s="24" t="s">
        <v>217</v>
      </c>
      <c r="AT166" s="24" t="s">
        <v>274</v>
      </c>
      <c r="AU166" s="24" t="s">
        <v>82</v>
      </c>
      <c r="AY166" s="24" t="s">
        <v>167</v>
      </c>
      <c r="BE166" s="193">
        <f>IF(N166="základní",J166,0)</f>
        <v>0</v>
      </c>
      <c r="BF166" s="193">
        <f>IF(N166="snížená",J166,0)</f>
        <v>0</v>
      </c>
      <c r="BG166" s="193">
        <f>IF(N166="zákl. přenesená",J166,0)</f>
        <v>0</v>
      </c>
      <c r="BH166" s="193">
        <f>IF(N166="sníž. přenesená",J166,0)</f>
        <v>0</v>
      </c>
      <c r="BI166" s="193">
        <f>IF(N166="nulová",J166,0)</f>
        <v>0</v>
      </c>
      <c r="BJ166" s="24" t="s">
        <v>80</v>
      </c>
      <c r="BK166" s="193">
        <f>ROUND(I166*H166,2)</f>
        <v>0</v>
      </c>
      <c r="BL166" s="24" t="s">
        <v>174</v>
      </c>
      <c r="BM166" s="24" t="s">
        <v>2058</v>
      </c>
    </row>
    <row r="167" spans="2:51" s="12" customFormat="1" ht="13.5">
      <c r="B167" s="197"/>
      <c r="D167" s="194" t="s">
        <v>178</v>
      </c>
      <c r="E167" s="198" t="s">
        <v>5</v>
      </c>
      <c r="F167" s="199" t="s">
        <v>2059</v>
      </c>
      <c r="H167" s="198" t="s">
        <v>5</v>
      </c>
      <c r="I167" s="200"/>
      <c r="L167" s="197"/>
      <c r="M167" s="201"/>
      <c r="N167" s="202"/>
      <c r="O167" s="202"/>
      <c r="P167" s="202"/>
      <c r="Q167" s="202"/>
      <c r="R167" s="202"/>
      <c r="S167" s="202"/>
      <c r="T167" s="203"/>
      <c r="AT167" s="198" t="s">
        <v>178</v>
      </c>
      <c r="AU167" s="198" t="s">
        <v>82</v>
      </c>
      <c r="AV167" s="12" t="s">
        <v>80</v>
      </c>
      <c r="AW167" s="12" t="s">
        <v>36</v>
      </c>
      <c r="AX167" s="12" t="s">
        <v>73</v>
      </c>
      <c r="AY167" s="198" t="s">
        <v>167</v>
      </c>
    </row>
    <row r="168" spans="2:51" s="13" customFormat="1" ht="13.5">
      <c r="B168" s="204"/>
      <c r="D168" s="194" t="s">
        <v>178</v>
      </c>
      <c r="E168" s="205" t="s">
        <v>5</v>
      </c>
      <c r="F168" s="206" t="s">
        <v>2060</v>
      </c>
      <c r="H168" s="207">
        <v>4.175</v>
      </c>
      <c r="I168" s="208"/>
      <c r="L168" s="204"/>
      <c r="M168" s="209"/>
      <c r="N168" s="210"/>
      <c r="O168" s="210"/>
      <c r="P168" s="210"/>
      <c r="Q168" s="210"/>
      <c r="R168" s="210"/>
      <c r="S168" s="210"/>
      <c r="T168" s="211"/>
      <c r="AT168" s="205" t="s">
        <v>178</v>
      </c>
      <c r="AU168" s="205" t="s">
        <v>82</v>
      </c>
      <c r="AV168" s="13" t="s">
        <v>82</v>
      </c>
      <c r="AW168" s="13" t="s">
        <v>36</v>
      </c>
      <c r="AX168" s="13" t="s">
        <v>80</v>
      </c>
      <c r="AY168" s="205" t="s">
        <v>167</v>
      </c>
    </row>
    <row r="169" spans="2:65" s="1" customFormat="1" ht="25.5" customHeight="1">
      <c r="B169" s="181"/>
      <c r="C169" s="182" t="s">
        <v>358</v>
      </c>
      <c r="D169" s="182" t="s">
        <v>169</v>
      </c>
      <c r="E169" s="183" t="s">
        <v>2061</v>
      </c>
      <c r="F169" s="184" t="s">
        <v>2062</v>
      </c>
      <c r="G169" s="185" t="s">
        <v>266</v>
      </c>
      <c r="H169" s="186">
        <v>167</v>
      </c>
      <c r="I169" s="187"/>
      <c r="J169" s="188">
        <f>ROUND(I169*H169,2)</f>
        <v>0</v>
      </c>
      <c r="K169" s="184" t="s">
        <v>173</v>
      </c>
      <c r="L169" s="41"/>
      <c r="M169" s="189" t="s">
        <v>5</v>
      </c>
      <c r="N169" s="190" t="s">
        <v>44</v>
      </c>
      <c r="O169" s="42"/>
      <c r="P169" s="191">
        <f>O169*H169</f>
        <v>0</v>
      </c>
      <c r="Q169" s="191">
        <v>0</v>
      </c>
      <c r="R169" s="191">
        <f>Q169*H169</f>
        <v>0</v>
      </c>
      <c r="S169" s="191">
        <v>0</v>
      </c>
      <c r="T169" s="192">
        <f>S169*H169</f>
        <v>0</v>
      </c>
      <c r="AR169" s="24" t="s">
        <v>174</v>
      </c>
      <c r="AT169" s="24" t="s">
        <v>169</v>
      </c>
      <c r="AU169" s="24" t="s">
        <v>82</v>
      </c>
      <c r="AY169" s="24" t="s">
        <v>167</v>
      </c>
      <c r="BE169" s="193">
        <f>IF(N169="základní",J169,0)</f>
        <v>0</v>
      </c>
      <c r="BF169" s="193">
        <f>IF(N169="snížená",J169,0)</f>
        <v>0</v>
      </c>
      <c r="BG169" s="193">
        <f>IF(N169="zákl. přenesená",J169,0)</f>
        <v>0</v>
      </c>
      <c r="BH169" s="193">
        <f>IF(N169="sníž. přenesená",J169,0)</f>
        <v>0</v>
      </c>
      <c r="BI169" s="193">
        <f>IF(N169="nulová",J169,0)</f>
        <v>0</v>
      </c>
      <c r="BJ169" s="24" t="s">
        <v>80</v>
      </c>
      <c r="BK169" s="193">
        <f>ROUND(I169*H169,2)</f>
        <v>0</v>
      </c>
      <c r="BL169" s="24" t="s">
        <v>174</v>
      </c>
      <c r="BM169" s="24" t="s">
        <v>2063</v>
      </c>
    </row>
    <row r="170" spans="2:47" s="1" customFormat="1" ht="76">
      <c r="B170" s="41"/>
      <c r="D170" s="194" t="s">
        <v>176</v>
      </c>
      <c r="F170" s="195" t="s">
        <v>2001</v>
      </c>
      <c r="I170" s="156"/>
      <c r="L170" s="41"/>
      <c r="M170" s="196"/>
      <c r="N170" s="42"/>
      <c r="O170" s="42"/>
      <c r="P170" s="42"/>
      <c r="Q170" s="42"/>
      <c r="R170" s="42"/>
      <c r="S170" s="42"/>
      <c r="T170" s="70"/>
      <c r="AT170" s="24" t="s">
        <v>176</v>
      </c>
      <c r="AU170" s="24" t="s">
        <v>82</v>
      </c>
    </row>
    <row r="171" spans="2:51" s="12" customFormat="1" ht="13.5">
      <c r="B171" s="197"/>
      <c r="D171" s="194" t="s">
        <v>178</v>
      </c>
      <c r="E171" s="198" t="s">
        <v>5</v>
      </c>
      <c r="F171" s="199" t="s">
        <v>1992</v>
      </c>
      <c r="H171" s="198" t="s">
        <v>5</v>
      </c>
      <c r="I171" s="200"/>
      <c r="L171" s="197"/>
      <c r="M171" s="201"/>
      <c r="N171" s="202"/>
      <c r="O171" s="202"/>
      <c r="P171" s="202"/>
      <c r="Q171" s="202"/>
      <c r="R171" s="202"/>
      <c r="S171" s="202"/>
      <c r="T171" s="203"/>
      <c r="AT171" s="198" t="s">
        <v>178</v>
      </c>
      <c r="AU171" s="198" t="s">
        <v>82</v>
      </c>
      <c r="AV171" s="12" t="s">
        <v>80</v>
      </c>
      <c r="AW171" s="12" t="s">
        <v>36</v>
      </c>
      <c r="AX171" s="12" t="s">
        <v>73</v>
      </c>
      <c r="AY171" s="198" t="s">
        <v>167</v>
      </c>
    </row>
    <row r="172" spans="2:51" s="13" customFormat="1" ht="13.5">
      <c r="B172" s="204"/>
      <c r="D172" s="194" t="s">
        <v>178</v>
      </c>
      <c r="E172" s="205" t="s">
        <v>5</v>
      </c>
      <c r="F172" s="206" t="s">
        <v>2057</v>
      </c>
      <c r="H172" s="207">
        <v>167</v>
      </c>
      <c r="I172" s="208"/>
      <c r="L172" s="204"/>
      <c r="M172" s="209"/>
      <c r="N172" s="210"/>
      <c r="O172" s="210"/>
      <c r="P172" s="210"/>
      <c r="Q172" s="210"/>
      <c r="R172" s="210"/>
      <c r="S172" s="210"/>
      <c r="T172" s="211"/>
      <c r="AT172" s="205" t="s">
        <v>178</v>
      </c>
      <c r="AU172" s="205" t="s">
        <v>82</v>
      </c>
      <c r="AV172" s="13" t="s">
        <v>82</v>
      </c>
      <c r="AW172" s="13" t="s">
        <v>36</v>
      </c>
      <c r="AX172" s="13" t="s">
        <v>80</v>
      </c>
      <c r="AY172" s="205" t="s">
        <v>167</v>
      </c>
    </row>
    <row r="173" spans="2:65" s="1" customFormat="1" ht="16.5" customHeight="1">
      <c r="B173" s="181"/>
      <c r="C173" s="213" t="s">
        <v>364</v>
      </c>
      <c r="D173" s="213" t="s">
        <v>274</v>
      </c>
      <c r="E173" s="214" t="s">
        <v>2064</v>
      </c>
      <c r="F173" s="215" t="s">
        <v>2065</v>
      </c>
      <c r="G173" s="216" t="s">
        <v>1568</v>
      </c>
      <c r="H173" s="217">
        <v>4</v>
      </c>
      <c r="I173" s="218"/>
      <c r="J173" s="219">
        <f aca="true" t="shared" si="10" ref="J173:J183">ROUND(I173*H173,2)</f>
        <v>0</v>
      </c>
      <c r="K173" s="215" t="s">
        <v>5</v>
      </c>
      <c r="L173" s="220"/>
      <c r="M173" s="221" t="s">
        <v>5</v>
      </c>
      <c r="N173" s="222" t="s">
        <v>44</v>
      </c>
      <c r="O173" s="42"/>
      <c r="P173" s="191">
        <f aca="true" t="shared" si="11" ref="P173:P183">O173*H173</f>
        <v>0</v>
      </c>
      <c r="Q173" s="191">
        <v>0.002</v>
      </c>
      <c r="R173" s="191">
        <f aca="true" t="shared" si="12" ref="R173:R183">Q173*H173</f>
        <v>0.008</v>
      </c>
      <c r="S173" s="191">
        <v>0</v>
      </c>
      <c r="T173" s="192">
        <f aca="true" t="shared" si="13" ref="T173:T183">S173*H173</f>
        <v>0</v>
      </c>
      <c r="AR173" s="24" t="s">
        <v>217</v>
      </c>
      <c r="AT173" s="24" t="s">
        <v>274</v>
      </c>
      <c r="AU173" s="24" t="s">
        <v>82</v>
      </c>
      <c r="AY173" s="24" t="s">
        <v>167</v>
      </c>
      <c r="BE173" s="193">
        <f aca="true" t="shared" si="14" ref="BE173:BE183">IF(N173="základní",J173,0)</f>
        <v>0</v>
      </c>
      <c r="BF173" s="193">
        <f aca="true" t="shared" si="15" ref="BF173:BF183">IF(N173="snížená",J173,0)</f>
        <v>0</v>
      </c>
      <c r="BG173" s="193">
        <f aca="true" t="shared" si="16" ref="BG173:BG183">IF(N173="zákl. přenesená",J173,0)</f>
        <v>0</v>
      </c>
      <c r="BH173" s="193">
        <f aca="true" t="shared" si="17" ref="BH173:BH183">IF(N173="sníž. přenesená",J173,0)</f>
        <v>0</v>
      </c>
      <c r="BI173" s="193">
        <f aca="true" t="shared" si="18" ref="BI173:BI183">IF(N173="nulová",J173,0)</f>
        <v>0</v>
      </c>
      <c r="BJ173" s="24" t="s">
        <v>80</v>
      </c>
      <c r="BK173" s="193">
        <f aca="true" t="shared" si="19" ref="BK173:BK183">ROUND(I173*H173,2)</f>
        <v>0</v>
      </c>
      <c r="BL173" s="24" t="s">
        <v>174</v>
      </c>
      <c r="BM173" s="24" t="s">
        <v>982</v>
      </c>
    </row>
    <row r="174" spans="2:65" s="1" customFormat="1" ht="16.5" customHeight="1">
      <c r="B174" s="181"/>
      <c r="C174" s="213" t="s">
        <v>524</v>
      </c>
      <c r="D174" s="213" t="s">
        <v>274</v>
      </c>
      <c r="E174" s="214" t="s">
        <v>2066</v>
      </c>
      <c r="F174" s="215" t="s">
        <v>2067</v>
      </c>
      <c r="G174" s="216" t="s">
        <v>1568</v>
      </c>
      <c r="H174" s="217">
        <v>16</v>
      </c>
      <c r="I174" s="218"/>
      <c r="J174" s="219">
        <f t="shared" si="10"/>
        <v>0</v>
      </c>
      <c r="K174" s="215" t="s">
        <v>5</v>
      </c>
      <c r="L174" s="220"/>
      <c r="M174" s="221" t="s">
        <v>5</v>
      </c>
      <c r="N174" s="222" t="s">
        <v>44</v>
      </c>
      <c r="O174" s="42"/>
      <c r="P174" s="191">
        <f t="shared" si="11"/>
        <v>0</v>
      </c>
      <c r="Q174" s="191">
        <v>0.002</v>
      </c>
      <c r="R174" s="191">
        <f t="shared" si="12"/>
        <v>0.032</v>
      </c>
      <c r="S174" s="191">
        <v>0</v>
      </c>
      <c r="T174" s="192">
        <f t="shared" si="13"/>
        <v>0</v>
      </c>
      <c r="AR174" s="24" t="s">
        <v>217</v>
      </c>
      <c r="AT174" s="24" t="s">
        <v>274</v>
      </c>
      <c r="AU174" s="24" t="s">
        <v>82</v>
      </c>
      <c r="AY174" s="24" t="s">
        <v>167</v>
      </c>
      <c r="BE174" s="193">
        <f t="shared" si="14"/>
        <v>0</v>
      </c>
      <c r="BF174" s="193">
        <f t="shared" si="15"/>
        <v>0</v>
      </c>
      <c r="BG174" s="193">
        <f t="shared" si="16"/>
        <v>0</v>
      </c>
      <c r="BH174" s="193">
        <f t="shared" si="17"/>
        <v>0</v>
      </c>
      <c r="BI174" s="193">
        <f t="shared" si="18"/>
        <v>0</v>
      </c>
      <c r="BJ174" s="24" t="s">
        <v>80</v>
      </c>
      <c r="BK174" s="193">
        <f t="shared" si="19"/>
        <v>0</v>
      </c>
      <c r="BL174" s="24" t="s">
        <v>174</v>
      </c>
      <c r="BM174" s="24" t="s">
        <v>992</v>
      </c>
    </row>
    <row r="175" spans="2:65" s="1" customFormat="1" ht="16.5" customHeight="1">
      <c r="B175" s="181"/>
      <c r="C175" s="213" t="s">
        <v>811</v>
      </c>
      <c r="D175" s="213" t="s">
        <v>274</v>
      </c>
      <c r="E175" s="214" t="s">
        <v>2068</v>
      </c>
      <c r="F175" s="215" t="s">
        <v>2069</v>
      </c>
      <c r="G175" s="216" t="s">
        <v>1568</v>
      </c>
      <c r="H175" s="217">
        <v>6</v>
      </c>
      <c r="I175" s="218"/>
      <c r="J175" s="219">
        <f t="shared" si="10"/>
        <v>0</v>
      </c>
      <c r="K175" s="215" t="s">
        <v>5</v>
      </c>
      <c r="L175" s="220"/>
      <c r="M175" s="221" t="s">
        <v>5</v>
      </c>
      <c r="N175" s="222" t="s">
        <v>44</v>
      </c>
      <c r="O175" s="42"/>
      <c r="P175" s="191">
        <f t="shared" si="11"/>
        <v>0</v>
      </c>
      <c r="Q175" s="191">
        <v>0.002</v>
      </c>
      <c r="R175" s="191">
        <f t="shared" si="12"/>
        <v>0.012</v>
      </c>
      <c r="S175" s="191">
        <v>0</v>
      </c>
      <c r="T175" s="192">
        <f t="shared" si="13"/>
        <v>0</v>
      </c>
      <c r="AR175" s="24" t="s">
        <v>217</v>
      </c>
      <c r="AT175" s="24" t="s">
        <v>274</v>
      </c>
      <c r="AU175" s="24" t="s">
        <v>82</v>
      </c>
      <c r="AY175" s="24" t="s">
        <v>167</v>
      </c>
      <c r="BE175" s="193">
        <f t="shared" si="14"/>
        <v>0</v>
      </c>
      <c r="BF175" s="193">
        <f t="shared" si="15"/>
        <v>0</v>
      </c>
      <c r="BG175" s="193">
        <f t="shared" si="16"/>
        <v>0</v>
      </c>
      <c r="BH175" s="193">
        <f t="shared" si="17"/>
        <v>0</v>
      </c>
      <c r="BI175" s="193">
        <f t="shared" si="18"/>
        <v>0</v>
      </c>
      <c r="BJ175" s="24" t="s">
        <v>80</v>
      </c>
      <c r="BK175" s="193">
        <f t="shared" si="19"/>
        <v>0</v>
      </c>
      <c r="BL175" s="24" t="s">
        <v>174</v>
      </c>
      <c r="BM175" s="24" t="s">
        <v>1001</v>
      </c>
    </row>
    <row r="176" spans="2:65" s="1" customFormat="1" ht="16.5" customHeight="1">
      <c r="B176" s="181"/>
      <c r="C176" s="213" t="s">
        <v>820</v>
      </c>
      <c r="D176" s="213" t="s">
        <v>274</v>
      </c>
      <c r="E176" s="214" t="s">
        <v>2070</v>
      </c>
      <c r="F176" s="215" t="s">
        <v>2071</v>
      </c>
      <c r="G176" s="216" t="s">
        <v>1568</v>
      </c>
      <c r="H176" s="217">
        <v>3</v>
      </c>
      <c r="I176" s="218"/>
      <c r="J176" s="219">
        <f t="shared" si="10"/>
        <v>0</v>
      </c>
      <c r="K176" s="215" t="s">
        <v>5</v>
      </c>
      <c r="L176" s="220"/>
      <c r="M176" s="221" t="s">
        <v>5</v>
      </c>
      <c r="N176" s="222" t="s">
        <v>44</v>
      </c>
      <c r="O176" s="42"/>
      <c r="P176" s="191">
        <f t="shared" si="11"/>
        <v>0</v>
      </c>
      <c r="Q176" s="191">
        <v>0.002</v>
      </c>
      <c r="R176" s="191">
        <f t="shared" si="12"/>
        <v>0.006</v>
      </c>
      <c r="S176" s="191">
        <v>0</v>
      </c>
      <c r="T176" s="192">
        <f t="shared" si="13"/>
        <v>0</v>
      </c>
      <c r="AR176" s="24" t="s">
        <v>217</v>
      </c>
      <c r="AT176" s="24" t="s">
        <v>274</v>
      </c>
      <c r="AU176" s="24" t="s">
        <v>82</v>
      </c>
      <c r="AY176" s="24" t="s">
        <v>167</v>
      </c>
      <c r="BE176" s="193">
        <f t="shared" si="14"/>
        <v>0</v>
      </c>
      <c r="BF176" s="193">
        <f t="shared" si="15"/>
        <v>0</v>
      </c>
      <c r="BG176" s="193">
        <f t="shared" si="16"/>
        <v>0</v>
      </c>
      <c r="BH176" s="193">
        <f t="shared" si="17"/>
        <v>0</v>
      </c>
      <c r="BI176" s="193">
        <f t="shared" si="18"/>
        <v>0</v>
      </c>
      <c r="BJ176" s="24" t="s">
        <v>80</v>
      </c>
      <c r="BK176" s="193">
        <f t="shared" si="19"/>
        <v>0</v>
      </c>
      <c r="BL176" s="24" t="s">
        <v>174</v>
      </c>
      <c r="BM176" s="24" t="s">
        <v>1012</v>
      </c>
    </row>
    <row r="177" spans="2:65" s="1" customFormat="1" ht="16.5" customHeight="1">
      <c r="B177" s="181"/>
      <c r="C177" s="213" t="s">
        <v>824</v>
      </c>
      <c r="D177" s="213" t="s">
        <v>274</v>
      </c>
      <c r="E177" s="214" t="s">
        <v>2072</v>
      </c>
      <c r="F177" s="215" t="s">
        <v>2073</v>
      </c>
      <c r="G177" s="216" t="s">
        <v>1568</v>
      </c>
      <c r="H177" s="217">
        <v>15</v>
      </c>
      <c r="I177" s="218"/>
      <c r="J177" s="219">
        <f t="shared" si="10"/>
        <v>0</v>
      </c>
      <c r="K177" s="215" t="s">
        <v>5</v>
      </c>
      <c r="L177" s="220"/>
      <c r="M177" s="221" t="s">
        <v>5</v>
      </c>
      <c r="N177" s="222" t="s">
        <v>44</v>
      </c>
      <c r="O177" s="42"/>
      <c r="P177" s="191">
        <f t="shared" si="11"/>
        <v>0</v>
      </c>
      <c r="Q177" s="191">
        <v>0.002</v>
      </c>
      <c r="R177" s="191">
        <f t="shared" si="12"/>
        <v>0.03</v>
      </c>
      <c r="S177" s="191">
        <v>0</v>
      </c>
      <c r="T177" s="192">
        <f t="shared" si="13"/>
        <v>0</v>
      </c>
      <c r="AR177" s="24" t="s">
        <v>217</v>
      </c>
      <c r="AT177" s="24" t="s">
        <v>274</v>
      </c>
      <c r="AU177" s="24" t="s">
        <v>82</v>
      </c>
      <c r="AY177" s="24" t="s">
        <v>167</v>
      </c>
      <c r="BE177" s="193">
        <f t="shared" si="14"/>
        <v>0</v>
      </c>
      <c r="BF177" s="193">
        <f t="shared" si="15"/>
        <v>0</v>
      </c>
      <c r="BG177" s="193">
        <f t="shared" si="16"/>
        <v>0</v>
      </c>
      <c r="BH177" s="193">
        <f t="shared" si="17"/>
        <v>0</v>
      </c>
      <c r="BI177" s="193">
        <f t="shared" si="18"/>
        <v>0</v>
      </c>
      <c r="BJ177" s="24" t="s">
        <v>80</v>
      </c>
      <c r="BK177" s="193">
        <f t="shared" si="19"/>
        <v>0</v>
      </c>
      <c r="BL177" s="24" t="s">
        <v>174</v>
      </c>
      <c r="BM177" s="24" t="s">
        <v>1023</v>
      </c>
    </row>
    <row r="178" spans="2:65" s="1" customFormat="1" ht="16.5" customHeight="1">
      <c r="B178" s="181"/>
      <c r="C178" s="213" t="s">
        <v>828</v>
      </c>
      <c r="D178" s="213" t="s">
        <v>274</v>
      </c>
      <c r="E178" s="214" t="s">
        <v>2074</v>
      </c>
      <c r="F178" s="215" t="s">
        <v>2075</v>
      </c>
      <c r="G178" s="216" t="s">
        <v>1568</v>
      </c>
      <c r="H178" s="217">
        <v>8</v>
      </c>
      <c r="I178" s="218"/>
      <c r="J178" s="219">
        <f t="shared" si="10"/>
        <v>0</v>
      </c>
      <c r="K178" s="215" t="s">
        <v>5</v>
      </c>
      <c r="L178" s="220"/>
      <c r="M178" s="221" t="s">
        <v>5</v>
      </c>
      <c r="N178" s="222" t="s">
        <v>44</v>
      </c>
      <c r="O178" s="42"/>
      <c r="P178" s="191">
        <f t="shared" si="11"/>
        <v>0</v>
      </c>
      <c r="Q178" s="191">
        <v>0.002</v>
      </c>
      <c r="R178" s="191">
        <f t="shared" si="12"/>
        <v>0.016</v>
      </c>
      <c r="S178" s="191">
        <v>0</v>
      </c>
      <c r="T178" s="192">
        <f t="shared" si="13"/>
        <v>0</v>
      </c>
      <c r="AR178" s="24" t="s">
        <v>217</v>
      </c>
      <c r="AT178" s="24" t="s">
        <v>274</v>
      </c>
      <c r="AU178" s="24" t="s">
        <v>82</v>
      </c>
      <c r="AY178" s="24" t="s">
        <v>167</v>
      </c>
      <c r="BE178" s="193">
        <f t="shared" si="14"/>
        <v>0</v>
      </c>
      <c r="BF178" s="193">
        <f t="shared" si="15"/>
        <v>0</v>
      </c>
      <c r="BG178" s="193">
        <f t="shared" si="16"/>
        <v>0</v>
      </c>
      <c r="BH178" s="193">
        <f t="shared" si="17"/>
        <v>0</v>
      </c>
      <c r="BI178" s="193">
        <f t="shared" si="18"/>
        <v>0</v>
      </c>
      <c r="BJ178" s="24" t="s">
        <v>80</v>
      </c>
      <c r="BK178" s="193">
        <f t="shared" si="19"/>
        <v>0</v>
      </c>
      <c r="BL178" s="24" t="s">
        <v>174</v>
      </c>
      <c r="BM178" s="24" t="s">
        <v>1034</v>
      </c>
    </row>
    <row r="179" spans="2:65" s="1" customFormat="1" ht="16.5" customHeight="1">
      <c r="B179" s="181"/>
      <c r="C179" s="213" t="s">
        <v>833</v>
      </c>
      <c r="D179" s="213" t="s">
        <v>274</v>
      </c>
      <c r="E179" s="214" t="s">
        <v>2076</v>
      </c>
      <c r="F179" s="215" t="s">
        <v>2077</v>
      </c>
      <c r="G179" s="216" t="s">
        <v>1568</v>
      </c>
      <c r="H179" s="217">
        <v>4</v>
      </c>
      <c r="I179" s="218"/>
      <c r="J179" s="219">
        <f t="shared" si="10"/>
        <v>0</v>
      </c>
      <c r="K179" s="215" t="s">
        <v>5</v>
      </c>
      <c r="L179" s="220"/>
      <c r="M179" s="221" t="s">
        <v>5</v>
      </c>
      <c r="N179" s="222" t="s">
        <v>44</v>
      </c>
      <c r="O179" s="42"/>
      <c r="P179" s="191">
        <f t="shared" si="11"/>
        <v>0</v>
      </c>
      <c r="Q179" s="191">
        <v>0.002</v>
      </c>
      <c r="R179" s="191">
        <f t="shared" si="12"/>
        <v>0.008</v>
      </c>
      <c r="S179" s="191">
        <v>0</v>
      </c>
      <c r="T179" s="192">
        <f t="shared" si="13"/>
        <v>0</v>
      </c>
      <c r="AR179" s="24" t="s">
        <v>217</v>
      </c>
      <c r="AT179" s="24" t="s">
        <v>274</v>
      </c>
      <c r="AU179" s="24" t="s">
        <v>82</v>
      </c>
      <c r="AY179" s="24" t="s">
        <v>167</v>
      </c>
      <c r="BE179" s="193">
        <f t="shared" si="14"/>
        <v>0</v>
      </c>
      <c r="BF179" s="193">
        <f t="shared" si="15"/>
        <v>0</v>
      </c>
      <c r="BG179" s="193">
        <f t="shared" si="16"/>
        <v>0</v>
      </c>
      <c r="BH179" s="193">
        <f t="shared" si="17"/>
        <v>0</v>
      </c>
      <c r="BI179" s="193">
        <f t="shared" si="18"/>
        <v>0</v>
      </c>
      <c r="BJ179" s="24" t="s">
        <v>80</v>
      </c>
      <c r="BK179" s="193">
        <f t="shared" si="19"/>
        <v>0</v>
      </c>
      <c r="BL179" s="24" t="s">
        <v>174</v>
      </c>
      <c r="BM179" s="24" t="s">
        <v>1046</v>
      </c>
    </row>
    <row r="180" spans="2:65" s="1" customFormat="1" ht="16.5" customHeight="1">
      <c r="B180" s="181"/>
      <c r="C180" s="213" t="s">
        <v>839</v>
      </c>
      <c r="D180" s="213" t="s">
        <v>274</v>
      </c>
      <c r="E180" s="214" t="s">
        <v>2078</v>
      </c>
      <c r="F180" s="215" t="s">
        <v>2079</v>
      </c>
      <c r="G180" s="216" t="s">
        <v>1568</v>
      </c>
      <c r="H180" s="217">
        <v>3</v>
      </c>
      <c r="I180" s="218"/>
      <c r="J180" s="219">
        <f t="shared" si="10"/>
        <v>0</v>
      </c>
      <c r="K180" s="215" t="s">
        <v>5</v>
      </c>
      <c r="L180" s="220"/>
      <c r="M180" s="221" t="s">
        <v>5</v>
      </c>
      <c r="N180" s="222" t="s">
        <v>44</v>
      </c>
      <c r="O180" s="42"/>
      <c r="P180" s="191">
        <f t="shared" si="11"/>
        <v>0</v>
      </c>
      <c r="Q180" s="191">
        <v>0.002</v>
      </c>
      <c r="R180" s="191">
        <f t="shared" si="12"/>
        <v>0.006</v>
      </c>
      <c r="S180" s="191">
        <v>0</v>
      </c>
      <c r="T180" s="192">
        <f t="shared" si="13"/>
        <v>0</v>
      </c>
      <c r="AR180" s="24" t="s">
        <v>217</v>
      </c>
      <c r="AT180" s="24" t="s">
        <v>274</v>
      </c>
      <c r="AU180" s="24" t="s">
        <v>82</v>
      </c>
      <c r="AY180" s="24" t="s">
        <v>167</v>
      </c>
      <c r="BE180" s="193">
        <f t="shared" si="14"/>
        <v>0</v>
      </c>
      <c r="BF180" s="193">
        <f t="shared" si="15"/>
        <v>0</v>
      </c>
      <c r="BG180" s="193">
        <f t="shared" si="16"/>
        <v>0</v>
      </c>
      <c r="BH180" s="193">
        <f t="shared" si="17"/>
        <v>0</v>
      </c>
      <c r="BI180" s="193">
        <f t="shared" si="18"/>
        <v>0</v>
      </c>
      <c r="BJ180" s="24" t="s">
        <v>80</v>
      </c>
      <c r="BK180" s="193">
        <f t="shared" si="19"/>
        <v>0</v>
      </c>
      <c r="BL180" s="24" t="s">
        <v>174</v>
      </c>
      <c r="BM180" s="24" t="s">
        <v>1058</v>
      </c>
    </row>
    <row r="181" spans="2:65" s="1" customFormat="1" ht="16.5" customHeight="1">
      <c r="B181" s="181"/>
      <c r="C181" s="213" t="s">
        <v>846</v>
      </c>
      <c r="D181" s="213" t="s">
        <v>274</v>
      </c>
      <c r="E181" s="214" t="s">
        <v>2080</v>
      </c>
      <c r="F181" s="215" t="s">
        <v>2081</v>
      </c>
      <c r="G181" s="216" t="s">
        <v>1568</v>
      </c>
      <c r="H181" s="217">
        <v>5</v>
      </c>
      <c r="I181" s="218"/>
      <c r="J181" s="219">
        <f t="shared" si="10"/>
        <v>0</v>
      </c>
      <c r="K181" s="215" t="s">
        <v>5</v>
      </c>
      <c r="L181" s="220"/>
      <c r="M181" s="221" t="s">
        <v>5</v>
      </c>
      <c r="N181" s="222" t="s">
        <v>44</v>
      </c>
      <c r="O181" s="42"/>
      <c r="P181" s="191">
        <f t="shared" si="11"/>
        <v>0</v>
      </c>
      <c r="Q181" s="191">
        <v>0.002</v>
      </c>
      <c r="R181" s="191">
        <f t="shared" si="12"/>
        <v>0.01</v>
      </c>
      <c r="S181" s="191">
        <v>0</v>
      </c>
      <c r="T181" s="192">
        <f t="shared" si="13"/>
        <v>0</v>
      </c>
      <c r="AR181" s="24" t="s">
        <v>217</v>
      </c>
      <c r="AT181" s="24" t="s">
        <v>274</v>
      </c>
      <c r="AU181" s="24" t="s">
        <v>82</v>
      </c>
      <c r="AY181" s="24" t="s">
        <v>167</v>
      </c>
      <c r="BE181" s="193">
        <f t="shared" si="14"/>
        <v>0</v>
      </c>
      <c r="BF181" s="193">
        <f t="shared" si="15"/>
        <v>0</v>
      </c>
      <c r="BG181" s="193">
        <f t="shared" si="16"/>
        <v>0</v>
      </c>
      <c r="BH181" s="193">
        <f t="shared" si="17"/>
        <v>0</v>
      </c>
      <c r="BI181" s="193">
        <f t="shared" si="18"/>
        <v>0</v>
      </c>
      <c r="BJ181" s="24" t="s">
        <v>80</v>
      </c>
      <c r="BK181" s="193">
        <f t="shared" si="19"/>
        <v>0</v>
      </c>
      <c r="BL181" s="24" t="s">
        <v>174</v>
      </c>
      <c r="BM181" s="24" t="s">
        <v>1069</v>
      </c>
    </row>
    <row r="182" spans="2:65" s="1" customFormat="1" ht="25.5" customHeight="1">
      <c r="B182" s="181"/>
      <c r="C182" s="213" t="s">
        <v>851</v>
      </c>
      <c r="D182" s="213" t="s">
        <v>274</v>
      </c>
      <c r="E182" s="214" t="s">
        <v>2082</v>
      </c>
      <c r="F182" s="215" t="s">
        <v>2083</v>
      </c>
      <c r="G182" s="216" t="s">
        <v>1568</v>
      </c>
      <c r="H182" s="217">
        <v>103</v>
      </c>
      <c r="I182" s="218"/>
      <c r="J182" s="219">
        <f t="shared" si="10"/>
        <v>0</v>
      </c>
      <c r="K182" s="215" t="s">
        <v>5</v>
      </c>
      <c r="L182" s="220"/>
      <c r="M182" s="221" t="s">
        <v>5</v>
      </c>
      <c r="N182" s="222" t="s">
        <v>44</v>
      </c>
      <c r="O182" s="42"/>
      <c r="P182" s="191">
        <f t="shared" si="11"/>
        <v>0</v>
      </c>
      <c r="Q182" s="191">
        <v>0.002</v>
      </c>
      <c r="R182" s="191">
        <f t="shared" si="12"/>
        <v>0.20600000000000002</v>
      </c>
      <c r="S182" s="191">
        <v>0</v>
      </c>
      <c r="T182" s="192">
        <f t="shared" si="13"/>
        <v>0</v>
      </c>
      <c r="AR182" s="24" t="s">
        <v>217</v>
      </c>
      <c r="AT182" s="24" t="s">
        <v>274</v>
      </c>
      <c r="AU182" s="24" t="s">
        <v>82</v>
      </c>
      <c r="AY182" s="24" t="s">
        <v>167</v>
      </c>
      <c r="BE182" s="193">
        <f t="shared" si="14"/>
        <v>0</v>
      </c>
      <c r="BF182" s="193">
        <f t="shared" si="15"/>
        <v>0</v>
      </c>
      <c r="BG182" s="193">
        <f t="shared" si="16"/>
        <v>0</v>
      </c>
      <c r="BH182" s="193">
        <f t="shared" si="17"/>
        <v>0</v>
      </c>
      <c r="BI182" s="193">
        <f t="shared" si="18"/>
        <v>0</v>
      </c>
      <c r="BJ182" s="24" t="s">
        <v>80</v>
      </c>
      <c r="BK182" s="193">
        <f t="shared" si="19"/>
        <v>0</v>
      </c>
      <c r="BL182" s="24" t="s">
        <v>174</v>
      </c>
      <c r="BM182" s="24" t="s">
        <v>1077</v>
      </c>
    </row>
    <row r="183" spans="2:65" s="1" customFormat="1" ht="25.5" customHeight="1">
      <c r="B183" s="181"/>
      <c r="C183" s="182" t="s">
        <v>856</v>
      </c>
      <c r="D183" s="182" t="s">
        <v>169</v>
      </c>
      <c r="E183" s="183" t="s">
        <v>2084</v>
      </c>
      <c r="F183" s="184" t="s">
        <v>2085</v>
      </c>
      <c r="G183" s="185" t="s">
        <v>172</v>
      </c>
      <c r="H183" s="186">
        <v>132</v>
      </c>
      <c r="I183" s="187"/>
      <c r="J183" s="188">
        <f t="shared" si="10"/>
        <v>0</v>
      </c>
      <c r="K183" s="184" t="s">
        <v>173</v>
      </c>
      <c r="L183" s="41"/>
      <c r="M183" s="189" t="s">
        <v>5</v>
      </c>
      <c r="N183" s="190" t="s">
        <v>44</v>
      </c>
      <c r="O183" s="42"/>
      <c r="P183" s="191">
        <f t="shared" si="11"/>
        <v>0</v>
      </c>
      <c r="Q183" s="191">
        <v>0</v>
      </c>
      <c r="R183" s="191">
        <f t="shared" si="12"/>
        <v>0</v>
      </c>
      <c r="S183" s="191">
        <v>0</v>
      </c>
      <c r="T183" s="192">
        <f t="shared" si="13"/>
        <v>0</v>
      </c>
      <c r="AR183" s="24" t="s">
        <v>174</v>
      </c>
      <c r="AT183" s="24" t="s">
        <v>169</v>
      </c>
      <c r="AU183" s="24" t="s">
        <v>82</v>
      </c>
      <c r="AY183" s="24" t="s">
        <v>167</v>
      </c>
      <c r="BE183" s="193">
        <f t="shared" si="14"/>
        <v>0</v>
      </c>
      <c r="BF183" s="193">
        <f t="shared" si="15"/>
        <v>0</v>
      </c>
      <c r="BG183" s="193">
        <f t="shared" si="16"/>
        <v>0</v>
      </c>
      <c r="BH183" s="193">
        <f t="shared" si="17"/>
        <v>0</v>
      </c>
      <c r="BI183" s="193">
        <f t="shared" si="18"/>
        <v>0</v>
      </c>
      <c r="BJ183" s="24" t="s">
        <v>80</v>
      </c>
      <c r="BK183" s="193">
        <f t="shared" si="19"/>
        <v>0</v>
      </c>
      <c r="BL183" s="24" t="s">
        <v>174</v>
      </c>
      <c r="BM183" s="24" t="s">
        <v>2086</v>
      </c>
    </row>
    <row r="184" spans="2:47" s="1" customFormat="1" ht="57">
      <c r="B184" s="41"/>
      <c r="D184" s="194" t="s">
        <v>176</v>
      </c>
      <c r="F184" s="195" t="s">
        <v>2087</v>
      </c>
      <c r="I184" s="156"/>
      <c r="L184" s="41"/>
      <c r="M184" s="196"/>
      <c r="N184" s="42"/>
      <c r="O184" s="42"/>
      <c r="P184" s="42"/>
      <c r="Q184" s="42"/>
      <c r="R184" s="42"/>
      <c r="S184" s="42"/>
      <c r="T184" s="70"/>
      <c r="AT184" s="24" t="s">
        <v>176</v>
      </c>
      <c r="AU184" s="24" t="s">
        <v>82</v>
      </c>
    </row>
    <row r="185" spans="2:51" s="12" customFormat="1" ht="13.5">
      <c r="B185" s="197"/>
      <c r="D185" s="194" t="s">
        <v>178</v>
      </c>
      <c r="E185" s="198" t="s">
        <v>5</v>
      </c>
      <c r="F185" s="199" t="s">
        <v>2088</v>
      </c>
      <c r="H185" s="198" t="s">
        <v>5</v>
      </c>
      <c r="I185" s="200"/>
      <c r="L185" s="197"/>
      <c r="M185" s="201"/>
      <c r="N185" s="202"/>
      <c r="O185" s="202"/>
      <c r="P185" s="202"/>
      <c r="Q185" s="202"/>
      <c r="R185" s="202"/>
      <c r="S185" s="202"/>
      <c r="T185" s="203"/>
      <c r="AT185" s="198" t="s">
        <v>178</v>
      </c>
      <c r="AU185" s="198" t="s">
        <v>82</v>
      </c>
      <c r="AV185" s="12" t="s">
        <v>80</v>
      </c>
      <c r="AW185" s="12" t="s">
        <v>36</v>
      </c>
      <c r="AX185" s="12" t="s">
        <v>73</v>
      </c>
      <c r="AY185" s="198" t="s">
        <v>167</v>
      </c>
    </row>
    <row r="186" spans="2:51" s="13" customFormat="1" ht="13.5">
      <c r="B186" s="204"/>
      <c r="D186" s="194" t="s">
        <v>178</v>
      </c>
      <c r="E186" s="205" t="s">
        <v>5</v>
      </c>
      <c r="F186" s="206" t="s">
        <v>1316</v>
      </c>
      <c r="H186" s="207">
        <v>132</v>
      </c>
      <c r="I186" s="208"/>
      <c r="L186" s="204"/>
      <c r="M186" s="209"/>
      <c r="N186" s="210"/>
      <c r="O186" s="210"/>
      <c r="P186" s="210"/>
      <c r="Q186" s="210"/>
      <c r="R186" s="210"/>
      <c r="S186" s="210"/>
      <c r="T186" s="211"/>
      <c r="AT186" s="205" t="s">
        <v>178</v>
      </c>
      <c r="AU186" s="205" t="s">
        <v>82</v>
      </c>
      <c r="AV186" s="13" t="s">
        <v>82</v>
      </c>
      <c r="AW186" s="13" t="s">
        <v>36</v>
      </c>
      <c r="AX186" s="13" t="s">
        <v>80</v>
      </c>
      <c r="AY186" s="205" t="s">
        <v>167</v>
      </c>
    </row>
    <row r="187" spans="2:65" s="1" customFormat="1" ht="25.5" customHeight="1">
      <c r="B187" s="181"/>
      <c r="C187" s="182" t="s">
        <v>860</v>
      </c>
      <c r="D187" s="182" t="s">
        <v>169</v>
      </c>
      <c r="E187" s="183" t="s">
        <v>2089</v>
      </c>
      <c r="F187" s="184" t="s">
        <v>2090</v>
      </c>
      <c r="G187" s="185" t="s">
        <v>266</v>
      </c>
      <c r="H187" s="186">
        <v>1367</v>
      </c>
      <c r="I187" s="187"/>
      <c r="J187" s="188">
        <f>ROUND(I187*H187,2)</f>
        <v>0</v>
      </c>
      <c r="K187" s="184" t="s">
        <v>173</v>
      </c>
      <c r="L187" s="41"/>
      <c r="M187" s="189" t="s">
        <v>5</v>
      </c>
      <c r="N187" s="190" t="s">
        <v>44</v>
      </c>
      <c r="O187" s="42"/>
      <c r="P187" s="191">
        <f>O187*H187</f>
        <v>0</v>
      </c>
      <c r="Q187" s="191">
        <v>0</v>
      </c>
      <c r="R187" s="191">
        <f>Q187*H187</f>
        <v>0</v>
      </c>
      <c r="S187" s="191">
        <v>0</v>
      </c>
      <c r="T187" s="192">
        <f>S187*H187</f>
        <v>0</v>
      </c>
      <c r="AR187" s="24" t="s">
        <v>174</v>
      </c>
      <c r="AT187" s="24" t="s">
        <v>169</v>
      </c>
      <c r="AU187" s="24" t="s">
        <v>82</v>
      </c>
      <c r="AY187" s="24" t="s">
        <v>167</v>
      </c>
      <c r="BE187" s="193">
        <f>IF(N187="základní",J187,0)</f>
        <v>0</v>
      </c>
      <c r="BF187" s="193">
        <f>IF(N187="snížená",J187,0)</f>
        <v>0</v>
      </c>
      <c r="BG187" s="193">
        <f>IF(N187="zákl. přenesená",J187,0)</f>
        <v>0</v>
      </c>
      <c r="BH187" s="193">
        <f>IF(N187="sníž. přenesená",J187,0)</f>
        <v>0</v>
      </c>
      <c r="BI187" s="193">
        <f>IF(N187="nulová",J187,0)</f>
        <v>0</v>
      </c>
      <c r="BJ187" s="24" t="s">
        <v>80</v>
      </c>
      <c r="BK187" s="193">
        <f>ROUND(I187*H187,2)</f>
        <v>0</v>
      </c>
      <c r="BL187" s="24" t="s">
        <v>174</v>
      </c>
      <c r="BM187" s="24" t="s">
        <v>2091</v>
      </c>
    </row>
    <row r="188" spans="2:47" s="1" customFormat="1" ht="76">
      <c r="B188" s="41"/>
      <c r="D188" s="194" t="s">
        <v>176</v>
      </c>
      <c r="F188" s="195" t="s">
        <v>2092</v>
      </c>
      <c r="I188" s="156"/>
      <c r="L188" s="41"/>
      <c r="M188" s="196"/>
      <c r="N188" s="42"/>
      <c r="O188" s="42"/>
      <c r="P188" s="42"/>
      <c r="Q188" s="42"/>
      <c r="R188" s="42"/>
      <c r="S188" s="42"/>
      <c r="T188" s="70"/>
      <c r="AT188" s="24" t="s">
        <v>176</v>
      </c>
      <c r="AU188" s="24" t="s">
        <v>82</v>
      </c>
    </row>
    <row r="189" spans="2:51" s="12" customFormat="1" ht="13.5">
      <c r="B189" s="197"/>
      <c r="D189" s="194" t="s">
        <v>178</v>
      </c>
      <c r="E189" s="198" t="s">
        <v>5</v>
      </c>
      <c r="F189" s="199" t="s">
        <v>1992</v>
      </c>
      <c r="H189" s="198" t="s">
        <v>5</v>
      </c>
      <c r="I189" s="200"/>
      <c r="L189" s="197"/>
      <c r="M189" s="201"/>
      <c r="N189" s="202"/>
      <c r="O189" s="202"/>
      <c r="P189" s="202"/>
      <c r="Q189" s="202"/>
      <c r="R189" s="202"/>
      <c r="S189" s="202"/>
      <c r="T189" s="203"/>
      <c r="AT189" s="198" t="s">
        <v>178</v>
      </c>
      <c r="AU189" s="198" t="s">
        <v>82</v>
      </c>
      <c r="AV189" s="12" t="s">
        <v>80</v>
      </c>
      <c r="AW189" s="12" t="s">
        <v>36</v>
      </c>
      <c r="AX189" s="12" t="s">
        <v>73</v>
      </c>
      <c r="AY189" s="198" t="s">
        <v>167</v>
      </c>
    </row>
    <row r="190" spans="2:51" s="13" customFormat="1" ht="13.5">
      <c r="B190" s="204"/>
      <c r="D190" s="194" t="s">
        <v>178</v>
      </c>
      <c r="E190" s="205" t="s">
        <v>5</v>
      </c>
      <c r="F190" s="206" t="s">
        <v>2093</v>
      </c>
      <c r="H190" s="207">
        <v>1367</v>
      </c>
      <c r="I190" s="208"/>
      <c r="L190" s="204"/>
      <c r="M190" s="209"/>
      <c r="N190" s="210"/>
      <c r="O190" s="210"/>
      <c r="P190" s="210"/>
      <c r="Q190" s="210"/>
      <c r="R190" s="210"/>
      <c r="S190" s="210"/>
      <c r="T190" s="211"/>
      <c r="AT190" s="205" t="s">
        <v>178</v>
      </c>
      <c r="AU190" s="205" t="s">
        <v>82</v>
      </c>
      <c r="AV190" s="13" t="s">
        <v>82</v>
      </c>
      <c r="AW190" s="13" t="s">
        <v>36</v>
      </c>
      <c r="AX190" s="13" t="s">
        <v>80</v>
      </c>
      <c r="AY190" s="205" t="s">
        <v>167</v>
      </c>
    </row>
    <row r="191" spans="2:65" s="1" customFormat="1" ht="16.5" customHeight="1">
      <c r="B191" s="181"/>
      <c r="C191" s="213" t="s">
        <v>864</v>
      </c>
      <c r="D191" s="213" t="s">
        <v>274</v>
      </c>
      <c r="E191" s="214" t="s">
        <v>2094</v>
      </c>
      <c r="F191" s="215" t="s">
        <v>2095</v>
      </c>
      <c r="G191" s="216" t="s">
        <v>1568</v>
      </c>
      <c r="H191" s="217">
        <v>405</v>
      </c>
      <c r="I191" s="218"/>
      <c r="J191" s="219">
        <f aca="true" t="shared" si="20" ref="J191:J198">ROUND(I191*H191,2)</f>
        <v>0</v>
      </c>
      <c r="K191" s="215" t="s">
        <v>5</v>
      </c>
      <c r="L191" s="220"/>
      <c r="M191" s="221" t="s">
        <v>5</v>
      </c>
      <c r="N191" s="222" t="s">
        <v>44</v>
      </c>
      <c r="O191" s="42"/>
      <c r="P191" s="191">
        <f aca="true" t="shared" si="21" ref="P191:P198">O191*H191</f>
        <v>0</v>
      </c>
      <c r="Q191" s="191">
        <v>0.001</v>
      </c>
      <c r="R191" s="191">
        <f aca="true" t="shared" si="22" ref="R191:R198">Q191*H191</f>
        <v>0.405</v>
      </c>
      <c r="S191" s="191">
        <v>0</v>
      </c>
      <c r="T191" s="192">
        <f aca="true" t="shared" si="23" ref="T191:T198">S191*H191</f>
        <v>0</v>
      </c>
      <c r="AR191" s="24" t="s">
        <v>217</v>
      </c>
      <c r="AT191" s="24" t="s">
        <v>274</v>
      </c>
      <c r="AU191" s="24" t="s">
        <v>82</v>
      </c>
      <c r="AY191" s="24" t="s">
        <v>167</v>
      </c>
      <c r="BE191" s="193">
        <f aca="true" t="shared" si="24" ref="BE191:BE198">IF(N191="základní",J191,0)</f>
        <v>0</v>
      </c>
      <c r="BF191" s="193">
        <f aca="true" t="shared" si="25" ref="BF191:BF198">IF(N191="snížená",J191,0)</f>
        <v>0</v>
      </c>
      <c r="BG191" s="193">
        <f aca="true" t="shared" si="26" ref="BG191:BG198">IF(N191="zákl. přenesená",J191,0)</f>
        <v>0</v>
      </c>
      <c r="BH191" s="193">
        <f aca="true" t="shared" si="27" ref="BH191:BH198">IF(N191="sníž. přenesená",J191,0)</f>
        <v>0</v>
      </c>
      <c r="BI191" s="193">
        <f aca="true" t="shared" si="28" ref="BI191:BI198">IF(N191="nulová",J191,0)</f>
        <v>0</v>
      </c>
      <c r="BJ191" s="24" t="s">
        <v>80</v>
      </c>
      <c r="BK191" s="193">
        <f aca="true" t="shared" si="29" ref="BK191:BK198">ROUND(I191*H191,2)</f>
        <v>0</v>
      </c>
      <c r="BL191" s="24" t="s">
        <v>174</v>
      </c>
      <c r="BM191" s="24" t="s">
        <v>1110</v>
      </c>
    </row>
    <row r="192" spans="2:65" s="1" customFormat="1" ht="16.5" customHeight="1">
      <c r="B192" s="181"/>
      <c r="C192" s="213" t="s">
        <v>870</v>
      </c>
      <c r="D192" s="213" t="s">
        <v>274</v>
      </c>
      <c r="E192" s="214" t="s">
        <v>2096</v>
      </c>
      <c r="F192" s="215" t="s">
        <v>2097</v>
      </c>
      <c r="G192" s="216" t="s">
        <v>1568</v>
      </c>
      <c r="H192" s="217">
        <v>269</v>
      </c>
      <c r="I192" s="218"/>
      <c r="J192" s="219">
        <f t="shared" si="20"/>
        <v>0</v>
      </c>
      <c r="K192" s="215" t="s">
        <v>5</v>
      </c>
      <c r="L192" s="220"/>
      <c r="M192" s="221" t="s">
        <v>5</v>
      </c>
      <c r="N192" s="222" t="s">
        <v>44</v>
      </c>
      <c r="O192" s="42"/>
      <c r="P192" s="191">
        <f t="shared" si="21"/>
        <v>0</v>
      </c>
      <c r="Q192" s="191">
        <v>0.001</v>
      </c>
      <c r="R192" s="191">
        <f t="shared" si="22"/>
        <v>0.269</v>
      </c>
      <c r="S192" s="191">
        <v>0</v>
      </c>
      <c r="T192" s="192">
        <f t="shared" si="23"/>
        <v>0</v>
      </c>
      <c r="AR192" s="24" t="s">
        <v>217</v>
      </c>
      <c r="AT192" s="24" t="s">
        <v>274</v>
      </c>
      <c r="AU192" s="24" t="s">
        <v>82</v>
      </c>
      <c r="AY192" s="24" t="s">
        <v>167</v>
      </c>
      <c r="BE192" s="193">
        <f t="shared" si="24"/>
        <v>0</v>
      </c>
      <c r="BF192" s="193">
        <f t="shared" si="25"/>
        <v>0</v>
      </c>
      <c r="BG192" s="193">
        <f t="shared" si="26"/>
        <v>0</v>
      </c>
      <c r="BH192" s="193">
        <f t="shared" si="27"/>
        <v>0</v>
      </c>
      <c r="BI192" s="193">
        <f t="shared" si="28"/>
        <v>0</v>
      </c>
      <c r="BJ192" s="24" t="s">
        <v>80</v>
      </c>
      <c r="BK192" s="193">
        <f t="shared" si="29"/>
        <v>0</v>
      </c>
      <c r="BL192" s="24" t="s">
        <v>174</v>
      </c>
      <c r="BM192" s="24" t="s">
        <v>1123</v>
      </c>
    </row>
    <row r="193" spans="2:65" s="1" customFormat="1" ht="16.5" customHeight="1">
      <c r="B193" s="181"/>
      <c r="C193" s="213" t="s">
        <v>877</v>
      </c>
      <c r="D193" s="213" t="s">
        <v>274</v>
      </c>
      <c r="E193" s="214" t="s">
        <v>2098</v>
      </c>
      <c r="F193" s="215" t="s">
        <v>2099</v>
      </c>
      <c r="G193" s="216" t="s">
        <v>1568</v>
      </c>
      <c r="H193" s="217">
        <v>280</v>
      </c>
      <c r="I193" s="218"/>
      <c r="J193" s="219">
        <f t="shared" si="20"/>
        <v>0</v>
      </c>
      <c r="K193" s="215" t="s">
        <v>5</v>
      </c>
      <c r="L193" s="220"/>
      <c r="M193" s="221" t="s">
        <v>5</v>
      </c>
      <c r="N193" s="222" t="s">
        <v>44</v>
      </c>
      <c r="O193" s="42"/>
      <c r="P193" s="191">
        <f t="shared" si="21"/>
        <v>0</v>
      </c>
      <c r="Q193" s="191">
        <v>0.001</v>
      </c>
      <c r="R193" s="191">
        <f t="shared" si="22"/>
        <v>0.28</v>
      </c>
      <c r="S193" s="191">
        <v>0</v>
      </c>
      <c r="T193" s="192">
        <f t="shared" si="23"/>
        <v>0</v>
      </c>
      <c r="AR193" s="24" t="s">
        <v>217</v>
      </c>
      <c r="AT193" s="24" t="s">
        <v>274</v>
      </c>
      <c r="AU193" s="24" t="s">
        <v>82</v>
      </c>
      <c r="AY193" s="24" t="s">
        <v>167</v>
      </c>
      <c r="BE193" s="193">
        <f t="shared" si="24"/>
        <v>0</v>
      </c>
      <c r="BF193" s="193">
        <f t="shared" si="25"/>
        <v>0</v>
      </c>
      <c r="BG193" s="193">
        <f t="shared" si="26"/>
        <v>0</v>
      </c>
      <c r="BH193" s="193">
        <f t="shared" si="27"/>
        <v>0</v>
      </c>
      <c r="BI193" s="193">
        <f t="shared" si="28"/>
        <v>0</v>
      </c>
      <c r="BJ193" s="24" t="s">
        <v>80</v>
      </c>
      <c r="BK193" s="193">
        <f t="shared" si="29"/>
        <v>0</v>
      </c>
      <c r="BL193" s="24" t="s">
        <v>174</v>
      </c>
      <c r="BM193" s="24" t="s">
        <v>1132</v>
      </c>
    </row>
    <row r="194" spans="2:65" s="1" customFormat="1" ht="16.5" customHeight="1">
      <c r="B194" s="181"/>
      <c r="C194" s="213" t="s">
        <v>882</v>
      </c>
      <c r="D194" s="213" t="s">
        <v>274</v>
      </c>
      <c r="E194" s="214" t="s">
        <v>2100</v>
      </c>
      <c r="F194" s="215" t="s">
        <v>2101</v>
      </c>
      <c r="G194" s="216" t="s">
        <v>1568</v>
      </c>
      <c r="H194" s="217">
        <v>180</v>
      </c>
      <c r="I194" s="218"/>
      <c r="J194" s="219">
        <f t="shared" si="20"/>
        <v>0</v>
      </c>
      <c r="K194" s="215" t="s">
        <v>5</v>
      </c>
      <c r="L194" s="220"/>
      <c r="M194" s="221" t="s">
        <v>5</v>
      </c>
      <c r="N194" s="222" t="s">
        <v>44</v>
      </c>
      <c r="O194" s="42"/>
      <c r="P194" s="191">
        <f t="shared" si="21"/>
        <v>0</v>
      </c>
      <c r="Q194" s="191">
        <v>0.001</v>
      </c>
      <c r="R194" s="191">
        <f t="shared" si="22"/>
        <v>0.18</v>
      </c>
      <c r="S194" s="191">
        <v>0</v>
      </c>
      <c r="T194" s="192">
        <f t="shared" si="23"/>
        <v>0</v>
      </c>
      <c r="AR194" s="24" t="s">
        <v>217</v>
      </c>
      <c r="AT194" s="24" t="s">
        <v>274</v>
      </c>
      <c r="AU194" s="24" t="s">
        <v>82</v>
      </c>
      <c r="AY194" s="24" t="s">
        <v>167</v>
      </c>
      <c r="BE194" s="193">
        <f t="shared" si="24"/>
        <v>0</v>
      </c>
      <c r="BF194" s="193">
        <f t="shared" si="25"/>
        <v>0</v>
      </c>
      <c r="BG194" s="193">
        <f t="shared" si="26"/>
        <v>0</v>
      </c>
      <c r="BH194" s="193">
        <f t="shared" si="27"/>
        <v>0</v>
      </c>
      <c r="BI194" s="193">
        <f t="shared" si="28"/>
        <v>0</v>
      </c>
      <c r="BJ194" s="24" t="s">
        <v>80</v>
      </c>
      <c r="BK194" s="193">
        <f t="shared" si="29"/>
        <v>0</v>
      </c>
      <c r="BL194" s="24" t="s">
        <v>174</v>
      </c>
      <c r="BM194" s="24" t="s">
        <v>1140</v>
      </c>
    </row>
    <row r="195" spans="2:65" s="1" customFormat="1" ht="16.5" customHeight="1">
      <c r="B195" s="181"/>
      <c r="C195" s="213" t="s">
        <v>887</v>
      </c>
      <c r="D195" s="213" t="s">
        <v>274</v>
      </c>
      <c r="E195" s="214" t="s">
        <v>2102</v>
      </c>
      <c r="F195" s="215" t="s">
        <v>2103</v>
      </c>
      <c r="G195" s="216" t="s">
        <v>1568</v>
      </c>
      <c r="H195" s="217">
        <v>113</v>
      </c>
      <c r="I195" s="218"/>
      <c r="J195" s="219">
        <f t="shared" si="20"/>
        <v>0</v>
      </c>
      <c r="K195" s="215" t="s">
        <v>5</v>
      </c>
      <c r="L195" s="220"/>
      <c r="M195" s="221" t="s">
        <v>5</v>
      </c>
      <c r="N195" s="222" t="s">
        <v>44</v>
      </c>
      <c r="O195" s="42"/>
      <c r="P195" s="191">
        <f t="shared" si="21"/>
        <v>0</v>
      </c>
      <c r="Q195" s="191">
        <v>0.001</v>
      </c>
      <c r="R195" s="191">
        <f t="shared" si="22"/>
        <v>0.113</v>
      </c>
      <c r="S195" s="191">
        <v>0</v>
      </c>
      <c r="T195" s="192">
        <f t="shared" si="23"/>
        <v>0</v>
      </c>
      <c r="AR195" s="24" t="s">
        <v>217</v>
      </c>
      <c r="AT195" s="24" t="s">
        <v>274</v>
      </c>
      <c r="AU195" s="24" t="s">
        <v>82</v>
      </c>
      <c r="AY195" s="24" t="s">
        <v>167</v>
      </c>
      <c r="BE195" s="193">
        <f t="shared" si="24"/>
        <v>0</v>
      </c>
      <c r="BF195" s="193">
        <f t="shared" si="25"/>
        <v>0</v>
      </c>
      <c r="BG195" s="193">
        <f t="shared" si="26"/>
        <v>0</v>
      </c>
      <c r="BH195" s="193">
        <f t="shared" si="27"/>
        <v>0</v>
      </c>
      <c r="BI195" s="193">
        <f t="shared" si="28"/>
        <v>0</v>
      </c>
      <c r="BJ195" s="24" t="s">
        <v>80</v>
      </c>
      <c r="BK195" s="193">
        <f t="shared" si="29"/>
        <v>0</v>
      </c>
      <c r="BL195" s="24" t="s">
        <v>174</v>
      </c>
      <c r="BM195" s="24" t="s">
        <v>1151</v>
      </c>
    </row>
    <row r="196" spans="2:65" s="1" customFormat="1" ht="16.5" customHeight="1">
      <c r="B196" s="181"/>
      <c r="C196" s="213" t="s">
        <v>893</v>
      </c>
      <c r="D196" s="213" t="s">
        <v>274</v>
      </c>
      <c r="E196" s="214" t="s">
        <v>2104</v>
      </c>
      <c r="F196" s="215" t="s">
        <v>2105</v>
      </c>
      <c r="G196" s="216" t="s">
        <v>1568</v>
      </c>
      <c r="H196" s="217">
        <v>52</v>
      </c>
      <c r="I196" s="218"/>
      <c r="J196" s="219">
        <f t="shared" si="20"/>
        <v>0</v>
      </c>
      <c r="K196" s="215" t="s">
        <v>5</v>
      </c>
      <c r="L196" s="220"/>
      <c r="M196" s="221" t="s">
        <v>5</v>
      </c>
      <c r="N196" s="222" t="s">
        <v>44</v>
      </c>
      <c r="O196" s="42"/>
      <c r="P196" s="191">
        <f t="shared" si="21"/>
        <v>0</v>
      </c>
      <c r="Q196" s="191">
        <v>0.001</v>
      </c>
      <c r="R196" s="191">
        <f t="shared" si="22"/>
        <v>0.052000000000000005</v>
      </c>
      <c r="S196" s="191">
        <v>0</v>
      </c>
      <c r="T196" s="192">
        <f t="shared" si="23"/>
        <v>0</v>
      </c>
      <c r="AR196" s="24" t="s">
        <v>217</v>
      </c>
      <c r="AT196" s="24" t="s">
        <v>274</v>
      </c>
      <c r="AU196" s="24" t="s">
        <v>82</v>
      </c>
      <c r="AY196" s="24" t="s">
        <v>167</v>
      </c>
      <c r="BE196" s="193">
        <f t="shared" si="24"/>
        <v>0</v>
      </c>
      <c r="BF196" s="193">
        <f t="shared" si="25"/>
        <v>0</v>
      </c>
      <c r="BG196" s="193">
        <f t="shared" si="26"/>
        <v>0</v>
      </c>
      <c r="BH196" s="193">
        <f t="shared" si="27"/>
        <v>0</v>
      </c>
      <c r="BI196" s="193">
        <f t="shared" si="28"/>
        <v>0</v>
      </c>
      <c r="BJ196" s="24" t="s">
        <v>80</v>
      </c>
      <c r="BK196" s="193">
        <f t="shared" si="29"/>
        <v>0</v>
      </c>
      <c r="BL196" s="24" t="s">
        <v>174</v>
      </c>
      <c r="BM196" s="24" t="s">
        <v>1162</v>
      </c>
    </row>
    <row r="197" spans="2:65" s="1" customFormat="1" ht="16.5" customHeight="1">
      <c r="B197" s="181"/>
      <c r="C197" s="213" t="s">
        <v>899</v>
      </c>
      <c r="D197" s="213" t="s">
        <v>274</v>
      </c>
      <c r="E197" s="214" t="s">
        <v>2106</v>
      </c>
      <c r="F197" s="215" t="s">
        <v>2107</v>
      </c>
      <c r="G197" s="216" t="s">
        <v>1568</v>
      </c>
      <c r="H197" s="217">
        <v>68</v>
      </c>
      <c r="I197" s="218"/>
      <c r="J197" s="219">
        <f t="shared" si="20"/>
        <v>0</v>
      </c>
      <c r="K197" s="215" t="s">
        <v>5</v>
      </c>
      <c r="L197" s="220"/>
      <c r="M197" s="221" t="s">
        <v>5</v>
      </c>
      <c r="N197" s="222" t="s">
        <v>44</v>
      </c>
      <c r="O197" s="42"/>
      <c r="P197" s="191">
        <f t="shared" si="21"/>
        <v>0</v>
      </c>
      <c r="Q197" s="191">
        <v>0.001</v>
      </c>
      <c r="R197" s="191">
        <f t="shared" si="22"/>
        <v>0.068</v>
      </c>
      <c r="S197" s="191">
        <v>0</v>
      </c>
      <c r="T197" s="192">
        <f t="shared" si="23"/>
        <v>0</v>
      </c>
      <c r="AR197" s="24" t="s">
        <v>217</v>
      </c>
      <c r="AT197" s="24" t="s">
        <v>274</v>
      </c>
      <c r="AU197" s="24" t="s">
        <v>82</v>
      </c>
      <c r="AY197" s="24" t="s">
        <v>167</v>
      </c>
      <c r="BE197" s="193">
        <f t="shared" si="24"/>
        <v>0</v>
      </c>
      <c r="BF197" s="193">
        <f t="shared" si="25"/>
        <v>0</v>
      </c>
      <c r="BG197" s="193">
        <f t="shared" si="26"/>
        <v>0</v>
      </c>
      <c r="BH197" s="193">
        <f t="shared" si="27"/>
        <v>0</v>
      </c>
      <c r="BI197" s="193">
        <f t="shared" si="28"/>
        <v>0</v>
      </c>
      <c r="BJ197" s="24" t="s">
        <v>80</v>
      </c>
      <c r="BK197" s="193">
        <f t="shared" si="29"/>
        <v>0</v>
      </c>
      <c r="BL197" s="24" t="s">
        <v>174</v>
      </c>
      <c r="BM197" s="24" t="s">
        <v>1172</v>
      </c>
    </row>
    <row r="198" spans="2:65" s="1" customFormat="1" ht="25.5" customHeight="1">
      <c r="B198" s="181"/>
      <c r="C198" s="182" t="s">
        <v>905</v>
      </c>
      <c r="D198" s="182" t="s">
        <v>169</v>
      </c>
      <c r="E198" s="183" t="s">
        <v>2108</v>
      </c>
      <c r="F198" s="184" t="s">
        <v>2109</v>
      </c>
      <c r="G198" s="185" t="s">
        <v>172</v>
      </c>
      <c r="H198" s="186">
        <v>132</v>
      </c>
      <c r="I198" s="187"/>
      <c r="J198" s="188">
        <f t="shared" si="20"/>
        <v>0</v>
      </c>
      <c r="K198" s="184" t="s">
        <v>173</v>
      </c>
      <c r="L198" s="41"/>
      <c r="M198" s="189" t="s">
        <v>5</v>
      </c>
      <c r="N198" s="190" t="s">
        <v>44</v>
      </c>
      <c r="O198" s="42"/>
      <c r="P198" s="191">
        <f t="shared" si="21"/>
        <v>0</v>
      </c>
      <c r="Q198" s="191">
        <v>0</v>
      </c>
      <c r="R198" s="191">
        <f t="shared" si="22"/>
        <v>0</v>
      </c>
      <c r="S198" s="191">
        <v>0</v>
      </c>
      <c r="T198" s="192">
        <f t="shared" si="23"/>
        <v>0</v>
      </c>
      <c r="AR198" s="24" t="s">
        <v>174</v>
      </c>
      <c r="AT198" s="24" t="s">
        <v>169</v>
      </c>
      <c r="AU198" s="24" t="s">
        <v>82</v>
      </c>
      <c r="AY198" s="24" t="s">
        <v>167</v>
      </c>
      <c r="BE198" s="193">
        <f t="shared" si="24"/>
        <v>0</v>
      </c>
      <c r="BF198" s="193">
        <f t="shared" si="25"/>
        <v>0</v>
      </c>
      <c r="BG198" s="193">
        <f t="shared" si="26"/>
        <v>0</v>
      </c>
      <c r="BH198" s="193">
        <f t="shared" si="27"/>
        <v>0</v>
      </c>
      <c r="BI198" s="193">
        <f t="shared" si="28"/>
        <v>0</v>
      </c>
      <c r="BJ198" s="24" t="s">
        <v>80</v>
      </c>
      <c r="BK198" s="193">
        <f t="shared" si="29"/>
        <v>0</v>
      </c>
      <c r="BL198" s="24" t="s">
        <v>174</v>
      </c>
      <c r="BM198" s="24" t="s">
        <v>2110</v>
      </c>
    </row>
    <row r="199" spans="2:47" s="1" customFormat="1" ht="85.5">
      <c r="B199" s="41"/>
      <c r="D199" s="194" t="s">
        <v>176</v>
      </c>
      <c r="F199" s="195" t="s">
        <v>2111</v>
      </c>
      <c r="I199" s="156"/>
      <c r="L199" s="41"/>
      <c r="M199" s="196"/>
      <c r="N199" s="42"/>
      <c r="O199" s="42"/>
      <c r="P199" s="42"/>
      <c r="Q199" s="42"/>
      <c r="R199" s="42"/>
      <c r="S199" s="42"/>
      <c r="T199" s="70"/>
      <c r="AT199" s="24" t="s">
        <v>176</v>
      </c>
      <c r="AU199" s="24" t="s">
        <v>82</v>
      </c>
    </row>
    <row r="200" spans="2:51" s="12" customFormat="1" ht="13.5">
      <c r="B200" s="197"/>
      <c r="D200" s="194" t="s">
        <v>178</v>
      </c>
      <c r="E200" s="198" t="s">
        <v>5</v>
      </c>
      <c r="F200" s="199" t="s">
        <v>2088</v>
      </c>
      <c r="H200" s="198" t="s">
        <v>5</v>
      </c>
      <c r="I200" s="200"/>
      <c r="L200" s="197"/>
      <c r="M200" s="201"/>
      <c r="N200" s="202"/>
      <c r="O200" s="202"/>
      <c r="P200" s="202"/>
      <c r="Q200" s="202"/>
      <c r="R200" s="202"/>
      <c r="S200" s="202"/>
      <c r="T200" s="203"/>
      <c r="AT200" s="198" t="s">
        <v>178</v>
      </c>
      <c r="AU200" s="198" t="s">
        <v>82</v>
      </c>
      <c r="AV200" s="12" t="s">
        <v>80</v>
      </c>
      <c r="AW200" s="12" t="s">
        <v>36</v>
      </c>
      <c r="AX200" s="12" t="s">
        <v>73</v>
      </c>
      <c r="AY200" s="198" t="s">
        <v>167</v>
      </c>
    </row>
    <row r="201" spans="2:51" s="13" customFormat="1" ht="13.5">
      <c r="B201" s="204"/>
      <c r="D201" s="194" t="s">
        <v>178</v>
      </c>
      <c r="E201" s="205" t="s">
        <v>5</v>
      </c>
      <c r="F201" s="206" t="s">
        <v>1316</v>
      </c>
      <c r="H201" s="207">
        <v>132</v>
      </c>
      <c r="I201" s="208"/>
      <c r="L201" s="204"/>
      <c r="M201" s="209"/>
      <c r="N201" s="210"/>
      <c r="O201" s="210"/>
      <c r="P201" s="210"/>
      <c r="Q201" s="210"/>
      <c r="R201" s="210"/>
      <c r="S201" s="210"/>
      <c r="T201" s="211"/>
      <c r="AT201" s="205" t="s">
        <v>178</v>
      </c>
      <c r="AU201" s="205" t="s">
        <v>82</v>
      </c>
      <c r="AV201" s="13" t="s">
        <v>82</v>
      </c>
      <c r="AW201" s="13" t="s">
        <v>36</v>
      </c>
      <c r="AX201" s="13" t="s">
        <v>80</v>
      </c>
      <c r="AY201" s="205" t="s">
        <v>167</v>
      </c>
    </row>
    <row r="202" spans="2:65" s="1" customFormat="1" ht="16.5" customHeight="1">
      <c r="B202" s="181"/>
      <c r="C202" s="213" t="s">
        <v>910</v>
      </c>
      <c r="D202" s="213" t="s">
        <v>274</v>
      </c>
      <c r="E202" s="214" t="s">
        <v>2112</v>
      </c>
      <c r="F202" s="215" t="s">
        <v>2113</v>
      </c>
      <c r="G202" s="216" t="s">
        <v>248</v>
      </c>
      <c r="H202" s="217">
        <v>118.8</v>
      </c>
      <c r="I202" s="218"/>
      <c r="J202" s="219">
        <f>ROUND(I202*H202,2)</f>
        <v>0</v>
      </c>
      <c r="K202" s="215" t="s">
        <v>173</v>
      </c>
      <c r="L202" s="220"/>
      <c r="M202" s="221" t="s">
        <v>5</v>
      </c>
      <c r="N202" s="222" t="s">
        <v>44</v>
      </c>
      <c r="O202" s="42"/>
      <c r="P202" s="191">
        <f>O202*H202</f>
        <v>0</v>
      </c>
      <c r="Q202" s="191">
        <v>0</v>
      </c>
      <c r="R202" s="191">
        <f>Q202*H202</f>
        <v>0</v>
      </c>
      <c r="S202" s="191">
        <v>0</v>
      </c>
      <c r="T202" s="192">
        <f>S202*H202</f>
        <v>0</v>
      </c>
      <c r="AR202" s="24" t="s">
        <v>217</v>
      </c>
      <c r="AT202" s="24" t="s">
        <v>274</v>
      </c>
      <c r="AU202" s="24" t="s">
        <v>82</v>
      </c>
      <c r="AY202" s="24" t="s">
        <v>167</v>
      </c>
      <c r="BE202" s="193">
        <f>IF(N202="základní",J202,0)</f>
        <v>0</v>
      </c>
      <c r="BF202" s="193">
        <f>IF(N202="snížená",J202,0)</f>
        <v>0</v>
      </c>
      <c r="BG202" s="193">
        <f>IF(N202="zákl. přenesená",J202,0)</f>
        <v>0</v>
      </c>
      <c r="BH202" s="193">
        <f>IF(N202="sníž. přenesená",J202,0)</f>
        <v>0</v>
      </c>
      <c r="BI202" s="193">
        <f>IF(N202="nulová",J202,0)</f>
        <v>0</v>
      </c>
      <c r="BJ202" s="24" t="s">
        <v>80</v>
      </c>
      <c r="BK202" s="193">
        <f>ROUND(I202*H202,2)</f>
        <v>0</v>
      </c>
      <c r="BL202" s="24" t="s">
        <v>174</v>
      </c>
      <c r="BM202" s="24" t="s">
        <v>2114</v>
      </c>
    </row>
    <row r="203" spans="2:51" s="13" customFormat="1" ht="13.5">
      <c r="B203" s="204"/>
      <c r="D203" s="194" t="s">
        <v>178</v>
      </c>
      <c r="E203" s="205" t="s">
        <v>5</v>
      </c>
      <c r="F203" s="206" t="s">
        <v>2115</v>
      </c>
      <c r="H203" s="207">
        <v>118.8</v>
      </c>
      <c r="I203" s="208"/>
      <c r="L203" s="204"/>
      <c r="M203" s="209"/>
      <c r="N203" s="210"/>
      <c r="O203" s="210"/>
      <c r="P203" s="210"/>
      <c r="Q203" s="210"/>
      <c r="R203" s="210"/>
      <c r="S203" s="210"/>
      <c r="T203" s="211"/>
      <c r="AT203" s="205" t="s">
        <v>178</v>
      </c>
      <c r="AU203" s="205" t="s">
        <v>82</v>
      </c>
      <c r="AV203" s="13" t="s">
        <v>82</v>
      </c>
      <c r="AW203" s="13" t="s">
        <v>36</v>
      </c>
      <c r="AX203" s="13" t="s">
        <v>80</v>
      </c>
      <c r="AY203" s="205" t="s">
        <v>167</v>
      </c>
    </row>
    <row r="204" spans="2:65" s="1" customFormat="1" ht="25.5" customHeight="1">
      <c r="B204" s="181"/>
      <c r="C204" s="182" t="s">
        <v>914</v>
      </c>
      <c r="D204" s="182" t="s">
        <v>169</v>
      </c>
      <c r="E204" s="183" t="s">
        <v>2116</v>
      </c>
      <c r="F204" s="184" t="s">
        <v>2117</v>
      </c>
      <c r="G204" s="185" t="s">
        <v>172</v>
      </c>
      <c r="H204" s="186">
        <v>157</v>
      </c>
      <c r="I204" s="187"/>
      <c r="J204" s="188">
        <f>ROUND(I204*H204,2)</f>
        <v>0</v>
      </c>
      <c r="K204" s="184" t="s">
        <v>173</v>
      </c>
      <c r="L204" s="41"/>
      <c r="M204" s="189" t="s">
        <v>5</v>
      </c>
      <c r="N204" s="190" t="s">
        <v>44</v>
      </c>
      <c r="O204" s="42"/>
      <c r="P204" s="191">
        <f>O204*H204</f>
        <v>0</v>
      </c>
      <c r="Q204" s="191">
        <v>0</v>
      </c>
      <c r="R204" s="191">
        <f>Q204*H204</f>
        <v>0</v>
      </c>
      <c r="S204" s="191">
        <v>0</v>
      </c>
      <c r="T204" s="192">
        <f>S204*H204</f>
        <v>0</v>
      </c>
      <c r="AR204" s="24" t="s">
        <v>174</v>
      </c>
      <c r="AT204" s="24" t="s">
        <v>169</v>
      </c>
      <c r="AU204" s="24" t="s">
        <v>82</v>
      </c>
      <c r="AY204" s="24" t="s">
        <v>167</v>
      </c>
      <c r="BE204" s="193">
        <f>IF(N204="základní",J204,0)</f>
        <v>0</v>
      </c>
      <c r="BF204" s="193">
        <f>IF(N204="snížená",J204,0)</f>
        <v>0</v>
      </c>
      <c r="BG204" s="193">
        <f>IF(N204="zákl. přenesená",J204,0)</f>
        <v>0</v>
      </c>
      <c r="BH204" s="193">
        <f>IF(N204="sníž. přenesená",J204,0)</f>
        <v>0</v>
      </c>
      <c r="BI204" s="193">
        <f>IF(N204="nulová",J204,0)</f>
        <v>0</v>
      </c>
      <c r="BJ204" s="24" t="s">
        <v>80</v>
      </c>
      <c r="BK204" s="193">
        <f>ROUND(I204*H204,2)</f>
        <v>0</v>
      </c>
      <c r="BL204" s="24" t="s">
        <v>174</v>
      </c>
      <c r="BM204" s="24" t="s">
        <v>2118</v>
      </c>
    </row>
    <row r="205" spans="2:47" s="1" customFormat="1" ht="95">
      <c r="B205" s="41"/>
      <c r="D205" s="194" t="s">
        <v>176</v>
      </c>
      <c r="F205" s="195" t="s">
        <v>2119</v>
      </c>
      <c r="I205" s="156"/>
      <c r="L205" s="41"/>
      <c r="M205" s="196"/>
      <c r="N205" s="42"/>
      <c r="O205" s="42"/>
      <c r="P205" s="42"/>
      <c r="Q205" s="42"/>
      <c r="R205" s="42"/>
      <c r="S205" s="42"/>
      <c r="T205" s="70"/>
      <c r="AT205" s="24" t="s">
        <v>176</v>
      </c>
      <c r="AU205" s="24" t="s">
        <v>82</v>
      </c>
    </row>
    <row r="206" spans="2:51" s="12" customFormat="1" ht="13.5">
      <c r="B206" s="197"/>
      <c r="D206" s="194" t="s">
        <v>178</v>
      </c>
      <c r="E206" s="198" t="s">
        <v>5</v>
      </c>
      <c r="F206" s="199" t="s">
        <v>2120</v>
      </c>
      <c r="H206" s="198" t="s">
        <v>5</v>
      </c>
      <c r="I206" s="200"/>
      <c r="L206" s="197"/>
      <c r="M206" s="201"/>
      <c r="N206" s="202"/>
      <c r="O206" s="202"/>
      <c r="P206" s="202"/>
      <c r="Q206" s="202"/>
      <c r="R206" s="202"/>
      <c r="S206" s="202"/>
      <c r="T206" s="203"/>
      <c r="AT206" s="198" t="s">
        <v>178</v>
      </c>
      <c r="AU206" s="198" t="s">
        <v>82</v>
      </c>
      <c r="AV206" s="12" t="s">
        <v>80</v>
      </c>
      <c r="AW206" s="12" t="s">
        <v>36</v>
      </c>
      <c r="AX206" s="12" t="s">
        <v>73</v>
      </c>
      <c r="AY206" s="198" t="s">
        <v>167</v>
      </c>
    </row>
    <row r="207" spans="2:51" s="13" customFormat="1" ht="13.5">
      <c r="B207" s="204"/>
      <c r="D207" s="194" t="s">
        <v>178</v>
      </c>
      <c r="E207" s="205" t="s">
        <v>5</v>
      </c>
      <c r="F207" s="206" t="s">
        <v>2121</v>
      </c>
      <c r="H207" s="207">
        <v>157</v>
      </c>
      <c r="I207" s="208"/>
      <c r="L207" s="204"/>
      <c r="M207" s="209"/>
      <c r="N207" s="210"/>
      <c r="O207" s="210"/>
      <c r="P207" s="210"/>
      <c r="Q207" s="210"/>
      <c r="R207" s="210"/>
      <c r="S207" s="210"/>
      <c r="T207" s="211"/>
      <c r="AT207" s="205" t="s">
        <v>178</v>
      </c>
      <c r="AU207" s="205" t="s">
        <v>82</v>
      </c>
      <c r="AV207" s="13" t="s">
        <v>82</v>
      </c>
      <c r="AW207" s="13" t="s">
        <v>36</v>
      </c>
      <c r="AX207" s="13" t="s">
        <v>80</v>
      </c>
      <c r="AY207" s="205" t="s">
        <v>167</v>
      </c>
    </row>
    <row r="208" spans="2:65" s="1" customFormat="1" ht="16.5" customHeight="1">
      <c r="B208" s="181"/>
      <c r="C208" s="213" t="s">
        <v>919</v>
      </c>
      <c r="D208" s="213" t="s">
        <v>274</v>
      </c>
      <c r="E208" s="214" t="s">
        <v>2122</v>
      </c>
      <c r="F208" s="215" t="s">
        <v>2123</v>
      </c>
      <c r="G208" s="216" t="s">
        <v>200</v>
      </c>
      <c r="H208" s="217">
        <v>51.4</v>
      </c>
      <c r="I208" s="218"/>
      <c r="J208" s="219">
        <f>ROUND(I208*H208,2)</f>
        <v>0</v>
      </c>
      <c r="K208" s="215" t="s">
        <v>173</v>
      </c>
      <c r="L208" s="220"/>
      <c r="M208" s="221" t="s">
        <v>5</v>
      </c>
      <c r="N208" s="222" t="s">
        <v>44</v>
      </c>
      <c r="O208" s="42"/>
      <c r="P208" s="191">
        <f>O208*H208</f>
        <v>0</v>
      </c>
      <c r="Q208" s="191">
        <v>0.2</v>
      </c>
      <c r="R208" s="191">
        <f>Q208*H208</f>
        <v>10.280000000000001</v>
      </c>
      <c r="S208" s="191">
        <v>0</v>
      </c>
      <c r="T208" s="192">
        <f>S208*H208</f>
        <v>0</v>
      </c>
      <c r="AR208" s="24" t="s">
        <v>217</v>
      </c>
      <c r="AT208" s="24" t="s">
        <v>274</v>
      </c>
      <c r="AU208" s="24" t="s">
        <v>82</v>
      </c>
      <c r="AY208" s="24" t="s">
        <v>167</v>
      </c>
      <c r="BE208" s="193">
        <f>IF(N208="základní",J208,0)</f>
        <v>0</v>
      </c>
      <c r="BF208" s="193">
        <f>IF(N208="snížená",J208,0)</f>
        <v>0</v>
      </c>
      <c r="BG208" s="193">
        <f>IF(N208="zákl. přenesená",J208,0)</f>
        <v>0</v>
      </c>
      <c r="BH208" s="193">
        <f>IF(N208="sníž. přenesená",J208,0)</f>
        <v>0</v>
      </c>
      <c r="BI208" s="193">
        <f>IF(N208="nulová",J208,0)</f>
        <v>0</v>
      </c>
      <c r="BJ208" s="24" t="s">
        <v>80</v>
      </c>
      <c r="BK208" s="193">
        <f>ROUND(I208*H208,2)</f>
        <v>0</v>
      </c>
      <c r="BL208" s="24" t="s">
        <v>174</v>
      </c>
      <c r="BM208" s="24" t="s">
        <v>2124</v>
      </c>
    </row>
    <row r="209" spans="2:51" s="13" customFormat="1" ht="13.5">
      <c r="B209" s="204"/>
      <c r="D209" s="194" t="s">
        <v>178</v>
      </c>
      <c r="E209" s="205" t="s">
        <v>5</v>
      </c>
      <c r="F209" s="206" t="s">
        <v>2125</v>
      </c>
      <c r="H209" s="207">
        <v>51.4</v>
      </c>
      <c r="I209" s="208"/>
      <c r="L209" s="204"/>
      <c r="M209" s="209"/>
      <c r="N209" s="210"/>
      <c r="O209" s="210"/>
      <c r="P209" s="210"/>
      <c r="Q209" s="210"/>
      <c r="R209" s="210"/>
      <c r="S209" s="210"/>
      <c r="T209" s="211"/>
      <c r="AT209" s="205" t="s">
        <v>178</v>
      </c>
      <c r="AU209" s="205" t="s">
        <v>82</v>
      </c>
      <c r="AV209" s="13" t="s">
        <v>82</v>
      </c>
      <c r="AW209" s="13" t="s">
        <v>36</v>
      </c>
      <c r="AX209" s="13" t="s">
        <v>80</v>
      </c>
      <c r="AY209" s="205" t="s">
        <v>167</v>
      </c>
    </row>
    <row r="210" spans="2:65" s="1" customFormat="1" ht="16.5" customHeight="1">
      <c r="B210" s="181"/>
      <c r="C210" s="182" t="s">
        <v>926</v>
      </c>
      <c r="D210" s="182" t="s">
        <v>169</v>
      </c>
      <c r="E210" s="183" t="s">
        <v>2126</v>
      </c>
      <c r="F210" s="184" t="s">
        <v>2127</v>
      </c>
      <c r="G210" s="185" t="s">
        <v>172</v>
      </c>
      <c r="H210" s="186">
        <v>289</v>
      </c>
      <c r="I210" s="187"/>
      <c r="J210" s="188">
        <f>ROUND(I210*H210,2)</f>
        <v>0</v>
      </c>
      <c r="K210" s="184" t="s">
        <v>5</v>
      </c>
      <c r="L210" s="41"/>
      <c r="M210" s="189" t="s">
        <v>5</v>
      </c>
      <c r="N210" s="190" t="s">
        <v>44</v>
      </c>
      <c r="O210" s="42"/>
      <c r="P210" s="191">
        <f>O210*H210</f>
        <v>0</v>
      </c>
      <c r="Q210" s="191">
        <v>0</v>
      </c>
      <c r="R210" s="191">
        <f>Q210*H210</f>
        <v>0</v>
      </c>
      <c r="S210" s="191">
        <v>0</v>
      </c>
      <c r="T210" s="192">
        <f>S210*H210</f>
        <v>0</v>
      </c>
      <c r="AR210" s="24" t="s">
        <v>174</v>
      </c>
      <c r="AT210" s="24" t="s">
        <v>169</v>
      </c>
      <c r="AU210" s="24" t="s">
        <v>82</v>
      </c>
      <c r="AY210" s="24" t="s">
        <v>167</v>
      </c>
      <c r="BE210" s="193">
        <f>IF(N210="základní",J210,0)</f>
        <v>0</v>
      </c>
      <c r="BF210" s="193">
        <f>IF(N210="snížená",J210,0)</f>
        <v>0</v>
      </c>
      <c r="BG210" s="193">
        <f>IF(N210="zákl. přenesená",J210,0)</f>
        <v>0</v>
      </c>
      <c r="BH210" s="193">
        <f>IF(N210="sníž. přenesená",J210,0)</f>
        <v>0</v>
      </c>
      <c r="BI210" s="193">
        <f>IF(N210="nulová",J210,0)</f>
        <v>0</v>
      </c>
      <c r="BJ210" s="24" t="s">
        <v>80</v>
      </c>
      <c r="BK210" s="193">
        <f>ROUND(I210*H210,2)</f>
        <v>0</v>
      </c>
      <c r="BL210" s="24" t="s">
        <v>174</v>
      </c>
      <c r="BM210" s="24" t="s">
        <v>2128</v>
      </c>
    </row>
    <row r="211" spans="2:47" s="1" customFormat="1" ht="47.5">
      <c r="B211" s="41"/>
      <c r="D211" s="194" t="s">
        <v>176</v>
      </c>
      <c r="F211" s="195" t="s">
        <v>2129</v>
      </c>
      <c r="I211" s="156"/>
      <c r="L211" s="41"/>
      <c r="M211" s="196"/>
      <c r="N211" s="42"/>
      <c r="O211" s="42"/>
      <c r="P211" s="42"/>
      <c r="Q211" s="42"/>
      <c r="R211" s="42"/>
      <c r="S211" s="42"/>
      <c r="T211" s="70"/>
      <c r="AT211" s="24" t="s">
        <v>176</v>
      </c>
      <c r="AU211" s="24" t="s">
        <v>82</v>
      </c>
    </row>
    <row r="212" spans="2:51" s="12" customFormat="1" ht="13.5">
      <c r="B212" s="197"/>
      <c r="D212" s="194" t="s">
        <v>178</v>
      </c>
      <c r="E212" s="198" t="s">
        <v>5</v>
      </c>
      <c r="F212" s="199" t="s">
        <v>2130</v>
      </c>
      <c r="H212" s="198" t="s">
        <v>5</v>
      </c>
      <c r="I212" s="200"/>
      <c r="L212" s="197"/>
      <c r="M212" s="201"/>
      <c r="N212" s="202"/>
      <c r="O212" s="202"/>
      <c r="P212" s="202"/>
      <c r="Q212" s="202"/>
      <c r="R212" s="202"/>
      <c r="S212" s="202"/>
      <c r="T212" s="203"/>
      <c r="AT212" s="198" t="s">
        <v>178</v>
      </c>
      <c r="AU212" s="198" t="s">
        <v>82</v>
      </c>
      <c r="AV212" s="12" t="s">
        <v>80</v>
      </c>
      <c r="AW212" s="12" t="s">
        <v>36</v>
      </c>
      <c r="AX212" s="12" t="s">
        <v>73</v>
      </c>
      <c r="AY212" s="198" t="s">
        <v>167</v>
      </c>
    </row>
    <row r="213" spans="2:51" s="13" customFormat="1" ht="13.5">
      <c r="B213" s="204"/>
      <c r="D213" s="194" t="s">
        <v>178</v>
      </c>
      <c r="E213" s="205" t="s">
        <v>5</v>
      </c>
      <c r="F213" s="206" t="s">
        <v>2131</v>
      </c>
      <c r="H213" s="207">
        <v>289</v>
      </c>
      <c r="I213" s="208"/>
      <c r="L213" s="204"/>
      <c r="M213" s="209"/>
      <c r="N213" s="210"/>
      <c r="O213" s="210"/>
      <c r="P213" s="210"/>
      <c r="Q213" s="210"/>
      <c r="R213" s="210"/>
      <c r="S213" s="210"/>
      <c r="T213" s="211"/>
      <c r="AT213" s="205" t="s">
        <v>178</v>
      </c>
      <c r="AU213" s="205" t="s">
        <v>82</v>
      </c>
      <c r="AV213" s="13" t="s">
        <v>82</v>
      </c>
      <c r="AW213" s="13" t="s">
        <v>36</v>
      </c>
      <c r="AX213" s="13" t="s">
        <v>80</v>
      </c>
      <c r="AY213" s="205" t="s">
        <v>167</v>
      </c>
    </row>
    <row r="214" spans="2:65" s="1" customFormat="1" ht="16.5" customHeight="1">
      <c r="B214" s="181"/>
      <c r="C214" s="213" t="s">
        <v>932</v>
      </c>
      <c r="D214" s="213" t="s">
        <v>274</v>
      </c>
      <c r="E214" s="214" t="s">
        <v>2132</v>
      </c>
      <c r="F214" s="215" t="s">
        <v>2133</v>
      </c>
      <c r="G214" s="216" t="s">
        <v>172</v>
      </c>
      <c r="H214" s="217">
        <v>193.63</v>
      </c>
      <c r="I214" s="218"/>
      <c r="J214" s="219">
        <f>ROUND(I214*H214,2)</f>
        <v>0</v>
      </c>
      <c r="K214" s="215" t="s">
        <v>173</v>
      </c>
      <c r="L214" s="220"/>
      <c r="M214" s="221" t="s">
        <v>5</v>
      </c>
      <c r="N214" s="222" t="s">
        <v>44</v>
      </c>
      <c r="O214" s="42"/>
      <c r="P214" s="191">
        <f>O214*H214</f>
        <v>0</v>
      </c>
      <c r="Q214" s="191">
        <v>0.0001</v>
      </c>
      <c r="R214" s="191">
        <f>Q214*H214</f>
        <v>0.019363000000000002</v>
      </c>
      <c r="S214" s="191">
        <v>0</v>
      </c>
      <c r="T214" s="192">
        <f>S214*H214</f>
        <v>0</v>
      </c>
      <c r="AR214" s="24" t="s">
        <v>217</v>
      </c>
      <c r="AT214" s="24" t="s">
        <v>274</v>
      </c>
      <c r="AU214" s="24" t="s">
        <v>82</v>
      </c>
      <c r="AY214" s="24" t="s">
        <v>167</v>
      </c>
      <c r="BE214" s="193">
        <f>IF(N214="základní",J214,0)</f>
        <v>0</v>
      </c>
      <c r="BF214" s="193">
        <f>IF(N214="snížená",J214,0)</f>
        <v>0</v>
      </c>
      <c r="BG214" s="193">
        <f>IF(N214="zákl. přenesená",J214,0)</f>
        <v>0</v>
      </c>
      <c r="BH214" s="193">
        <f>IF(N214="sníž. přenesená",J214,0)</f>
        <v>0</v>
      </c>
      <c r="BI214" s="193">
        <f>IF(N214="nulová",J214,0)</f>
        <v>0</v>
      </c>
      <c r="BJ214" s="24" t="s">
        <v>80</v>
      </c>
      <c r="BK214" s="193">
        <f>ROUND(I214*H214,2)</f>
        <v>0</v>
      </c>
      <c r="BL214" s="24" t="s">
        <v>174</v>
      </c>
      <c r="BM214" s="24" t="s">
        <v>2134</v>
      </c>
    </row>
    <row r="215" spans="2:51" s="13" customFormat="1" ht="13.5">
      <c r="B215" s="204"/>
      <c r="D215" s="194" t="s">
        <v>178</v>
      </c>
      <c r="E215" s="205" t="s">
        <v>5</v>
      </c>
      <c r="F215" s="206" t="s">
        <v>2135</v>
      </c>
      <c r="H215" s="207">
        <v>289</v>
      </c>
      <c r="I215" s="208"/>
      <c r="L215" s="204"/>
      <c r="M215" s="209"/>
      <c r="N215" s="210"/>
      <c r="O215" s="210"/>
      <c r="P215" s="210"/>
      <c r="Q215" s="210"/>
      <c r="R215" s="210"/>
      <c r="S215" s="210"/>
      <c r="T215" s="211"/>
      <c r="AT215" s="205" t="s">
        <v>178</v>
      </c>
      <c r="AU215" s="205" t="s">
        <v>82</v>
      </c>
      <c r="AV215" s="13" t="s">
        <v>82</v>
      </c>
      <c r="AW215" s="13" t="s">
        <v>36</v>
      </c>
      <c r="AX215" s="13" t="s">
        <v>80</v>
      </c>
      <c r="AY215" s="205" t="s">
        <v>167</v>
      </c>
    </row>
    <row r="216" spans="2:51" s="13" customFormat="1" ht="13.5">
      <c r="B216" s="204"/>
      <c r="D216" s="194" t="s">
        <v>178</v>
      </c>
      <c r="F216" s="206" t="s">
        <v>2136</v>
      </c>
      <c r="H216" s="207">
        <v>193.63</v>
      </c>
      <c r="I216" s="208"/>
      <c r="L216" s="204"/>
      <c r="M216" s="209"/>
      <c r="N216" s="210"/>
      <c r="O216" s="210"/>
      <c r="P216" s="210"/>
      <c r="Q216" s="210"/>
      <c r="R216" s="210"/>
      <c r="S216" s="210"/>
      <c r="T216" s="211"/>
      <c r="AT216" s="205" t="s">
        <v>178</v>
      </c>
      <c r="AU216" s="205" t="s">
        <v>82</v>
      </c>
      <c r="AV216" s="13" t="s">
        <v>82</v>
      </c>
      <c r="AW216" s="13" t="s">
        <v>6</v>
      </c>
      <c r="AX216" s="13" t="s">
        <v>80</v>
      </c>
      <c r="AY216" s="205" t="s">
        <v>167</v>
      </c>
    </row>
    <row r="217" spans="2:65" s="1" customFormat="1" ht="16.5" customHeight="1">
      <c r="B217" s="181"/>
      <c r="C217" s="182" t="s">
        <v>936</v>
      </c>
      <c r="D217" s="182" t="s">
        <v>169</v>
      </c>
      <c r="E217" s="183" t="s">
        <v>426</v>
      </c>
      <c r="F217" s="184" t="s">
        <v>427</v>
      </c>
      <c r="G217" s="185" t="s">
        <v>200</v>
      </c>
      <c r="H217" s="186">
        <v>23.12</v>
      </c>
      <c r="I217" s="187"/>
      <c r="J217" s="188">
        <f>ROUND(I217*H217,2)</f>
        <v>0</v>
      </c>
      <c r="K217" s="184" t="s">
        <v>173</v>
      </c>
      <c r="L217" s="41"/>
      <c r="M217" s="189" t="s">
        <v>5</v>
      </c>
      <c r="N217" s="190" t="s">
        <v>44</v>
      </c>
      <c r="O217" s="42"/>
      <c r="P217" s="191">
        <f>O217*H217</f>
        <v>0</v>
      </c>
      <c r="Q217" s="191">
        <v>0</v>
      </c>
      <c r="R217" s="191">
        <f>Q217*H217</f>
        <v>0</v>
      </c>
      <c r="S217" s="191">
        <v>0</v>
      </c>
      <c r="T217" s="192">
        <f>S217*H217</f>
        <v>0</v>
      </c>
      <c r="AR217" s="24" t="s">
        <v>174</v>
      </c>
      <c r="AT217" s="24" t="s">
        <v>169</v>
      </c>
      <c r="AU217" s="24" t="s">
        <v>82</v>
      </c>
      <c r="AY217" s="24" t="s">
        <v>167</v>
      </c>
      <c r="BE217" s="193">
        <f>IF(N217="základní",J217,0)</f>
        <v>0</v>
      </c>
      <c r="BF217" s="193">
        <f>IF(N217="snížená",J217,0)</f>
        <v>0</v>
      </c>
      <c r="BG217" s="193">
        <f>IF(N217="zákl. přenesená",J217,0)</f>
        <v>0</v>
      </c>
      <c r="BH217" s="193">
        <f>IF(N217="sníž. přenesená",J217,0)</f>
        <v>0</v>
      </c>
      <c r="BI217" s="193">
        <f>IF(N217="nulová",J217,0)</f>
        <v>0</v>
      </c>
      <c r="BJ217" s="24" t="s">
        <v>80</v>
      </c>
      <c r="BK217" s="193">
        <f>ROUND(I217*H217,2)</f>
        <v>0</v>
      </c>
      <c r="BL217" s="24" t="s">
        <v>174</v>
      </c>
      <c r="BM217" s="24" t="s">
        <v>2137</v>
      </c>
    </row>
    <row r="218" spans="2:47" s="1" customFormat="1" ht="19">
      <c r="B218" s="41"/>
      <c r="D218" s="194" t="s">
        <v>429</v>
      </c>
      <c r="F218" s="195" t="s">
        <v>2138</v>
      </c>
      <c r="I218" s="156"/>
      <c r="L218" s="41"/>
      <c r="M218" s="196"/>
      <c r="N218" s="42"/>
      <c r="O218" s="42"/>
      <c r="P218" s="42"/>
      <c r="Q218" s="42"/>
      <c r="R218" s="42"/>
      <c r="S218" s="42"/>
      <c r="T218" s="70"/>
      <c r="AT218" s="24" t="s">
        <v>429</v>
      </c>
      <c r="AU218" s="24" t="s">
        <v>82</v>
      </c>
    </row>
    <row r="219" spans="2:51" s="12" customFormat="1" ht="13.5">
      <c r="B219" s="197"/>
      <c r="D219" s="194" t="s">
        <v>178</v>
      </c>
      <c r="E219" s="198" t="s">
        <v>5</v>
      </c>
      <c r="F219" s="199" t="s">
        <v>2139</v>
      </c>
      <c r="H219" s="198" t="s">
        <v>5</v>
      </c>
      <c r="I219" s="200"/>
      <c r="L219" s="197"/>
      <c r="M219" s="201"/>
      <c r="N219" s="202"/>
      <c r="O219" s="202"/>
      <c r="P219" s="202"/>
      <c r="Q219" s="202"/>
      <c r="R219" s="202"/>
      <c r="S219" s="202"/>
      <c r="T219" s="203"/>
      <c r="AT219" s="198" t="s">
        <v>178</v>
      </c>
      <c r="AU219" s="198" t="s">
        <v>82</v>
      </c>
      <c r="AV219" s="12" t="s">
        <v>80</v>
      </c>
      <c r="AW219" s="12" t="s">
        <v>36</v>
      </c>
      <c r="AX219" s="12" t="s">
        <v>73</v>
      </c>
      <c r="AY219" s="198" t="s">
        <v>167</v>
      </c>
    </row>
    <row r="220" spans="2:51" s="13" customFormat="1" ht="13.5">
      <c r="B220" s="204"/>
      <c r="D220" s="194" t="s">
        <v>178</v>
      </c>
      <c r="E220" s="205" t="s">
        <v>5</v>
      </c>
      <c r="F220" s="206" t="s">
        <v>2140</v>
      </c>
      <c r="H220" s="207">
        <v>23.12</v>
      </c>
      <c r="I220" s="208"/>
      <c r="L220" s="204"/>
      <c r="M220" s="209"/>
      <c r="N220" s="210"/>
      <c r="O220" s="210"/>
      <c r="P220" s="210"/>
      <c r="Q220" s="210"/>
      <c r="R220" s="210"/>
      <c r="S220" s="210"/>
      <c r="T220" s="211"/>
      <c r="AT220" s="205" t="s">
        <v>178</v>
      </c>
      <c r="AU220" s="205" t="s">
        <v>82</v>
      </c>
      <c r="AV220" s="13" t="s">
        <v>82</v>
      </c>
      <c r="AW220" s="13" t="s">
        <v>36</v>
      </c>
      <c r="AX220" s="13" t="s">
        <v>80</v>
      </c>
      <c r="AY220" s="205" t="s">
        <v>167</v>
      </c>
    </row>
    <row r="221" spans="2:63" s="11" customFormat="1" ht="29.9" customHeight="1">
      <c r="B221" s="168"/>
      <c r="D221" s="169" t="s">
        <v>72</v>
      </c>
      <c r="E221" s="179" t="s">
        <v>2141</v>
      </c>
      <c r="F221" s="179" t="s">
        <v>523</v>
      </c>
      <c r="I221" s="171"/>
      <c r="J221" s="180">
        <f>BK221</f>
        <v>0</v>
      </c>
      <c r="L221" s="168"/>
      <c r="M221" s="173"/>
      <c r="N221" s="174"/>
      <c r="O221" s="174"/>
      <c r="P221" s="175">
        <f>P222</f>
        <v>0</v>
      </c>
      <c r="Q221" s="174"/>
      <c r="R221" s="175">
        <f>R222</f>
        <v>0</v>
      </c>
      <c r="S221" s="174"/>
      <c r="T221" s="176">
        <f>T222</f>
        <v>0</v>
      </c>
      <c r="AR221" s="169" t="s">
        <v>80</v>
      </c>
      <c r="AT221" s="177" t="s">
        <v>72</v>
      </c>
      <c r="AU221" s="177" t="s">
        <v>80</v>
      </c>
      <c r="AY221" s="169" t="s">
        <v>167</v>
      </c>
      <c r="BK221" s="178">
        <f>BK222</f>
        <v>0</v>
      </c>
    </row>
    <row r="222" spans="2:65" s="1" customFormat="1" ht="25.5" customHeight="1">
      <c r="B222" s="181"/>
      <c r="C222" s="182" t="s">
        <v>941</v>
      </c>
      <c r="D222" s="182" t="s">
        <v>169</v>
      </c>
      <c r="E222" s="183" t="s">
        <v>2142</v>
      </c>
      <c r="F222" s="184" t="s">
        <v>2143</v>
      </c>
      <c r="G222" s="185" t="s">
        <v>248</v>
      </c>
      <c r="H222" s="186">
        <v>13.936</v>
      </c>
      <c r="I222" s="187"/>
      <c r="J222" s="188">
        <f>ROUND(I222*H222,2)</f>
        <v>0</v>
      </c>
      <c r="K222" s="184" t="s">
        <v>173</v>
      </c>
      <c r="L222" s="41"/>
      <c r="M222" s="189" t="s">
        <v>5</v>
      </c>
      <c r="N222" s="237" t="s">
        <v>44</v>
      </c>
      <c r="O222" s="235"/>
      <c r="P222" s="238">
        <f>O222*H222</f>
        <v>0</v>
      </c>
      <c r="Q222" s="238">
        <v>0</v>
      </c>
      <c r="R222" s="238">
        <f>Q222*H222</f>
        <v>0</v>
      </c>
      <c r="S222" s="238">
        <v>0</v>
      </c>
      <c r="T222" s="239">
        <f>S222*H222</f>
        <v>0</v>
      </c>
      <c r="AR222" s="24" t="s">
        <v>174</v>
      </c>
      <c r="AT222" s="24" t="s">
        <v>169</v>
      </c>
      <c r="AU222" s="24" t="s">
        <v>82</v>
      </c>
      <c r="AY222" s="24" t="s">
        <v>167</v>
      </c>
      <c r="BE222" s="193">
        <f>IF(N222="základní",J222,0)</f>
        <v>0</v>
      </c>
      <c r="BF222" s="193">
        <f>IF(N222="snížená",J222,0)</f>
        <v>0</v>
      </c>
      <c r="BG222" s="193">
        <f>IF(N222="zákl. přenesená",J222,0)</f>
        <v>0</v>
      </c>
      <c r="BH222" s="193">
        <f>IF(N222="sníž. přenesená",J222,0)</f>
        <v>0</v>
      </c>
      <c r="BI222" s="193">
        <f>IF(N222="nulová",J222,0)</f>
        <v>0</v>
      </c>
      <c r="BJ222" s="24" t="s">
        <v>80</v>
      </c>
      <c r="BK222" s="193">
        <f>ROUND(I222*H222,2)</f>
        <v>0</v>
      </c>
      <c r="BL222" s="24" t="s">
        <v>174</v>
      </c>
      <c r="BM222" s="24" t="s">
        <v>2144</v>
      </c>
    </row>
    <row r="223" spans="2:12" s="1" customFormat="1" ht="7" customHeight="1">
      <c r="B223" s="56"/>
      <c r="C223" s="57"/>
      <c r="D223" s="57"/>
      <c r="E223" s="57"/>
      <c r="F223" s="57"/>
      <c r="G223" s="57"/>
      <c r="H223" s="57"/>
      <c r="I223" s="134"/>
      <c r="J223" s="57"/>
      <c r="K223" s="57"/>
      <c r="L223" s="41"/>
    </row>
  </sheetData>
  <autoFilter ref="C81:K222"/>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Škaloud Jiří</dc:creator>
  <cp:keywords/>
  <dc:description/>
  <cp:lastModifiedBy>ADMIN</cp:lastModifiedBy>
  <dcterms:created xsi:type="dcterms:W3CDTF">2018-11-23T17:01:32Z</dcterms:created>
  <dcterms:modified xsi:type="dcterms:W3CDTF">2020-10-08T07:56:26Z</dcterms:modified>
  <cp:category/>
  <cp:version/>
  <cp:contentType/>
  <cp:contentStatus/>
</cp:coreProperties>
</file>