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6640" windowHeight="11760" tabRatio="722" activeTab="0"/>
  </bookViews>
  <sheets>
    <sheet name="21022019 - Nástavba, přís..." sheetId="2" r:id="rId1"/>
    <sheet name="voda kanal zař př" sheetId="4" r:id="rId2"/>
    <sheet name=" vytápění" sheetId="6" r:id="rId3"/>
    <sheet name="Elektro silno " sheetId="8" r:id="rId4"/>
    <sheet name="Elektroslabo" sheetId="9" r:id="rId5"/>
    <sheet name=" VZD klima" sheetId="7" r:id="rId6"/>
  </sheets>
  <definedNames>
    <definedName name="_xlnm.Print_Titles" localSheetId="1">'voda kanal zař př'!$1:$12</definedName>
    <definedName name="_xlnm.Print_Titles" localSheetId="2">' vytápění'!$1:$12</definedName>
  </definedNames>
  <calcPr fullCalcOnLoad="1"/>
</workbook>
</file>

<file path=xl/sharedStrings.xml><?xml version="1.0" encoding="utf-8"?>
<sst xmlns="http://schemas.openxmlformats.org/spreadsheetml/2006/main" count="3712" uniqueCount="1377">
  <si>
    <t>List obsahuje:</t>
  </si>
  <si>
    <t>False</t>
  </si>
  <si>
    <t>1</t>
  </si>
  <si>
    <t>21</t>
  </si>
  <si>
    <t>15</t>
  </si>
  <si>
    <t>v ---  níže se nacházejí doplnkové a pomocné údaje k sestavám  --- v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</si>
  <si>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</si>
  <si>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</si>
  <si>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</si>
  <si>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</si>
  <si>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</si>
  <si>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</si>
  <si>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</si>
  <si>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</si>
  <si>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</si>
  <si>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0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</si>
  <si>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</si>
  <si>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</si>
  <si>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</si>
  <si>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</si>
  <si>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</si>
  <si>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</si>
  <si>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</si>
  <si>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</si>
  <si>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</si>
  <si>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</si>
  <si>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</si>
  <si>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</si>
  <si>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</si>
  <si>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</si>
  <si>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</si>
  <si>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</si>
  <si>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</si>
  <si>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</si>
  <si>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</si>
  <si>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</si>
  <si>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</si>
  <si>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Celkové náklady za stavbu 1) + 2)</t>
  </si>
  <si>
    <t>Zpět na list:</t>
  </si>
  <si>
    <t>2</t>
  </si>
  <si>
    <t>KRYCÍ LIST ROZPOČTU</t>
  </si>
  <si>
    <t>Objekt:</t>
  </si>
  <si>
    <t xml:space="preserve">21022019 - Nástavba, přístavba a stavební úpravy ZŠ a MŠ Kořenského                              </t>
  </si>
  <si>
    <t>Kořenského 760/10 Praha 5</t>
  </si>
  <si>
    <t xml:space="preserve">Městská část Praha 5 </t>
  </si>
  <si>
    <t>27810551</t>
  </si>
  <si>
    <t>ArchiProject s.r.o.</t>
  </si>
  <si>
    <t>Ing.František Kalecký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</si>
  <si>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</si>
  <si>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</si>
  <si>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</si>
  <si>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</si>
  <si>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</si>
  <si>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</si>
  <si>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</si>
  <si>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</si>
  <si>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</si>
  <si>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</si>
  <si>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</si>
  <si>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</si>
  <si>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</si>
  <si>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</si>
  <si>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</si>
  <si>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</si>
  <si>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</si>
  <si>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</si>
  <si>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</si>
  <si>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</si>
  <si>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</si>
  <si>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</si>
  <si>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</si>
  <si>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</si>
  <si>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</si>
  <si>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</si>
  <si>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</si>
  <si>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</si>
  <si>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Krytiny tvrdé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</si>
  <si>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</si>
  <si>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</si>
  <si>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</si>
  <si>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</si>
  <si>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</si>
  <si>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</si>
  <si>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</si>
  <si>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</si>
  <si>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</si>
  <si>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</si>
  <si>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</si>
  <si>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 xml:space="preserve">    24-M - Montáže vzduchotechnických zařízení</t>
  </si>
  <si>
    <t xml:space="preserve">    33-M - Montáže dopr.zaříz.,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</si>
  <si>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</si>
  <si>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</si>
  <si>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</si>
  <si>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</si>
  <si>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</si>
  <si>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</si>
  <si>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</si>
  <si>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</si>
  <si>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</si>
  <si>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</si>
  <si>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</si>
  <si>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</si>
  <si>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</si>
  <si>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</si>
  <si>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</si>
  <si>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</si>
  <si>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</si>
  <si>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</si>
  <si>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</si>
  <si>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</si>
  <si>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</si>
  <si>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</si>
  <si>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</si>
  <si>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273</t>
  </si>
  <si>
    <t>K</t>
  </si>
  <si>
    <t>131201101</t>
  </si>
  <si>
    <t>Hloubení jam nezapažených v hornině tř. 3 objemu do 100 m3</t>
  </si>
  <si>
    <t>m3</t>
  </si>
  <si>
    <t>4</t>
  </si>
  <si>
    <t>-433771010</t>
  </si>
  <si>
    <t>275</t>
  </si>
  <si>
    <t>162201211</t>
  </si>
  <si>
    <t>Vodorovné přemístění výkopku z horniny tř. 1 až 4 stavebním kolečkem do 10 m</t>
  </si>
  <si>
    <t>-1760559494</t>
  </si>
  <si>
    <t>276</t>
  </si>
  <si>
    <t>162201219</t>
  </si>
  <si>
    <t>Příplatek k vodorovnému přemístění výkopku z horniny tř. 1 až 4 stavebním kolečkem ZKD 10 m</t>
  </si>
  <si>
    <t>1048844298</t>
  </si>
  <si>
    <t>274</t>
  </si>
  <si>
    <t>167101101</t>
  </si>
  <si>
    <t>Nakládání výkopku z hornin tř. 1 až 4 do 100 m3</t>
  </si>
  <si>
    <t>-1992277119</t>
  </si>
  <si>
    <t>212</t>
  </si>
  <si>
    <t>273321118</t>
  </si>
  <si>
    <t>Základové desky ze ŽB C 30/37</t>
  </si>
  <si>
    <t>16</t>
  </si>
  <si>
    <t>38261763</t>
  </si>
  <si>
    <t>278</t>
  </si>
  <si>
    <t>279113114</t>
  </si>
  <si>
    <t>Základová zeď tl do 300 mm z tvárnic ztraceného bednění včetně výplně z betonu tř. C 8/10</t>
  </si>
  <si>
    <t>m2</t>
  </si>
  <si>
    <t>56546029</t>
  </si>
  <si>
    <t>279</t>
  </si>
  <si>
    <t>279361321</t>
  </si>
  <si>
    <t>Výztuž základových zdí nosných betonářskou ocelí 11 373</t>
  </si>
  <si>
    <t>t</t>
  </si>
  <si>
    <t>123761885</t>
  </si>
  <si>
    <t>398</t>
  </si>
  <si>
    <t>310235241</t>
  </si>
  <si>
    <t>Zazdívka kapes pl do 0,0225 m2 ve zdivu</t>
  </si>
  <si>
    <t>kus</t>
  </si>
  <si>
    <t>-545959952</t>
  </si>
  <si>
    <t>281</t>
  </si>
  <si>
    <t>311113134</t>
  </si>
  <si>
    <t>Nosná zeď tl do 300 mm z hladkých tvárnic ztraceného bednění včetně výplně z betonu tř. C 16/20</t>
  </si>
  <si>
    <t>607417150</t>
  </si>
  <si>
    <t>230</t>
  </si>
  <si>
    <t>311238137</t>
  </si>
  <si>
    <t>Zdivo nosné vnitřní tl 300 mm z tvárnic AKU P+D pevnosti P 20</t>
  </si>
  <si>
    <t>-2127707984</t>
  </si>
  <si>
    <t>285</t>
  </si>
  <si>
    <t>311273312</t>
  </si>
  <si>
    <t>Zdivo nosné tl 300 mm z pórobetonových přesných tvárnic porobet hmotnosti 400 kg/m3</t>
  </si>
  <si>
    <t>997131051</t>
  </si>
  <si>
    <t>282</t>
  </si>
  <si>
    <t>311361821</t>
  </si>
  <si>
    <t>Výztuž nosných zdí ze ztrac bed betonářskou  ocelí 10 505</t>
  </si>
  <si>
    <t>524134262</t>
  </si>
  <si>
    <t>310</t>
  </si>
  <si>
    <t>311999000</t>
  </si>
  <si>
    <t>Podezdívka UPE nosníků z bet. cihel</t>
  </si>
  <si>
    <t>1350818568</t>
  </si>
  <si>
    <t>284</t>
  </si>
  <si>
    <t>312272411</t>
  </si>
  <si>
    <t>Zdivo výplňové z pórobetonových přesných hladkých tvárnic porobet hmotnosti 400 kg/m3</t>
  </si>
  <si>
    <t>815294623</t>
  </si>
  <si>
    <t>289</t>
  </si>
  <si>
    <t>312272611</t>
  </si>
  <si>
    <t>Zdivo výplňové porobet  do 600 mm tl. - okna podesta 3.NP</t>
  </si>
  <si>
    <t>1565989677</t>
  </si>
  <si>
    <t>293</t>
  </si>
  <si>
    <t>317168131</t>
  </si>
  <si>
    <t>Překlad keramický vysoký v 23,8 cm dl 125 cm</t>
  </si>
  <si>
    <t>-1291579570</t>
  </si>
  <si>
    <t>294</t>
  </si>
  <si>
    <t>317168132</t>
  </si>
  <si>
    <t>Překlad keramický vysoký v 23,8 cm dl 150 cm</t>
  </si>
  <si>
    <t>-1697853441</t>
  </si>
  <si>
    <t>219</t>
  </si>
  <si>
    <t>330311713</t>
  </si>
  <si>
    <t>Sloupy nebo pilíře z betonu tř. C 25/30</t>
  </si>
  <si>
    <t>-1554715671</t>
  </si>
  <si>
    <t>217</t>
  </si>
  <si>
    <t>331351101</t>
  </si>
  <si>
    <t>Zřízení bednění sloupů čtyřúhelníkových v do 4 m</t>
  </si>
  <si>
    <t>-1941578722</t>
  </si>
  <si>
    <t>218</t>
  </si>
  <si>
    <t>331351102</t>
  </si>
  <si>
    <t>Odstranění bednění sloupů čtyřúhelníkových v do 4 m</t>
  </si>
  <si>
    <t>-1549906627</t>
  </si>
  <si>
    <t>216</t>
  </si>
  <si>
    <t>331361821</t>
  </si>
  <si>
    <t>Výztuž sloupů hranatých betonářskou ocelí 10 505</t>
  </si>
  <si>
    <t>351591177</t>
  </si>
  <si>
    <t>288</t>
  </si>
  <si>
    <t>342272323</t>
  </si>
  <si>
    <t>Příčky tl 100 mm z pórobetonových přesných hladkých příčkovek objemové hmotnosti 500 kg/m3</t>
  </si>
  <si>
    <t>-1103924876</t>
  </si>
  <si>
    <t>287</t>
  </si>
  <si>
    <t>342272423</t>
  </si>
  <si>
    <t>Příčky tl 125 mm z pórobetonových přesných hladkých příčkovek objemové hmotnosti 500 kg/m3</t>
  </si>
  <si>
    <t>-803448177</t>
  </si>
  <si>
    <t>286</t>
  </si>
  <si>
    <t>342272523</t>
  </si>
  <si>
    <t>Příčky tl 150 mm z pórobetonových přesných hladkých příčkovek objemové hmotnosti 500 kg/m3</t>
  </si>
  <si>
    <t>-2013742242</t>
  </si>
  <si>
    <t>238</t>
  </si>
  <si>
    <t>411354171</t>
  </si>
  <si>
    <t>Zřízení podpěrné konstrukce stropů v do 4 m pro zatížení do 5 kPa</t>
  </si>
  <si>
    <t>107346565</t>
  </si>
  <si>
    <t>239</t>
  </si>
  <si>
    <t>411354172</t>
  </si>
  <si>
    <t>Odstranění podpěrné konstrukce stropů v do 4 m pro zatížení do 5 kPa</t>
  </si>
  <si>
    <t>1350657747</t>
  </si>
  <si>
    <t>325</t>
  </si>
  <si>
    <t>411354203</t>
  </si>
  <si>
    <t>Bednění stropů ztracené z hraněných trapézových vln v 40 mm  tl 0,75 mm(přesahy a prořez 10 %)</t>
  </si>
  <si>
    <t>1353628277</t>
  </si>
  <si>
    <t>393</t>
  </si>
  <si>
    <t>411361321</t>
  </si>
  <si>
    <t>Výztuž stropů do  trapéz plechů prof 8   2,7 kg/m2</t>
  </si>
  <si>
    <t>1589169378</t>
  </si>
  <si>
    <t>346</t>
  </si>
  <si>
    <t>413351213</t>
  </si>
  <si>
    <t>Zřízení podpěrné konstrukce nosníků v do 4 m pro zatížení do 10 kPa</t>
  </si>
  <si>
    <t>1692366632</t>
  </si>
  <si>
    <t>345</t>
  </si>
  <si>
    <t>413351214</t>
  </si>
  <si>
    <t>Odstranění podpěrné konstrukce nosníků v do 4 m pro zatížení do 10 kPa</t>
  </si>
  <si>
    <t>-1713987229</t>
  </si>
  <si>
    <t>307</t>
  </si>
  <si>
    <t>413941125</t>
  </si>
  <si>
    <t>Osazování ocel válcovaných nosníků stropů a schodiště UPE č. 24 27  (vč prořezu)</t>
  </si>
  <si>
    <t>-287708688</t>
  </si>
  <si>
    <t>308</t>
  </si>
  <si>
    <t>M</t>
  </si>
  <si>
    <t>130109420</t>
  </si>
  <si>
    <t>ocel profilová UPE, v jakosti 11 375</t>
  </si>
  <si>
    <t>8</t>
  </si>
  <si>
    <t>592334938</t>
  </si>
  <si>
    <t>292</t>
  </si>
  <si>
    <t>417321414</t>
  </si>
  <si>
    <t>Ztužující pásy a věnce ze ŽB tř. C 20/25 příčky 125,150</t>
  </si>
  <si>
    <t>16713226</t>
  </si>
  <si>
    <t>241</t>
  </si>
  <si>
    <t>417321515</t>
  </si>
  <si>
    <t>Ztužující pásy a věnce ze ŽB tř. C 25/30</t>
  </si>
  <si>
    <t>-221075665</t>
  </si>
  <si>
    <t>242</t>
  </si>
  <si>
    <t>417351115</t>
  </si>
  <si>
    <t>Zřízení bednění ztužujících věnců</t>
  </si>
  <si>
    <t>1470628572</t>
  </si>
  <si>
    <t>243</t>
  </si>
  <si>
    <t>417351116</t>
  </si>
  <si>
    <t>Odstranění bednění ztužujících věnců</t>
  </si>
  <si>
    <t>-833828976</t>
  </si>
  <si>
    <t>244</t>
  </si>
  <si>
    <t>417361321</t>
  </si>
  <si>
    <t>Výztuž ztužujících pásů a věnců betonářskou ocelí 11 373</t>
  </si>
  <si>
    <t>-1974997707</t>
  </si>
  <si>
    <t>342</t>
  </si>
  <si>
    <t>430321414</t>
  </si>
  <si>
    <t>Schodišťová konstrukce a rampa ze ŽB tř. C 25/30</t>
  </si>
  <si>
    <t>1903327972</t>
  </si>
  <si>
    <t>341</t>
  </si>
  <si>
    <t>430361321</t>
  </si>
  <si>
    <t>Výztuž schodišťové konstrukce a rampy betonářskou ocelí 11 373</t>
  </si>
  <si>
    <t>1538233383</t>
  </si>
  <si>
    <t>235</t>
  </si>
  <si>
    <t>431351121</t>
  </si>
  <si>
    <t>Zřízení bednění podest schodišť a ramp přímočarých v do 4 m</t>
  </si>
  <si>
    <t>-824192760</t>
  </si>
  <si>
    <t>236</t>
  </si>
  <si>
    <t>431351122</t>
  </si>
  <si>
    <t>Odstranění bednění podest schodišť a ramp přímočarých v do 4 m</t>
  </si>
  <si>
    <t>-1351652035</t>
  </si>
  <si>
    <t>349</t>
  </si>
  <si>
    <t>431999999</t>
  </si>
  <si>
    <t>Napojení nosné kce schodišť ramen na stávající stropní kce</t>
  </si>
  <si>
    <t>kpl</t>
  </si>
  <si>
    <t>2071341640</t>
  </si>
  <si>
    <t>347</t>
  </si>
  <si>
    <t>434351141</t>
  </si>
  <si>
    <t>Zřízení bednění stupňů přímočarých schodišť</t>
  </si>
  <si>
    <t>960795173</t>
  </si>
  <si>
    <t>348</t>
  </si>
  <si>
    <t>434351142</t>
  </si>
  <si>
    <t>Odstranění bednění stupňů přímočarých schodišť</t>
  </si>
  <si>
    <t>-588664478</t>
  </si>
  <si>
    <t>150</t>
  </si>
  <si>
    <t>610991111</t>
  </si>
  <si>
    <t>Zakrývání výplní vnitřních otvorů, předmětů a konstrukcí</t>
  </si>
  <si>
    <t>-1681545206</t>
  </si>
  <si>
    <t>350</t>
  </si>
  <si>
    <t>611321145</t>
  </si>
  <si>
    <t>Vápenocementová omítka štuková dvouvrstvá vnitřních schodišť konstrí nanášená ručně tl 25 mm</t>
  </si>
  <si>
    <t>-2065923785</t>
  </si>
  <si>
    <t>351</t>
  </si>
  <si>
    <t>611321999</t>
  </si>
  <si>
    <t>OmítkaVPC štuková boků schodišť tl. min. 25 mm</t>
  </si>
  <si>
    <t>1171116218</t>
  </si>
  <si>
    <t>353</t>
  </si>
  <si>
    <t>611325423</t>
  </si>
  <si>
    <t>Oprava vnitřní vápenocementové štukové omítky stropů v rozsahu plochy do 50%</t>
  </si>
  <si>
    <t>94073629</t>
  </si>
  <si>
    <t>392</t>
  </si>
  <si>
    <t>612231003</t>
  </si>
  <si>
    <t>KZS vnitřních stěn EPS 70 tl. 100 mm</t>
  </si>
  <si>
    <t>-255773048</t>
  </si>
  <si>
    <t>355</t>
  </si>
  <si>
    <t>612325413</t>
  </si>
  <si>
    <t>Oprava vnitřní vápenocementové hladké omítky stěn v rozsahu plochy do 50%</t>
  </si>
  <si>
    <t>1890167401</t>
  </si>
  <si>
    <t>60</t>
  </si>
  <si>
    <t>612421626</t>
  </si>
  <si>
    <t>Vnitřní omítka zdiva vápenná nebo vápenocementová hladká</t>
  </si>
  <si>
    <t>-1039504863</t>
  </si>
  <si>
    <t>59</t>
  </si>
  <si>
    <t>612421637</t>
  </si>
  <si>
    <t>Vnitřní omítka zdiva vápenná nebo vápenocementová štuková</t>
  </si>
  <si>
    <t>1823347451</t>
  </si>
  <si>
    <t>291</t>
  </si>
  <si>
    <t>613320000</t>
  </si>
  <si>
    <t>úprava napojenéí nových pilířů na stávající-kompl cena</t>
  </si>
  <si>
    <t>ks</t>
  </si>
  <si>
    <t>-378532150</t>
  </si>
  <si>
    <t>290</t>
  </si>
  <si>
    <t>613321141</t>
  </si>
  <si>
    <t>Vápenocementová omítka štuková dvouvrstvá vnitřních pilířů nebo sloupů nanášená ručně</t>
  </si>
  <si>
    <t>2052285497</t>
  </si>
  <si>
    <t>354</t>
  </si>
  <si>
    <t>615142012</t>
  </si>
  <si>
    <t>Potažení vnitřních nosníků rabicovým pletivem</t>
  </si>
  <si>
    <t>1971183294</t>
  </si>
  <si>
    <t>152</t>
  </si>
  <si>
    <t>620471122</t>
  </si>
  <si>
    <t>Vnitřní omítka silikonová tenkovrstvá probarvená zatřená (zrnitá) tl 1,0 mm</t>
  </si>
  <si>
    <t>2075262114</t>
  </si>
  <si>
    <t>151</t>
  </si>
  <si>
    <t>620991121</t>
  </si>
  <si>
    <t xml:space="preserve">Zakrývání výplní venkovních otvorů </t>
  </si>
  <si>
    <t>1246474359</t>
  </si>
  <si>
    <t>352</t>
  </si>
  <si>
    <t>622325409</t>
  </si>
  <si>
    <t>Oprava vnější vápenné nebo vápenocementové štukové omítky složitosti 3 v rozsahu do 100%</t>
  </si>
  <si>
    <t>1782887450</t>
  </si>
  <si>
    <t>92</t>
  </si>
  <si>
    <t>622421131</t>
  </si>
  <si>
    <t>Vnější omítka stěn a štítů vápenná nebo vápenocementová hladká složitosti I</t>
  </si>
  <si>
    <t>-692660391</t>
  </si>
  <si>
    <t>417</t>
  </si>
  <si>
    <t>622611132</t>
  </si>
  <si>
    <t>Nátěr silikátový dvojnásobný vnějších omítaných stěn včetně penetrace provedený ručně</t>
  </si>
  <si>
    <t>1078276327</t>
  </si>
  <si>
    <t>364</t>
  </si>
  <si>
    <t>622635091</t>
  </si>
  <si>
    <t>Oprava  komínového zdiva nad rovinou střešní-kompl konstr</t>
  </si>
  <si>
    <t>1408960086</t>
  </si>
  <si>
    <t>147</t>
  </si>
  <si>
    <t>622711112</t>
  </si>
  <si>
    <t>KZS ostění pod omítku minerální vlákno tl 20 mm vč. doplňků</t>
  </si>
  <si>
    <t>-1564703142</t>
  </si>
  <si>
    <t>259</t>
  </si>
  <si>
    <t>622717222</t>
  </si>
  <si>
    <t>KZS stěn budov pod omítku deskami z minerálních vláken s kolmou orientací tl 150 mm vč. lišt a doplňků</t>
  </si>
  <si>
    <t>-1134164013</t>
  </si>
  <si>
    <t>260</t>
  </si>
  <si>
    <t>622746215</t>
  </si>
  <si>
    <t>KZS stěn vnitř  EPS70 tl 150 mm</t>
  </si>
  <si>
    <t>-265731278</t>
  </si>
  <si>
    <t>386</t>
  </si>
  <si>
    <t>628641121</t>
  </si>
  <si>
    <t>Repase stávajících povrchů schodišť po odstr. PVC - srov pol</t>
  </si>
  <si>
    <t>1502274659</t>
  </si>
  <si>
    <t>328</t>
  </si>
  <si>
    <t>631311115</t>
  </si>
  <si>
    <t>Bet. nad trapéz pl tl do 80 mm z betonu prostého tř. C 20/25</t>
  </si>
  <si>
    <t>1021177524</t>
  </si>
  <si>
    <t>49</t>
  </si>
  <si>
    <t>631319151</t>
  </si>
  <si>
    <t>Příplatek k bet tl 80 mm za přehlazení ocelovým hladítkem</t>
  </si>
  <si>
    <t>1292201129</t>
  </si>
  <si>
    <t>330</t>
  </si>
  <si>
    <t>631362021</t>
  </si>
  <si>
    <t>D+M výztuž mazanin svařovanými sítěmi Kari15/15 6</t>
  </si>
  <si>
    <t>-684432899</t>
  </si>
  <si>
    <t>372</t>
  </si>
  <si>
    <t>632450121</t>
  </si>
  <si>
    <t>Vyrovnávací stěrka pod podlahy</t>
  </si>
  <si>
    <t>-1711609794</t>
  </si>
  <si>
    <t>365</t>
  </si>
  <si>
    <t>941111122</t>
  </si>
  <si>
    <t>Montáž lešení řadového trubkového lehkého s podlahami zatížení do 200 kg/m2 š do 1,2 m v do 25 m</t>
  </si>
  <si>
    <t>273047067</t>
  </si>
  <si>
    <t>366</t>
  </si>
  <si>
    <t>941111222</t>
  </si>
  <si>
    <t>Příplatek k lešení řadovému trubkovému lehkému s podlahami š 1,2 m v 25 m za první a ZKD den použití</t>
  </si>
  <si>
    <t>-697566726</t>
  </si>
  <si>
    <t>367</t>
  </si>
  <si>
    <t>941111822</t>
  </si>
  <si>
    <t>Demontáž lešení řadového trubkového lehkého s podlahami zatížení do 200 kg/m2 š do 1,2 m v do 25 m</t>
  </si>
  <si>
    <t>761048429</t>
  </si>
  <si>
    <t>110</t>
  </si>
  <si>
    <t>949111111</t>
  </si>
  <si>
    <t>Lešení lehké pomocné kozové trubkové o výšce lešeňové podlahy do 1,2 m</t>
  </si>
  <si>
    <t>2017060152</t>
  </si>
  <si>
    <t>111</t>
  </si>
  <si>
    <t>952901111</t>
  </si>
  <si>
    <t>Vyčištění budov bytové a občanské výstavby při výšce podlaží do 4 m</t>
  </si>
  <si>
    <t>1394010257</t>
  </si>
  <si>
    <t>112</t>
  </si>
  <si>
    <t>952902110</t>
  </si>
  <si>
    <t>Vícenásobné čištění budov zametáním v místnostech, chodbách, na schodištích nebo půdách</t>
  </si>
  <si>
    <t>-574603993</t>
  </si>
  <si>
    <t>369</t>
  </si>
  <si>
    <t>962032432</t>
  </si>
  <si>
    <t>Bourání zdiva cihelných z dutých nebo plných cihel pálených i nepálených na MV nebo MVC přes 1 m3</t>
  </si>
  <si>
    <t>-1560532509</t>
  </si>
  <si>
    <t>371</t>
  </si>
  <si>
    <t>963023611</t>
  </si>
  <si>
    <t>Vybourání schodišťových stupňů ze zdi kamenné jednostranně</t>
  </si>
  <si>
    <t>m</t>
  </si>
  <si>
    <t>518605945</t>
  </si>
  <si>
    <t>368</t>
  </si>
  <si>
    <t>963031434</t>
  </si>
  <si>
    <t>Bourání cihelných kleneb na MV nebo MVC tl do 300 mm</t>
  </si>
  <si>
    <t>-682402345</t>
  </si>
  <si>
    <t>313</t>
  </si>
  <si>
    <t>965081113</t>
  </si>
  <si>
    <t>Bourání dlažby z dlaždic půdních plochy přes 1 m2</t>
  </si>
  <si>
    <t>1737950512</t>
  </si>
  <si>
    <t>312</t>
  </si>
  <si>
    <t>965082922</t>
  </si>
  <si>
    <t>Odstranění násypu z keramzitu tl. 40 mm a zpětné uložení na násyp</t>
  </si>
  <si>
    <t>418571403</t>
  </si>
  <si>
    <t>311</t>
  </si>
  <si>
    <t>965082933</t>
  </si>
  <si>
    <t>Odstranění násypů  tl do 200 mm pl přes 2 m2a zpětné uložení (podél UPE)</t>
  </si>
  <si>
    <t>1354419887</t>
  </si>
  <si>
    <t>309</t>
  </si>
  <si>
    <t>973031325</t>
  </si>
  <si>
    <t>Vysekání kapes pro UPEve zdivu cihelném na MV nebo MVC pl do 0,10 m2 hl do 300 mm</t>
  </si>
  <si>
    <t>-1069173578</t>
  </si>
  <si>
    <t>280</t>
  </si>
  <si>
    <t>978013191</t>
  </si>
  <si>
    <t>Otlučení vnitřní vápenné nebo vápenocementové omítky stěn stěn v rozsahu do 100 %</t>
  </si>
  <si>
    <t>614666366</t>
  </si>
  <si>
    <t>119</t>
  </si>
  <si>
    <t>979090000</t>
  </si>
  <si>
    <t>Kontejnery 3,5 m3</t>
  </si>
  <si>
    <t>-2111282067</t>
  </si>
  <si>
    <t>314</t>
  </si>
  <si>
    <t>997013217</t>
  </si>
  <si>
    <t>Vnitrostaveništní doprava suti a vybouraných hmot pro budovy v do 24 m ručně</t>
  </si>
  <si>
    <t>-1542275541</t>
  </si>
  <si>
    <t>315</t>
  </si>
  <si>
    <t>997013312</t>
  </si>
  <si>
    <t>Montáž a demontáž shozu suti v do 20 m</t>
  </si>
  <si>
    <t>1090894332</t>
  </si>
  <si>
    <t>316</t>
  </si>
  <si>
    <t>997013322</t>
  </si>
  <si>
    <t>Příplatek k shozu suti v do 20 m za první a ZKD den použití</t>
  </si>
  <si>
    <t>100202235</t>
  </si>
  <si>
    <t>317</t>
  </si>
  <si>
    <t>997211612</t>
  </si>
  <si>
    <t>Nakládání vybouraných hmot na dopravní prostředky pro vodorovnou dopravu</t>
  </si>
  <si>
    <t>208558519</t>
  </si>
  <si>
    <t>318</t>
  </si>
  <si>
    <t>997221131</t>
  </si>
  <si>
    <t>Vodorovná doprava vybouraných hmot nošením do 50 m</t>
  </si>
  <si>
    <t>-1081469713</t>
  </si>
  <si>
    <t>301</t>
  </si>
  <si>
    <t>998011003</t>
  </si>
  <si>
    <t>Přesun hmot pro budovy zděné v do 24 m</t>
  </si>
  <si>
    <t>-2115655396</t>
  </si>
  <si>
    <t>210</t>
  </si>
  <si>
    <t>711441559</t>
  </si>
  <si>
    <t>Provedení izolace proti tlakové vodě vodorovné přitavením pásu NAIP</t>
  </si>
  <si>
    <t>204916178</t>
  </si>
  <si>
    <t>211</t>
  </si>
  <si>
    <t>628361090</t>
  </si>
  <si>
    <t>pás modifikovaný</t>
  </si>
  <si>
    <t>32</t>
  </si>
  <si>
    <t>1510581290</t>
  </si>
  <si>
    <t>261</t>
  </si>
  <si>
    <t>711442559</t>
  </si>
  <si>
    <t>Provedení izolace proti tlakové vodě svislé přitavením modif.pásu</t>
  </si>
  <si>
    <t>81235187</t>
  </si>
  <si>
    <t>305</t>
  </si>
  <si>
    <t>998711203</t>
  </si>
  <si>
    <t>Přesun hmot procentní pro izolace proti vodě, vlhkosti a plynům v objektech v do 60 m</t>
  </si>
  <si>
    <t>%</t>
  </si>
  <si>
    <t>1305159464</t>
  </si>
  <si>
    <t>303</t>
  </si>
  <si>
    <t>713120811</t>
  </si>
  <si>
    <t>Odstranění tepelné izolace podlah volně kladených z vláknitých materiálů tl do 100 mm vč folie</t>
  </si>
  <si>
    <t>1199927905</t>
  </si>
  <si>
    <t>326</t>
  </si>
  <si>
    <t>713121111</t>
  </si>
  <si>
    <t>Montáž izolace kročejové  podlah volně kladenými rohožemi, pásy, dílci, deskami 1 vrstva</t>
  </si>
  <si>
    <t>-2146773725</t>
  </si>
  <si>
    <t>327</t>
  </si>
  <si>
    <t>611553510</t>
  </si>
  <si>
    <t>-1870790716</t>
  </si>
  <si>
    <t>358</t>
  </si>
  <si>
    <t>713151111</t>
  </si>
  <si>
    <t>Montáž izolace tepelné střech šikmých kladené volně mezi krokve rohoží, pásů, desek</t>
  </si>
  <si>
    <t>-1251437391</t>
  </si>
  <si>
    <t>359</t>
  </si>
  <si>
    <t>631508220</t>
  </si>
  <si>
    <t>pás tepelně izolační minerální 60mm</t>
  </si>
  <si>
    <t>-935696726</t>
  </si>
  <si>
    <t>361</t>
  </si>
  <si>
    <t>631508510</t>
  </si>
  <si>
    <t>pás tepelně izolačn minerální 140 mm</t>
  </si>
  <si>
    <t>1054819942</t>
  </si>
  <si>
    <t>362</t>
  </si>
  <si>
    <t>631508490</t>
  </si>
  <si>
    <t>pás tepelně izolační minerální 100 mm</t>
  </si>
  <si>
    <t>1491309342</t>
  </si>
  <si>
    <t>363</t>
  </si>
  <si>
    <t>998713203</t>
  </si>
  <si>
    <t>Přesun hmot procentní pro izolace tepelné v objektech v do 24 m</t>
  </si>
  <si>
    <t>-481970135</t>
  </si>
  <si>
    <t>411</t>
  </si>
  <si>
    <t>714121002</t>
  </si>
  <si>
    <t>D+M SDK podhled 1200/2400 mm s vysokou pohltivostí zvuku min 15% děr</t>
  </si>
  <si>
    <t>-1045427767</t>
  </si>
  <si>
    <t>157</t>
  </si>
  <si>
    <t>721999999</t>
  </si>
  <si>
    <t>1207350553</t>
  </si>
  <si>
    <t>155</t>
  </si>
  <si>
    <t>722999999</t>
  </si>
  <si>
    <t>-1694766532</t>
  </si>
  <si>
    <t>396</t>
  </si>
  <si>
    <t>725245254</t>
  </si>
  <si>
    <t>-628710241</t>
  </si>
  <si>
    <t>156</t>
  </si>
  <si>
    <t>725999999</t>
  </si>
  <si>
    <t>1506228331</t>
  </si>
  <si>
    <t>162</t>
  </si>
  <si>
    <t>731999999</t>
  </si>
  <si>
    <t>-283847157</t>
  </si>
  <si>
    <t>-802408079</t>
  </si>
  <si>
    <t>332</t>
  </si>
  <si>
    <t>762331911</t>
  </si>
  <si>
    <t>Vyřezání části střechy pro světlovody a stř okna  plochy řeziva do 120 cm2 délky do 3 m</t>
  </si>
  <si>
    <t>1648434680</t>
  </si>
  <si>
    <t>95</t>
  </si>
  <si>
    <t>762341016</t>
  </si>
  <si>
    <t>Bednění střech rovných z desek OSB tl 20 mm na sraz šroubovaných na krokve</t>
  </si>
  <si>
    <t>828170300</t>
  </si>
  <si>
    <t>335</t>
  </si>
  <si>
    <t>762341914</t>
  </si>
  <si>
    <t>Vyřezání části laťování střech průřezu latí do 25 cm2 plochy jednotlivě přes 4 m2</t>
  </si>
  <si>
    <t>637488398</t>
  </si>
  <si>
    <t>419</t>
  </si>
  <si>
    <t>762341999</t>
  </si>
  <si>
    <t>D+M nos. konstr vč bednění pod oplech. římsy</t>
  </si>
  <si>
    <t>-1582259628</t>
  </si>
  <si>
    <t>302</t>
  </si>
  <si>
    <t>762526811</t>
  </si>
  <si>
    <t>Demontáž podlah z OSB desek tloušťky do 20 mm bez polštářů</t>
  </si>
  <si>
    <t>1534004335</t>
  </si>
  <si>
    <t>336</t>
  </si>
  <si>
    <t>762751810</t>
  </si>
  <si>
    <t>Demontáž prostorových vázaných kcí na hladko z hraněného řeziva průřezové plochy do 120 cm2</t>
  </si>
  <si>
    <t>1691029800</t>
  </si>
  <si>
    <t>338</t>
  </si>
  <si>
    <t>762751820</t>
  </si>
  <si>
    <t>Demontáž prostorových vázaných kcí na hladko z hraněného řeziva průřezové plochy do 224 cm2</t>
  </si>
  <si>
    <t>-243705785</t>
  </si>
  <si>
    <t>337</t>
  </si>
  <si>
    <t>762751850</t>
  </si>
  <si>
    <t>Demontáž prostorových vázaných kcí na hladko z hraněného řeziva průřezové plochy do 540 cm2</t>
  </si>
  <si>
    <t>-955985171</t>
  </si>
  <si>
    <t>306</t>
  </si>
  <si>
    <t>998762203</t>
  </si>
  <si>
    <t>Přesun hmot procentní pro kce tesařské v objektech v do 24 m</t>
  </si>
  <si>
    <t>-422189401</t>
  </si>
  <si>
    <t>324</t>
  </si>
  <si>
    <t>763131532</t>
  </si>
  <si>
    <t>SDK podhl deska 1xDF15 bez TI jednovrstvá spodní kce profil CD+UD REV30 DP2</t>
  </si>
  <si>
    <t>1885734341</t>
  </si>
  <si>
    <t>321</t>
  </si>
  <si>
    <t>763131751</t>
  </si>
  <si>
    <t>D+ Montáž parotěsné zábrany do SDK podhledu</t>
  </si>
  <si>
    <t>270992929</t>
  </si>
  <si>
    <t>356</t>
  </si>
  <si>
    <t>763732212</t>
  </si>
  <si>
    <t>D+Montáž plnostěnných vazníků konstrukční délky do 18 m</t>
  </si>
  <si>
    <t>-957539060</t>
  </si>
  <si>
    <t>320</t>
  </si>
  <si>
    <t>998763403</t>
  </si>
  <si>
    <t>Přesun hmot procentní pro sádrokartonové konstrukce v objektech v do 24 m</t>
  </si>
  <si>
    <t>-192328427</t>
  </si>
  <si>
    <t>253</t>
  </si>
  <si>
    <t>764211521</t>
  </si>
  <si>
    <t>Krytina Zn-Ti tl 0,7 mm předrezivělá hladká střešní ze svitků</t>
  </si>
  <si>
    <t>1890457148</t>
  </si>
  <si>
    <t>418</t>
  </si>
  <si>
    <t>764248411</t>
  </si>
  <si>
    <t>Oplechování římsy rovné mechanicky kotvené z TiZn předzvětralého plechu rš přes 670 mm</t>
  </si>
  <si>
    <t>-1129963540</t>
  </si>
  <si>
    <t>422</t>
  </si>
  <si>
    <t>764248999</t>
  </si>
  <si>
    <t>D+M  napjení oplechování římsy pod vikýřem  na stáv. boční římsy</t>
  </si>
  <si>
    <t>1961427817</t>
  </si>
  <si>
    <t>99</t>
  </si>
  <si>
    <t>764252503</t>
  </si>
  <si>
    <t>Žlab Zn-Ti podokapní půlkruhový rš 330 mm vč. háků a doplňků</t>
  </si>
  <si>
    <t>-169307003</t>
  </si>
  <si>
    <t>420</t>
  </si>
  <si>
    <t>764341403</t>
  </si>
  <si>
    <t>Lemování zdi vikýře TiZn předzvětralého plechu rš 250 mm</t>
  </si>
  <si>
    <t>1738003673</t>
  </si>
  <si>
    <t>129</t>
  </si>
  <si>
    <t>764510540</t>
  </si>
  <si>
    <t>Oplechování parapetů Zn-Ti rš 250 mm včetně rohů</t>
  </si>
  <si>
    <t>420612264</t>
  </si>
  <si>
    <t>421</t>
  </si>
  <si>
    <t>764543407</t>
  </si>
  <si>
    <t>Žlaby nástřešní oblého tvaru včetně háků, čel a hrdel z TiZn předzvětralého plechu rš 670 mm</t>
  </si>
  <si>
    <t>-357465581</t>
  </si>
  <si>
    <t>101</t>
  </si>
  <si>
    <t>764554504</t>
  </si>
  <si>
    <t>Odpadní trouby Zn-Ti kruhové průměr 150 mm vč. doplˇků</t>
  </si>
  <si>
    <t>-965903914</t>
  </si>
  <si>
    <t>357</t>
  </si>
  <si>
    <t>764999999</t>
  </si>
  <si>
    <t>D+ M folie pod plechovou krytinu</t>
  </si>
  <si>
    <t>-1228080917</t>
  </si>
  <si>
    <t>340</t>
  </si>
  <si>
    <t>998764203</t>
  </si>
  <si>
    <t>Přesun hmot procentní pro konstrukce klempířské v objektech v do 24 m</t>
  </si>
  <si>
    <t>47744925</t>
  </si>
  <si>
    <t>333</t>
  </si>
  <si>
    <t>765111803</t>
  </si>
  <si>
    <t>Demontáž krytiny keramické drážkové sklonu do 30° na sucho k dalšímu použití</t>
  </si>
  <si>
    <t>1672377546</t>
  </si>
  <si>
    <t>334</t>
  </si>
  <si>
    <t>765191901</t>
  </si>
  <si>
    <t>Demontáž pojistné hydroizolační fólie kladené ve sklonu do 30°</t>
  </si>
  <si>
    <t>990756773</t>
  </si>
  <si>
    <t>262</t>
  </si>
  <si>
    <t>766000000</t>
  </si>
  <si>
    <t>D+M  ozn1 proskl stěna vč dveří 3,09x2,7m- předb</t>
  </si>
  <si>
    <t>128995210</t>
  </si>
  <si>
    <t>400</t>
  </si>
  <si>
    <t>766001000</t>
  </si>
  <si>
    <t>D+M  ozn 2a  5a dveře vnitř vč zárubně a kování 08x2,1m</t>
  </si>
  <si>
    <t>-1470399796</t>
  </si>
  <si>
    <t>264</t>
  </si>
  <si>
    <t>766002000</t>
  </si>
  <si>
    <t>D+M ozn 1 dveře vnitř vč zárubně a kování 09x2,1m</t>
  </si>
  <si>
    <t>1885877756</t>
  </si>
  <si>
    <t>265</t>
  </si>
  <si>
    <t>766003000</t>
  </si>
  <si>
    <t>D+M ozn 2 dveře vnitř vč zárubně a kování 0,8x2,1m</t>
  </si>
  <si>
    <t>339706207</t>
  </si>
  <si>
    <t>270</t>
  </si>
  <si>
    <t>766004000</t>
  </si>
  <si>
    <t>D+M ozn 4 dveře vnitř vč zárubně a kování 08x2,1m</t>
  </si>
  <si>
    <t>-836813157</t>
  </si>
  <si>
    <t>401</t>
  </si>
  <si>
    <t>766005000</t>
  </si>
  <si>
    <t>D+M ozn 3 dveře vnitř vč zárubně a kování 0,9x2,1m</t>
  </si>
  <si>
    <t>1223865810</t>
  </si>
  <si>
    <t>402</t>
  </si>
  <si>
    <t>766006000</t>
  </si>
  <si>
    <t>D+M ozn 6v,6 dveře vnitř vč zárubně a kování 0,8x1,97m</t>
  </si>
  <si>
    <t>-886166851</t>
  </si>
  <si>
    <t>403</t>
  </si>
  <si>
    <t>766007000</t>
  </si>
  <si>
    <t>D+M ozn 7 dveře vnitř vč zárubně a kování 0,6x1,97m</t>
  </si>
  <si>
    <t>-882393198</t>
  </si>
  <si>
    <t>404</t>
  </si>
  <si>
    <t>766008000</t>
  </si>
  <si>
    <t>D+M ozn 10 dveře vnitř vč zárubně a kování 1,25x2,5m</t>
  </si>
  <si>
    <t>-1404681235</t>
  </si>
  <si>
    <t>405</t>
  </si>
  <si>
    <t>766009000</t>
  </si>
  <si>
    <t>D+M ozn A okno vč kování 1,3x2,08m</t>
  </si>
  <si>
    <t>1565612209</t>
  </si>
  <si>
    <t>406</t>
  </si>
  <si>
    <t>766011000</t>
  </si>
  <si>
    <t>D+M ozn C  okno vč. kování 0,6x1,8m</t>
  </si>
  <si>
    <t>958306760</t>
  </si>
  <si>
    <t>407</t>
  </si>
  <si>
    <t>766012000</t>
  </si>
  <si>
    <t>D+M ozn D okno vč kování  2,7x1,8m</t>
  </si>
  <si>
    <t>1468296434</t>
  </si>
  <si>
    <t>263</t>
  </si>
  <si>
    <t>766100000</t>
  </si>
  <si>
    <t>D+M ozn B okno vč kování 3,5x2,08m</t>
  </si>
  <si>
    <t>1218861069</t>
  </si>
  <si>
    <t>164</t>
  </si>
  <si>
    <t>766671474</t>
  </si>
  <si>
    <t>D+M ozn S Střešní okna 660x1180 vč žaluzie a lemování do krytiny vlnité</t>
  </si>
  <si>
    <t>1034845180</t>
  </si>
  <si>
    <t>168</t>
  </si>
  <si>
    <t>766694111</t>
  </si>
  <si>
    <t>D+ Montáž parapetních desek dřevěných</t>
  </si>
  <si>
    <t>-76246932</t>
  </si>
  <si>
    <t>395</t>
  </si>
  <si>
    <t>767161811</t>
  </si>
  <si>
    <t>Demontáž zábradlí  3 np</t>
  </si>
  <si>
    <t>1444146908</t>
  </si>
  <si>
    <t>193</t>
  </si>
  <si>
    <t>767162210</t>
  </si>
  <si>
    <t>Montáž litinové zábradlí vč. madla</t>
  </si>
  <si>
    <t>-866997755</t>
  </si>
  <si>
    <t>408</t>
  </si>
  <si>
    <t>767330133</t>
  </si>
  <si>
    <t>D+M tubusového světlovodu rozptylovač světla, průměru do 550 mm</t>
  </si>
  <si>
    <t>-2043848482</t>
  </si>
  <si>
    <t>186</t>
  </si>
  <si>
    <t>998767202</t>
  </si>
  <si>
    <t>-558971168</t>
  </si>
  <si>
    <t>394</t>
  </si>
  <si>
    <t>specifikace</t>
  </si>
  <si>
    <t>Dodávka prvků zábradlí H 152 (67 ks) vč. sloupků(67 ks) a úchytů prvků (2 x 35,2 m), madla ( 36,5 m)</t>
  </si>
  <si>
    <t>798591551</t>
  </si>
  <si>
    <t>131</t>
  </si>
  <si>
    <t>771413113</t>
  </si>
  <si>
    <t>Montáž soklíků pórovinových lepených rovných v do 120 mm-předb.</t>
  </si>
  <si>
    <t>935094937</t>
  </si>
  <si>
    <t>133</t>
  </si>
  <si>
    <t>771575113</t>
  </si>
  <si>
    <t>Montáž podlah keramických režných hladkých lepených disperzním lepidlem do 12 ks/m2</t>
  </si>
  <si>
    <t>1762201672</t>
  </si>
  <si>
    <t>250</t>
  </si>
  <si>
    <t>5976100000</t>
  </si>
  <si>
    <t>-801476094</t>
  </si>
  <si>
    <t>187</t>
  </si>
  <si>
    <t>998771202</t>
  </si>
  <si>
    <t>Přesun hmot pro podlahy z dlaždic v objektech v do 12 m</t>
  </si>
  <si>
    <t>462699570</t>
  </si>
  <si>
    <t>384</t>
  </si>
  <si>
    <t>776511810</t>
  </si>
  <si>
    <t>Demontáž lepených povlakových podlah chodby</t>
  </si>
  <si>
    <t>1488047086</t>
  </si>
  <si>
    <t>385</t>
  </si>
  <si>
    <t>776511820</t>
  </si>
  <si>
    <t>Demontáž lepených povlakových podlah a schodiště</t>
  </si>
  <si>
    <t>1610625658</t>
  </si>
  <si>
    <t>379</t>
  </si>
  <si>
    <t>776521100</t>
  </si>
  <si>
    <t>Lepení pásů povlakových podlah plastových</t>
  </si>
  <si>
    <t>-254198727</t>
  </si>
  <si>
    <t>380</t>
  </si>
  <si>
    <t>284110240</t>
  </si>
  <si>
    <t>-159105135</t>
  </si>
  <si>
    <t>375</t>
  </si>
  <si>
    <t>776521200</t>
  </si>
  <si>
    <t>Lepení vinilové podlahy</t>
  </si>
  <si>
    <t>1523031010</t>
  </si>
  <si>
    <t>376</t>
  </si>
  <si>
    <t>284102500</t>
  </si>
  <si>
    <t>1124294511</t>
  </si>
  <si>
    <t>378</t>
  </si>
  <si>
    <t>776990111</t>
  </si>
  <si>
    <t>Vyrovnání podkladu samonivelační stěrkou tl 3 mm pevnosti 15 Mpa</t>
  </si>
  <si>
    <t>1395763253</t>
  </si>
  <si>
    <t>377</t>
  </si>
  <si>
    <t>998776203</t>
  </si>
  <si>
    <t>Přesun hmot procentní pro podlahy povlakové v objektech v do 24 m</t>
  </si>
  <si>
    <t>-1054222601</t>
  </si>
  <si>
    <t>373</t>
  </si>
  <si>
    <t>777115031</t>
  </si>
  <si>
    <t>Litá podlaha tl. do 3 mm s třídou reakce na oheň Cfl - S1</t>
  </si>
  <si>
    <t>-505194069</t>
  </si>
  <si>
    <t>374</t>
  </si>
  <si>
    <t>998777203</t>
  </si>
  <si>
    <t>Přesun hmot procentní pro podlahy lité v objektech v do 24 m</t>
  </si>
  <si>
    <t>-2125080090</t>
  </si>
  <si>
    <t>135</t>
  </si>
  <si>
    <t>781413111</t>
  </si>
  <si>
    <t>Montáž obkladů vnitřních stěn z obkladaček pórovinových vč lišt</t>
  </si>
  <si>
    <t>-245054187</t>
  </si>
  <si>
    <t>136</t>
  </si>
  <si>
    <t>597610000</t>
  </si>
  <si>
    <t>1683890073</t>
  </si>
  <si>
    <t>137</t>
  </si>
  <si>
    <t>781479191</t>
  </si>
  <si>
    <t>Příplatek k montáži obkladů keramických za plochu do 10 m2</t>
  </si>
  <si>
    <t>-1758047416</t>
  </si>
  <si>
    <t>387</t>
  </si>
  <si>
    <t>998781203</t>
  </si>
  <si>
    <t>Přesun hmot procentní pro obklady keramické v objektech v do 24 m</t>
  </si>
  <si>
    <t>-1752338025</t>
  </si>
  <si>
    <t>381</t>
  </si>
  <si>
    <t>782532412</t>
  </si>
  <si>
    <t>Montáž obkladu schodiště - srov.pol</t>
  </si>
  <si>
    <t>-858235552</t>
  </si>
  <si>
    <t>382</t>
  </si>
  <si>
    <t>583813450</t>
  </si>
  <si>
    <t>-10552463</t>
  </si>
  <si>
    <t>397</t>
  </si>
  <si>
    <t>782611111</t>
  </si>
  <si>
    <t>D+M obklad hlava pilířů na nové podesé</t>
  </si>
  <si>
    <t>-1790508307</t>
  </si>
  <si>
    <t>383</t>
  </si>
  <si>
    <t>998782203</t>
  </si>
  <si>
    <t>Přesun hmot procentní pro obklady kamenné v objektech v do 60 m</t>
  </si>
  <si>
    <t>-1049231625</t>
  </si>
  <si>
    <t>89</t>
  </si>
  <si>
    <t>783783312</t>
  </si>
  <si>
    <t>Nátěry tesařských kcí proti dřevokazným houbám, hmyzu a plísním preventivní dvojnásobné v exteriéru</t>
  </si>
  <si>
    <t>-1173990573</t>
  </si>
  <si>
    <t>409</t>
  </si>
  <si>
    <t>78400100</t>
  </si>
  <si>
    <t>Omyvatelná barva dvojnásobná v. 120  schody chodba</t>
  </si>
  <si>
    <t>809748194</t>
  </si>
  <si>
    <t>388</t>
  </si>
  <si>
    <t>784121003</t>
  </si>
  <si>
    <t>Oškrabání malby v mísnostech výšky do 5,00 m</t>
  </si>
  <si>
    <t>1243003050</t>
  </si>
  <si>
    <t>389</t>
  </si>
  <si>
    <t>784121009</t>
  </si>
  <si>
    <t>Oškrabání malby na schodišti o výšce podlaží do 5,00 m</t>
  </si>
  <si>
    <t>-302586430</t>
  </si>
  <si>
    <t>390</t>
  </si>
  <si>
    <t>784221103</t>
  </si>
  <si>
    <t>Dvojnásobné bílé malby  ze směsí za sucha dobře otěruvzdorných v místnostech do 5,00 m</t>
  </si>
  <si>
    <t>1422347349</t>
  </si>
  <si>
    <t>391</t>
  </si>
  <si>
    <t>784221109</t>
  </si>
  <si>
    <t>Dvojnásobné bílé malby  ze směsí za sucha dobře otěruvzdorných na schodišti do 5,00 m</t>
  </si>
  <si>
    <t>1683500073</t>
  </si>
  <si>
    <t>272</t>
  </si>
  <si>
    <t>784453000</t>
  </si>
  <si>
    <t>Malby bílé dvojnásobné na SDK</t>
  </si>
  <si>
    <t>1850070813</t>
  </si>
  <si>
    <t>3</t>
  </si>
  <si>
    <t>410</t>
  </si>
  <si>
    <t>210M</t>
  </si>
  <si>
    <t>64</t>
  </si>
  <si>
    <t>896636924</t>
  </si>
  <si>
    <t>271</t>
  </si>
  <si>
    <t>24</t>
  </si>
  <si>
    <t>Přípomoce HSV</t>
  </si>
  <si>
    <t>1449924912</t>
  </si>
  <si>
    <t>399</t>
  </si>
  <si>
    <t>24 1</t>
  </si>
  <si>
    <t>1669270189</t>
  </si>
  <si>
    <t>232</t>
  </si>
  <si>
    <t>33 HSV</t>
  </si>
  <si>
    <t>HSV přípomoce výtah a plošina</t>
  </si>
  <si>
    <t>HZS</t>
  </si>
  <si>
    <t>-1686013194</t>
  </si>
  <si>
    <t>231</t>
  </si>
  <si>
    <t>33 M</t>
  </si>
  <si>
    <t>D+M výtah kompl.konstr.</t>
  </si>
  <si>
    <t>506495766</t>
  </si>
  <si>
    <t>300</t>
  </si>
  <si>
    <t>33 M1</t>
  </si>
  <si>
    <t>D+M škmá schodiš´tová  plošina</t>
  </si>
  <si>
    <t>-1084035052</t>
  </si>
  <si>
    <t>D+M typové zástěny  kompl vč. dveří</t>
  </si>
  <si>
    <t>998766203</t>
  </si>
  <si>
    <t>Přesun hmot pro zámečnické konstrukce v objektech v do 24m</t>
  </si>
  <si>
    <t>Přesun hmot pro truhl konstrukce v obj v do 24m</t>
  </si>
  <si>
    <t xml:space="preserve">Celkem   </t>
  </si>
  <si>
    <t xml:space="preserve">Proplach a dezinfekce vodovodního potrubí do DN 80   </t>
  </si>
  <si>
    <t>722290234</t>
  </si>
  <si>
    <t>721</t>
  </si>
  <si>
    <t>h</t>
  </si>
  <si>
    <t xml:space="preserve">Stavební přípomoci - dražkovaní, sekaní, sádrování a apod. a ostatní práce   </t>
  </si>
  <si>
    <t>722K02</t>
  </si>
  <si>
    <t>R</t>
  </si>
  <si>
    <t xml:space="preserve">Napojení na stavající rozvody vodovodu   </t>
  </si>
  <si>
    <t>722K01</t>
  </si>
  <si>
    <t xml:space="preserve">Ventily plastové PPR přímé DN 32   </t>
  </si>
  <si>
    <t>722240103</t>
  </si>
  <si>
    <t xml:space="preserve">Ventily plastové PPR přímé DN 25   </t>
  </si>
  <si>
    <t>722240102</t>
  </si>
  <si>
    <t xml:space="preserve">Ventily plastové PPR přímé DN 20   </t>
  </si>
  <si>
    <t>722240101</t>
  </si>
  <si>
    <t xml:space="preserve">Ventily plastové PPR přímé DN 15   </t>
  </si>
  <si>
    <t>722240121</t>
  </si>
  <si>
    <t xml:space="preserve">Nástěnka závitová plastová PPR PN 20 DN 16 x G 1/2   </t>
  </si>
  <si>
    <t>722220151</t>
  </si>
  <si>
    <t xml:space="preserve">Termoizolačními trubice z PE tl. 13 mm pro DN 32   </t>
  </si>
  <si>
    <t>722181233</t>
  </si>
  <si>
    <t xml:space="preserve">Termoizolačními trubice z PE tl. 13 mm pro DN 25   </t>
  </si>
  <si>
    <t>722181232</t>
  </si>
  <si>
    <t xml:space="preserve">Termoizolačními trubice z PE tl. 13 mm pro DN 20   </t>
  </si>
  <si>
    <t>722181231</t>
  </si>
  <si>
    <t xml:space="preserve">Termoizolačními trubice z PE tl. 13 mm pro DN 15   </t>
  </si>
  <si>
    <t xml:space="preserve">Potrubí vodovodní plastové PPR svar polyfuze PN 20 D 32 x5,4 mm   </t>
  </si>
  <si>
    <t>722174024</t>
  </si>
  <si>
    <t xml:space="preserve">Potrubí vodovodní plastové PPR svar polyfuze PN 20 D 25 x 4,2 mm   </t>
  </si>
  <si>
    <t>722174023</t>
  </si>
  <si>
    <t xml:space="preserve">Potrubí vodovodní plastové PPR svar polyfuze PN 20 D 20 x 3,4 mm   </t>
  </si>
  <si>
    <t>722174022</t>
  </si>
  <si>
    <t xml:space="preserve">Potrubí vodovodní plastové PPR svar polyfuze PN 20 D 16 x 2,7 mm   </t>
  </si>
  <si>
    <t>722174021</t>
  </si>
  <si>
    <t xml:space="preserve">Zdravotechnika - vnitřní vodovod   </t>
  </si>
  <si>
    <t>722</t>
  </si>
  <si>
    <t>soubor</t>
  </si>
  <si>
    <t xml:space="preserve">Pisoárový záchodek automatický, včetně  splachovací hlavice s elektronikou, elektromagnetický ventil, rohový ventil, propojovací hadice, sifon   </t>
  </si>
  <si>
    <t>725121521</t>
  </si>
  <si>
    <t xml:space="preserve">Ventil rohový včetně připojovací flexi nerez hadičky G 1/2   </t>
  </si>
  <si>
    <t>725813111</t>
  </si>
  <si>
    <t xml:space="preserve">Baterie bidetové stojánkové klasické   </t>
  </si>
  <si>
    <t>725823121</t>
  </si>
  <si>
    <t xml:space="preserve">Bidet bez armatur výtokových keramický závěsný se zápachovou uzávěrkou   </t>
  </si>
  <si>
    <t>725231203</t>
  </si>
  <si>
    <t xml:space="preserve">Instalační předstěna -pro bidet v 1120 mm do lehkých stěn s kovovou kcí včetně montažního materiálu   </t>
  </si>
  <si>
    <t>726131011</t>
  </si>
  <si>
    <t xml:space="preserve">Baterie nástěnné klasické s otáčivým kulatým ústím a délkou ramínka 200 mm pro výlevku   </t>
  </si>
  <si>
    <t>725821321</t>
  </si>
  <si>
    <t xml:space="preserve">Výlevka bez výtokových armatur keramická se sklopnou plastovou mřížkou 425 mm   </t>
  </si>
  <si>
    <t>725331111</t>
  </si>
  <si>
    <t xml:space="preserve">Zápachová uzávěrka pro dřezy DN 40/50   </t>
  </si>
  <si>
    <t>725862103</t>
  </si>
  <si>
    <t xml:space="preserve">Baterie dřezové stojánkové pákové s otáčivým kulatým ústím   </t>
  </si>
  <si>
    <t>725821325</t>
  </si>
  <si>
    <t xml:space="preserve">Montáž dřezu ostatních typů včetně připojení,dodávka dřezu bude součásti dodávky vybavení   </t>
  </si>
  <si>
    <t>725319111</t>
  </si>
  <si>
    <t xml:space="preserve">Baterie umyvadlové stojánkové pákové   </t>
  </si>
  <si>
    <t>725822612</t>
  </si>
  <si>
    <t xml:space="preserve">Umyvadlo keramické připevněné na stěnu šrouby bílé včetně sifonu   </t>
  </si>
  <si>
    <t>725211603</t>
  </si>
  <si>
    <t xml:space="preserve">Umyvadlo keramické pro ZTP  připevněné na stěnu bílé šrouby včetně sifonu   </t>
  </si>
  <si>
    <t>725211612</t>
  </si>
  <si>
    <t xml:space="preserve">Instalační předstěna vč. nádržky - pro klozet určený pro ZTP závěsný, výška 1120 mm s ovládáním zepředu do lehkých stěn s kovovou kcí včetně soupravy pro tlumení hluku,rohového ventilu a montažního materiálu   </t>
  </si>
  <si>
    <t>726K02</t>
  </si>
  <si>
    <t xml:space="preserve">Kombi klozet pro ZTP s hlubokým splachováním odpad vodorovný včetně sedátka - montáž na instalační předstěnu   </t>
  </si>
  <si>
    <t>725K01</t>
  </si>
  <si>
    <t xml:space="preserve">Baterie sprchové nástěnné pákové včetně hadice a sprchové hlavice   </t>
  </si>
  <si>
    <t>725841311</t>
  </si>
  <si>
    <t xml:space="preserve">Zástěna sprchová zásuvná čtyřdílná se dvěma posuvnými díly do výšky 2000 mm a šířky 800 mm čtvrtkruh   </t>
  </si>
  <si>
    <t>725245191</t>
  </si>
  <si>
    <t xml:space="preserve">Zápachová uzávěrka sprchových van DN 40/50 s kulovým kloubem na odtoku a přepadovou trubicí   </t>
  </si>
  <si>
    <t>725865322</t>
  </si>
  <si>
    <t xml:space="preserve">Vanička sprchová akrylátová čtvrtkruhová 800x800 mm   </t>
  </si>
  <si>
    <t>725241141</t>
  </si>
  <si>
    <t xml:space="preserve">Instalační předstěna vč. nádržky - pro klozet závěsný výška 1120 mm s ovládáním zepředu do lehkých stěn s kovovou kcí včetně soupravy pro tlumení hluku,rohového ventilu  a montažního materiálu   </t>
  </si>
  <si>
    <t>726131041</t>
  </si>
  <si>
    <t xml:space="preserve">Kombi klozet s hlubokým splachováním odpad vodorovný včetně sedátka - montáž na instalační předstěnu   </t>
  </si>
  <si>
    <t>725112171</t>
  </si>
  <si>
    <t xml:space="preserve">Zdravotechnika - zařizovací předměty   </t>
  </si>
  <si>
    <t>725</t>
  </si>
  <si>
    <t xml:space="preserve">Zkouška těsnosti potrubí kanalizace vodou do DN 125   </t>
  </si>
  <si>
    <t>721290111</t>
  </si>
  <si>
    <t xml:space="preserve">Tepelná izolace pro potrubí do DN 110   </t>
  </si>
  <si>
    <t>721K08</t>
  </si>
  <si>
    <t>hod</t>
  </si>
  <si>
    <t xml:space="preserve">Stavební přípomoci - dražkovaní,sekaní,sádrování a apod. a ostatní práce   </t>
  </si>
  <si>
    <t>721K07</t>
  </si>
  <si>
    <t xml:space="preserve">Napojení na stávajicí kanalizační potrubí - vložení odbočky, napojení na stupačku apod.   </t>
  </si>
  <si>
    <t>721K06</t>
  </si>
  <si>
    <t xml:space="preserve">Podomítková vodní zápachová uzávěrka DN 32  pro odvod kondenzátu, pro klimatizační jednotky, připojení DN 32   </t>
  </si>
  <si>
    <t>721K05</t>
  </si>
  <si>
    <t xml:space="preserve">Čisticí kus pro odpadní potrubí DN 110   </t>
  </si>
  <si>
    <t>721K04</t>
  </si>
  <si>
    <t xml:space="preserve">Čisticí kus pro odpadní potrubí DN 75   </t>
  </si>
  <si>
    <t>721K03</t>
  </si>
  <si>
    <t xml:space="preserve">Zátkování hrdla potrubí kanalizačního   </t>
  </si>
  <si>
    <t>721K02</t>
  </si>
  <si>
    <t xml:space="preserve">Kondenzační sifon DN 40 s vodorovným odtokem a svislým nebo vodorovným připojením DN 32, s doplňkovým mechanickým zápachovým uzávěrem (kulička) , s čistícím otvorem a zátkou   </t>
  </si>
  <si>
    <t>721K01</t>
  </si>
  <si>
    <t xml:space="preserve">Hlavice ventilační polypropylen PP DN 110   </t>
  </si>
  <si>
    <t>721273153</t>
  </si>
  <si>
    <t xml:space="preserve">Hlavice ventilační polypropylen PP DN 75   </t>
  </si>
  <si>
    <t>721273152</t>
  </si>
  <si>
    <t xml:space="preserve">Vyvedení a upevnění odpadních výpustek   </t>
  </si>
  <si>
    <t>721194104</t>
  </si>
  <si>
    <t xml:space="preserve">Potrubí kanalizační z PP větrací systém HT DN 110   </t>
  </si>
  <si>
    <t>721174063</t>
  </si>
  <si>
    <t xml:space="preserve">Potrubí kanalizační z PP větrací systém HT DN 75   </t>
  </si>
  <si>
    <t>721174062</t>
  </si>
  <si>
    <t xml:space="preserve">Potrubí kanalizační z PP připojovací systém HT DN 100   </t>
  </si>
  <si>
    <t>721174045</t>
  </si>
  <si>
    <t xml:space="preserve">Potrubí kanalizační z PP připojovací systém HT DN 70   </t>
  </si>
  <si>
    <t>721174044</t>
  </si>
  <si>
    <t xml:space="preserve">Potrubí kanalizační z PP připojovací systém HT DN 50   </t>
  </si>
  <si>
    <t>721174043</t>
  </si>
  <si>
    <t xml:space="preserve">Potrubí kanalizační z PP připojovací systém HT DN 32   </t>
  </si>
  <si>
    <t>721174042</t>
  </si>
  <si>
    <t xml:space="preserve">Potrubí kanalizační z PP svodné zvuk tlumící vícevrstvé DN 110   </t>
  </si>
  <si>
    <t>721175122</t>
  </si>
  <si>
    <t xml:space="preserve">Potrubí kanalizační z PP svodné zvuk tlumící vícevrstvé systém DN 75   </t>
  </si>
  <si>
    <t>721175121</t>
  </si>
  <si>
    <t xml:space="preserve">Potrubí kanalizační z PE odpadní(svislé) DN 100   </t>
  </si>
  <si>
    <t>721173706</t>
  </si>
  <si>
    <t xml:space="preserve">Potrubí kanalizační z PE odpadní(svislé) DN 70   </t>
  </si>
  <si>
    <t>721173704</t>
  </si>
  <si>
    <t xml:space="preserve">Zdravotechnika - vnitřní kanalizace   </t>
  </si>
  <si>
    <t xml:space="preserve">Práce a dodávky PSV   </t>
  </si>
  <si>
    <t>PSV</t>
  </si>
  <si>
    <t>7</t>
  </si>
  <si>
    <t>6</t>
  </si>
  <si>
    <t>5</t>
  </si>
  <si>
    <t>Cena celkem</t>
  </si>
  <si>
    <t>Cena jednotková</t>
  </si>
  <si>
    <t>Množství celkem</t>
  </si>
  <si>
    <t>Kód položky</t>
  </si>
  <si>
    <t>KCN</t>
  </si>
  <si>
    <t>Č.</t>
  </si>
  <si>
    <t>Místo:   Praha 5 - Smíchov,Kořenského 760/10</t>
  </si>
  <si>
    <t xml:space="preserve">Zpracoval:   </t>
  </si>
  <si>
    <t xml:space="preserve">Zhotovitel:   </t>
  </si>
  <si>
    <t xml:space="preserve">Objednatel:   </t>
  </si>
  <si>
    <t xml:space="preserve">Objekt:   </t>
  </si>
  <si>
    <t>Stavba:   Nástavba, přístavba a stavební úpravy ZŠ a MŠ Kořenského</t>
  </si>
  <si>
    <t>ROZPOČET S VÝKAZEM VÝMĚR</t>
  </si>
  <si>
    <t xml:space="preserve">Ovzdušnení otopných těles   </t>
  </si>
  <si>
    <t>735191905</t>
  </si>
  <si>
    <t xml:space="preserve">Otopné těleso panelové VK dvoudeskové 2 přídavné přestupní plochy výška/délka 600/1600mm, spodní středové připojení   </t>
  </si>
  <si>
    <t>735152581</t>
  </si>
  <si>
    <t>731</t>
  </si>
  <si>
    <t xml:space="preserve">Otopné těleso panelové VK dvoudeskové 2 přídavné přestupní plochy výška/délka 600/1400mm, spodní středové připojení   </t>
  </si>
  <si>
    <t>735152580</t>
  </si>
  <si>
    <t xml:space="preserve">Otopné těleso panelové dvoudeskové 2 přídavné přestupní plochy výška/délka 600/1200 mm,  spodní středové připojení   </t>
  </si>
  <si>
    <t>735151579</t>
  </si>
  <si>
    <t xml:space="preserve">Otopné těleso panelové dvoudeskové 2 přídavné přestupní plochy výška/délka 600/1000 mm,  spodní středové připojení   </t>
  </si>
  <si>
    <t>735151577</t>
  </si>
  <si>
    <t xml:space="preserve">Otopné těleso panelové dvoudeskové 2 přídavné přestupní plochy výška/délka 600/900 mm , spodní středové připojení   </t>
  </si>
  <si>
    <t>735151576</t>
  </si>
  <si>
    <t xml:space="preserve">Otopné těleso panelové dvoudeskové 2 přídavné přestupní plochy výška/délka 600/600 m,  spodní středové připojení   </t>
  </si>
  <si>
    <t>735151573</t>
  </si>
  <si>
    <t xml:space="preserve">Otopné těleso panelové dvoudeskové 2 přídavné přestupní plochy výška/délka 600/400 mm, spodní středové připojení   </t>
  </si>
  <si>
    <t>735151571</t>
  </si>
  <si>
    <t xml:space="preserve">Otopné těleso panelové dvoudeskové 2 přídavné  plochy výška/délka 900/1200 mm, spodní středové připojení   </t>
  </si>
  <si>
    <t>735151599</t>
  </si>
  <si>
    <t xml:space="preserve">Otopné těleso panelové dvoudeskové 1 přídavná přestupní plocha výška/délka 600/600 mm,  spodní středové připojení   </t>
  </si>
  <si>
    <t>735151473</t>
  </si>
  <si>
    <t xml:space="preserve">Armatura připojovací přímá G 1/2x18 PN 10 do 110°C radiátorů typu VK vč. svěrné šroubení   </t>
  </si>
  <si>
    <t>734261406</t>
  </si>
  <si>
    <t xml:space="preserve">Termostatická hlavice k otopných těles VK   </t>
  </si>
  <si>
    <t>734221682</t>
  </si>
  <si>
    <t xml:space="preserve">Ústřední vytápění - otopná tělesa   </t>
  </si>
  <si>
    <t>735</t>
  </si>
  <si>
    <t xml:space="preserve">Zkouška těsnosti potrubí do DN 40   </t>
  </si>
  <si>
    <t>733190107</t>
  </si>
  <si>
    <t>kg</t>
  </si>
  <si>
    <t xml:space="preserve">Pomocný materiál pro uložení potrubí   </t>
  </si>
  <si>
    <t>733XP03</t>
  </si>
  <si>
    <t xml:space="preserve">Stavební přípomoci a ostatní práce   </t>
  </si>
  <si>
    <t>733XP02</t>
  </si>
  <si>
    <t xml:space="preserve">Topná zkouška, dilatační zkoužka a provozní zkoužka   </t>
  </si>
  <si>
    <t>733XP01</t>
  </si>
  <si>
    <t xml:space="preserve">Termoizolační trubice z PE tl. 13 mm pro DN 35   </t>
  </si>
  <si>
    <t>733811233</t>
  </si>
  <si>
    <t xml:space="preserve">Termoizolační trubice z PE tl. 13 mm pro DN 28   </t>
  </si>
  <si>
    <t xml:space="preserve">Termoizolační trubice z PE tl. 13 mm pro DN 22   </t>
  </si>
  <si>
    <t xml:space="preserve">Termoizolační trubice z PE tl. 13 mm pro DN 18   </t>
  </si>
  <si>
    <t>733811232</t>
  </si>
  <si>
    <t xml:space="preserve">Termoizolační trubice z PE tl. 13 mm pro DN 15   </t>
  </si>
  <si>
    <t xml:space="preserve">Potrubí měděné polotvrdé spojované měkkým pájením D 35x1,5,(vč. ohybů, redukcí, T-kusů atd.)   </t>
  </si>
  <si>
    <t>733222106</t>
  </si>
  <si>
    <t xml:space="preserve">Potrubí měděné polotvrdé spojované měkkým pájením D 28x1,5,(vč. ohybů, redukcí, T-kusů atd.)   </t>
  </si>
  <si>
    <t>733222105</t>
  </si>
  <si>
    <t xml:space="preserve">Potrubí měděné polotvrdé spojované měkkým pájením D 22x1,(vč. ohybů, redukcí, T-kusů atd.)   </t>
  </si>
  <si>
    <t>733222104</t>
  </si>
  <si>
    <t xml:space="preserve">Potrubí měděné polotvrdé spojované měkkým pájením D 18x1,(vč. ohybů, redukcí, T-kusů atd.)   </t>
  </si>
  <si>
    <t>733222103</t>
  </si>
  <si>
    <t xml:space="preserve">Potrubí měděné polotvrdé spojované měkkým pájením D 15x1,(vč. ohybů, redukcí, T-kusů atd.)   </t>
  </si>
  <si>
    <t>733222102</t>
  </si>
  <si>
    <t xml:space="preserve">Ústřední vytápění - rozvodné potrubí   </t>
  </si>
  <si>
    <t>733</t>
  </si>
  <si>
    <t xml:space="preserve">Napojení na stavající volná hrdla G 2   </t>
  </si>
  <si>
    <t>734K01</t>
  </si>
  <si>
    <t xml:space="preserve">Ventil závitový zpětný přímý G 5/4 PN 20 do 110°C   </t>
  </si>
  <si>
    <t>734242415</t>
  </si>
  <si>
    <t xml:space="preserve">Kohout plnící a vypouštěcí G 1/2 PN 20 do 110°C závitový   </t>
  </si>
  <si>
    <t>734291123</t>
  </si>
  <si>
    <t xml:space="preserve">Teploměr včetně návarku 1/2" a  jímky rozsah 0 až +100°   </t>
  </si>
  <si>
    <t>734411113</t>
  </si>
  <si>
    <t xml:space="preserve">Tlakoměr 0 - 400 kPa. Včetně kondenzační smyčky   </t>
  </si>
  <si>
    <t>734421101</t>
  </si>
  <si>
    <t xml:space="preserve">Směšovací armatura závitová trojcestná DN 32 se servomotorem   </t>
  </si>
  <si>
    <t>734295023</t>
  </si>
  <si>
    <t xml:space="preserve">Filtr závitový přímý G 5/4  PN 20 do 130°C s vnitřními závity   </t>
  </si>
  <si>
    <t>734291245</t>
  </si>
  <si>
    <t xml:space="preserve">Ventil závitový regulační přímý G 5/4 PN 20 do 100°C vyvažovací   </t>
  </si>
  <si>
    <t>734220103</t>
  </si>
  <si>
    <t xml:space="preserve">Čerpadlo teplovodní mokroběžné závitové oběhové DN 32 výtlak do 6,0 m průtok 2,5 m3/h pro vytápění vč. šroubení   </t>
  </si>
  <si>
    <t>732421451</t>
  </si>
  <si>
    <t xml:space="preserve">Ústřední vytápění - strojovny   </t>
  </si>
  <si>
    <t>732</t>
  </si>
  <si>
    <t>list č3</t>
  </si>
  <si>
    <t>Akce: ZŠ Kořenského, Praha</t>
  </si>
  <si>
    <t>Poř.       číslo</t>
  </si>
  <si>
    <t>Pozice</t>
  </si>
  <si>
    <t>Výrobek-název</t>
  </si>
  <si>
    <t>M.j.</t>
  </si>
  <si>
    <t>Jednotková cena dodávky</t>
  </si>
  <si>
    <t>Jednotková cena montáže</t>
  </si>
  <si>
    <t>Dodávka celkem</t>
  </si>
  <si>
    <t>Montáž celkem</t>
  </si>
  <si>
    <t>VZDUCHOTECHNIKA</t>
  </si>
  <si>
    <t>Použité názvy výrobků jsou referenční standard investora.                                                          Navržený systém vzduchotechniky a měření a regulace je optimalizován na tyto výrobky.</t>
  </si>
  <si>
    <t xml:space="preserve">Nedílnou součástí tohoto výkazu výměr je výkresová dokumentace a technická zpráva. </t>
  </si>
  <si>
    <t xml:space="preserve">Ceny dodávek jsou oceněny tzv. "specifikací" - ceněny  jsou samostatně nákupní cenou konkrétních   nabídek nebo  ceníků jednotlivých dodavatelů, ceny montáže jsou dle ceníku ÚRS Praha PSV  - 800 - 751 </t>
  </si>
  <si>
    <t>Seznam strojů a zařízení</t>
  </si>
  <si>
    <t>Upozornění:</t>
  </si>
  <si>
    <t>Nabízené zařízení je nutno volit tak, aby zajišťovalo  požadované výkony</t>
  </si>
  <si>
    <t>Zařízení je zakresleno na v.č. :                                                                 3.Nadzemní podlaží        v.č. 4 MP - 431</t>
  </si>
  <si>
    <t>Zař.č.1 – Větrání sociálních zařízení</t>
  </si>
  <si>
    <t>1.1</t>
  </si>
  <si>
    <t>75112-3012</t>
  </si>
  <si>
    <t>75112-2051</t>
  </si>
  <si>
    <t>75153-7111</t>
  </si>
  <si>
    <t>bm</t>
  </si>
  <si>
    <t>Jímka pro talířový ventil 100/75</t>
  </si>
  <si>
    <t>1.3</t>
  </si>
  <si>
    <t>751 32-2012</t>
  </si>
  <si>
    <t>75153-7011</t>
  </si>
  <si>
    <t>1.4</t>
  </si>
  <si>
    <t>9</t>
  </si>
  <si>
    <t>75153-7012</t>
  </si>
  <si>
    <t>10</t>
  </si>
  <si>
    <t>1.5</t>
  </si>
  <si>
    <t>11</t>
  </si>
  <si>
    <t>12</t>
  </si>
  <si>
    <t>1.6</t>
  </si>
  <si>
    <t>75139-8021</t>
  </si>
  <si>
    <t>13</t>
  </si>
  <si>
    <t>1.7</t>
  </si>
  <si>
    <t xml:space="preserve">Potrubí Spiro z pozinkovaného plechu                                           sk.I dle KM  12  0301  </t>
  </si>
  <si>
    <t>14</t>
  </si>
  <si>
    <t>75151-0041</t>
  </si>
  <si>
    <t xml:space="preserve">Ø 80/30%  - </t>
  </si>
  <si>
    <t>75151-0042</t>
  </si>
  <si>
    <t xml:space="preserve">Ø125/30%  - </t>
  </si>
  <si>
    <t xml:space="preserve">Ø160/30%  - </t>
  </si>
  <si>
    <t>Objímky pro ventilaci s gumou M8</t>
  </si>
  <si>
    <t>17</t>
  </si>
  <si>
    <t>ø 80</t>
  </si>
  <si>
    <t>18</t>
  </si>
  <si>
    <t>ø 100</t>
  </si>
  <si>
    <t>19</t>
  </si>
  <si>
    <t>ø 125</t>
  </si>
  <si>
    <t>20</t>
  </si>
  <si>
    <t>ø 160</t>
  </si>
  <si>
    <t>22</t>
  </si>
  <si>
    <t xml:space="preserve">Montážní materiál                                     </t>
  </si>
  <si>
    <t>Zař.č.2 – Odvětrání kuchyňských digestoří</t>
  </si>
  <si>
    <t>23</t>
  </si>
  <si>
    <t>2.1</t>
  </si>
  <si>
    <t>75137-7011</t>
  </si>
  <si>
    <t>25</t>
  </si>
  <si>
    <t>26</t>
  </si>
  <si>
    <t>27</t>
  </si>
  <si>
    <t xml:space="preserve">Montážní materiál                                    </t>
  </si>
  <si>
    <t>28</t>
  </si>
  <si>
    <t>Zařízení č.3 - Klimatizace učeben</t>
  </si>
  <si>
    <t>29</t>
  </si>
  <si>
    <t>3.1</t>
  </si>
  <si>
    <t>75172-1123</t>
  </si>
  <si>
    <t>30</t>
  </si>
  <si>
    <t>75154-1123</t>
  </si>
  <si>
    <t>31</t>
  </si>
  <si>
    <t xml:space="preserve">Chladivo                                                     </t>
  </si>
  <si>
    <t>3.2</t>
  </si>
  <si>
    <t>75171-1116</t>
  </si>
  <si>
    <t>33</t>
  </si>
  <si>
    <t>3.3</t>
  </si>
  <si>
    <t>34</t>
  </si>
  <si>
    <t>3.4</t>
  </si>
  <si>
    <t>35</t>
  </si>
  <si>
    <t>Kabelový ovladač CZ-RTC5A</t>
  </si>
  <si>
    <t>36</t>
  </si>
  <si>
    <t>Refnet CZ-P560BK2BM</t>
  </si>
  <si>
    <t>37</t>
  </si>
  <si>
    <t>38</t>
  </si>
  <si>
    <t>Zdvihací mechanismy</t>
  </si>
  <si>
    <t>Komplexní vyzkoušení</t>
  </si>
  <si>
    <t>39</t>
  </si>
  <si>
    <t xml:space="preserve">Komplexní vyzkoušení zařízení, vyregulování </t>
  </si>
  <si>
    <t>Nh</t>
  </si>
  <si>
    <t>stanovených průtoků vzduchu, seznámení</t>
  </si>
  <si>
    <t>provozovatele s funkcí a zaškolení obsluhy v</t>
  </si>
  <si>
    <t>používání a údržbě zařízení.</t>
  </si>
  <si>
    <t>40</t>
  </si>
  <si>
    <t>Doprava</t>
  </si>
  <si>
    <t>Celkem</t>
  </si>
  <si>
    <t>Celkem D+M</t>
  </si>
  <si>
    <t xml:space="preserve">Poznámka :  </t>
  </si>
  <si>
    <t>Vyplňujte  jednotkové ceny modrých buněk !</t>
  </si>
  <si>
    <t xml:space="preserve">Diagonální ventilátor s doběhem  pro Qv=290 m3.hod-1   a  Qv=425 m3.hod-1                            </t>
  </si>
  <si>
    <t>Spona  D 160</t>
  </si>
  <si>
    <t>Zpětná klapka  D 160</t>
  </si>
  <si>
    <t xml:space="preserve">Malý radiální ventilátor  dvouotáčkový, se zpětnou klapkou, čelní mřížka (filtr+ tlumič hluku)   pro   Qv=100 m3.hod-1                                   </t>
  </si>
  <si>
    <t xml:space="preserve">Hluktlumící flexohadice  MI 82             </t>
  </si>
  <si>
    <t>Talířový ventil plastový D 100, vč. montážního kroužku</t>
  </si>
  <si>
    <t xml:space="preserve">Tepelná flexohadice  Mi 102           </t>
  </si>
  <si>
    <t xml:space="preserve">Al flexohadice  Mi 82         </t>
  </si>
  <si>
    <t>Talířový ventil plastový D 125, vč. montážního kroužku</t>
  </si>
  <si>
    <t xml:space="preserve">Al flexohadice  Mi 127            </t>
  </si>
  <si>
    <t>Talířový ventil plastový D 160, vč. montážního kroužku</t>
  </si>
  <si>
    <t xml:space="preserve">Al flexohadice  Mi 160            </t>
  </si>
  <si>
    <t xml:space="preserve">Stěnová mřížka  hliníková, lamely 20-200x100- skryté uchycení vč.upevňovacího  rámečku        </t>
  </si>
  <si>
    <t xml:space="preserve">Stěnová mřížka  hliníková, lamely 20-300x100- skryté uchycení vč.upevňovacího  rámečku        </t>
  </si>
  <si>
    <t>Venkovní jednotka pro VRV systém                                             Qch: 56,0 kW; Qt: 63,0,0kW; 400V</t>
  </si>
  <si>
    <t>Rozvody Cu (dvoutrubka) od 1/4"x1/2" /  do3/4"x1 3/8"  vč.konzol, lávek,tepelné izolace a komunikačního kabelu  pro VRV systém</t>
  </si>
  <si>
    <t>Nástěnná klimatizační jednotka  vnitřní S-45                                                         Qch: 4,5kW; Qt: 5,2kW;čerpadlo kondenzátu</t>
  </si>
  <si>
    <t>Nástěnná klimatizační jednotka vnitřní S-56                                                       Qch: 5,6kW; Qt: 6,3kW;čerpadlo kondenzátu</t>
  </si>
  <si>
    <t>Nástěnná klimatizační jednotka  vnitřní S-73                                                           Qch: 7,3kW; Qt: 8,0kW;čerpadlo kondenzátu</t>
  </si>
  <si>
    <t>DOSTAVBA ZŠ KOŘENSKÉHO</t>
  </si>
  <si>
    <t xml:space="preserve">D.1.4.3 ELEKTRO - SILNOPROUD </t>
  </si>
  <si>
    <t>Poř.</t>
  </si>
  <si>
    <t>Výměra</t>
  </si>
  <si>
    <t>Jedn. cena</t>
  </si>
  <si>
    <t>Rozvaděče</t>
  </si>
  <si>
    <t>Rozvaděč oceloplechový zapuštěný R8 - výstroj a výzbroj dle přehledového schéma</t>
  </si>
  <si>
    <t>Rozvaděč oceloplechový zapuštěný R9 - výstroj a výzbroj dle přehledového schéma</t>
  </si>
  <si>
    <t>Úpravy ve stávajícím rozvaděči RH - výzbroj dle přehledového schéma</t>
  </si>
  <si>
    <t>Úpravy ve elektroměrovém rozvaděči - výměna jističe 100A před elektroměrem</t>
  </si>
  <si>
    <t>6.</t>
  </si>
  <si>
    <t>Nový rozvaděč pro chlazení včetně nového jističe 40A před elektroměrem</t>
  </si>
  <si>
    <t>7.</t>
  </si>
  <si>
    <t>Náhradní zdroj</t>
  </si>
  <si>
    <t>Záložní zdroj UPS 3f, 400V, 5000VA, doba zálohy 30minut dle PBŘ</t>
  </si>
  <si>
    <t>2.</t>
  </si>
  <si>
    <t>Rozvaděč RUPS s propojením a vazbou na UPS</t>
  </si>
  <si>
    <t>Kabeláž</t>
  </si>
  <si>
    <t>Kabel YYm 3x50+25mm2</t>
  </si>
  <si>
    <t>Kabel 1-CHKE-V-J 5x2,5 FE180/P60-R (B2cas1d0)</t>
  </si>
  <si>
    <t>Kabel 1-CHKE-V-J 3x2,5 FE180/P60-R (B2cas1d0)</t>
  </si>
  <si>
    <t>Kabel 1-CHKE-V-J 3x1,5 FE180/P60-R (B2cas1d0)</t>
  </si>
  <si>
    <t>Kabel CYKY-J 5 x 10mm2</t>
  </si>
  <si>
    <t>Kabel CYKY-J 5 x 6mm2</t>
  </si>
  <si>
    <t>Kabel CYKY-J 5 x 2,5mm2</t>
  </si>
  <si>
    <t>Kabel CYKY-J 5 x 1,5mm2</t>
  </si>
  <si>
    <t>Kabel CYKY-J 3 x 2,5mm2</t>
  </si>
  <si>
    <t>Kabel CYKY-J 3 x 1,5mm2</t>
  </si>
  <si>
    <t>Kabel CYKY-O 3 x 1,5mm2</t>
  </si>
  <si>
    <t>Vodič CY 6-25 (zel./žl.-pospojení)</t>
  </si>
  <si>
    <t>Instalační materiál</t>
  </si>
  <si>
    <t>Kabelový žlab s víkem, rozměr 100 x 50mm + závěs včetně závit. tyčí včetně spojovacího materiálu a příslušenství</t>
  </si>
  <si>
    <t xml:space="preserve">Trubka ohebná pr. 20-32mm, nízká mechanická pevnost, vč.uložení, komplet </t>
  </si>
  <si>
    <t>Trubka tuhá 1520-40 vč. příchytek</t>
  </si>
  <si>
    <t>Elektroinstalační lišta vkládací - různé dimenze včetně příslušenství</t>
  </si>
  <si>
    <t>Krabice rozbočná zapuštěná KT 250/1 s víčkem VKT 250/L</t>
  </si>
  <si>
    <t>Krabice přístrojová - různé typy materiálů</t>
  </si>
  <si>
    <t>Krabice instalační rozbočná vč. svorkovnice - různé typy materiálů</t>
  </si>
  <si>
    <t>Krabice rozbočovací na povrch vč. svorkovnice IP54</t>
  </si>
  <si>
    <t>Zemnící svorka</t>
  </si>
  <si>
    <t>Kabelové pásky pro svazkování</t>
  </si>
  <si>
    <t>Zásuvky a spínače</t>
  </si>
  <si>
    <t>Vypínač řaz. 1 - strojek, krytka, rámeček, IP20</t>
  </si>
  <si>
    <t>Přepínač sériový řaz. 5 - strojek, krytka, rámeček, IP20</t>
  </si>
  <si>
    <t>Zásuvka 16A/230V IP20, rámeček vč. slaboproudu, IP20</t>
  </si>
  <si>
    <t>Vypínač řaz. 1 - IP44, napovrch</t>
  </si>
  <si>
    <t xml:space="preserve">Zásuvka 16A/230V IP44, nástěnná </t>
  </si>
  <si>
    <t>Spínač pohybu 360°</t>
  </si>
  <si>
    <t xml:space="preserve">Svorkovnice typ EPS2  ekvipotenciální </t>
  </si>
  <si>
    <t xml:space="preserve">Tlačítko UPS STOP v prosklené skříňce </t>
  </si>
  <si>
    <t xml:space="preserve">Osvětlení </t>
  </si>
  <si>
    <t>Ozn. C1 - viz kniha svítidel</t>
  </si>
  <si>
    <t>Ozn. C3 - viz kniha svítidel</t>
  </si>
  <si>
    <t>Ozn. T1 - viz kniha svítidel</t>
  </si>
  <si>
    <t>Ozn. S3 - viz kniha svítidel</t>
  </si>
  <si>
    <t>Ozn. S5 - viz kniha svítidel</t>
  </si>
  <si>
    <t>Ozn. S6 - viz kniha svítidel</t>
  </si>
  <si>
    <t>Ozn. Z1 - viz kniha svítidel</t>
  </si>
  <si>
    <t>Ozn. Z4 - viz kniha svítidel</t>
  </si>
  <si>
    <t>Ozn. N1 - viz kniha svítidel</t>
  </si>
  <si>
    <t>Ozn. N2 - viz kniha svítidel</t>
  </si>
  <si>
    <t>Ozn. N3 - viz kniha svítidel</t>
  </si>
  <si>
    <t>Ozn. P1 - viz kniha svítidel</t>
  </si>
  <si>
    <t>Ozn. P2 - viz kniha svítidel</t>
  </si>
  <si>
    <t>Recyklační poplatky</t>
  </si>
  <si>
    <t>Hromosvod a uzemnění</t>
  </si>
  <si>
    <t>Drát AlMgSi pr.8mm vč. podpěr</t>
  </si>
  <si>
    <t>Drát AlMgSi pr.8mm pro pomocné jímače v. 0,5m</t>
  </si>
  <si>
    <t>Svorky SS, SK, SP, ST, SR FeZn</t>
  </si>
  <si>
    <t xml:space="preserve">Jímač 1,5m včetně příslušenství AlMgSi </t>
  </si>
  <si>
    <t>Oddálený jímač 4m pro anténní stožár včetně držáků a příslušenství</t>
  </si>
  <si>
    <t>Ochranný úhelník včetně držáků a příslušenství</t>
  </si>
  <si>
    <t>Štítek označovací, zkušební svorka</t>
  </si>
  <si>
    <t xml:space="preserve">Drát FeZn/PVC 10mm </t>
  </si>
  <si>
    <t>Zemnící pásek FeZn 30/4mm do základů</t>
  </si>
  <si>
    <t>Uzemnění výtahové šachty a výtahu</t>
  </si>
  <si>
    <t>Měření odporu uzemnění</t>
  </si>
  <si>
    <t>Revize hromosvodu</t>
  </si>
  <si>
    <t>Ostatní</t>
  </si>
  <si>
    <t>Montážní práce</t>
  </si>
  <si>
    <t>Drobný a pomocný materiál</t>
  </si>
  <si>
    <t>3.</t>
  </si>
  <si>
    <t>Stavební přípomoci</t>
  </si>
  <si>
    <t>4.</t>
  </si>
  <si>
    <t>5.</t>
  </si>
  <si>
    <t>Ostatní režijní a vedlejší náklady</t>
  </si>
  <si>
    <t>Dokumentace skutečného provedení</t>
  </si>
  <si>
    <t>Měření osvětlenosti</t>
  </si>
  <si>
    <t>8.</t>
  </si>
  <si>
    <t>Revize elektroinstalací</t>
  </si>
  <si>
    <t xml:space="preserve">D.1.4.3 ELEKTRO - SLABOPROUD </t>
  </si>
  <si>
    <t>Požární rozhlas s nuceným odposlechem</t>
  </si>
  <si>
    <t>Ústředna požárního rozhlasu včetně oceloplechové skříně typu rack a záložního zdroje s bateriemi</t>
  </si>
  <si>
    <t>Mikrofonní jednotka včetně propojující kabeláže</t>
  </si>
  <si>
    <t>Nástěnný reproduktor včetně držáku</t>
  </si>
  <si>
    <t>Podhledový reproduktor včetně příslušenství</t>
  </si>
  <si>
    <t>Kabeláž včetně uložného materiálu a příslušenství</t>
  </si>
  <si>
    <t>Zprovoznění včetně funkčních zkoušek a montáž zařízení požárního rozhlasu</t>
  </si>
  <si>
    <t>Revize požárního rozhlasu</t>
  </si>
  <si>
    <t>Projekt skutečného provedení</t>
  </si>
  <si>
    <t>Jednotný čas + školní zvonek</t>
  </si>
  <si>
    <t xml:space="preserve">Analogové hodiny jednostranné včetně držáku a příslušenství </t>
  </si>
  <si>
    <t>Rozšíření stávajícího systému školního zvonku do podkroví, 2 nástěnné zvonky, kabeláž včetně uložného materiálu, montáž a zprovoznění</t>
  </si>
  <si>
    <t>Strukturovaná kabeláž</t>
  </si>
  <si>
    <t>Datový rozvaděč  19" stojanový 18U/800x800 - uzamykatelné dveře z perforovaného plechu včetně podstavce a příslušenství</t>
  </si>
  <si>
    <t>Vertikální vyvazovací kanál 42U pro kabeláž, šířka 140 mm, vč. uchycení, drátěný</t>
  </si>
  <si>
    <t>Patchpanel 24x RJ45, Cat. 6A U/UTP včetně příslušenství</t>
  </si>
  <si>
    <t>Datový kabel Cat.6A U/UTP LSOH</t>
  </si>
  <si>
    <t>Trubka elektroinstalační ohebná monoflex pr. 25mm</t>
  </si>
  <si>
    <t>Datová zásuvka 2xRJ45 včetně krytu, rámečku a přístrojové krabice</t>
  </si>
  <si>
    <t>Propojovací patch kabely délka 1,5m</t>
  </si>
  <si>
    <t>Optický kabel MM 50/125um 4 vlákna, OM3, LSOH</t>
  </si>
  <si>
    <t>FO patchpanel 1U, modulární, max. 12 portů duplex SC, včetně příslušenství</t>
  </si>
  <si>
    <t>Pomocný materiál a příslušenství</t>
  </si>
  <si>
    <t>Stavební přípomoci a doprava materiálu</t>
  </si>
  <si>
    <t>Zapojení do stávající sítě sktrukturované kabeláže - koordinace a zprovoznění</t>
  </si>
  <si>
    <t>Montáž systému strukturované kabeláže včetně funkčních zkoušek kabeláže</t>
  </si>
  <si>
    <t>Revize elektroinstalace</t>
  </si>
  <si>
    <t>Domácí videotelefon</t>
  </si>
  <si>
    <t>Rozšíření stávajícího systému domácího videotelefonu</t>
  </si>
  <si>
    <t>Přístroj domácího videotelefonu v kabinetu</t>
  </si>
  <si>
    <t>Zabezpečovací systém</t>
  </si>
  <si>
    <t>Rozšíření stávajícího systému EZS - odhad investičních nákladů</t>
  </si>
  <si>
    <t>Konzultace ohledně zadání a zpracování prováděcího projektu systému EZS</t>
  </si>
  <si>
    <t>Detekce CO2</t>
  </si>
  <si>
    <t>Autonomní detektor CO2 a programovatelný nástěnný ovladač se signalizací</t>
  </si>
  <si>
    <t>Montáž, doprava, zaškolení obsluhy atd.</t>
  </si>
  <si>
    <t>Elektronická siréna</t>
  </si>
  <si>
    <t xml:space="preserve">Koordinace stavebních prací se stávajícím zařízením elektronické sirény - nutnost zachování zařízení v trvalém provozu </t>
  </si>
  <si>
    <t>D+M celkem</t>
  </si>
  <si>
    <t xml:space="preserve">    21-M - Elektromontáže silnoproud</t>
  </si>
  <si>
    <t xml:space="preserve">    21-M - Elektromontáže slaboproud</t>
  </si>
  <si>
    <t>D+M vytápění +přípomoce položky list vytápění</t>
  </si>
  <si>
    <t xml:space="preserve">D+M kanalizace vnitřní vč.přípomocí - položky list voda kanal zař př </t>
  </si>
  <si>
    <t>D+M rozvod vody vnitřní vč. přípomocí- položky list voda kanal zař př</t>
  </si>
  <si>
    <t>D+M klimatizce + vzd položky list VZD klima</t>
  </si>
  <si>
    <t>D+M zařizovacích předmětů -položky list voda kanal zař př</t>
  </si>
  <si>
    <t>D+M elektro silno a hromosvod viz list Elektrosilno</t>
  </si>
  <si>
    <t xml:space="preserve">    22-M - Elektro slaboproud</t>
  </si>
  <si>
    <t>220M</t>
  </si>
  <si>
    <t>D+M elektro slaboproud viz. list Elektroslabo</t>
  </si>
  <si>
    <t>Případně použité názvy výrobků jsou referenční standard investora.                                                          Navržený systém vzduchotechniky a měření a regulace je optimalizován na tyto výrobky.</t>
  </si>
  <si>
    <t>Přápadně použité názvy výrobků jsou referenční standard investora.                                                          Navržený systém vzduchotechniky a měření a regulace je optimalizován na tyto výrobky.</t>
  </si>
  <si>
    <t>podložka pěnová 10 mm</t>
  </si>
  <si>
    <t>Keram. dlažba vnitřní 1.jakost třída zprac 4</t>
  </si>
  <si>
    <t>PVC  zátěžová třída 34</t>
  </si>
  <si>
    <t>vinilová krytina podlahová  tř.zátěže 34/43</t>
  </si>
  <si>
    <t>obkládačky keramické  1. jakost</t>
  </si>
  <si>
    <t xml:space="preserve">deska  žula broušená tl 4 cm  </t>
  </si>
  <si>
    <t>Definitivní přesná specifikace nášlapných vrstev podlah a typ obkladů</t>
  </si>
  <si>
    <t xml:space="preserve">bude upřesněna v průběhu realizace po konzultaci s NPÚ a  OPP MHLMP </t>
  </si>
  <si>
    <t>Trubka ohebná pr. 50mm</t>
  </si>
  <si>
    <t>Trubka ohebná pr. 32mm</t>
  </si>
  <si>
    <t xml:space="preserve">Tepelná izolace  s=10 mm        </t>
  </si>
  <si>
    <t>Kuchyňská digestoř horní vývod                                  620 W</t>
  </si>
  <si>
    <t xml:space="preserve">Tepelná izolace  s=10 mm         </t>
  </si>
  <si>
    <t xml:space="preserve">Poplatek za navýšení rezervovaného příkonu 20A </t>
  </si>
  <si>
    <t xml:space="preserve">Poplatek za navýšení rezervovaného příkonu pro chlazení 40A </t>
  </si>
  <si>
    <t>Kompletační činnost, inženýrská činnost</t>
  </si>
  <si>
    <t>Ostatní- protiprašná opatření, zábory, dopravní opatření, inženýrská činnost</t>
  </si>
  <si>
    <t>00063631</t>
  </si>
  <si>
    <t>CZ00063631</t>
  </si>
  <si>
    <t>vyplň údaj</t>
  </si>
  <si>
    <t xml:space="preserve">Datum: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</si>
</sst>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Kč&quot;_-;\-* #,##0.00\ &quot;Kč&quot;_-;_-* &quot;-&quot;??\ &quot;Kč&quot;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#,##0;\-#,##0"/>
    <numFmt numFmtId="172" formatCode="[$-405]General"/>
    <numFmt numFmtId="173" formatCode="[$-405]#,##0.00"/>
    <numFmt numFmtId="174" formatCode="_(#,##0&quot;.&quot;_);;;_(@_)"/>
    <numFmt numFmtId="175" formatCode="_(#,##0.0??;\-\ #,##0.0??;&quot;–&quot;???;_(@_)"/>
    <numFmt numFmtId="176" formatCode="#,##0_ ;\-#,##0\ "/>
  </numFmts>
  <fonts count="74">
    <font>
      <sz val="8"/>
      <name val="Trebuchet MS"/>
      <family val="2"/>
    </font>
    <font>
      <sz val="10"/>
      <name val="Arial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8"/>
      <name val="MS Sans Serif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10"/>
      <color indexed="18"/>
      <name val="Arial CE"/>
      <family val="2"/>
    </font>
    <font>
      <b/>
      <sz val="11"/>
      <color indexed="1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25"/>
      <name val="Arial"/>
      <family val="2"/>
    </font>
    <font>
      <i/>
      <sz val="10"/>
      <name val="Arial"/>
      <family val="2"/>
    </font>
    <font>
      <b/>
      <sz val="9"/>
      <color indexed="18"/>
      <name val="Arial"/>
      <family val="2"/>
    </font>
    <font>
      <b/>
      <sz val="7.5"/>
      <color indexed="23"/>
      <name val="Arial"/>
      <family val="2"/>
    </font>
    <font>
      <b/>
      <sz val="7.5"/>
      <name val="Arial"/>
      <family val="2"/>
    </font>
    <font>
      <b/>
      <sz val="11"/>
      <name val="Trebuchet MS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1"/>
      <family val="2"/>
    </font>
    <font>
      <sz val="8"/>
      <color rgb="FF000000"/>
      <name val="Arial"/>
      <family val="2"/>
    </font>
    <font>
      <sz val="8"/>
      <color rgb="FF000000"/>
      <name val="Arial1"/>
      <family val="2"/>
    </font>
    <font>
      <b/>
      <sz val="8"/>
      <color rgb="FF000000"/>
      <name val="Arial1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1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1"/>
      <family val="2"/>
    </font>
    <font>
      <sz val="9"/>
      <color rgb="FFFF0000"/>
      <name val="Arial"/>
      <family val="2"/>
    </font>
    <font>
      <b/>
      <sz val="10"/>
      <color rgb="FF000000"/>
      <name val="Arial1"/>
      <family val="2"/>
    </font>
    <font>
      <b/>
      <sz val="11"/>
      <color rgb="FF000000"/>
      <name val="Arial1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1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7.5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48" fillId="0" borderId="0" applyBorder="0" applyProtection="0">
      <alignment/>
    </xf>
    <xf numFmtId="0" fontId="36" fillId="0" borderId="0">
      <alignment/>
      <protection/>
    </xf>
    <xf numFmtId="0" fontId="22" fillId="0" borderId="0">
      <alignment/>
      <protection locked="0"/>
    </xf>
    <xf numFmtId="0" fontId="1" fillId="0" borderId="0">
      <alignment/>
      <protection/>
    </xf>
  </cellStyleXfs>
  <cellXfs count="41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left" vertical="center"/>
      <protection/>
    </xf>
    <xf numFmtId="167" fontId="18" fillId="0" borderId="16" xfId="0" applyNumberFormat="1" applyFont="1" applyBorder="1" applyAlignment="1" applyProtection="1">
      <alignment horizontal="right"/>
      <protection/>
    </xf>
    <xf numFmtId="167" fontId="18" fillId="0" borderId="17" xfId="0" applyNumberFormat="1" applyFont="1" applyBorder="1" applyAlignment="1" applyProtection="1">
      <alignment horizontal="right"/>
      <protection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20" fillId="0" borderId="9" xfId="0" applyFont="1" applyBorder="1" applyAlignment="1" applyProtection="1">
      <alignment horizontal="left"/>
      <protection/>
    </xf>
    <xf numFmtId="167" fontId="20" fillId="0" borderId="0" xfId="0" applyNumberFormat="1" applyFont="1" applyAlignment="1" applyProtection="1">
      <alignment horizontal="right"/>
      <protection/>
    </xf>
    <xf numFmtId="167" fontId="20" fillId="0" borderId="10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left"/>
      <protection locked="0"/>
    </xf>
    <xf numFmtId="164" fontId="2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8" fontId="0" fillId="0" borderId="22" xfId="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10" xfId="0" applyNumberFormat="1" applyFont="1" applyBorder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8" fontId="21" fillId="0" borderId="22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67" fontId="11" fillId="0" borderId="12" xfId="0" applyNumberFormat="1" applyFont="1" applyBorder="1" applyAlignment="1" applyProtection="1">
      <alignment horizontal="right" vertical="center"/>
      <protection/>
    </xf>
    <xf numFmtId="167" fontId="11" fillId="0" borderId="1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3" fontId="0" fillId="0" borderId="16" xfId="0" applyNumberFormat="1" applyBorder="1" applyAlignment="1" applyProtection="1">
      <alignment horizontal="left" vertical="center"/>
      <protection/>
    </xf>
    <xf numFmtId="3" fontId="16" fillId="0" borderId="0" xfId="0" applyNumberFormat="1" applyFont="1" applyAlignment="1" applyProtection="1">
      <alignment horizontal="left"/>
      <protection/>
    </xf>
    <xf numFmtId="3" fontId="17" fillId="0" borderId="0" xfId="0" applyNumberFormat="1" applyFont="1" applyAlignment="1" applyProtection="1">
      <alignment horizontal="left"/>
      <protection/>
    </xf>
    <xf numFmtId="3" fontId="0" fillId="0" borderId="20" xfId="0" applyNumberFormat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2" fillId="0" borderId="0" xfId="22" applyFont="1" applyAlignment="1" applyProtection="1">
      <alignment horizontal="left" vertical="top"/>
      <protection locked="0"/>
    </xf>
    <xf numFmtId="164" fontId="22" fillId="0" borderId="0" xfId="22" applyNumberFormat="1" applyAlignment="1" applyProtection="1">
      <alignment horizontal="right" vertical="top"/>
      <protection locked="0"/>
    </xf>
    <xf numFmtId="167" fontId="22" fillId="0" borderId="0" xfId="22" applyNumberFormat="1" applyAlignment="1" applyProtection="1">
      <alignment horizontal="right" vertical="top"/>
      <protection locked="0"/>
    </xf>
    <xf numFmtId="0" fontId="22" fillId="0" borderId="0" xfId="22" applyAlignment="1" applyProtection="1">
      <alignment horizontal="left" vertical="top" wrapText="1"/>
      <protection locked="0"/>
    </xf>
    <xf numFmtId="170" fontId="22" fillId="0" borderId="0" xfId="22" applyNumberFormat="1" applyAlignment="1" applyProtection="1">
      <alignment horizontal="right" vertical="top"/>
      <protection locked="0"/>
    </xf>
    <xf numFmtId="0" fontId="22" fillId="0" borderId="0" xfId="22" applyAlignment="1" applyProtection="1">
      <alignment horizontal="left" vertical="top"/>
      <protection locked="0"/>
    </xf>
    <xf numFmtId="164" fontId="23" fillId="0" borderId="0" xfId="22" applyNumberFormat="1" applyFont="1" applyAlignment="1" applyProtection="1">
      <alignment horizontal="right"/>
      <protection locked="0"/>
    </xf>
    <xf numFmtId="167" fontId="23" fillId="0" borderId="0" xfId="22" applyNumberFormat="1" applyFont="1" applyAlignment="1" applyProtection="1">
      <alignment horizontal="right"/>
      <protection locked="0"/>
    </xf>
    <xf numFmtId="0" fontId="23" fillId="0" borderId="0" xfId="22" applyFont="1" applyAlignment="1" applyProtection="1">
      <alignment horizontal="left" wrapText="1"/>
      <protection locked="0"/>
    </xf>
    <xf numFmtId="170" fontId="23" fillId="0" borderId="0" xfId="22" applyNumberFormat="1" applyFont="1" applyAlignment="1" applyProtection="1">
      <alignment horizontal="right"/>
      <protection locked="0"/>
    </xf>
    <xf numFmtId="164" fontId="24" fillId="0" borderId="25" xfId="22" applyNumberFormat="1" applyFont="1" applyBorder="1" applyAlignment="1" applyProtection="1">
      <alignment horizontal="right"/>
      <protection locked="0"/>
    </xf>
    <xf numFmtId="167" fontId="24" fillId="0" borderId="25" xfId="22" applyNumberFormat="1" applyFont="1" applyBorder="1" applyAlignment="1" applyProtection="1">
      <alignment horizontal="right"/>
      <protection locked="0"/>
    </xf>
    <xf numFmtId="0" fontId="24" fillId="0" borderId="25" xfId="22" applyFont="1" applyBorder="1" applyAlignment="1" applyProtection="1">
      <alignment horizontal="left" wrapText="1"/>
      <protection locked="0"/>
    </xf>
    <xf numFmtId="170" fontId="24" fillId="0" borderId="25" xfId="22" applyNumberFormat="1" applyFont="1" applyBorder="1" applyAlignment="1" applyProtection="1">
      <alignment horizontal="right"/>
      <protection locked="0"/>
    </xf>
    <xf numFmtId="164" fontId="25" fillId="0" borderId="0" xfId="22" applyNumberFormat="1" applyFont="1" applyAlignment="1" applyProtection="1">
      <alignment horizontal="right"/>
      <protection locked="0"/>
    </xf>
    <xf numFmtId="167" fontId="25" fillId="0" borderId="0" xfId="22" applyNumberFormat="1" applyFont="1" applyAlignment="1" applyProtection="1">
      <alignment horizontal="right"/>
      <protection locked="0"/>
    </xf>
    <xf numFmtId="0" fontId="25" fillId="0" borderId="0" xfId="22" applyFont="1" applyAlignment="1" applyProtection="1">
      <alignment horizontal="left" wrapText="1"/>
      <protection locked="0"/>
    </xf>
    <xf numFmtId="170" fontId="25" fillId="0" borderId="0" xfId="22" applyNumberFormat="1" applyFont="1" applyAlignment="1" applyProtection="1">
      <alignment horizontal="right"/>
      <protection locked="0"/>
    </xf>
    <xf numFmtId="164" fontId="26" fillId="0" borderId="0" xfId="22" applyNumberFormat="1" applyFont="1" applyAlignment="1" applyProtection="1">
      <alignment horizontal="right"/>
      <protection locked="0"/>
    </xf>
    <xf numFmtId="167" fontId="26" fillId="0" borderId="0" xfId="22" applyNumberFormat="1" applyFont="1" applyAlignment="1" applyProtection="1">
      <alignment horizontal="right"/>
      <protection locked="0"/>
    </xf>
    <xf numFmtId="0" fontId="26" fillId="0" borderId="0" xfId="22" applyFont="1" applyAlignment="1" applyProtection="1">
      <alignment horizontal="left" wrapText="1"/>
      <protection locked="0"/>
    </xf>
    <xf numFmtId="170" fontId="26" fillId="0" borderId="0" xfId="22" applyNumberFormat="1" applyFont="1" applyAlignment="1" applyProtection="1">
      <alignment horizontal="right"/>
      <protection locked="0"/>
    </xf>
    <xf numFmtId="164" fontId="27" fillId="0" borderId="0" xfId="22" applyNumberFormat="1" applyFont="1" applyAlignment="1" applyProtection="1">
      <alignment horizontal="right"/>
      <protection locked="0"/>
    </xf>
    <xf numFmtId="167" fontId="27" fillId="0" borderId="0" xfId="22" applyNumberFormat="1" applyFont="1" applyAlignment="1" applyProtection="1">
      <alignment horizontal="right"/>
      <protection locked="0"/>
    </xf>
    <xf numFmtId="0" fontId="27" fillId="0" borderId="0" xfId="22" applyFont="1" applyAlignment="1" applyProtection="1">
      <alignment horizontal="left" wrapText="1"/>
      <protection locked="0"/>
    </xf>
    <xf numFmtId="170" fontId="27" fillId="0" borderId="0" xfId="22" applyNumberFormat="1" applyFont="1" applyAlignment="1" applyProtection="1">
      <alignment horizontal="right"/>
      <protection locked="0"/>
    </xf>
    <xf numFmtId="0" fontId="28" fillId="0" borderId="0" xfId="22" applyFont="1" applyAlignment="1" applyProtection="1">
      <alignment horizontal="left"/>
      <protection/>
    </xf>
    <xf numFmtId="0" fontId="24" fillId="4" borderId="26" xfId="22" applyFont="1" applyFill="1" applyBorder="1" applyAlignment="1" applyProtection="1">
      <alignment horizontal="center" vertical="center" wrapText="1"/>
      <protection/>
    </xf>
    <xf numFmtId="164" fontId="29" fillId="0" borderId="0" xfId="22" applyNumberFormat="1" applyFont="1" applyAlignment="1" applyProtection="1">
      <alignment horizontal="right" vertical="top"/>
      <protection/>
    </xf>
    <xf numFmtId="0" fontId="29" fillId="0" borderId="0" xfId="22" applyFont="1" applyAlignment="1" applyProtection="1">
      <alignment horizontal="left"/>
      <protection/>
    </xf>
    <xf numFmtId="167" fontId="29" fillId="0" borderId="0" xfId="22" applyNumberFormat="1" applyFont="1" applyAlignment="1" applyProtection="1">
      <alignment horizontal="right" vertical="top"/>
      <protection/>
    </xf>
    <xf numFmtId="0" fontId="29" fillId="0" borderId="0" xfId="22" applyFont="1" applyAlignment="1" applyProtection="1">
      <alignment horizontal="left" vertical="top" wrapText="1"/>
      <protection/>
    </xf>
    <xf numFmtId="164" fontId="28" fillId="0" borderId="0" xfId="22" applyNumberFormat="1" applyFont="1" applyAlignment="1" applyProtection="1">
      <alignment horizontal="right" vertical="top"/>
      <protection/>
    </xf>
    <xf numFmtId="167" fontId="24" fillId="0" borderId="0" xfId="22" applyNumberFormat="1" applyFont="1" applyAlignment="1" applyProtection="1">
      <alignment horizontal="right" vertical="top"/>
      <protection/>
    </xf>
    <xf numFmtId="0" fontId="24" fillId="0" borderId="0" xfId="22" applyFont="1" applyAlignment="1" applyProtection="1">
      <alignment horizontal="left" vertical="top" wrapText="1"/>
      <protection/>
    </xf>
    <xf numFmtId="0" fontId="30" fillId="0" borderId="0" xfId="22" applyFont="1" applyAlignment="1" applyProtection="1">
      <alignment horizontal="left" vertical="top" wrapText="1"/>
      <protection/>
    </xf>
    <xf numFmtId="170" fontId="30" fillId="0" borderId="0" xfId="22" applyNumberFormat="1" applyFont="1" applyAlignment="1" applyProtection="1">
      <alignment horizontal="right" vertical="top"/>
      <protection/>
    </xf>
    <xf numFmtId="0" fontId="31" fillId="0" borderId="0" xfId="22" applyFont="1" applyAlignment="1" applyProtection="1">
      <alignment horizontal="left"/>
      <protection/>
    </xf>
    <xf numFmtId="0" fontId="31" fillId="0" borderId="0" xfId="22" applyFont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 locked="0"/>
    </xf>
    <xf numFmtId="49" fontId="0" fillId="0" borderId="27" xfId="0" applyNumberFormat="1" applyBorder="1" applyAlignment="1" applyProtection="1">
      <alignment horizontal="center" vertical="top" wrapText="1"/>
      <protection/>
    </xf>
    <xf numFmtId="172" fontId="48" fillId="0" borderId="27" xfId="20" applyNumberFormat="1" applyFont="1" applyFill="1" applyBorder="1" applyAlignment="1">
      <alignment vertical="top" wrapText="1"/>
    </xf>
    <xf numFmtId="172" fontId="48" fillId="0" borderId="27" xfId="20" applyNumberFormat="1" applyFont="1" applyFill="1" applyBorder="1" applyAlignment="1">
      <alignment horizontal="center" vertical="top" wrapText="1"/>
    </xf>
    <xf numFmtId="169" fontId="48" fillId="0" borderId="27" xfId="20" applyNumberFormat="1" applyFont="1" applyFill="1" applyBorder="1" applyAlignment="1">
      <alignment horizontal="center" wrapText="1"/>
    </xf>
    <xf numFmtId="49" fontId="49" fillId="0" borderId="27" xfId="0" applyNumberFormat="1" applyFont="1" applyBorder="1" applyAlignment="1" applyProtection="1">
      <alignment horizontal="center" wrapText="1"/>
      <protection/>
    </xf>
    <xf numFmtId="172" fontId="50" fillId="0" borderId="27" xfId="20" applyNumberFormat="1" applyFont="1" applyFill="1" applyBorder="1" applyAlignment="1">
      <alignment horizontal="center" wrapText="1"/>
    </xf>
    <xf numFmtId="173" fontId="51" fillId="0" borderId="27" xfId="20" applyNumberFormat="1" applyFont="1" applyFill="1" applyBorder="1" applyAlignment="1">
      <alignment horizontal="center" wrapText="1"/>
    </xf>
    <xf numFmtId="172" fontId="50" fillId="0" borderId="27" xfId="20" applyNumberFormat="1" applyFont="1" applyFill="1" applyBorder="1" applyAlignment="1">
      <alignment horizontal="center" vertical="center" wrapText="1"/>
    </xf>
    <xf numFmtId="173" fontId="50" fillId="5" borderId="27" xfId="20" applyNumberFormat="1" applyFont="1" applyFill="1" applyBorder="1" applyAlignment="1">
      <alignment horizontal="center" wrapText="1"/>
    </xf>
    <xf numFmtId="173" fontId="50" fillId="0" borderId="27" xfId="20" applyNumberFormat="1" applyFont="1" applyFill="1" applyBorder="1" applyAlignment="1">
      <alignment horizontal="center" wrapText="1"/>
    </xf>
    <xf numFmtId="169" fontId="50" fillId="0" borderId="27" xfId="20" applyNumberFormat="1" applyFont="1" applyFill="1" applyBorder="1" applyAlignment="1">
      <alignment horizontal="center" wrapText="1"/>
    </xf>
    <xf numFmtId="49" fontId="49" fillId="0" borderId="27" xfId="0" applyNumberFormat="1" applyFont="1" applyBorder="1" applyAlignment="1" applyProtection="1">
      <alignment horizontal="center" vertical="top" wrapText="1"/>
      <protection/>
    </xf>
    <xf numFmtId="172" fontId="50" fillId="0" borderId="27" xfId="20" applyNumberFormat="1" applyFont="1" applyFill="1" applyBorder="1" applyAlignment="1">
      <alignment vertical="top" wrapText="1"/>
    </xf>
    <xf numFmtId="173" fontId="50" fillId="0" borderId="27" xfId="20" applyNumberFormat="1" applyFont="1" applyFill="1" applyBorder="1" applyAlignment="1">
      <alignment vertical="top" wrapText="1"/>
    </xf>
    <xf numFmtId="172" fontId="52" fillId="0" borderId="27" xfId="20" applyNumberFormat="1" applyFont="1" applyFill="1" applyBorder="1" applyAlignment="1">
      <alignment vertical="top" wrapText="1"/>
    </xf>
    <xf numFmtId="172" fontId="50" fillId="0" borderId="27" xfId="20" applyNumberFormat="1" applyFont="1" applyFill="1" applyBorder="1" applyAlignment="1">
      <alignment/>
    </xf>
    <xf numFmtId="173" fontId="50" fillId="5" borderId="27" xfId="20" applyNumberFormat="1" applyFont="1" applyFill="1" applyBorder="1" applyAlignment="1">
      <alignment/>
    </xf>
    <xf numFmtId="173" fontId="50" fillId="0" borderId="27" xfId="20" applyNumberFormat="1" applyFont="1" applyFill="1" applyBorder="1" applyAlignment="1">
      <alignment wrapText="1"/>
    </xf>
    <xf numFmtId="169" fontId="50" fillId="0" borderId="27" xfId="20" applyNumberFormat="1" applyFont="1" applyFill="1" applyBorder="1" applyAlignment="1">
      <alignment wrapText="1"/>
    </xf>
    <xf numFmtId="173" fontId="53" fillId="0" borderId="27" xfId="20" applyNumberFormat="1" applyFont="1" applyFill="1" applyBorder="1" applyAlignment="1">
      <alignment vertical="top" wrapText="1"/>
    </xf>
    <xf numFmtId="0" fontId="54" fillId="0" borderId="27" xfId="0" applyFont="1" applyBorder="1" applyAlignment="1" applyProtection="1">
      <alignment horizontal="left" vertical="top" wrapText="1"/>
      <protection/>
    </xf>
    <xf numFmtId="172" fontId="53" fillId="0" borderId="27" xfId="20" applyNumberFormat="1" applyFont="1" applyFill="1" applyBorder="1" applyAlignment="1">
      <alignment/>
    </xf>
    <xf numFmtId="0" fontId="54" fillId="0" borderId="27" xfId="0" applyFont="1" applyBorder="1" applyAlignment="1" applyProtection="1">
      <alignment horizontal="justify" vertical="top" wrapText="1"/>
      <protection/>
    </xf>
    <xf numFmtId="169" fontId="55" fillId="0" borderId="27" xfId="0" applyNumberFormat="1" applyFont="1" applyBorder="1" applyAlignment="1" applyProtection="1">
      <alignment horizontal="right" wrapText="1"/>
      <protection/>
    </xf>
    <xf numFmtId="49" fontId="56" fillId="0" borderId="27" xfId="20" applyNumberFormat="1" applyFont="1" applyFill="1" applyBorder="1" applyAlignment="1">
      <alignment horizontal="center" vertical="top" wrapText="1"/>
    </xf>
    <xf numFmtId="173" fontId="57" fillId="0" borderId="27" xfId="20" applyNumberFormat="1" applyFont="1" applyFill="1" applyBorder="1" applyAlignment="1">
      <alignment horizontal="center" vertical="top" wrapText="1"/>
    </xf>
    <xf numFmtId="0" fontId="34" fillId="0" borderId="27" xfId="0" applyNumberFormat="1" applyFont="1" applyFill="1" applyBorder="1" applyAlignment="1" applyProtection="1">
      <alignment horizontal="center" vertical="center" wrapText="1"/>
      <protection/>
    </xf>
    <xf numFmtId="3" fontId="57" fillId="0" borderId="27" xfId="0" applyNumberFormat="1" applyFont="1" applyFill="1" applyBorder="1" applyAlignment="1" applyProtection="1">
      <alignment horizontal="center" vertical="center" wrapText="1"/>
      <protection/>
    </xf>
    <xf numFmtId="173" fontId="58" fillId="6" borderId="27" xfId="20" applyNumberFormat="1" applyFont="1" applyFill="1" applyBorder="1" applyAlignment="1">
      <alignment horizontal="right" wrapText="1"/>
    </xf>
    <xf numFmtId="4" fontId="58" fillId="7" borderId="27" xfId="0" applyNumberFormat="1" applyFont="1" applyFill="1" applyBorder="1" applyAlignment="1" applyProtection="1">
      <alignment horizontal="right" wrapText="1"/>
      <protection/>
    </xf>
    <xf numFmtId="49" fontId="55" fillId="0" borderId="27" xfId="0" applyNumberFormat="1" applyFont="1" applyBorder="1" applyAlignment="1" applyProtection="1">
      <alignment horizontal="center" vertical="top" wrapText="1"/>
      <protection/>
    </xf>
    <xf numFmtId="49" fontId="58" fillId="0" borderId="27" xfId="20" applyNumberFormat="1" applyFont="1" applyFill="1" applyBorder="1" applyAlignment="1">
      <alignment horizontal="center" vertical="top" wrapText="1"/>
    </xf>
    <xf numFmtId="0" fontId="34" fillId="0" borderId="0" xfId="0" applyFont="1" applyAlignment="1" applyProtection="1">
      <alignment horizontal="justify"/>
      <protection/>
    </xf>
    <xf numFmtId="49" fontId="54" fillId="0" borderId="27" xfId="0" applyNumberFormat="1" applyFont="1" applyFill="1" applyBorder="1" applyAlignment="1" applyProtection="1">
      <alignment vertical="top" wrapText="1"/>
      <protection locked="0"/>
    </xf>
    <xf numFmtId="3" fontId="53" fillId="0" borderId="27" xfId="0" applyNumberFormat="1" applyFont="1" applyFill="1" applyBorder="1" applyAlignment="1" applyProtection="1">
      <alignment horizontal="center" vertical="center" wrapText="1"/>
      <protection/>
    </xf>
    <xf numFmtId="173" fontId="58" fillId="0" borderId="27" xfId="20" applyNumberFormat="1" applyFont="1" applyFill="1" applyBorder="1" applyAlignment="1">
      <alignment horizontal="center" vertical="top" wrapText="1"/>
    </xf>
    <xf numFmtId="49" fontId="48" fillId="0" borderId="27" xfId="20" applyNumberFormat="1" applyFont="1" applyFill="1" applyBorder="1" applyAlignment="1">
      <alignment wrapText="1"/>
    </xf>
    <xf numFmtId="49" fontId="48" fillId="0" borderId="27" xfId="20" applyNumberFormat="1" applyFont="1" applyFill="1" applyBorder="1" applyAlignment="1">
      <alignment horizontal="center" wrapText="1"/>
    </xf>
    <xf numFmtId="3" fontId="55" fillId="0" borderId="27" xfId="0" applyNumberFormat="1" applyFont="1" applyFill="1" applyBorder="1" applyAlignment="1" applyProtection="1">
      <alignment horizontal="center" vertical="center" wrapText="1"/>
      <protection/>
    </xf>
    <xf numFmtId="173" fontId="58" fillId="8" borderId="27" xfId="20" applyNumberFormat="1" applyFont="1" applyFill="1" applyBorder="1" applyAlignment="1">
      <alignment horizontal="right" wrapText="1"/>
    </xf>
    <xf numFmtId="4" fontId="58" fillId="9" borderId="27" xfId="0" applyNumberFormat="1" applyFont="1" applyFill="1" applyBorder="1" applyAlignment="1" applyProtection="1">
      <alignment horizontal="right" wrapText="1"/>
      <protection/>
    </xf>
    <xf numFmtId="169" fontId="53" fillId="0" borderId="27" xfId="0" applyNumberFormat="1" applyFont="1" applyBorder="1" applyAlignment="1" applyProtection="1">
      <alignment horizontal="right" wrapText="1"/>
      <protection/>
    </xf>
    <xf numFmtId="49" fontId="53" fillId="0" borderId="27" xfId="20" applyNumberFormat="1" applyFont="1" applyFill="1" applyBorder="1" applyAlignment="1">
      <alignment horizontal="center" vertical="center" wrapText="1"/>
    </xf>
    <xf numFmtId="49" fontId="59" fillId="0" borderId="27" xfId="20" applyNumberFormat="1" applyFont="1" applyFill="1" applyBorder="1" applyAlignment="1">
      <alignment horizontal="center" wrapText="1"/>
    </xf>
    <xf numFmtId="173" fontId="57" fillId="8" borderId="27" xfId="20" applyNumberFormat="1" applyFont="1" applyFill="1" applyBorder="1" applyAlignment="1">
      <alignment horizontal="right" wrapText="1"/>
    </xf>
    <xf numFmtId="4" fontId="57" fillId="9" borderId="27" xfId="0" applyNumberFormat="1" applyFont="1" applyFill="1" applyBorder="1" applyAlignment="1" applyProtection="1">
      <alignment horizontal="right" wrapText="1"/>
      <protection/>
    </xf>
    <xf numFmtId="49" fontId="35" fillId="0" borderId="27" xfId="20" applyNumberFormat="1" applyFont="1" applyFill="1" applyBorder="1" applyAlignment="1">
      <alignment vertical="center" wrapText="1"/>
    </xf>
    <xf numFmtId="49" fontId="53" fillId="0" borderId="27" xfId="20" applyNumberFormat="1" applyFont="1" applyFill="1" applyBorder="1" applyAlignment="1">
      <alignment vertical="center" wrapText="1"/>
    </xf>
    <xf numFmtId="16" fontId="53" fillId="0" borderId="0" xfId="0" applyNumberFormat="1" applyFont="1" applyAlignment="1" applyProtection="1">
      <alignment horizontal="center"/>
      <protection/>
    </xf>
    <xf numFmtId="172" fontId="33" fillId="0" borderId="28" xfId="20" applyFont="1" applyFill="1" applyBorder="1" applyAlignment="1">
      <alignment horizontal="center" vertical="center" wrapText="1"/>
    </xf>
    <xf numFmtId="172" fontId="33" fillId="0" borderId="27" xfId="20" applyFont="1" applyFill="1" applyBorder="1" applyAlignment="1">
      <alignment horizontal="center" vertical="center" wrapText="1"/>
    </xf>
    <xf numFmtId="49" fontId="33" fillId="0" borderId="27" xfId="20" applyNumberFormat="1" applyFont="1" applyFill="1" applyBorder="1" applyAlignment="1">
      <alignment horizontal="center" vertical="center" wrapText="1"/>
    </xf>
    <xf numFmtId="172" fontId="53" fillId="0" borderId="27" xfId="20" applyFont="1" applyFill="1" applyBorder="1" applyAlignment="1">
      <alignment horizontal="left" wrapText="1"/>
    </xf>
    <xf numFmtId="0" fontId="35" fillId="0" borderId="27" xfId="21" applyFont="1" applyFill="1" applyBorder="1" applyAlignment="1">
      <alignment horizontal="center"/>
      <protection/>
    </xf>
    <xf numFmtId="0" fontId="53" fillId="0" borderId="27" xfId="0" applyFont="1" applyBorder="1" applyAlignment="1" applyProtection="1">
      <alignment horizontal="center"/>
      <protection/>
    </xf>
    <xf numFmtId="172" fontId="35" fillId="0" borderId="27" xfId="20" applyFont="1" applyFill="1" applyBorder="1" applyAlignment="1">
      <alignment horizontal="center"/>
    </xf>
    <xf numFmtId="49" fontId="35" fillId="0" borderId="27" xfId="20" applyNumberFormat="1" applyFont="1" applyFill="1" applyBorder="1" applyAlignment="1" applyProtection="1">
      <alignment vertical="center" wrapText="1"/>
      <protection locked="0"/>
    </xf>
    <xf numFmtId="49" fontId="57" fillId="0" borderId="27" xfId="0" applyNumberFormat="1" applyFont="1" applyFill="1" applyBorder="1" applyAlignment="1" applyProtection="1">
      <alignment horizontal="center" vertical="center" wrapText="1"/>
      <protection/>
    </xf>
    <xf numFmtId="49" fontId="60" fillId="0" borderId="27" xfId="0" applyNumberFormat="1" applyFont="1" applyFill="1" applyBorder="1" applyAlignment="1" applyProtection="1">
      <alignment vertical="top" wrapText="1"/>
      <protection locked="0"/>
    </xf>
    <xf numFmtId="172" fontId="59" fillId="0" borderId="27" xfId="20" applyNumberFormat="1" applyFont="1" applyFill="1" applyBorder="1" applyAlignment="1">
      <alignment horizontal="center"/>
    </xf>
    <xf numFmtId="172" fontId="60" fillId="0" borderId="27" xfId="20" applyFont="1" applyFill="1" applyBorder="1" applyAlignment="1">
      <alignment horizontal="center" vertical="center" wrapText="1"/>
    </xf>
    <xf numFmtId="49" fontId="35" fillId="0" borderId="27" xfId="20" applyNumberFormat="1" applyFont="1" applyFill="1" applyBorder="1" applyAlignment="1" applyProtection="1">
      <alignment vertical="top" wrapText="1"/>
      <protection locked="0"/>
    </xf>
    <xf numFmtId="0" fontId="53" fillId="0" borderId="29" xfId="0" applyFont="1" applyBorder="1" applyAlignment="1" applyProtection="1">
      <alignment horizontal="center"/>
      <protection/>
    </xf>
    <xf numFmtId="49" fontId="61" fillId="0" borderId="27" xfId="0" applyNumberFormat="1" applyFont="1" applyBorder="1" applyAlignment="1" applyProtection="1">
      <alignment horizontal="center" vertical="top" wrapText="1"/>
      <protection/>
    </xf>
    <xf numFmtId="49" fontId="35" fillId="0" borderId="27" xfId="0" applyNumberFormat="1" applyFont="1" applyFill="1" applyBorder="1" applyAlignment="1" applyProtection="1">
      <alignment horizontal="center" vertical="center"/>
      <protection/>
    </xf>
    <xf numFmtId="49" fontId="60" fillId="0" borderId="27" xfId="0" applyNumberFormat="1" applyFont="1" applyFill="1" applyBorder="1" applyAlignment="1" applyProtection="1">
      <alignment vertical="center" wrapText="1"/>
      <protection locked="0"/>
    </xf>
    <xf numFmtId="49" fontId="62" fillId="0" borderId="27" xfId="20" applyNumberFormat="1" applyFont="1" applyFill="1" applyBorder="1" applyAlignment="1">
      <alignment horizontal="center" wrapText="1"/>
    </xf>
    <xf numFmtId="173" fontId="63" fillId="8" borderId="27" xfId="20" applyNumberFormat="1" applyFont="1" applyFill="1" applyBorder="1" applyAlignment="1">
      <alignment horizontal="right" wrapText="1"/>
    </xf>
    <xf numFmtId="4" fontId="63" fillId="9" borderId="27" xfId="0" applyNumberFormat="1" applyFont="1" applyFill="1" applyBorder="1" applyAlignment="1" applyProtection="1">
      <alignment horizontal="right" wrapText="1"/>
      <protection/>
    </xf>
    <xf numFmtId="49" fontId="53" fillId="0" borderId="27" xfId="0" applyNumberFormat="1" applyFont="1" applyFill="1" applyBorder="1" applyAlignment="1" applyProtection="1">
      <alignment vertical="top" wrapText="1"/>
      <protection locked="0"/>
    </xf>
    <xf numFmtId="49" fontId="57" fillId="0" borderId="27" xfId="20" applyNumberFormat="1" applyFont="1" applyFill="1" applyBorder="1" applyAlignment="1">
      <alignment horizontal="center" vertical="center" wrapText="1"/>
    </xf>
    <xf numFmtId="172" fontId="57" fillId="0" borderId="27" xfId="20" applyFont="1" applyFill="1" applyBorder="1" applyAlignment="1">
      <alignment horizontal="center" vertical="center" wrapText="1"/>
    </xf>
    <xf numFmtId="172" fontId="54" fillId="0" borderId="27" xfId="20" applyFont="1" applyFill="1" applyBorder="1" applyAlignment="1">
      <alignment horizontal="left" wrapText="1"/>
    </xf>
    <xf numFmtId="172" fontId="53" fillId="0" borderId="27" xfId="20" applyFont="1" applyFill="1" applyBorder="1" applyAlignment="1">
      <alignment horizontal="center" wrapText="1"/>
    </xf>
    <xf numFmtId="0" fontId="35" fillId="0" borderId="27" xfId="21" applyFont="1" applyFill="1" applyBorder="1" applyAlignment="1">
      <alignment wrapText="1"/>
      <protection/>
    </xf>
    <xf numFmtId="172" fontId="53" fillId="0" borderId="27" xfId="20" applyFont="1" applyFill="1" applyBorder="1" applyAlignment="1">
      <alignment horizontal="left" vertical="center" wrapText="1"/>
    </xf>
    <xf numFmtId="172" fontId="53" fillId="0" borderId="27" xfId="20" applyFont="1" applyFill="1" applyBorder="1" applyAlignment="1">
      <alignment horizontal="center" vertical="center" wrapText="1"/>
    </xf>
    <xf numFmtId="49" fontId="57" fillId="0" borderId="27" xfId="20" applyNumberFormat="1" applyFont="1" applyFill="1" applyBorder="1" applyAlignment="1">
      <alignment horizontal="center" vertical="top" wrapText="1"/>
    </xf>
    <xf numFmtId="49" fontId="59" fillId="0" borderId="27" xfId="20" applyNumberFormat="1" applyFont="1" applyFill="1" applyBorder="1" applyAlignment="1">
      <alignment wrapText="1"/>
    </xf>
    <xf numFmtId="172" fontId="59" fillId="0" borderId="27" xfId="20" applyNumberFormat="1" applyFont="1" applyFill="1" applyBorder="1" applyAlignment="1">
      <alignment horizontal="center" wrapText="1"/>
    </xf>
    <xf numFmtId="49" fontId="54" fillId="10" borderId="27" xfId="0" applyNumberFormat="1" applyFont="1" applyFill="1" applyBorder="1" applyAlignment="1" applyProtection="1">
      <alignment horizontal="left" vertical="center" wrapText="1"/>
      <protection locked="0"/>
    </xf>
    <xf numFmtId="49" fontId="35" fillId="0" borderId="27" xfId="2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 applyProtection="1">
      <alignment vertical="top" wrapText="1"/>
      <protection locked="0"/>
    </xf>
    <xf numFmtId="173" fontId="57" fillId="0" borderId="27" xfId="20" applyNumberFormat="1" applyFont="1" applyFill="1" applyBorder="1" applyAlignment="1">
      <alignment vertical="top" wrapText="1"/>
    </xf>
    <xf numFmtId="49" fontId="1" fillId="0" borderId="27" xfId="0" applyNumberFormat="1" applyFont="1" applyFill="1" applyBorder="1" applyAlignment="1" applyProtection="1">
      <alignment vertical="top" wrapText="1"/>
      <protection locked="0"/>
    </xf>
    <xf numFmtId="172" fontId="35" fillId="0" borderId="27" xfId="20" applyFont="1" applyFill="1" applyBorder="1" applyAlignment="1">
      <alignment horizontal="center" vertical="center" wrapText="1"/>
    </xf>
    <xf numFmtId="173" fontId="35" fillId="9" borderId="27" xfId="2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35" fillId="0" borderId="27" xfId="0" applyNumberFormat="1" applyFont="1" applyFill="1" applyBorder="1" applyAlignment="1" applyProtection="1">
      <alignment vertical="top" wrapText="1"/>
      <protection locked="0"/>
    </xf>
    <xf numFmtId="49" fontId="35" fillId="0" borderId="30" xfId="20" applyNumberFormat="1" applyFont="1" applyFill="1" applyBorder="1" applyAlignment="1">
      <alignment horizontal="center" vertical="center" wrapText="1"/>
    </xf>
    <xf numFmtId="172" fontId="35" fillId="0" borderId="30" xfId="20" applyFont="1" applyFill="1" applyBorder="1" applyAlignment="1">
      <alignment horizontal="center" vertical="center" wrapText="1"/>
    </xf>
    <xf numFmtId="173" fontId="35" fillId="9" borderId="30" xfId="2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 applyProtection="1">
      <alignment horizontal="left" vertical="top" wrapText="1"/>
      <protection locked="0"/>
    </xf>
    <xf numFmtId="49" fontId="61" fillId="0" borderId="27" xfId="0" applyNumberFormat="1" applyFont="1" applyFill="1" applyBorder="1" applyAlignment="1" applyProtection="1">
      <alignment vertical="top" wrapText="1"/>
      <protection locked="0"/>
    </xf>
    <xf numFmtId="3" fontId="61" fillId="0" borderId="27" xfId="0" applyNumberFormat="1" applyFont="1" applyFill="1" applyBorder="1" applyAlignment="1" applyProtection="1">
      <alignment horizontal="center" vertical="center" wrapText="1"/>
      <protection/>
    </xf>
    <xf numFmtId="172" fontId="35" fillId="0" borderId="27" xfId="20" applyFont="1" applyFill="1" applyBorder="1" applyAlignment="1">
      <alignment horizontal="left" wrapText="1"/>
    </xf>
    <xf numFmtId="49" fontId="64" fillId="0" borderId="27" xfId="20" applyNumberFormat="1" applyFont="1" applyFill="1" applyBorder="1" applyAlignment="1">
      <alignment wrapText="1"/>
    </xf>
    <xf numFmtId="172" fontId="48" fillId="0" borderId="27" xfId="20" applyNumberFormat="1" applyFont="1" applyFill="1" applyBorder="1" applyAlignment="1">
      <alignment horizontal="center" wrapText="1"/>
    </xf>
    <xf numFmtId="172" fontId="65" fillId="0" borderId="27" xfId="20" applyNumberFormat="1" applyFont="1" applyFill="1" applyBorder="1" applyAlignment="1">
      <alignment wrapText="1"/>
    </xf>
    <xf numFmtId="172" fontId="64" fillId="0" borderId="27" xfId="20" applyNumberFormat="1" applyFont="1" applyFill="1" applyBorder="1" applyAlignment="1">
      <alignment horizontal="center" wrapText="1"/>
    </xf>
    <xf numFmtId="172" fontId="48" fillId="0" borderId="27" xfId="20" applyNumberFormat="1" applyFont="1" applyFill="1" applyBorder="1" applyAlignment="1">
      <alignment horizontal="center"/>
    </xf>
    <xf numFmtId="49" fontId="56" fillId="0" borderId="30" xfId="20" applyNumberFormat="1" applyFont="1" applyFill="1" applyBorder="1" applyAlignment="1">
      <alignment horizontal="center" vertical="top" wrapText="1"/>
    </xf>
    <xf numFmtId="172" fontId="49" fillId="0" borderId="31" xfId="20" applyNumberFormat="1" applyFont="1" applyFill="1" applyBorder="1" applyAlignment="1">
      <alignment horizontal="center" vertical="top" wrapText="1"/>
    </xf>
    <xf numFmtId="49" fontId="57" fillId="0" borderId="32" xfId="20" applyNumberFormat="1" applyFont="1" applyFill="1" applyBorder="1" applyAlignment="1" applyProtection="1">
      <alignment vertical="top" wrapText="1"/>
      <protection locked="0"/>
    </xf>
    <xf numFmtId="49" fontId="57" fillId="0" borderId="33" xfId="20" applyNumberFormat="1" applyFont="1" applyFill="1" applyBorder="1" applyAlignment="1" applyProtection="1">
      <alignment vertical="top" wrapText="1"/>
      <protection locked="0"/>
    </xf>
    <xf numFmtId="3" fontId="56" fillId="0" borderId="34" xfId="0" applyNumberFormat="1" applyFont="1" applyFill="1" applyBorder="1" applyAlignment="1" applyProtection="1">
      <alignment horizontal="center" wrapText="1"/>
      <protection/>
    </xf>
    <xf numFmtId="173" fontId="56" fillId="5" borderId="34" xfId="20" applyNumberFormat="1" applyFont="1" applyFill="1" applyBorder="1" applyAlignment="1">
      <alignment horizontal="right" wrapText="1"/>
    </xf>
    <xf numFmtId="4" fontId="56" fillId="0" borderId="34" xfId="0" applyNumberFormat="1" applyFont="1" applyBorder="1" applyAlignment="1" applyProtection="1">
      <alignment horizontal="right" wrapText="1"/>
      <protection/>
    </xf>
    <xf numFmtId="169" fontId="38" fillId="0" borderId="34" xfId="0" applyNumberFormat="1" applyFont="1" applyBorder="1" applyAlignment="1" applyProtection="1">
      <alignment horizontal="right" wrapText="1"/>
      <protection/>
    </xf>
    <xf numFmtId="49" fontId="58" fillId="0" borderId="27" xfId="0" applyNumberFormat="1" applyFont="1" applyFill="1" applyBorder="1" applyAlignment="1" applyProtection="1">
      <alignment horizontal="center" vertical="top" wrapText="1"/>
      <protection/>
    </xf>
    <xf numFmtId="173" fontId="37" fillId="0" borderId="27" xfId="20" applyNumberFormat="1" applyFont="1" applyFill="1" applyBorder="1" applyAlignment="1">
      <alignment horizontal="center" vertical="top" wrapText="1"/>
    </xf>
    <xf numFmtId="172" fontId="39" fillId="0" borderId="30" xfId="20" applyNumberFormat="1" applyFont="1" applyFill="1" applyBorder="1" applyAlignment="1">
      <alignment horizontal="left" vertical="top" wrapText="1"/>
    </xf>
    <xf numFmtId="172" fontId="37" fillId="0" borderId="30" xfId="20" applyNumberFormat="1" applyFont="1" applyFill="1" applyBorder="1" applyAlignment="1">
      <alignment horizontal="left" vertical="top" wrapText="1"/>
    </xf>
    <xf numFmtId="172" fontId="37" fillId="0" borderId="30" xfId="20" applyNumberFormat="1" applyFont="1" applyFill="1" applyBorder="1" applyAlignment="1">
      <alignment horizontal="center" wrapText="1"/>
    </xf>
    <xf numFmtId="173" fontId="37" fillId="5" borderId="30" xfId="20" applyNumberFormat="1" applyFont="1" applyFill="1" applyBorder="1" applyAlignment="1">
      <alignment horizontal="right" wrapText="1"/>
    </xf>
    <xf numFmtId="4" fontId="37" fillId="0" borderId="30" xfId="0" applyNumberFormat="1" applyFont="1" applyBorder="1" applyAlignment="1" applyProtection="1">
      <alignment horizontal="right" wrapText="1"/>
      <protection/>
    </xf>
    <xf numFmtId="169" fontId="37" fillId="0" borderId="30" xfId="0" applyNumberFormat="1" applyFont="1" applyBorder="1" applyAlignment="1" applyProtection="1">
      <alignment horizontal="right" wrapText="1"/>
      <protection/>
    </xf>
    <xf numFmtId="172" fontId="56" fillId="0" borderId="27" xfId="20" applyNumberFormat="1" applyFont="1" applyFill="1" applyBorder="1" applyAlignment="1">
      <alignment horizontal="center" vertical="top" wrapText="1"/>
    </xf>
    <xf numFmtId="173" fontId="66" fillId="0" borderId="27" xfId="20" applyNumberFormat="1" applyFont="1" applyFill="1" applyBorder="1" applyAlignment="1">
      <alignment horizontal="center" vertical="top" wrapText="1"/>
    </xf>
    <xf numFmtId="172" fontId="60" fillId="0" borderId="27" xfId="20" applyNumberFormat="1" applyFont="1" applyFill="1" applyBorder="1" applyAlignment="1">
      <alignment horizontal="left" vertical="top" wrapText="1"/>
    </xf>
    <xf numFmtId="172" fontId="66" fillId="0" borderId="27" xfId="20" applyNumberFormat="1" applyFont="1" applyFill="1" applyBorder="1" applyAlignment="1">
      <alignment horizontal="center" wrapText="1"/>
    </xf>
    <xf numFmtId="173" fontId="66" fillId="5" borderId="27" xfId="20" applyNumberFormat="1" applyFont="1" applyFill="1" applyBorder="1" applyAlignment="1">
      <alignment horizontal="right" wrapText="1"/>
    </xf>
    <xf numFmtId="4" fontId="66" fillId="0" borderId="27" xfId="0" applyNumberFormat="1" applyFont="1" applyBorder="1" applyAlignment="1" applyProtection="1">
      <alignment horizontal="right" wrapText="1"/>
      <protection/>
    </xf>
    <xf numFmtId="3" fontId="67" fillId="0" borderId="27" xfId="0" applyNumberFormat="1" applyFont="1" applyBorder="1" applyAlignment="1" applyProtection="1">
      <alignment horizontal="right" wrapText="1"/>
      <protection/>
    </xf>
    <xf numFmtId="169" fontId="66" fillId="0" borderId="27" xfId="0" applyNumberFormat="1" applyFont="1" applyBorder="1" applyAlignment="1" applyProtection="1">
      <alignment horizontal="right" wrapText="1"/>
      <protection/>
    </xf>
    <xf numFmtId="0" fontId="0" fillId="0" borderId="0" xfId="0" applyAlignment="1" applyProtection="1">
      <alignment vertical="top" wrapText="1"/>
      <protection/>
    </xf>
    <xf numFmtId="172" fontId="48" fillId="0" borderId="0" xfId="20" applyNumberFormat="1" applyFont="1" applyFill="1" applyAlignment="1">
      <alignment horizontal="left" vertical="top" wrapText="1"/>
    </xf>
    <xf numFmtId="173" fontId="48" fillId="0" borderId="0" xfId="20" applyNumberFormat="1" applyFont="1" applyFill="1" applyAlignment="1">
      <alignment horizontal="right" vertical="top" wrapText="1"/>
    </xf>
    <xf numFmtId="172" fontId="48" fillId="0" borderId="0" xfId="20" applyNumberFormat="1" applyFont="1" applyFill="1" applyAlignment="1">
      <alignment horizontal="center" wrapText="1"/>
    </xf>
    <xf numFmtId="173" fontId="48" fillId="5" borderId="0" xfId="20" applyNumberFormat="1" applyFont="1" applyFill="1" applyAlignment="1">
      <alignment horizontal="right" wrapText="1"/>
    </xf>
    <xf numFmtId="173" fontId="48" fillId="0" borderId="0" xfId="20" applyNumberFormat="1" applyFont="1" applyFill="1" applyAlignment="1">
      <alignment horizontal="right" wrapText="1"/>
    </xf>
    <xf numFmtId="169" fontId="48" fillId="0" borderId="0" xfId="20" applyNumberFormat="1" applyFont="1" applyFill="1" applyAlignment="1">
      <alignment horizontal="right" wrapText="1"/>
    </xf>
    <xf numFmtId="172" fontId="65" fillId="11" borderId="0" xfId="20" applyNumberFormat="1" applyFont="1" applyFill="1" applyAlignment="1">
      <alignment horizontal="left" vertical="top" wrapText="1"/>
    </xf>
    <xf numFmtId="172" fontId="68" fillId="11" borderId="0" xfId="20" applyNumberFormat="1" applyFont="1" applyFill="1" applyAlignment="1">
      <alignment horizontal="left" vertical="top" wrapText="1"/>
    </xf>
    <xf numFmtId="173" fontId="48" fillId="0" borderId="0" xfId="20" applyNumberFormat="1" applyFont="1" applyFill="1" applyAlignment="1">
      <alignment horizontal="left" wrapText="1"/>
    </xf>
    <xf numFmtId="173" fontId="48" fillId="5" borderId="0" xfId="20" applyNumberFormat="1" applyFont="1" applyFill="1" applyAlignment="1">
      <alignment horizontal="left" wrapText="1"/>
    </xf>
    <xf numFmtId="169" fontId="48" fillId="0" borderId="0" xfId="20" applyNumberFormat="1" applyFont="1" applyFill="1" applyAlignment="1">
      <alignment horizontal="left" wrapText="1"/>
    </xf>
    <xf numFmtId="169" fontId="48" fillId="0" borderId="0" xfId="20" applyNumberFormat="1" applyFont="1" applyFill="1" applyAlignment="1">
      <alignment/>
    </xf>
    <xf numFmtId="49" fontId="53" fillId="0" borderId="27" xfId="0" applyNumberFormat="1" applyFont="1" applyFill="1" applyBorder="1" applyAlignment="1" applyProtection="1">
      <alignment vertical="center" wrapText="1"/>
      <protection locked="0"/>
    </xf>
    <xf numFmtId="172" fontId="33" fillId="0" borderId="28" xfId="20" applyFont="1" applyFill="1" applyBorder="1" applyAlignment="1">
      <alignment horizontal="left" wrapText="1"/>
    </xf>
    <xf numFmtId="172" fontId="33" fillId="0" borderId="27" xfId="20" applyFont="1" applyFill="1" applyBorder="1" applyAlignment="1">
      <alignment horizontal="left" vertical="top" wrapText="1"/>
    </xf>
    <xf numFmtId="174" fontId="40" fillId="0" borderId="0" xfId="23" applyNumberFormat="1" applyFont="1">
      <alignment/>
      <protection/>
    </xf>
    <xf numFmtId="49" fontId="40" fillId="0" borderId="0" xfId="23" applyNumberFormat="1" applyFont="1" applyAlignment="1">
      <alignment horizontal="left" vertical="center" wrapText="1"/>
      <protection/>
    </xf>
    <xf numFmtId="44" fontId="0" fillId="0" borderId="0" xfId="0" applyNumberFormat="1" applyAlignment="1" applyProtection="1">
      <alignment/>
      <protection/>
    </xf>
    <xf numFmtId="174" fontId="41" fillId="0" borderId="0" xfId="23" applyNumberFormat="1" applyFont="1" applyAlignment="1">
      <alignment horizontal="center" wrapText="1"/>
      <protection/>
    </xf>
    <xf numFmtId="49" fontId="40" fillId="0" borderId="0" xfId="23" applyNumberFormat="1" applyFont="1">
      <alignment/>
      <protection/>
    </xf>
    <xf numFmtId="175" fontId="69" fillId="0" borderId="0" xfId="23" applyNumberFormat="1" applyFont="1">
      <alignment/>
      <protection/>
    </xf>
    <xf numFmtId="49" fontId="42" fillId="0" borderId="35" xfId="23" applyNumberFormat="1" applyFont="1" applyBorder="1" applyAlignment="1">
      <alignment horizontal="right"/>
      <protection/>
    </xf>
    <xf numFmtId="49" fontId="42" fillId="0" borderId="35" xfId="23" applyNumberFormat="1" applyFont="1" applyBorder="1" applyAlignment="1">
      <alignment horizontal="left"/>
      <protection/>
    </xf>
    <xf numFmtId="0" fontId="42" fillId="0" borderId="35" xfId="23" applyFont="1" applyBorder="1" applyAlignment="1">
      <alignment horizontal="left"/>
      <protection/>
    </xf>
    <xf numFmtId="49" fontId="42" fillId="0" borderId="35" xfId="23" applyNumberFormat="1" applyFont="1" applyBorder="1" applyAlignment="1">
      <alignment horizontal="center"/>
      <protection/>
    </xf>
    <xf numFmtId="44" fontId="42" fillId="0" borderId="35" xfId="23" applyNumberFormat="1" applyFont="1" applyBorder="1" applyAlignment="1">
      <alignment horizontal="left"/>
      <protection/>
    </xf>
    <xf numFmtId="49" fontId="42" fillId="0" borderId="0" xfId="23" applyNumberFormat="1" applyFont="1" applyAlignment="1">
      <alignment horizontal="right"/>
      <protection/>
    </xf>
    <xf numFmtId="49" fontId="42" fillId="0" borderId="0" xfId="23" applyNumberFormat="1" applyFont="1" applyAlignment="1">
      <alignment horizontal="left"/>
      <protection/>
    </xf>
    <xf numFmtId="0" fontId="42" fillId="0" borderId="0" xfId="23" applyFont="1" applyAlignment="1">
      <alignment horizontal="left" wrapText="1"/>
      <protection/>
    </xf>
    <xf numFmtId="49" fontId="42" fillId="0" borderId="0" xfId="23" applyNumberFormat="1" applyFont="1" applyAlignment="1">
      <alignment horizontal="center"/>
      <protection/>
    </xf>
    <xf numFmtId="49" fontId="70" fillId="0" borderId="0" xfId="23" applyNumberFormat="1" applyFont="1" applyAlignment="1">
      <alignment horizontal="right"/>
      <protection/>
    </xf>
    <xf numFmtId="174" fontId="43" fillId="0" borderId="0" xfId="23" applyNumberFormat="1" applyFont="1">
      <alignment/>
      <protection/>
    </xf>
    <xf numFmtId="0" fontId="43" fillId="0" borderId="0" xfId="23" applyFont="1" applyAlignment="1">
      <alignment horizontal="left"/>
      <protection/>
    </xf>
    <xf numFmtId="0" fontId="44" fillId="0" borderId="0" xfId="23" applyFont="1" applyAlignment="1">
      <alignment horizontal="left"/>
      <protection/>
    </xf>
    <xf numFmtId="49" fontId="43" fillId="0" borderId="0" xfId="23" applyNumberFormat="1" applyFont="1" applyAlignment="1">
      <alignment horizontal="center"/>
      <protection/>
    </xf>
    <xf numFmtId="175" fontId="71" fillId="0" borderId="0" xfId="23" applyNumberFormat="1" applyFont="1">
      <alignment/>
      <protection/>
    </xf>
    <xf numFmtId="174" fontId="35" fillId="0" borderId="36" xfId="23" applyNumberFormat="1" applyFont="1" applyBorder="1" applyAlignment="1">
      <alignment horizontal="right" vertical="top"/>
      <protection/>
    </xf>
    <xf numFmtId="49" fontId="35" fillId="0" borderId="36" xfId="23" applyNumberFormat="1" applyFont="1" applyBorder="1" applyAlignment="1">
      <alignment horizontal="left" vertical="top"/>
      <protection/>
    </xf>
    <xf numFmtId="0" fontId="35" fillId="0" borderId="36" xfId="23" applyFont="1" applyBorder="1" applyAlignment="1">
      <alignment horizontal="left" vertical="top" wrapText="1"/>
      <protection/>
    </xf>
    <xf numFmtId="49" fontId="35" fillId="0" borderId="36" xfId="23" applyNumberFormat="1" applyFont="1" applyBorder="1" applyAlignment="1">
      <alignment horizontal="center" vertical="top"/>
      <protection/>
    </xf>
    <xf numFmtId="176" fontId="29" fillId="0" borderId="36" xfId="23" applyNumberFormat="1" applyFont="1" applyBorder="1" applyAlignment="1">
      <alignment horizontal="right" vertical="top"/>
      <protection/>
    </xf>
    <xf numFmtId="49" fontId="44" fillId="0" borderId="0" xfId="23" applyNumberFormat="1" applyFont="1" applyAlignment="1">
      <alignment horizontal="center"/>
      <protection/>
    </xf>
    <xf numFmtId="174" fontId="35" fillId="0" borderId="0" xfId="23" applyNumberFormat="1" applyFont="1" applyAlignment="1">
      <alignment horizontal="right" vertical="top"/>
      <protection/>
    </xf>
    <xf numFmtId="49" fontId="35" fillId="0" borderId="0" xfId="23" applyNumberFormat="1" applyFont="1" applyAlignment="1">
      <alignment horizontal="left" vertical="top"/>
      <protection/>
    </xf>
    <xf numFmtId="0" fontId="35" fillId="0" borderId="0" xfId="23" applyFont="1" applyAlignment="1">
      <alignment horizontal="left" vertical="top" wrapText="1"/>
      <protection/>
    </xf>
    <xf numFmtId="49" fontId="35" fillId="0" borderId="0" xfId="23" applyNumberFormat="1" applyFont="1" applyAlignment="1">
      <alignment horizontal="center" vertical="top"/>
      <protection/>
    </xf>
    <xf numFmtId="174" fontId="44" fillId="0" borderId="0" xfId="23" applyNumberFormat="1" applyFont="1">
      <alignment/>
      <protection/>
    </xf>
    <xf numFmtId="0" fontId="35" fillId="7" borderId="36" xfId="23" applyFont="1" applyFill="1" applyBorder="1" applyAlignment="1">
      <alignment horizontal="left" vertical="top" wrapText="1"/>
      <protection/>
    </xf>
    <xf numFmtId="0" fontId="35" fillId="0" borderId="36" xfId="23" applyFont="1" applyBorder="1" applyAlignment="1">
      <alignment horizontal="left" vertical="center" wrapText="1"/>
      <protection/>
    </xf>
    <xf numFmtId="49" fontId="29" fillId="0" borderId="36" xfId="23" applyNumberFormat="1" applyFont="1" applyBorder="1" applyAlignment="1">
      <alignment horizontal="left" wrapText="1"/>
      <protection/>
    </xf>
    <xf numFmtId="49" fontId="63" fillId="0" borderId="36" xfId="23" applyNumberFormat="1" applyFont="1" applyBorder="1" applyAlignment="1">
      <alignment horizontal="left" vertical="top"/>
      <protection/>
    </xf>
    <xf numFmtId="0" fontId="63" fillId="0" borderId="36" xfId="23" applyFont="1" applyBorder="1" applyAlignment="1">
      <alignment horizontal="left" vertical="top" wrapText="1"/>
      <protection/>
    </xf>
    <xf numFmtId="49" fontId="33" fillId="0" borderId="36" xfId="23" applyNumberFormat="1" applyFont="1" applyBorder="1" applyAlignment="1">
      <alignment horizontal="left" vertical="top"/>
      <protection/>
    </xf>
    <xf numFmtId="0" fontId="33" fillId="0" borderId="36" xfId="23" applyFont="1" applyBorder="1" applyAlignment="1">
      <alignment horizontal="left" vertical="top" wrapText="1"/>
      <protection/>
    </xf>
    <xf numFmtId="49" fontId="33" fillId="0" borderId="36" xfId="23" applyNumberFormat="1" applyFont="1" applyBorder="1" applyAlignment="1">
      <alignment horizontal="center" vertical="top"/>
      <protection/>
    </xf>
    <xf numFmtId="49" fontId="33" fillId="0" borderId="0" xfId="23" applyNumberFormat="1" applyFont="1" applyAlignment="1">
      <alignment horizontal="left" vertical="top"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 vertical="top"/>
      <protection locked="0"/>
    </xf>
    <xf numFmtId="0" fontId="45" fillId="0" borderId="0" xfId="0" applyFont="1" applyAlignment="1" applyProtection="1">
      <alignment/>
      <protection/>
    </xf>
    <xf numFmtId="44" fontId="45" fillId="0" borderId="0" xfId="0" applyNumberFormat="1" applyFont="1" applyAlignment="1" applyProtection="1">
      <alignment/>
      <protection/>
    </xf>
    <xf numFmtId="0" fontId="46" fillId="0" borderId="0" xfId="23" applyFont="1" applyFill="1" applyBorder="1" applyAlignment="1">
      <alignment horizontal="left" vertical="top" wrapText="1"/>
      <protection/>
    </xf>
    <xf numFmtId="0" fontId="7" fillId="0" borderId="0" xfId="0" applyFont="1" applyAlignment="1" applyProtection="1">
      <alignment/>
      <protection/>
    </xf>
    <xf numFmtId="44" fontId="7" fillId="0" borderId="0" xfId="0" applyNumberFormat="1" applyFont="1" applyAlignment="1" applyProtection="1">
      <alignment/>
      <protection/>
    </xf>
    <xf numFmtId="0" fontId="47" fillId="0" borderId="37" xfId="23" applyFont="1" applyFill="1" applyBorder="1" applyAlignment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3" fontId="0" fillId="0" borderId="22" xfId="0" applyNumberFormat="1" applyFont="1" applyBorder="1" applyAlignment="1" applyProtection="1">
      <alignment horizontal="right" vertical="center"/>
      <protection/>
    </xf>
    <xf numFmtId="3" fontId="0" fillId="0" borderId="22" xfId="0" applyNumberForma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3" fontId="9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3" fontId="11" fillId="0" borderId="0" xfId="0" applyNumberFormat="1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3" fontId="7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ill="1" applyBorder="1" applyAlignment="1" applyProtection="1">
      <alignment horizontal="left" vertical="center"/>
      <protection/>
    </xf>
    <xf numFmtId="3" fontId="0" fillId="3" borderId="38" xfId="0" applyNumberForma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72" fontId="72" fillId="0" borderId="39" xfId="20" applyNumberFormat="1" applyFont="1" applyFill="1" applyBorder="1" applyAlignment="1">
      <alignment horizontal="left" vertical="top"/>
    </xf>
    <xf numFmtId="172" fontId="72" fillId="0" borderId="40" xfId="20" applyNumberFormat="1" applyFont="1" applyFill="1" applyBorder="1" applyAlignment="1">
      <alignment horizontal="left" vertical="top"/>
    </xf>
    <xf numFmtId="0" fontId="15" fillId="0" borderId="40" xfId="0" applyFont="1" applyBorder="1" applyAlignment="1" applyProtection="1">
      <alignment horizontal="left" vertical="top"/>
      <protection locked="0"/>
    </xf>
    <xf numFmtId="0" fontId="15" fillId="0" borderId="41" xfId="0" applyFont="1" applyBorder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left" vertical="center"/>
      <protection/>
    </xf>
    <xf numFmtId="3" fontId="14" fillId="0" borderId="0" xfId="0" applyNumberFormat="1" applyFont="1" applyAlignment="1" applyProtection="1">
      <alignment horizontal="right" vertical="center"/>
      <protection/>
    </xf>
    <xf numFmtId="3" fontId="16" fillId="0" borderId="0" xfId="0" applyNumberFormat="1" applyFont="1" applyAlignment="1" applyProtection="1">
      <alignment horizontal="right" vertical="center"/>
      <protection/>
    </xf>
    <xf numFmtId="3" fontId="16" fillId="0" borderId="0" xfId="0" applyNumberFormat="1" applyFont="1" applyAlignment="1" applyProtection="1">
      <alignment horizontal="left" vertical="center"/>
      <protection/>
    </xf>
    <xf numFmtId="3" fontId="17" fillId="0" borderId="0" xfId="0" applyNumberFormat="1" applyFont="1" applyAlignment="1" applyProtection="1">
      <alignment horizontal="right" vertical="center"/>
      <protection/>
    </xf>
    <xf numFmtId="3" fontId="17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" fontId="14" fillId="3" borderId="0" xfId="0" applyNumberFormat="1" applyFont="1" applyFill="1" applyAlignment="1" applyProtection="1">
      <alignment horizontal="right" vertical="center"/>
      <protection/>
    </xf>
    <xf numFmtId="3" fontId="0" fillId="3" borderId="0" xfId="0" applyNumberForma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3" fontId="14" fillId="0" borderId="0" xfId="0" applyNumberFormat="1" applyFont="1" applyAlignment="1" applyProtection="1">
      <alignment horizontal="right"/>
      <protection/>
    </xf>
    <xf numFmtId="3" fontId="16" fillId="0" borderId="0" xfId="0" applyNumberFormat="1" applyFont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left"/>
      <protection/>
    </xf>
    <xf numFmtId="3" fontId="17" fillId="0" borderId="0" xfId="0" applyNumberFormat="1" applyFont="1" applyAlignment="1" applyProtection="1">
      <alignment horizontal="right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/>
      <protection/>
    </xf>
    <xf numFmtId="3" fontId="21" fillId="0" borderId="22" xfId="0" applyNumberFormat="1" applyFont="1" applyBorder="1" applyAlignment="1" applyProtection="1">
      <alignment horizontal="right" vertical="center"/>
      <protection/>
    </xf>
    <xf numFmtId="3" fontId="21" fillId="0" borderId="22" xfId="0" applyNumberFormat="1" applyFont="1" applyBorder="1" applyAlignment="1" applyProtection="1">
      <alignment horizontal="left" vertical="center"/>
      <protection/>
    </xf>
    <xf numFmtId="3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3" fontId="17" fillId="0" borderId="14" xfId="0" applyNumberFormat="1" applyFont="1" applyBorder="1" applyAlignment="1" applyProtection="1">
      <alignment horizontal="right"/>
      <protection/>
    </xf>
    <xf numFmtId="0" fontId="32" fillId="0" borderId="0" xfId="22" applyFont="1" applyAlignment="1" applyProtection="1">
      <alignment horizontal="center" vertical="center"/>
      <protection/>
    </xf>
    <xf numFmtId="172" fontId="54" fillId="0" borderId="42" xfId="20" applyNumberFormat="1" applyFont="1" applyFill="1" applyBorder="1" applyAlignment="1">
      <alignment horizontal="left" vertical="top" wrapText="1"/>
    </xf>
    <xf numFmtId="172" fontId="54" fillId="0" borderId="43" xfId="20" applyNumberFormat="1" applyFont="1" applyFill="1" applyBorder="1" applyAlignment="1">
      <alignment horizontal="left" vertical="top" wrapText="1"/>
    </xf>
    <xf numFmtId="172" fontId="54" fillId="0" borderId="44" xfId="20" applyNumberFormat="1" applyFont="1" applyFill="1" applyBorder="1" applyAlignment="1">
      <alignment horizontal="left" vertical="top" wrapText="1"/>
    </xf>
    <xf numFmtId="49" fontId="40" fillId="0" borderId="0" xfId="23" applyNumberFormat="1" applyFont="1" applyAlignment="1">
      <alignment horizontal="left" vertical="center" wrapText="1"/>
      <protection/>
    </xf>
    <xf numFmtId="172" fontId="52" fillId="0" borderId="42" xfId="20" applyNumberFormat="1" applyFont="1" applyFill="1" applyBorder="1" applyAlignment="1">
      <alignment horizontal="center" vertical="top" wrapText="1"/>
    </xf>
    <xf numFmtId="172" fontId="52" fillId="0" borderId="43" xfId="20" applyNumberFormat="1" applyFont="1" applyFill="1" applyBorder="1" applyAlignment="1">
      <alignment horizontal="center" vertical="top" wrapText="1"/>
    </xf>
    <xf numFmtId="172" fontId="52" fillId="0" borderId="44" xfId="20" applyNumberFormat="1" applyFont="1" applyFill="1" applyBorder="1" applyAlignment="1">
      <alignment horizontal="center" vertical="top" wrapText="1"/>
    </xf>
    <xf numFmtId="0" fontId="73" fillId="11" borderId="0" xfId="0" applyFont="1" applyFill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a 3" xfId="21"/>
    <cellStyle name="normální 2" xfId="22"/>
    <cellStyle name="normální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3"/>
  <sheetViews>
    <sheetView showGridLines="0" tabSelected="1" workbookViewId="0" topLeftCell="C1">
      <pane ySplit="1" topLeftCell="A2" activePane="bottomLeft" state="frozen"/>
      <selection pane="bottomLeft" activeCell="I16" sqref="I16"/>
    </sheetView>
  </sheetViews>
  <sheetFormatPr defaultColWidth="11.33203125" defaultRowHeight="12.75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15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7" customHeight="1">
      <c r="A1" s="4"/>
      <c r="B1" s="4"/>
      <c r="C1" s="4"/>
      <c r="D1" s="5" t="s">
        <v>0</v>
      </c>
      <c r="E1" s="4"/>
      <c r="F1" s="4"/>
      <c r="G1" s="4"/>
      <c r="H1" s="405"/>
      <c r="I1" s="406"/>
      <c r="J1" s="406"/>
      <c r="K1" s="406"/>
      <c r="L1" s="4"/>
      <c r="M1" s="4"/>
      <c r="N1" s="4"/>
      <c r="O1" s="5" t="s">
        <v>38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2:46" s="2" customFormat="1" ht="16.7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AT2" s="2" t="s">
        <v>39</v>
      </c>
    </row>
    <row r="3" spans="2:46" s="2" customFormat="1" ht="37.9" customHeight="1">
      <c r="B3" s="10"/>
      <c r="C3" s="356" t="s">
        <v>40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12"/>
      <c r="T3" s="13" t="s">
        <v>5</v>
      </c>
      <c r="AT3" s="2" t="s">
        <v>1</v>
      </c>
    </row>
    <row r="4" spans="2:18" s="2" customFormat="1" ht="7.9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2:18" s="2" customFormat="1" ht="26.45" customHeight="1">
      <c r="B5" s="10"/>
      <c r="C5" s="11"/>
      <c r="D5" s="16"/>
      <c r="E5" s="11"/>
      <c r="F5" s="358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11"/>
      <c r="R5" s="12"/>
    </row>
    <row r="6" spans="2:18" s="6" customFormat="1" ht="33.6" customHeight="1">
      <c r="B6" s="35"/>
      <c r="C6" s="36"/>
      <c r="D6" s="15" t="s">
        <v>41</v>
      </c>
      <c r="E6" s="36"/>
      <c r="F6" s="359" t="s">
        <v>42</v>
      </c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"/>
      <c r="R6" s="37"/>
    </row>
    <row r="7" spans="2:18" s="6" customFormat="1" ht="15" customHeight="1">
      <c r="B7" s="35"/>
      <c r="C7" s="36"/>
      <c r="D7" s="16" t="s">
        <v>6</v>
      </c>
      <c r="E7" s="36"/>
      <c r="F7" s="14"/>
      <c r="G7" s="36"/>
      <c r="H7" s="36"/>
      <c r="I7" s="36"/>
      <c r="J7" s="36"/>
      <c r="K7" s="36"/>
      <c r="L7" s="36"/>
      <c r="M7" s="16" t="s">
        <v>7</v>
      </c>
      <c r="N7" s="36"/>
      <c r="O7" s="14"/>
      <c r="P7" s="36"/>
      <c r="Q7" s="36"/>
      <c r="R7" s="37"/>
    </row>
    <row r="8" spans="2:18" s="6" customFormat="1" ht="15" customHeight="1">
      <c r="B8" s="35"/>
      <c r="C8" s="36"/>
      <c r="D8" s="16" t="s">
        <v>8</v>
      </c>
      <c r="E8" s="36"/>
      <c r="F8" s="14" t="s">
        <v>43</v>
      </c>
      <c r="G8" s="36"/>
      <c r="H8" s="36"/>
      <c r="I8" s="36"/>
      <c r="J8" s="36"/>
      <c r="K8" s="36"/>
      <c r="L8" s="36"/>
      <c r="M8" s="16" t="s">
        <v>9</v>
      </c>
      <c r="N8" s="36"/>
      <c r="O8" s="361" t="s">
        <v>1375</v>
      </c>
      <c r="P8" s="360"/>
      <c r="Q8" s="36"/>
      <c r="R8" s="37"/>
    </row>
    <row r="9" spans="2:18" s="6" customFormat="1" ht="11.65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s="6" customFormat="1" ht="15" customHeight="1">
      <c r="B10" s="35"/>
      <c r="C10" s="36"/>
      <c r="D10" s="16" t="s">
        <v>10</v>
      </c>
      <c r="E10" s="36"/>
      <c r="F10" s="36"/>
      <c r="G10" s="36"/>
      <c r="H10" s="36"/>
      <c r="I10" s="36"/>
      <c r="J10" s="36"/>
      <c r="K10" s="36"/>
      <c r="L10" s="36"/>
      <c r="M10" s="16" t="s">
        <v>11</v>
      </c>
      <c r="N10" s="36"/>
      <c r="O10" s="417" t="s">
        <v>1373</v>
      </c>
      <c r="P10" s="418"/>
      <c r="Q10" s="36"/>
      <c r="R10" s="37"/>
    </row>
    <row r="11" spans="2:18" s="6" customFormat="1" ht="18.6" customHeight="1">
      <c r="B11" s="35"/>
      <c r="C11" s="36"/>
      <c r="D11" s="36"/>
      <c r="E11" s="14" t="s">
        <v>44</v>
      </c>
      <c r="F11" s="36"/>
      <c r="G11" s="36"/>
      <c r="H11" s="36"/>
      <c r="I11" s="36"/>
      <c r="J11" s="36"/>
      <c r="K11" s="36"/>
      <c r="L11" s="36"/>
      <c r="M11" s="16" t="s">
        <v>12</v>
      </c>
      <c r="N11" s="36"/>
      <c r="O11" s="417" t="s">
        <v>1374</v>
      </c>
      <c r="P11" s="418"/>
      <c r="Q11" s="36"/>
      <c r="R11" s="37"/>
    </row>
    <row r="12" spans="2:18" s="6" customFormat="1" ht="7.9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2:18" s="6" customFormat="1" ht="15" customHeight="1">
      <c r="B13" s="35"/>
      <c r="C13" s="36"/>
      <c r="D13" s="16" t="s">
        <v>13</v>
      </c>
      <c r="E13" s="36"/>
      <c r="F13" s="36"/>
      <c r="G13" s="36"/>
      <c r="H13" s="36"/>
      <c r="I13" s="36"/>
      <c r="J13" s="36"/>
      <c r="K13" s="36"/>
      <c r="L13" s="36"/>
      <c r="M13" s="16" t="s">
        <v>11</v>
      </c>
      <c r="N13" s="36"/>
      <c r="O13" s="362"/>
      <c r="P13" s="360"/>
      <c r="Q13" s="36"/>
      <c r="R13" s="37"/>
    </row>
    <row r="14" spans="2:18" s="6" customFormat="1" ht="18.6" customHeight="1">
      <c r="B14" s="35"/>
      <c r="C14" s="36"/>
      <c r="D14" s="36"/>
      <c r="E14" s="14"/>
      <c r="F14" s="36"/>
      <c r="G14" s="36"/>
      <c r="H14" s="36"/>
      <c r="I14" s="36"/>
      <c r="J14" s="36"/>
      <c r="K14" s="36"/>
      <c r="L14" s="36"/>
      <c r="M14" s="16" t="s">
        <v>12</v>
      </c>
      <c r="N14" s="36"/>
      <c r="O14" s="362"/>
      <c r="P14" s="360"/>
      <c r="Q14" s="36"/>
      <c r="R14" s="37"/>
    </row>
    <row r="15" spans="2:18" s="6" customFormat="1" ht="7.9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2:18" s="6" customFormat="1" ht="15" customHeight="1">
      <c r="B16" s="35"/>
      <c r="C16" s="36"/>
      <c r="D16" s="16" t="s">
        <v>14</v>
      </c>
      <c r="E16" s="36"/>
      <c r="F16" s="36"/>
      <c r="G16" s="36"/>
      <c r="H16" s="36"/>
      <c r="I16" s="36"/>
      <c r="J16" s="36"/>
      <c r="K16" s="36"/>
      <c r="L16" s="36"/>
      <c r="M16" s="16" t="s">
        <v>11</v>
      </c>
      <c r="N16" s="36"/>
      <c r="O16" s="362" t="s">
        <v>45</v>
      </c>
      <c r="P16" s="360"/>
      <c r="Q16" s="36"/>
      <c r="R16" s="37"/>
    </row>
    <row r="17" spans="2:18" s="6" customFormat="1" ht="18.6" customHeight="1">
      <c r="B17" s="35"/>
      <c r="C17" s="36"/>
      <c r="D17" s="36"/>
      <c r="E17" s="14" t="s">
        <v>46</v>
      </c>
      <c r="F17" s="36"/>
      <c r="G17" s="36"/>
      <c r="H17" s="36"/>
      <c r="I17" s="36"/>
      <c r="J17" s="36"/>
      <c r="K17" s="36"/>
      <c r="L17" s="36"/>
      <c r="M17" s="16" t="s">
        <v>12</v>
      </c>
      <c r="N17" s="36"/>
      <c r="O17" s="362"/>
      <c r="P17" s="360"/>
      <c r="Q17" s="36"/>
      <c r="R17" s="37"/>
    </row>
    <row r="18" spans="2:18" s="6" customFormat="1" ht="7.9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6" customFormat="1" ht="15" customHeight="1">
      <c r="B19" s="35"/>
      <c r="C19" s="36"/>
      <c r="D19" s="16" t="s">
        <v>16</v>
      </c>
      <c r="E19" s="36"/>
      <c r="F19" s="36"/>
      <c r="G19" s="36"/>
      <c r="H19" s="36"/>
      <c r="I19" s="36"/>
      <c r="J19" s="36"/>
      <c r="K19" s="36"/>
      <c r="L19" s="36"/>
      <c r="M19" s="16" t="s">
        <v>11</v>
      </c>
      <c r="N19" s="36"/>
      <c r="O19" s="362"/>
      <c r="P19" s="360"/>
      <c r="Q19" s="36"/>
      <c r="R19" s="37"/>
    </row>
    <row r="20" spans="2:18" s="6" customFormat="1" ht="18.6" customHeight="1">
      <c r="B20" s="35"/>
      <c r="C20" s="36"/>
      <c r="D20" s="36"/>
      <c r="E20" s="14" t="s">
        <v>47</v>
      </c>
      <c r="F20" s="36"/>
      <c r="G20" s="36"/>
      <c r="H20" s="36"/>
      <c r="I20" s="36"/>
      <c r="J20" s="36"/>
      <c r="K20" s="36"/>
      <c r="L20" s="36"/>
      <c r="M20" s="16" t="s">
        <v>12</v>
      </c>
      <c r="N20" s="36"/>
      <c r="O20" s="362"/>
      <c r="P20" s="360"/>
      <c r="Q20" s="36"/>
      <c r="R20" s="37"/>
    </row>
    <row r="21" spans="2:18" s="6" customFormat="1" ht="7.9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6" customFormat="1" ht="15" customHeight="1">
      <c r="B22" s="35"/>
      <c r="C22" s="36"/>
      <c r="D22" s="16" t="s">
        <v>17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38" customFormat="1" ht="14.1" customHeight="1">
      <c r="B23" s="39"/>
      <c r="C23" s="40"/>
      <c r="D23" s="40"/>
      <c r="E23" s="363"/>
      <c r="F23" s="364"/>
      <c r="G23" s="364"/>
      <c r="H23" s="364"/>
      <c r="I23" s="364"/>
      <c r="J23" s="364"/>
      <c r="K23" s="364"/>
      <c r="L23" s="364"/>
      <c r="M23" s="40"/>
      <c r="N23" s="40"/>
      <c r="O23" s="40"/>
      <c r="P23" s="40"/>
      <c r="Q23" s="40"/>
      <c r="R23" s="41"/>
    </row>
    <row r="24" spans="2:18" s="6" customFormat="1" ht="7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6" customFormat="1" ht="7.9" customHeight="1">
      <c r="B25" s="35"/>
      <c r="C25" s="3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36"/>
      <c r="R25" s="37"/>
    </row>
    <row r="26" spans="2:18" s="6" customFormat="1" ht="15" customHeight="1">
      <c r="B26" s="35"/>
      <c r="C26" s="36"/>
      <c r="D26" s="43" t="s">
        <v>48</v>
      </c>
      <c r="E26" s="36"/>
      <c r="F26" s="36"/>
      <c r="G26" s="36"/>
      <c r="H26" s="36"/>
      <c r="I26" s="36"/>
      <c r="J26" s="36"/>
      <c r="K26" s="36"/>
      <c r="L26" s="109"/>
      <c r="M26" s="365">
        <f>$N$82</f>
        <v>0</v>
      </c>
      <c r="N26" s="366"/>
      <c r="O26" s="366"/>
      <c r="P26" s="366"/>
      <c r="Q26" s="36"/>
      <c r="R26" s="37"/>
    </row>
    <row r="27" spans="2:18" s="6" customFormat="1" ht="15" customHeight="1">
      <c r="B27" s="35"/>
      <c r="C27" s="36"/>
      <c r="D27" s="17" t="s">
        <v>49</v>
      </c>
      <c r="E27" s="36"/>
      <c r="F27" s="36"/>
      <c r="G27" s="36"/>
      <c r="H27" s="36"/>
      <c r="I27" s="36"/>
      <c r="J27" s="36"/>
      <c r="K27" s="36"/>
      <c r="L27" s="109"/>
      <c r="M27" s="365">
        <f>$N$120</f>
        <v>0</v>
      </c>
      <c r="N27" s="366"/>
      <c r="O27" s="366"/>
      <c r="P27" s="366"/>
      <c r="Q27" s="36"/>
      <c r="R27" s="37"/>
    </row>
    <row r="28" spans="2:18" s="6" customFormat="1" ht="7.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109"/>
      <c r="M28" s="109"/>
      <c r="N28" s="109"/>
      <c r="O28" s="109"/>
      <c r="P28" s="109"/>
      <c r="Q28" s="36"/>
      <c r="R28" s="37"/>
    </row>
    <row r="29" spans="2:18" s="6" customFormat="1" ht="26.45" customHeight="1">
      <c r="B29" s="35"/>
      <c r="C29" s="36"/>
      <c r="D29" s="44" t="s">
        <v>18</v>
      </c>
      <c r="E29" s="36"/>
      <c r="F29" s="36"/>
      <c r="G29" s="36"/>
      <c r="H29" s="36"/>
      <c r="I29" s="36"/>
      <c r="J29" s="36"/>
      <c r="K29" s="36"/>
      <c r="L29" s="109"/>
      <c r="M29" s="367">
        <f>ROUNDUP($M$26+$M$27,99)</f>
        <v>0</v>
      </c>
      <c r="N29" s="366"/>
      <c r="O29" s="366"/>
      <c r="P29" s="366"/>
      <c r="Q29" s="36"/>
      <c r="R29" s="37"/>
    </row>
    <row r="30" spans="2:18" s="6" customFormat="1" ht="7.9" customHeight="1">
      <c r="B30" s="35"/>
      <c r="C30" s="36"/>
      <c r="D30" s="42"/>
      <c r="E30" s="42"/>
      <c r="F30" s="42"/>
      <c r="G30" s="42"/>
      <c r="H30" s="42"/>
      <c r="I30" s="42"/>
      <c r="J30" s="42"/>
      <c r="K30" s="42"/>
      <c r="L30" s="110"/>
      <c r="M30" s="110"/>
      <c r="N30" s="110"/>
      <c r="O30" s="110"/>
      <c r="P30" s="110"/>
      <c r="Q30" s="36"/>
      <c r="R30" s="37"/>
    </row>
    <row r="31" spans="2:18" s="6" customFormat="1" ht="15" customHeight="1">
      <c r="B31" s="35"/>
      <c r="C31" s="36"/>
      <c r="D31" s="18" t="s">
        <v>19</v>
      </c>
      <c r="E31" s="18" t="s">
        <v>20</v>
      </c>
      <c r="F31" s="19">
        <v>0.21</v>
      </c>
      <c r="G31" s="45" t="s">
        <v>21</v>
      </c>
      <c r="H31" s="368">
        <f>M29</f>
        <v>0</v>
      </c>
      <c r="I31" s="360"/>
      <c r="J31" s="360"/>
      <c r="K31" s="36"/>
      <c r="L31" s="109"/>
      <c r="M31" s="369">
        <f>M29*0.21</f>
        <v>0</v>
      </c>
      <c r="N31" s="366"/>
      <c r="O31" s="366"/>
      <c r="P31" s="366"/>
      <c r="Q31" s="36"/>
      <c r="R31" s="37"/>
    </row>
    <row r="32" spans="2:18" s="6" customFormat="1" ht="15" customHeight="1">
      <c r="B32" s="35"/>
      <c r="C32" s="36"/>
      <c r="D32" s="36"/>
      <c r="E32" s="18" t="s">
        <v>22</v>
      </c>
      <c r="F32" s="19">
        <v>0.15</v>
      </c>
      <c r="G32" s="45" t="s">
        <v>21</v>
      </c>
      <c r="H32" s="370">
        <v>0</v>
      </c>
      <c r="I32" s="360"/>
      <c r="J32" s="360"/>
      <c r="K32" s="36"/>
      <c r="L32" s="109"/>
      <c r="M32" s="369"/>
      <c r="N32" s="366"/>
      <c r="O32" s="366"/>
      <c r="P32" s="366"/>
      <c r="Q32" s="36"/>
      <c r="R32" s="37"/>
    </row>
    <row r="33" spans="2:18" s="6" customFormat="1" ht="15" customHeight="1" hidden="1">
      <c r="B33" s="35"/>
      <c r="C33" s="36"/>
      <c r="D33" s="36"/>
      <c r="E33" s="18" t="s">
        <v>23</v>
      </c>
      <c r="F33" s="19">
        <v>0.21</v>
      </c>
      <c r="G33" s="45" t="s">
        <v>21</v>
      </c>
      <c r="H33" s="370">
        <f>ROUNDUP((SUM($BG$120:$BG$127)+SUM($BG$145:$BG$372)),99)</f>
        <v>0</v>
      </c>
      <c r="I33" s="360"/>
      <c r="J33" s="360"/>
      <c r="K33" s="36"/>
      <c r="L33" s="109"/>
      <c r="M33" s="369">
        <v>0</v>
      </c>
      <c r="N33" s="366"/>
      <c r="O33" s="366"/>
      <c r="P33" s="366"/>
      <c r="Q33" s="36"/>
      <c r="R33" s="37"/>
    </row>
    <row r="34" spans="2:18" s="6" customFormat="1" ht="15" customHeight="1" hidden="1">
      <c r="B34" s="35"/>
      <c r="C34" s="36"/>
      <c r="D34" s="36"/>
      <c r="E34" s="18" t="s">
        <v>24</v>
      </c>
      <c r="F34" s="19">
        <v>0.15</v>
      </c>
      <c r="G34" s="45" t="s">
        <v>21</v>
      </c>
      <c r="H34" s="370">
        <f>ROUNDUP((SUM($BH$120:$BH$127)+SUM($BH$145:$BH$372)),99)</f>
        <v>0</v>
      </c>
      <c r="I34" s="360"/>
      <c r="J34" s="360"/>
      <c r="K34" s="36"/>
      <c r="L34" s="109"/>
      <c r="M34" s="369">
        <v>0</v>
      </c>
      <c r="N34" s="366"/>
      <c r="O34" s="366"/>
      <c r="P34" s="366"/>
      <c r="Q34" s="36"/>
      <c r="R34" s="37"/>
    </row>
    <row r="35" spans="2:18" s="6" customFormat="1" ht="15" customHeight="1" hidden="1">
      <c r="B35" s="35"/>
      <c r="C35" s="36"/>
      <c r="D35" s="36"/>
      <c r="E35" s="18" t="s">
        <v>25</v>
      </c>
      <c r="F35" s="19">
        <v>0</v>
      </c>
      <c r="G35" s="45" t="s">
        <v>21</v>
      </c>
      <c r="H35" s="370">
        <f>ROUNDUP((SUM($BI$120:$BI$127)+SUM($BI$145:$BI$372)),99)</f>
        <v>0</v>
      </c>
      <c r="I35" s="360"/>
      <c r="J35" s="360"/>
      <c r="K35" s="36"/>
      <c r="L35" s="109"/>
      <c r="M35" s="369">
        <v>0</v>
      </c>
      <c r="N35" s="366"/>
      <c r="O35" s="366"/>
      <c r="P35" s="366"/>
      <c r="Q35" s="36"/>
      <c r="R35" s="37"/>
    </row>
    <row r="36" spans="2:18" s="6" customFormat="1" ht="7.9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109"/>
      <c r="M36" s="109"/>
      <c r="N36" s="109"/>
      <c r="O36" s="109"/>
      <c r="P36" s="109"/>
      <c r="Q36" s="36"/>
      <c r="R36" s="37"/>
    </row>
    <row r="37" spans="2:18" s="6" customFormat="1" ht="26.45" customHeight="1">
      <c r="B37" s="35"/>
      <c r="C37" s="46"/>
      <c r="D37" s="21" t="s">
        <v>26</v>
      </c>
      <c r="E37" s="47"/>
      <c r="F37" s="47"/>
      <c r="G37" s="48" t="s">
        <v>27</v>
      </c>
      <c r="H37" s="22" t="s">
        <v>28</v>
      </c>
      <c r="I37" s="47"/>
      <c r="J37" s="47"/>
      <c r="K37" s="47"/>
      <c r="L37" s="371">
        <f>SUM($M$29:$M$35)</f>
        <v>0</v>
      </c>
      <c r="M37" s="372"/>
      <c r="N37" s="372"/>
      <c r="O37" s="372"/>
      <c r="P37" s="373"/>
      <c r="Q37" s="46"/>
      <c r="R37" s="37"/>
    </row>
    <row r="38" spans="2:18" s="6" customFormat="1" ht="1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2" customFormat="1" ht="12.95" customHeight="1">
      <c r="B39" s="10"/>
      <c r="C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5.6" customHeight="1">
      <c r="B40" s="10"/>
      <c r="C40" s="11"/>
      <c r="D40" s="375" t="s">
        <v>1362</v>
      </c>
      <c r="E40" s="376"/>
      <c r="F40" s="376"/>
      <c r="G40" s="377"/>
      <c r="H40" s="377"/>
      <c r="I40" s="377"/>
      <c r="J40" s="377"/>
      <c r="K40" s="377"/>
      <c r="L40" s="378"/>
      <c r="M40" s="11"/>
      <c r="N40" s="11"/>
      <c r="O40" s="11"/>
      <c r="P40" s="11"/>
      <c r="Q40" s="11"/>
      <c r="R40" s="12"/>
    </row>
    <row r="41" spans="2:18" s="2" customFormat="1" ht="21.95" customHeight="1">
      <c r="B41" s="10"/>
      <c r="C41" s="11"/>
      <c r="D41" s="375" t="s">
        <v>1363</v>
      </c>
      <c r="E41" s="376"/>
      <c r="F41" s="376"/>
      <c r="G41" s="377"/>
      <c r="H41" s="377"/>
      <c r="I41" s="377"/>
      <c r="J41" s="377"/>
      <c r="K41" s="377"/>
      <c r="L41" s="378"/>
      <c r="M41" s="11"/>
      <c r="N41" s="11"/>
      <c r="O41" s="11"/>
      <c r="P41" s="11"/>
      <c r="Q41" s="11"/>
      <c r="R41" s="12"/>
    </row>
    <row r="42" spans="2:18" s="2" customFormat="1" ht="12.9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2.9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6" customFormat="1" ht="15.6" customHeight="1">
      <c r="B44" s="35"/>
      <c r="C44" s="36"/>
      <c r="D44" s="23" t="s">
        <v>29</v>
      </c>
      <c r="E44" s="42"/>
      <c r="F44" s="42"/>
      <c r="G44" s="42"/>
      <c r="H44" s="49"/>
      <c r="I44" s="36"/>
      <c r="J44" s="23" t="s">
        <v>30</v>
      </c>
      <c r="K44" s="42"/>
      <c r="L44" s="42"/>
      <c r="M44" s="42"/>
      <c r="N44" s="42"/>
      <c r="O44" s="42"/>
      <c r="P44" s="49"/>
      <c r="Q44" s="36"/>
      <c r="R44" s="37"/>
    </row>
    <row r="45" spans="2:18" s="2" customFormat="1" ht="12.95" customHeight="1">
      <c r="B45" s="10"/>
      <c r="C45" s="11"/>
      <c r="D45" s="24"/>
      <c r="E45" s="11"/>
      <c r="F45" s="11"/>
      <c r="G45" s="11"/>
      <c r="H45" s="25"/>
      <c r="I45" s="11"/>
      <c r="J45" s="24"/>
      <c r="K45" s="11"/>
      <c r="L45" s="11"/>
      <c r="M45" s="11"/>
      <c r="N45" s="11"/>
      <c r="O45" s="11"/>
      <c r="P45" s="25"/>
      <c r="Q45" s="11"/>
      <c r="R45" s="12"/>
    </row>
    <row r="46" spans="2:18" s="2" customFormat="1" ht="12.95" customHeight="1">
      <c r="B46" s="10"/>
      <c r="C46" s="11"/>
      <c r="D46" s="24"/>
      <c r="E46" s="11"/>
      <c r="F46" s="11"/>
      <c r="G46" s="11"/>
      <c r="H46" s="25"/>
      <c r="I46" s="11"/>
      <c r="J46" s="24"/>
      <c r="K46" s="11"/>
      <c r="L46" s="11"/>
      <c r="M46" s="11"/>
      <c r="N46" s="11"/>
      <c r="O46" s="11"/>
      <c r="P46" s="25"/>
      <c r="Q46" s="11"/>
      <c r="R46" s="12"/>
    </row>
    <row r="47" spans="2:18" s="2" customFormat="1" ht="12.95" customHeight="1">
      <c r="B47" s="10"/>
      <c r="C47" s="11"/>
      <c r="D47" s="24"/>
      <c r="E47" s="11"/>
      <c r="F47" s="11"/>
      <c r="G47" s="11"/>
      <c r="H47" s="25"/>
      <c r="I47" s="11"/>
      <c r="J47" s="24"/>
      <c r="K47" s="11"/>
      <c r="L47" s="11"/>
      <c r="M47" s="11"/>
      <c r="N47" s="11"/>
      <c r="O47" s="11"/>
      <c r="P47" s="25"/>
      <c r="Q47" s="11"/>
      <c r="R47" s="12"/>
    </row>
    <row r="48" spans="2:18" s="2" customFormat="1" ht="12.95" customHeight="1">
      <c r="B48" s="10"/>
      <c r="C48" s="11"/>
      <c r="D48" s="24"/>
      <c r="E48" s="11"/>
      <c r="F48" s="11"/>
      <c r="G48" s="11"/>
      <c r="H48" s="25"/>
      <c r="I48" s="11"/>
      <c r="J48" s="24"/>
      <c r="K48" s="11"/>
      <c r="L48" s="11"/>
      <c r="M48" s="11"/>
      <c r="N48" s="11"/>
      <c r="O48" s="11"/>
      <c r="P48" s="25"/>
      <c r="Q48" s="11"/>
      <c r="R48" s="12"/>
    </row>
    <row r="49" spans="2:18" s="2" customFormat="1" ht="12.95" customHeight="1">
      <c r="B49" s="10"/>
      <c r="C49" s="11"/>
      <c r="D49" s="24"/>
      <c r="E49" s="11"/>
      <c r="F49" s="11"/>
      <c r="G49" s="11"/>
      <c r="H49" s="25"/>
      <c r="I49" s="11"/>
      <c r="J49" s="24"/>
      <c r="K49" s="11"/>
      <c r="L49" s="11"/>
      <c r="M49" s="11"/>
      <c r="N49" s="11"/>
      <c r="O49" s="11"/>
      <c r="P49" s="25"/>
      <c r="Q49" s="11"/>
      <c r="R49" s="12"/>
    </row>
    <row r="50" spans="2:18" s="2" customFormat="1" ht="12.95" customHeight="1">
      <c r="B50" s="10"/>
      <c r="C50" s="11"/>
      <c r="D50" s="24"/>
      <c r="E50" s="11"/>
      <c r="F50" s="11"/>
      <c r="G50" s="11"/>
      <c r="H50" s="25"/>
      <c r="I50" s="11"/>
      <c r="J50" s="24"/>
      <c r="K50" s="11"/>
      <c r="L50" s="11"/>
      <c r="M50" s="11"/>
      <c r="N50" s="11"/>
      <c r="O50" s="11"/>
      <c r="P50" s="25"/>
      <c r="Q50" s="11"/>
      <c r="R50" s="12"/>
    </row>
    <row r="51" spans="2:18" s="2" customFormat="1" ht="12.95" customHeight="1">
      <c r="B51" s="10"/>
      <c r="C51" s="11"/>
      <c r="D51" s="24"/>
      <c r="E51" s="11"/>
      <c r="F51" s="11"/>
      <c r="G51" s="11"/>
      <c r="H51" s="25"/>
      <c r="I51" s="11"/>
      <c r="J51" s="24"/>
      <c r="K51" s="11"/>
      <c r="L51" s="11"/>
      <c r="M51" s="11"/>
      <c r="N51" s="11"/>
      <c r="O51" s="11"/>
      <c r="P51" s="25"/>
      <c r="Q51" s="11"/>
      <c r="R51" s="12"/>
    </row>
    <row r="52" spans="2:18" s="2" customFormat="1" ht="12.95" customHeight="1">
      <c r="B52" s="10"/>
      <c r="C52" s="11"/>
      <c r="D52" s="24"/>
      <c r="E52" s="11"/>
      <c r="F52" s="11"/>
      <c r="G52" s="11"/>
      <c r="H52" s="25"/>
      <c r="I52" s="11"/>
      <c r="J52" s="24"/>
      <c r="K52" s="11"/>
      <c r="L52" s="11"/>
      <c r="M52" s="11"/>
      <c r="N52" s="11"/>
      <c r="O52" s="11"/>
      <c r="P52" s="25"/>
      <c r="Q52" s="11"/>
      <c r="R52" s="12"/>
    </row>
    <row r="53" spans="2:18" s="6" customFormat="1" ht="15.6" customHeight="1">
      <c r="B53" s="35"/>
      <c r="C53" s="36"/>
      <c r="D53" s="26" t="s">
        <v>31</v>
      </c>
      <c r="E53" s="50"/>
      <c r="F53" s="50"/>
      <c r="G53" s="27" t="s">
        <v>32</v>
      </c>
      <c r="H53" s="51"/>
      <c r="I53" s="36"/>
      <c r="J53" s="26" t="s">
        <v>31</v>
      </c>
      <c r="K53" s="50"/>
      <c r="L53" s="50"/>
      <c r="M53" s="50"/>
      <c r="N53" s="27" t="s">
        <v>32</v>
      </c>
      <c r="O53" s="50"/>
      <c r="P53" s="51"/>
      <c r="Q53" s="36"/>
      <c r="R53" s="37"/>
    </row>
    <row r="54" spans="2:18" s="2" customFormat="1" ht="12.95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pans="2:18" s="6" customFormat="1" ht="15.6" customHeight="1">
      <c r="B55" s="35"/>
      <c r="C55" s="36"/>
      <c r="D55" s="23" t="s">
        <v>33</v>
      </c>
      <c r="E55" s="42"/>
      <c r="F55" s="42"/>
      <c r="G55" s="42"/>
      <c r="H55" s="49"/>
      <c r="I55" s="36"/>
      <c r="J55" s="23" t="s">
        <v>34</v>
      </c>
      <c r="K55" s="42"/>
      <c r="L55" s="42"/>
      <c r="M55" s="42"/>
      <c r="N55" s="42"/>
      <c r="O55" s="42"/>
      <c r="P55" s="49"/>
      <c r="Q55" s="36"/>
      <c r="R55" s="37"/>
    </row>
    <row r="56" spans="2:18" s="2" customFormat="1" ht="12.95" customHeight="1">
      <c r="B56" s="10"/>
      <c r="C56" s="11"/>
      <c r="D56" s="24"/>
      <c r="E56" s="11"/>
      <c r="F56" s="11"/>
      <c r="G56" s="11"/>
      <c r="H56" s="25"/>
      <c r="I56" s="11"/>
      <c r="J56" s="24"/>
      <c r="K56" s="11"/>
      <c r="L56" s="11"/>
      <c r="M56" s="11"/>
      <c r="N56" s="11"/>
      <c r="O56" s="11"/>
      <c r="P56" s="25"/>
      <c r="Q56" s="11"/>
      <c r="R56" s="12"/>
    </row>
    <row r="57" spans="2:18" s="2" customFormat="1" ht="12.95" customHeight="1">
      <c r="B57" s="10"/>
      <c r="C57" s="11"/>
      <c r="D57" s="24"/>
      <c r="E57" s="11"/>
      <c r="F57" s="11"/>
      <c r="G57" s="11"/>
      <c r="H57" s="25"/>
      <c r="I57" s="11"/>
      <c r="J57" s="24"/>
      <c r="K57" s="11"/>
      <c r="L57" s="11"/>
      <c r="M57" s="11"/>
      <c r="N57" s="11"/>
      <c r="O57" s="11"/>
      <c r="P57" s="25"/>
      <c r="Q57" s="11"/>
      <c r="R57" s="12"/>
    </row>
    <row r="58" spans="2:18" s="2" customFormat="1" ht="12.95" customHeight="1">
      <c r="B58" s="10"/>
      <c r="C58" s="11"/>
      <c r="D58" s="24"/>
      <c r="E58" s="11"/>
      <c r="F58" s="11"/>
      <c r="G58" s="11"/>
      <c r="H58" s="25"/>
      <c r="I58" s="11"/>
      <c r="J58" s="24"/>
      <c r="K58" s="11"/>
      <c r="L58" s="11"/>
      <c r="M58" s="11"/>
      <c r="N58" s="11"/>
      <c r="O58" s="11"/>
      <c r="P58" s="25"/>
      <c r="Q58" s="11"/>
      <c r="R58" s="12"/>
    </row>
    <row r="59" spans="2:18" s="2" customFormat="1" ht="12.95" customHeight="1">
      <c r="B59" s="10"/>
      <c r="C59" s="11"/>
      <c r="D59" s="24"/>
      <c r="E59" s="11"/>
      <c r="F59" s="11"/>
      <c r="G59" s="11"/>
      <c r="H59" s="25"/>
      <c r="I59" s="11"/>
      <c r="J59" s="24"/>
      <c r="K59" s="11"/>
      <c r="L59" s="11"/>
      <c r="M59" s="11"/>
      <c r="N59" s="11"/>
      <c r="O59" s="11"/>
      <c r="P59" s="25"/>
      <c r="Q59" s="11"/>
      <c r="R59" s="12"/>
    </row>
    <row r="60" spans="2:18" s="2" customFormat="1" ht="12.95" customHeight="1">
      <c r="B60" s="10"/>
      <c r="C60" s="11"/>
      <c r="D60" s="24"/>
      <c r="E60" s="11"/>
      <c r="F60" s="11"/>
      <c r="G60" s="11"/>
      <c r="H60" s="25"/>
      <c r="I60" s="11"/>
      <c r="J60" s="24"/>
      <c r="K60" s="11"/>
      <c r="L60" s="11"/>
      <c r="M60" s="11"/>
      <c r="N60" s="11"/>
      <c r="O60" s="11"/>
      <c r="P60" s="25"/>
      <c r="Q60" s="11"/>
      <c r="R60" s="12"/>
    </row>
    <row r="61" spans="2:18" s="2" customFormat="1" ht="12.95" customHeight="1">
      <c r="B61" s="10"/>
      <c r="C61" s="11"/>
      <c r="D61" s="24"/>
      <c r="E61" s="11"/>
      <c r="F61" s="11"/>
      <c r="G61" s="11"/>
      <c r="H61" s="25"/>
      <c r="I61" s="11"/>
      <c r="J61" s="24"/>
      <c r="K61" s="11"/>
      <c r="L61" s="11"/>
      <c r="M61" s="11"/>
      <c r="N61" s="11"/>
      <c r="O61" s="11"/>
      <c r="P61" s="25"/>
      <c r="Q61" s="11"/>
      <c r="R61" s="12"/>
    </row>
    <row r="62" spans="2:18" s="2" customFormat="1" ht="12.95" customHeight="1">
      <c r="B62" s="10"/>
      <c r="C62" s="11"/>
      <c r="D62" s="24"/>
      <c r="E62" s="11"/>
      <c r="F62" s="11"/>
      <c r="G62" s="11"/>
      <c r="H62" s="25"/>
      <c r="I62" s="11"/>
      <c r="J62" s="24"/>
      <c r="K62" s="11"/>
      <c r="L62" s="11"/>
      <c r="M62" s="11"/>
      <c r="N62" s="11"/>
      <c r="O62" s="11"/>
      <c r="P62" s="25"/>
      <c r="Q62" s="11"/>
      <c r="R62" s="12"/>
    </row>
    <row r="63" spans="2:18" s="2" customFormat="1" ht="12.95" customHeight="1">
      <c r="B63" s="10"/>
      <c r="C63" s="11"/>
      <c r="D63" s="24"/>
      <c r="E63" s="11"/>
      <c r="F63" s="11"/>
      <c r="G63" s="11"/>
      <c r="H63" s="25"/>
      <c r="I63" s="11"/>
      <c r="J63" s="24"/>
      <c r="K63" s="11"/>
      <c r="L63" s="11"/>
      <c r="M63" s="11"/>
      <c r="N63" s="11"/>
      <c r="O63" s="11"/>
      <c r="P63" s="25"/>
      <c r="Q63" s="11"/>
      <c r="R63" s="12"/>
    </row>
    <row r="64" spans="2:18" s="6" customFormat="1" ht="15.6" customHeight="1">
      <c r="B64" s="35"/>
      <c r="C64" s="36"/>
      <c r="D64" s="26" t="s">
        <v>31</v>
      </c>
      <c r="E64" s="50"/>
      <c r="F64" s="50"/>
      <c r="G64" s="27" t="s">
        <v>32</v>
      </c>
      <c r="H64" s="51"/>
      <c r="I64" s="36"/>
      <c r="J64" s="26" t="s">
        <v>31</v>
      </c>
      <c r="K64" s="50"/>
      <c r="L64" s="50"/>
      <c r="M64" s="50"/>
      <c r="N64" s="27" t="s">
        <v>32</v>
      </c>
      <c r="O64" s="50"/>
      <c r="P64" s="51"/>
      <c r="Q64" s="36"/>
      <c r="R64" s="37"/>
    </row>
    <row r="65" spans="2:18" s="6" customFormat="1" ht="15" customHeight="1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</row>
    <row r="69" spans="2:18" s="6" customFormat="1" ht="7.9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spans="2:21" s="6" customFormat="1" ht="37.9" customHeight="1">
      <c r="B70" s="35"/>
      <c r="C70" s="356" t="s">
        <v>50</v>
      </c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7"/>
      <c r="T70" s="36"/>
      <c r="U70" s="36"/>
    </row>
    <row r="71" spans="2:21" s="6" customFormat="1" ht="7.9" customHeight="1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  <c r="T71" s="36"/>
      <c r="U71" s="36"/>
    </row>
    <row r="72" spans="2:21" s="6" customFormat="1" ht="30.95" customHeight="1">
      <c r="B72" s="35"/>
      <c r="C72" s="16"/>
      <c r="D72" s="36"/>
      <c r="E72" s="36"/>
      <c r="F72" s="358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"/>
      <c r="R72" s="37"/>
      <c r="T72" s="36"/>
      <c r="U72" s="36"/>
    </row>
    <row r="73" spans="2:21" s="6" customFormat="1" ht="37.9" customHeight="1">
      <c r="B73" s="35"/>
      <c r="C73" s="28" t="s">
        <v>41</v>
      </c>
      <c r="D73" s="36"/>
      <c r="E73" s="36"/>
      <c r="F73" s="374" t="str">
        <f>$F$6</f>
        <v xml:space="preserve">21022019 - Nástavba, přístavba a stavební úpravy ZŠ a MŠ Kořenského                              </v>
      </c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"/>
      <c r="R73" s="37"/>
      <c r="T73" s="36"/>
      <c r="U73" s="36"/>
    </row>
    <row r="74" spans="2:21" s="6" customFormat="1" ht="7.9" customHeight="1"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  <c r="T74" s="36"/>
      <c r="U74" s="36"/>
    </row>
    <row r="75" spans="2:21" s="6" customFormat="1" ht="18.6" customHeight="1">
      <c r="B75" s="35"/>
      <c r="C75" s="16" t="s">
        <v>8</v>
      </c>
      <c r="D75" s="36"/>
      <c r="E75" s="36"/>
      <c r="F75" s="14" t="str">
        <f>$F$8</f>
        <v>Kořenského 760/10 Praha 5</v>
      </c>
      <c r="G75" s="36"/>
      <c r="H75" s="36"/>
      <c r="I75" s="36"/>
      <c r="J75" s="36"/>
      <c r="K75" s="16" t="s">
        <v>9</v>
      </c>
      <c r="L75" s="36"/>
      <c r="M75" s="361" t="s">
        <v>1375</v>
      </c>
      <c r="N75" s="360"/>
      <c r="O75" s="360"/>
      <c r="P75" s="360"/>
      <c r="Q75" s="36"/>
      <c r="R75" s="37"/>
      <c r="T75" s="36"/>
      <c r="U75" s="36"/>
    </row>
    <row r="76" spans="2:21" s="6" customFormat="1" ht="7.9" customHeigh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T76" s="36"/>
      <c r="U76" s="36"/>
    </row>
    <row r="77" spans="2:21" s="6" customFormat="1" ht="14.1" customHeight="1">
      <c r="B77" s="35"/>
      <c r="C77" s="16" t="s">
        <v>10</v>
      </c>
      <c r="D77" s="36"/>
      <c r="E77" s="36"/>
      <c r="F77" s="14" t="str">
        <f>$E$11</f>
        <v xml:space="preserve">Městská část Praha 5 </v>
      </c>
      <c r="G77" s="36"/>
      <c r="H77" s="36"/>
      <c r="I77" s="36"/>
      <c r="J77" s="36"/>
      <c r="K77" s="16" t="s">
        <v>14</v>
      </c>
      <c r="L77" s="36"/>
      <c r="M77" s="362" t="str">
        <f>$E$17</f>
        <v>ArchiProject s.r.o.</v>
      </c>
      <c r="N77" s="360"/>
      <c r="O77" s="360"/>
      <c r="P77" s="360"/>
      <c r="Q77" s="360"/>
      <c r="R77" s="37"/>
      <c r="T77" s="36"/>
      <c r="U77" s="36"/>
    </row>
    <row r="78" spans="2:21" s="6" customFormat="1" ht="15" customHeight="1">
      <c r="B78" s="35"/>
      <c r="C78" s="16" t="s">
        <v>13</v>
      </c>
      <c r="D78" s="36"/>
      <c r="E78" s="36"/>
      <c r="F78" s="14" t="str">
        <f>IF($E$14="","",$E$14)</f>
        <v/>
      </c>
      <c r="G78" s="36"/>
      <c r="H78" s="36"/>
      <c r="I78" s="36"/>
      <c r="J78" s="36"/>
      <c r="K78" s="16" t="s">
        <v>16</v>
      </c>
      <c r="L78" s="36"/>
      <c r="M78" s="362" t="str">
        <f>$E$20</f>
        <v>Ing.František Kalecký</v>
      </c>
      <c r="N78" s="360"/>
      <c r="O78" s="360"/>
      <c r="P78" s="360"/>
      <c r="Q78" s="360"/>
      <c r="R78" s="37"/>
      <c r="T78" s="36"/>
      <c r="U78" s="36"/>
    </row>
    <row r="79" spans="2:21" s="6" customFormat="1" ht="11.6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T79" s="36"/>
      <c r="U79" s="36"/>
    </row>
    <row r="80" spans="2:21" s="6" customFormat="1" ht="30" customHeight="1">
      <c r="B80" s="35"/>
      <c r="C80" s="379" t="s">
        <v>51</v>
      </c>
      <c r="D80" s="380"/>
      <c r="E80" s="380"/>
      <c r="F80" s="380"/>
      <c r="G80" s="380"/>
      <c r="H80" s="46"/>
      <c r="I80" s="46"/>
      <c r="J80" s="46"/>
      <c r="K80" s="46"/>
      <c r="L80" s="46"/>
      <c r="M80" s="46"/>
      <c r="N80" s="379" t="s">
        <v>52</v>
      </c>
      <c r="O80" s="360"/>
      <c r="P80" s="360"/>
      <c r="Q80" s="360"/>
      <c r="R80" s="37"/>
      <c r="T80" s="36"/>
      <c r="U80" s="36"/>
    </row>
    <row r="81" spans="2:21" s="6" customFormat="1" ht="11.6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36"/>
      <c r="U81" s="36"/>
    </row>
    <row r="82" spans="2:47" s="6" customFormat="1" ht="30" customHeight="1">
      <c r="B82" s="35"/>
      <c r="C82" s="32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81">
        <f>SUM(N83+N92+N114)</f>
        <v>0</v>
      </c>
      <c r="O82" s="366"/>
      <c r="P82" s="366"/>
      <c r="Q82" s="366"/>
      <c r="R82" s="37"/>
      <c r="T82" s="36"/>
      <c r="U82" s="36"/>
      <c r="AU82" s="6" t="s">
        <v>54</v>
      </c>
    </row>
    <row r="83" spans="2:21" s="33" customFormat="1" ht="25.9" customHeight="1">
      <c r="B83" s="58"/>
      <c r="C83" s="59"/>
      <c r="D83" s="59" t="s">
        <v>55</v>
      </c>
      <c r="E83" s="59"/>
      <c r="F83" s="59"/>
      <c r="G83" s="59"/>
      <c r="H83" s="59"/>
      <c r="I83" s="59"/>
      <c r="J83" s="59"/>
      <c r="K83" s="59"/>
      <c r="L83" s="59"/>
      <c r="M83" s="59"/>
      <c r="N83" s="382">
        <f>SUM(N84:Q91)</f>
        <v>0</v>
      </c>
      <c r="O83" s="383"/>
      <c r="P83" s="383"/>
      <c r="Q83" s="383"/>
      <c r="R83" s="60"/>
      <c r="T83" s="59"/>
      <c r="U83" s="59"/>
    </row>
    <row r="84" spans="2:21" s="61" customFormat="1" ht="20.45" customHeight="1">
      <c r="B84" s="62"/>
      <c r="C84" s="63"/>
      <c r="D84" s="63" t="s">
        <v>56</v>
      </c>
      <c r="E84" s="63"/>
      <c r="F84" s="63"/>
      <c r="G84" s="63"/>
      <c r="H84" s="63"/>
      <c r="I84" s="63"/>
      <c r="J84" s="63"/>
      <c r="K84" s="63"/>
      <c r="L84" s="63"/>
      <c r="M84" s="63"/>
      <c r="N84" s="384">
        <f>$N$147</f>
        <v>0</v>
      </c>
      <c r="O84" s="385"/>
      <c r="P84" s="385"/>
      <c r="Q84" s="385"/>
      <c r="R84" s="64"/>
      <c r="T84" s="63"/>
      <c r="U84" s="63"/>
    </row>
    <row r="85" spans="2:21" s="61" customFormat="1" ht="20.45" customHeight="1">
      <c r="B85" s="62"/>
      <c r="C85" s="63"/>
      <c r="D85" s="63" t="s">
        <v>57</v>
      </c>
      <c r="E85" s="63"/>
      <c r="F85" s="63"/>
      <c r="G85" s="63"/>
      <c r="H85" s="63"/>
      <c r="I85" s="63"/>
      <c r="J85" s="63"/>
      <c r="K85" s="63"/>
      <c r="L85" s="63"/>
      <c r="M85" s="63"/>
      <c r="N85" s="384">
        <f>$N$152</f>
        <v>0</v>
      </c>
      <c r="O85" s="385"/>
      <c r="P85" s="385"/>
      <c r="Q85" s="385"/>
      <c r="R85" s="64"/>
      <c r="T85" s="63"/>
      <c r="U85" s="63"/>
    </row>
    <row r="86" spans="2:21" s="61" customFormat="1" ht="20.45" customHeight="1">
      <c r="B86" s="62"/>
      <c r="C86" s="63"/>
      <c r="D86" s="63" t="s">
        <v>58</v>
      </c>
      <c r="E86" s="63"/>
      <c r="F86" s="63"/>
      <c r="G86" s="63"/>
      <c r="H86" s="63"/>
      <c r="I86" s="63"/>
      <c r="J86" s="63"/>
      <c r="K86" s="63"/>
      <c r="L86" s="63"/>
      <c r="M86" s="63"/>
      <c r="N86" s="384">
        <f>$N$156</f>
        <v>0</v>
      </c>
      <c r="O86" s="385"/>
      <c r="P86" s="385"/>
      <c r="Q86" s="385"/>
      <c r="R86" s="64"/>
      <c r="T86" s="63"/>
      <c r="U86" s="63"/>
    </row>
    <row r="87" spans="2:21" s="61" customFormat="1" ht="20.45" customHeight="1">
      <c r="B87" s="62"/>
      <c r="C87" s="63"/>
      <c r="D87" s="63" t="s">
        <v>59</v>
      </c>
      <c r="E87" s="63"/>
      <c r="F87" s="63"/>
      <c r="G87" s="63"/>
      <c r="H87" s="63"/>
      <c r="I87" s="63"/>
      <c r="J87" s="63"/>
      <c r="K87" s="63"/>
      <c r="L87" s="63"/>
      <c r="M87" s="63"/>
      <c r="N87" s="384">
        <f>$N$174</f>
        <v>0</v>
      </c>
      <c r="O87" s="385"/>
      <c r="P87" s="385"/>
      <c r="Q87" s="385"/>
      <c r="R87" s="64"/>
      <c r="T87" s="63"/>
      <c r="U87" s="63"/>
    </row>
    <row r="88" spans="2:21" s="61" customFormat="1" ht="20.45" customHeight="1">
      <c r="B88" s="62"/>
      <c r="C88" s="63"/>
      <c r="D88" s="63" t="s">
        <v>60</v>
      </c>
      <c r="E88" s="63"/>
      <c r="F88" s="63"/>
      <c r="G88" s="63"/>
      <c r="H88" s="63"/>
      <c r="I88" s="63"/>
      <c r="J88" s="63"/>
      <c r="K88" s="63"/>
      <c r="L88" s="63"/>
      <c r="M88" s="63"/>
      <c r="N88" s="384">
        <f>$N$195</f>
        <v>0</v>
      </c>
      <c r="O88" s="385"/>
      <c r="P88" s="385"/>
      <c r="Q88" s="385"/>
      <c r="R88" s="64"/>
      <c r="T88" s="63"/>
      <c r="U88" s="63"/>
    </row>
    <row r="89" spans="2:21" s="61" customFormat="1" ht="20.45" customHeight="1">
      <c r="B89" s="62"/>
      <c r="C89" s="63"/>
      <c r="D89" s="63" t="s">
        <v>61</v>
      </c>
      <c r="E89" s="63"/>
      <c r="F89" s="63"/>
      <c r="G89" s="63"/>
      <c r="H89" s="63"/>
      <c r="I89" s="63"/>
      <c r="J89" s="63"/>
      <c r="K89" s="63"/>
      <c r="L89" s="63"/>
      <c r="M89" s="63"/>
      <c r="N89" s="384">
        <f>$N$221</f>
        <v>0</v>
      </c>
      <c r="O89" s="385"/>
      <c r="P89" s="385"/>
      <c r="Q89" s="385"/>
      <c r="R89" s="64"/>
      <c r="T89" s="63"/>
      <c r="U89" s="63"/>
    </row>
    <row r="90" spans="2:21" s="61" customFormat="1" ht="20.45" customHeight="1">
      <c r="B90" s="62"/>
      <c r="C90" s="63"/>
      <c r="D90" s="63" t="s">
        <v>62</v>
      </c>
      <c r="E90" s="63"/>
      <c r="F90" s="63"/>
      <c r="G90" s="63"/>
      <c r="H90" s="63"/>
      <c r="I90" s="63"/>
      <c r="J90" s="63"/>
      <c r="K90" s="63"/>
      <c r="L90" s="63"/>
      <c r="M90" s="63"/>
      <c r="N90" s="384">
        <f>$N$237</f>
        <v>0</v>
      </c>
      <c r="O90" s="385"/>
      <c r="P90" s="385"/>
      <c r="Q90" s="385"/>
      <c r="R90" s="64"/>
      <c r="T90" s="63"/>
      <c r="U90" s="63"/>
    </row>
    <row r="91" spans="2:21" s="61" customFormat="1" ht="20.45" customHeight="1">
      <c r="B91" s="62"/>
      <c r="C91" s="63"/>
      <c r="D91" s="63" t="s">
        <v>63</v>
      </c>
      <c r="E91" s="63"/>
      <c r="F91" s="63"/>
      <c r="G91" s="63"/>
      <c r="H91" s="63"/>
      <c r="I91" s="63"/>
      <c r="J91" s="63"/>
      <c r="K91" s="63"/>
      <c r="L91" s="63"/>
      <c r="M91" s="63"/>
      <c r="N91" s="384">
        <f>$N$243</f>
        <v>0</v>
      </c>
      <c r="O91" s="385"/>
      <c r="P91" s="385"/>
      <c r="Q91" s="385"/>
      <c r="R91" s="64"/>
      <c r="T91" s="63"/>
      <c r="U91" s="63"/>
    </row>
    <row r="92" spans="2:21" s="33" customFormat="1" ht="25.9" customHeight="1">
      <c r="B92" s="58"/>
      <c r="C92" s="59"/>
      <c r="D92" s="59" t="s">
        <v>64</v>
      </c>
      <c r="E92" s="59"/>
      <c r="F92" s="59"/>
      <c r="G92" s="59"/>
      <c r="H92" s="59"/>
      <c r="I92" s="59"/>
      <c r="J92" s="59"/>
      <c r="K92" s="59"/>
      <c r="L92" s="59"/>
      <c r="M92" s="59"/>
      <c r="N92" s="382">
        <f>SUM(N93:Q113)</f>
        <v>0</v>
      </c>
      <c r="O92" s="383"/>
      <c r="P92" s="383"/>
      <c r="Q92" s="383"/>
      <c r="R92" s="60"/>
      <c r="T92" s="59"/>
      <c r="U92" s="59"/>
    </row>
    <row r="93" spans="2:21" s="61" customFormat="1" ht="20.45" customHeight="1">
      <c r="B93" s="62"/>
      <c r="C93" s="63"/>
      <c r="D93" s="63" t="s">
        <v>65</v>
      </c>
      <c r="E93" s="63"/>
      <c r="F93" s="63"/>
      <c r="G93" s="63"/>
      <c r="H93" s="63"/>
      <c r="I93" s="63"/>
      <c r="J93" s="63"/>
      <c r="K93" s="63"/>
      <c r="L93" s="63"/>
      <c r="M93" s="63"/>
      <c r="N93" s="384">
        <f>$N$246</f>
        <v>0</v>
      </c>
      <c r="O93" s="385"/>
      <c r="P93" s="385"/>
      <c r="Q93" s="385"/>
      <c r="R93" s="64"/>
      <c r="T93" s="63"/>
      <c r="U93" s="63"/>
    </row>
    <row r="94" spans="2:21" s="61" customFormat="1" ht="20.45" customHeight="1">
      <c r="B94" s="62"/>
      <c r="C94" s="63"/>
      <c r="D94" s="63" t="s">
        <v>66</v>
      </c>
      <c r="E94" s="63"/>
      <c r="F94" s="63"/>
      <c r="G94" s="63"/>
      <c r="H94" s="63"/>
      <c r="I94" s="63"/>
      <c r="J94" s="63"/>
      <c r="K94" s="63"/>
      <c r="L94" s="63"/>
      <c r="M94" s="63"/>
      <c r="N94" s="384">
        <f>$N$251</f>
        <v>0</v>
      </c>
      <c r="O94" s="385"/>
      <c r="P94" s="385"/>
      <c r="Q94" s="385"/>
      <c r="R94" s="64"/>
      <c r="T94" s="63"/>
      <c r="U94" s="63"/>
    </row>
    <row r="95" spans="2:21" s="61" customFormat="1" ht="20.45" customHeight="1">
      <c r="B95" s="62"/>
      <c r="C95" s="63"/>
      <c r="D95" s="63" t="s">
        <v>67</v>
      </c>
      <c r="E95" s="63"/>
      <c r="F95" s="63"/>
      <c r="G95" s="63"/>
      <c r="H95" s="63"/>
      <c r="I95" s="63"/>
      <c r="J95" s="63"/>
      <c r="K95" s="63"/>
      <c r="L95" s="63"/>
      <c r="M95" s="63"/>
      <c r="N95" s="384">
        <f>$N$260</f>
        <v>0</v>
      </c>
      <c r="O95" s="385"/>
      <c r="P95" s="385"/>
      <c r="Q95" s="385"/>
      <c r="R95" s="64"/>
      <c r="T95" s="63"/>
      <c r="U95" s="63"/>
    </row>
    <row r="96" spans="2:21" s="61" customFormat="1" ht="20.45" customHeight="1">
      <c r="B96" s="62"/>
      <c r="C96" s="63"/>
      <c r="D96" s="63" t="s">
        <v>68</v>
      </c>
      <c r="E96" s="63"/>
      <c r="F96" s="63"/>
      <c r="G96" s="63"/>
      <c r="H96" s="63"/>
      <c r="I96" s="63"/>
      <c r="J96" s="63"/>
      <c r="K96" s="63"/>
      <c r="L96" s="63"/>
      <c r="M96" s="63"/>
      <c r="N96" s="384">
        <f>$N$262</f>
        <v>0</v>
      </c>
      <c r="O96" s="385"/>
      <c r="P96" s="385"/>
      <c r="Q96" s="385"/>
      <c r="R96" s="64"/>
      <c r="T96" s="63"/>
      <c r="U96" s="63"/>
    </row>
    <row r="97" spans="2:21" s="61" customFormat="1" ht="20.45" customHeight="1">
      <c r="B97" s="62"/>
      <c r="C97" s="63"/>
      <c r="D97" s="63" t="s">
        <v>69</v>
      </c>
      <c r="E97" s="63"/>
      <c r="F97" s="63"/>
      <c r="G97" s="63"/>
      <c r="H97" s="63"/>
      <c r="I97" s="63"/>
      <c r="J97" s="63"/>
      <c r="K97" s="63"/>
      <c r="L97" s="63"/>
      <c r="M97" s="63"/>
      <c r="N97" s="384">
        <f>'voda kanal zař př'!H59</f>
        <v>0</v>
      </c>
      <c r="O97" s="385"/>
      <c r="P97" s="385"/>
      <c r="Q97" s="385"/>
      <c r="R97" s="64"/>
      <c r="T97" s="63"/>
      <c r="U97" s="63"/>
    </row>
    <row r="98" spans="2:21" s="61" customFormat="1" ht="20.45" customHeight="1">
      <c r="B98" s="62"/>
      <c r="C98" s="63"/>
      <c r="D98" s="63" t="s">
        <v>70</v>
      </c>
      <c r="E98" s="63"/>
      <c r="F98" s="63"/>
      <c r="G98" s="63"/>
      <c r="H98" s="63"/>
      <c r="I98" s="63"/>
      <c r="J98" s="63"/>
      <c r="K98" s="63"/>
      <c r="L98" s="63"/>
      <c r="M98" s="63"/>
      <c r="N98" s="384">
        <f>N266</f>
        <v>0</v>
      </c>
      <c r="O98" s="385"/>
      <c r="P98" s="385"/>
      <c r="Q98" s="385"/>
      <c r="R98" s="64"/>
      <c r="T98" s="63"/>
      <c r="U98" s="63"/>
    </row>
    <row r="99" spans="2:21" s="61" customFormat="1" ht="20.45" customHeight="1">
      <c r="B99" s="62"/>
      <c r="C99" s="63"/>
      <c r="D99" s="63" t="s">
        <v>71</v>
      </c>
      <c r="E99" s="63"/>
      <c r="F99" s="63"/>
      <c r="G99" s="63"/>
      <c r="H99" s="63"/>
      <c r="I99" s="63"/>
      <c r="J99" s="63"/>
      <c r="K99" s="63"/>
      <c r="L99" s="63"/>
      <c r="M99" s="63"/>
      <c r="N99" s="384">
        <f>' vytápění'!H52</f>
        <v>0</v>
      </c>
      <c r="O99" s="385"/>
      <c r="P99" s="385"/>
      <c r="Q99" s="385"/>
      <c r="R99" s="64"/>
      <c r="T99" s="63"/>
      <c r="U99" s="63"/>
    </row>
    <row r="100" spans="2:21" s="61" customFormat="1" ht="20.45" customHeight="1">
      <c r="B100" s="62"/>
      <c r="C100" s="63"/>
      <c r="D100" s="63" t="s">
        <v>72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384">
        <f>$N$271</f>
        <v>0</v>
      </c>
      <c r="O100" s="385"/>
      <c r="P100" s="385"/>
      <c r="Q100" s="385"/>
      <c r="R100" s="64"/>
      <c r="T100" s="63"/>
      <c r="U100" s="63"/>
    </row>
    <row r="101" spans="2:21" s="61" customFormat="1" ht="20.45" customHeight="1">
      <c r="B101" s="62"/>
      <c r="C101" s="63"/>
      <c r="D101" s="63" t="s">
        <v>73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384">
        <f>$N$272</f>
        <v>0</v>
      </c>
      <c r="O101" s="385"/>
      <c r="P101" s="385"/>
      <c r="Q101" s="385"/>
      <c r="R101" s="64"/>
      <c r="T101" s="63"/>
      <c r="U101" s="63"/>
    </row>
    <row r="102" spans="2:21" s="61" customFormat="1" ht="20.45" customHeight="1">
      <c r="B102" s="62"/>
      <c r="C102" s="63"/>
      <c r="D102" s="63" t="s">
        <v>74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384">
        <f>$N$282</f>
        <v>0</v>
      </c>
      <c r="O102" s="385"/>
      <c r="P102" s="385"/>
      <c r="Q102" s="385"/>
      <c r="R102" s="64"/>
      <c r="T102" s="63"/>
      <c r="U102" s="63"/>
    </row>
    <row r="103" spans="2:21" s="61" customFormat="1" ht="20.45" customHeight="1">
      <c r="B103" s="62"/>
      <c r="C103" s="63"/>
      <c r="D103" s="63" t="s">
        <v>75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384">
        <f>$N$287</f>
        <v>0</v>
      </c>
      <c r="O103" s="385"/>
      <c r="P103" s="385"/>
      <c r="Q103" s="385"/>
      <c r="R103" s="64"/>
      <c r="T103" s="63"/>
      <c r="U103" s="63"/>
    </row>
    <row r="104" spans="2:21" s="61" customFormat="1" ht="20.45" customHeight="1">
      <c r="B104" s="62"/>
      <c r="C104" s="63"/>
      <c r="D104" s="63" t="s">
        <v>76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384">
        <f>$N$298</f>
        <v>0</v>
      </c>
      <c r="O104" s="385"/>
      <c r="P104" s="385"/>
      <c r="Q104" s="385"/>
      <c r="R104" s="64"/>
      <c r="T104" s="63"/>
      <c r="U104" s="63"/>
    </row>
    <row r="105" spans="2:21" s="61" customFormat="1" ht="20.45" customHeight="1">
      <c r="B105" s="62"/>
      <c r="C105" s="63"/>
      <c r="D105" s="63" t="s">
        <v>77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384">
        <f>$N$301</f>
        <v>0</v>
      </c>
      <c r="O105" s="385"/>
      <c r="P105" s="385"/>
      <c r="Q105" s="385"/>
      <c r="R105" s="64"/>
      <c r="T105" s="63"/>
      <c r="U105" s="63"/>
    </row>
    <row r="106" spans="2:21" s="61" customFormat="1" ht="20.45" customHeight="1">
      <c r="B106" s="62"/>
      <c r="C106" s="63"/>
      <c r="D106" s="63" t="s">
        <v>78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384">
        <f>$N$318</f>
        <v>0</v>
      </c>
      <c r="O106" s="385"/>
      <c r="P106" s="385"/>
      <c r="Q106" s="385"/>
      <c r="R106" s="64"/>
      <c r="T106" s="63"/>
      <c r="U106" s="63"/>
    </row>
    <row r="107" spans="2:21" s="61" customFormat="1" ht="20.45" customHeight="1">
      <c r="B107" s="62"/>
      <c r="C107" s="63"/>
      <c r="D107" s="63" t="s">
        <v>79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384">
        <f>$N$324</f>
        <v>0</v>
      </c>
      <c r="O107" s="385"/>
      <c r="P107" s="385"/>
      <c r="Q107" s="385"/>
      <c r="R107" s="64"/>
      <c r="T107" s="63"/>
      <c r="U107" s="63"/>
    </row>
    <row r="108" spans="2:21" s="61" customFormat="1" ht="20.45" customHeight="1">
      <c r="B108" s="62"/>
      <c r="C108" s="63"/>
      <c r="D108" s="63" t="s">
        <v>80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384">
        <f>$N$329</f>
        <v>0</v>
      </c>
      <c r="O108" s="385"/>
      <c r="P108" s="385"/>
      <c r="Q108" s="385"/>
      <c r="R108" s="64"/>
      <c r="T108" s="63"/>
      <c r="U108" s="63"/>
    </row>
    <row r="109" spans="2:21" s="61" customFormat="1" ht="20.45" customHeight="1">
      <c r="B109" s="62"/>
      <c r="C109" s="63"/>
      <c r="D109" s="63" t="s">
        <v>81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384">
        <f>$N$338</f>
        <v>0</v>
      </c>
      <c r="O109" s="385"/>
      <c r="P109" s="385"/>
      <c r="Q109" s="385"/>
      <c r="R109" s="64"/>
      <c r="T109" s="63"/>
      <c r="U109" s="63"/>
    </row>
    <row r="110" spans="2:21" s="61" customFormat="1" ht="20.45" customHeight="1">
      <c r="B110" s="62"/>
      <c r="C110" s="63"/>
      <c r="D110" s="63" t="s">
        <v>82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384">
        <f>$N$341</f>
        <v>0</v>
      </c>
      <c r="O110" s="385"/>
      <c r="P110" s="385"/>
      <c r="Q110" s="385"/>
      <c r="R110" s="64"/>
      <c r="T110" s="63"/>
      <c r="U110" s="63"/>
    </row>
    <row r="111" spans="2:21" s="61" customFormat="1" ht="20.45" customHeight="1">
      <c r="B111" s="62"/>
      <c r="C111" s="63"/>
      <c r="D111" s="63" t="s">
        <v>83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384">
        <f>$N$346</f>
        <v>0</v>
      </c>
      <c r="O111" s="385"/>
      <c r="P111" s="385"/>
      <c r="Q111" s="385"/>
      <c r="R111" s="64"/>
      <c r="T111" s="63"/>
      <c r="U111" s="63"/>
    </row>
    <row r="112" spans="2:21" s="61" customFormat="1" ht="20.45" customHeight="1">
      <c r="B112" s="62"/>
      <c r="C112" s="63"/>
      <c r="D112" s="63" t="s">
        <v>84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384">
        <f>$N$351</f>
        <v>0</v>
      </c>
      <c r="O112" s="385"/>
      <c r="P112" s="385"/>
      <c r="Q112" s="385"/>
      <c r="R112" s="64"/>
      <c r="T112" s="63"/>
      <c r="U112" s="63"/>
    </row>
    <row r="113" spans="2:21" s="61" customFormat="1" ht="20.45" customHeight="1">
      <c r="B113" s="62"/>
      <c r="C113" s="63"/>
      <c r="D113" s="63" t="s">
        <v>85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384">
        <f>$N$353</f>
        <v>0</v>
      </c>
      <c r="O113" s="385"/>
      <c r="P113" s="385"/>
      <c r="Q113" s="385"/>
      <c r="R113" s="64"/>
      <c r="T113" s="63"/>
      <c r="U113" s="63"/>
    </row>
    <row r="114" spans="2:21" s="33" customFormat="1" ht="25.9" customHeight="1">
      <c r="B114" s="58"/>
      <c r="C114" s="59"/>
      <c r="D114" s="59" t="s">
        <v>86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382">
        <f>SUM(N115:Q118)</f>
        <v>0</v>
      </c>
      <c r="O114" s="383"/>
      <c r="P114" s="383"/>
      <c r="Q114" s="383"/>
      <c r="R114" s="60"/>
      <c r="T114" s="59"/>
      <c r="U114" s="59"/>
    </row>
    <row r="115" spans="2:21" s="61" customFormat="1" ht="20.45" customHeight="1">
      <c r="B115" s="62"/>
      <c r="C115" s="63"/>
      <c r="D115" s="63" t="s">
        <v>1343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384">
        <f>'Elektro silno '!H96</f>
        <v>0</v>
      </c>
      <c r="O115" s="385"/>
      <c r="P115" s="385"/>
      <c r="Q115" s="385"/>
      <c r="R115" s="64"/>
      <c r="T115" s="63"/>
      <c r="U115" s="63"/>
    </row>
    <row r="116" spans="2:21" s="61" customFormat="1" ht="20.45" customHeight="1">
      <c r="B116" s="62"/>
      <c r="C116" s="63"/>
      <c r="D116" s="63" t="s">
        <v>1344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384">
        <f>Elektroslabo!H51</f>
        <v>0</v>
      </c>
      <c r="O116" s="385"/>
      <c r="P116" s="385"/>
      <c r="Q116" s="385"/>
      <c r="R116" s="64"/>
      <c r="T116" s="63"/>
      <c r="U116" s="63"/>
    </row>
    <row r="117" spans="2:21" s="61" customFormat="1" ht="20.45" customHeight="1">
      <c r="B117" s="62"/>
      <c r="C117" s="63"/>
      <c r="D117" s="63" t="s">
        <v>88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384">
        <f>N365</f>
        <v>0</v>
      </c>
      <c r="O117" s="385"/>
      <c r="P117" s="385"/>
      <c r="Q117" s="385"/>
      <c r="R117" s="64"/>
      <c r="T117" s="63"/>
      <c r="U117" s="63"/>
    </row>
    <row r="118" spans="2:21" s="61" customFormat="1" ht="20.45" customHeight="1">
      <c r="B118" s="62"/>
      <c r="C118" s="63"/>
      <c r="D118" s="63" t="s">
        <v>89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384">
        <f>$N$368</f>
        <v>0</v>
      </c>
      <c r="O118" s="385"/>
      <c r="P118" s="385"/>
      <c r="Q118" s="385"/>
      <c r="R118" s="64"/>
      <c r="T118" s="63"/>
      <c r="U118" s="63"/>
    </row>
    <row r="119" spans="2:21" s="6" customFormat="1" ht="22.7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109"/>
      <c r="O119" s="109"/>
      <c r="P119" s="109"/>
      <c r="Q119" s="109"/>
      <c r="R119" s="37"/>
      <c r="T119" s="36"/>
      <c r="U119" s="36"/>
    </row>
    <row r="120" spans="2:21" s="6" customFormat="1" ht="30" customHeight="1">
      <c r="B120" s="35"/>
      <c r="C120" s="32" t="s">
        <v>90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81">
        <f>SUM(N121:Q126)</f>
        <v>0</v>
      </c>
      <c r="O120" s="366"/>
      <c r="P120" s="366"/>
      <c r="Q120" s="366"/>
      <c r="R120" s="37"/>
      <c r="T120" s="65"/>
      <c r="U120" s="66" t="s">
        <v>19</v>
      </c>
    </row>
    <row r="121" spans="2:62" s="6" customFormat="1" ht="18.6" customHeight="1">
      <c r="B121" s="35"/>
      <c r="C121" s="36"/>
      <c r="D121" s="386" t="s">
        <v>91</v>
      </c>
      <c r="E121" s="360"/>
      <c r="F121" s="360"/>
      <c r="G121" s="360"/>
      <c r="H121" s="360"/>
      <c r="I121" s="36"/>
      <c r="J121" s="36"/>
      <c r="K121" s="36"/>
      <c r="L121" s="36"/>
      <c r="M121" s="36"/>
      <c r="N121" s="384">
        <f>N82*0.01</f>
        <v>0</v>
      </c>
      <c r="O121" s="366"/>
      <c r="P121" s="366"/>
      <c r="Q121" s="366"/>
      <c r="R121" s="37"/>
      <c r="T121" s="67"/>
      <c r="U121" s="68" t="s">
        <v>20</v>
      </c>
      <c r="AY121" s="6" t="s">
        <v>92</v>
      </c>
      <c r="BE121" s="69">
        <f>IF($U$121="základní",$N$121,0)</f>
        <v>0</v>
      </c>
      <c r="BF121" s="69">
        <f>IF($U$121="snížená",$N$121,0)</f>
        <v>0</v>
      </c>
      <c r="BG121" s="69">
        <f>IF($U$121="zákl. přenesená",$N$121,0)</f>
        <v>0</v>
      </c>
      <c r="BH121" s="69">
        <f>IF($U$121="sníž. přenesená",$N$121,0)</f>
        <v>0</v>
      </c>
      <c r="BI121" s="69">
        <f>IF($U$121="nulová",$N$121,0)</f>
        <v>0</v>
      </c>
      <c r="BJ121" s="6" t="s">
        <v>2</v>
      </c>
    </row>
    <row r="122" spans="2:62" s="6" customFormat="1" ht="18.6" customHeight="1">
      <c r="B122" s="35"/>
      <c r="C122" s="36"/>
      <c r="D122" s="386" t="s">
        <v>93</v>
      </c>
      <c r="E122" s="360"/>
      <c r="F122" s="360"/>
      <c r="G122" s="360"/>
      <c r="H122" s="360"/>
      <c r="I122" s="36"/>
      <c r="J122" s="36"/>
      <c r="K122" s="36"/>
      <c r="L122" s="36"/>
      <c r="M122" s="36"/>
      <c r="N122" s="384">
        <f>N82*0.01</f>
        <v>0</v>
      </c>
      <c r="O122" s="366"/>
      <c r="P122" s="366"/>
      <c r="Q122" s="366"/>
      <c r="R122" s="37"/>
      <c r="T122" s="67"/>
      <c r="U122" s="68" t="s">
        <v>20</v>
      </c>
      <c r="AY122" s="6" t="s">
        <v>92</v>
      </c>
      <c r="BE122" s="69">
        <f>IF($U$122="základní",$N$122,0)</f>
        <v>0</v>
      </c>
      <c r="BF122" s="69">
        <f>IF($U$122="snížená",$N$122,0)</f>
        <v>0</v>
      </c>
      <c r="BG122" s="69">
        <f>IF($U$122="zákl. přenesená",$N$122,0)</f>
        <v>0</v>
      </c>
      <c r="BH122" s="69">
        <f>IF($U$122="sníž. přenesená",$N$122,0)</f>
        <v>0</v>
      </c>
      <c r="BI122" s="69">
        <f>IF($U$122="nulová",$N$122,0)</f>
        <v>0</v>
      </c>
      <c r="BJ122" s="6" t="s">
        <v>2</v>
      </c>
    </row>
    <row r="123" spans="2:62" s="6" customFormat="1" ht="18.6" customHeight="1">
      <c r="B123" s="35"/>
      <c r="C123" s="36"/>
      <c r="D123" s="386" t="s">
        <v>94</v>
      </c>
      <c r="E123" s="360"/>
      <c r="F123" s="360"/>
      <c r="G123" s="360"/>
      <c r="H123" s="360"/>
      <c r="I123" s="36"/>
      <c r="J123" s="36"/>
      <c r="K123" s="36"/>
      <c r="L123" s="36"/>
      <c r="M123" s="36"/>
      <c r="N123" s="384">
        <f>N82*0.05</f>
        <v>0</v>
      </c>
      <c r="O123" s="366"/>
      <c r="P123" s="366"/>
      <c r="Q123" s="366"/>
      <c r="R123" s="37"/>
      <c r="T123" s="67"/>
      <c r="U123" s="68" t="s">
        <v>20</v>
      </c>
      <c r="AY123" s="6" t="s">
        <v>92</v>
      </c>
      <c r="BE123" s="69">
        <f>IF($U$123="základní",$N$123,0)</f>
        <v>0</v>
      </c>
      <c r="BF123" s="69">
        <f>IF($U$123="snížená",$N$123,0)</f>
        <v>0</v>
      </c>
      <c r="BG123" s="69">
        <f>IF($U$123="zákl. přenesená",$N$123,0)</f>
        <v>0</v>
      </c>
      <c r="BH123" s="69">
        <f>IF($U$123="sníž. přenesená",$N$123,0)</f>
        <v>0</v>
      </c>
      <c r="BI123" s="69">
        <f>IF($U$123="nulová",$N$123,0)</f>
        <v>0</v>
      </c>
      <c r="BJ123" s="6" t="s">
        <v>2</v>
      </c>
    </row>
    <row r="124" spans="2:62" s="6" customFormat="1" ht="18.6" customHeight="1">
      <c r="B124" s="35"/>
      <c r="C124" s="36"/>
      <c r="D124" s="386" t="s">
        <v>95</v>
      </c>
      <c r="E124" s="360"/>
      <c r="F124" s="360"/>
      <c r="G124" s="360"/>
      <c r="H124" s="360"/>
      <c r="I124" s="36"/>
      <c r="J124" s="36"/>
      <c r="K124" s="36"/>
      <c r="L124" s="36"/>
      <c r="M124" s="36"/>
      <c r="N124" s="384">
        <f>N82*0.05</f>
        <v>0</v>
      </c>
      <c r="O124" s="366"/>
      <c r="P124" s="366"/>
      <c r="Q124" s="366"/>
      <c r="R124" s="37"/>
      <c r="T124" s="67"/>
      <c r="U124" s="68" t="s">
        <v>20</v>
      </c>
      <c r="AY124" s="6" t="s">
        <v>92</v>
      </c>
      <c r="BE124" s="69">
        <f>IF($U$124="základní",$N$124,0)</f>
        <v>0</v>
      </c>
      <c r="BF124" s="69">
        <f>IF($U$124="snížená",$N$124,0)</f>
        <v>0</v>
      </c>
      <c r="BG124" s="69">
        <f>IF($U$124="zákl. přenesená",$N$124,0)</f>
        <v>0</v>
      </c>
      <c r="BH124" s="69">
        <f>IF($U$124="sníž. přenesená",$N$124,0)</f>
        <v>0</v>
      </c>
      <c r="BI124" s="69">
        <f>IF($U$124="nulová",$N$124,0)</f>
        <v>0</v>
      </c>
      <c r="BJ124" s="6" t="s">
        <v>2</v>
      </c>
    </row>
    <row r="125" spans="2:62" s="6" customFormat="1" ht="18.6" customHeight="1">
      <c r="B125" s="35"/>
      <c r="C125" s="36"/>
      <c r="D125" s="389" t="s">
        <v>1372</v>
      </c>
      <c r="E125" s="364"/>
      <c r="F125" s="364"/>
      <c r="G125" s="364"/>
      <c r="H125" s="364"/>
      <c r="I125" s="390"/>
      <c r="J125" s="390"/>
      <c r="K125" s="36"/>
      <c r="L125" s="36"/>
      <c r="M125" s="36"/>
      <c r="N125" s="384">
        <f>N82*0.01</f>
        <v>0</v>
      </c>
      <c r="O125" s="366"/>
      <c r="P125" s="366"/>
      <c r="Q125" s="366"/>
      <c r="R125" s="37"/>
      <c r="T125" s="67"/>
      <c r="U125" s="68" t="s">
        <v>20</v>
      </c>
      <c r="AY125" s="6" t="s">
        <v>92</v>
      </c>
      <c r="BE125" s="69">
        <f>IF($U$125="základní",$N$125,0)</f>
        <v>0</v>
      </c>
      <c r="BF125" s="69">
        <f>IF($U$125="snížená",$N$125,0)</f>
        <v>0</v>
      </c>
      <c r="BG125" s="69">
        <f>IF($U$125="zákl. přenesená",$N$125,0)</f>
        <v>0</v>
      </c>
      <c r="BH125" s="69">
        <f>IF($U$125="sníž. přenesená",$N$125,0)</f>
        <v>0</v>
      </c>
      <c r="BI125" s="69">
        <f>IF($U$125="nulová",$N$125,0)</f>
        <v>0</v>
      </c>
      <c r="BJ125" s="6" t="s">
        <v>2</v>
      </c>
    </row>
    <row r="126" spans="2:62" s="6" customFormat="1" ht="18.6" customHeight="1">
      <c r="B126" s="35"/>
      <c r="C126" s="36"/>
      <c r="D126" s="63" t="s">
        <v>1371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84">
        <f>(N82+N121+N122+N123+N124+N125)*0.01</f>
        <v>0</v>
      </c>
      <c r="O126" s="366"/>
      <c r="P126" s="366"/>
      <c r="Q126" s="366"/>
      <c r="R126" s="37"/>
      <c r="T126" s="70"/>
      <c r="U126" s="71" t="s">
        <v>20</v>
      </c>
      <c r="AY126" s="6" t="s">
        <v>96</v>
      </c>
      <c r="BE126" s="69">
        <f>IF($U$126="základní",$N$126,0)</f>
        <v>0</v>
      </c>
      <c r="BF126" s="69">
        <f>IF($U$126="snížená",$N$126,0)</f>
        <v>0</v>
      </c>
      <c r="BG126" s="69">
        <f>IF($U$126="zákl. přenesená",$N$126,0)</f>
        <v>0</v>
      </c>
      <c r="BH126" s="69">
        <f>IF($U$126="sníž. přenesená",$N$126,0)</f>
        <v>0</v>
      </c>
      <c r="BI126" s="69">
        <f>IF($U$126="nulová",$N$126,0)</f>
        <v>0</v>
      </c>
      <c r="BJ126" s="6" t="s">
        <v>2</v>
      </c>
    </row>
    <row r="127" spans="2:21" s="6" customFormat="1" ht="12.9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  <c r="T127" s="36"/>
      <c r="U127" s="36"/>
    </row>
    <row r="128" spans="2:21" s="6" customFormat="1" ht="30" customHeight="1">
      <c r="B128" s="35"/>
      <c r="C128" s="34" t="s">
        <v>37</v>
      </c>
      <c r="D128" s="46"/>
      <c r="E128" s="46"/>
      <c r="F128" s="46"/>
      <c r="G128" s="46"/>
      <c r="H128" s="46"/>
      <c r="I128" s="46"/>
      <c r="J128" s="46"/>
      <c r="K128" s="46"/>
      <c r="L128" s="387">
        <f>ROUNDUP(SUM($N$82+$N$120),99)</f>
        <v>0</v>
      </c>
      <c r="M128" s="388"/>
      <c r="N128" s="388"/>
      <c r="O128" s="388"/>
      <c r="P128" s="388"/>
      <c r="Q128" s="388"/>
      <c r="R128" s="37"/>
      <c r="T128" s="36"/>
      <c r="U128" s="36"/>
    </row>
    <row r="129" spans="2:21" s="6" customFormat="1" ht="7.9" customHeight="1"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4"/>
      <c r="T129" s="36"/>
      <c r="U129" s="36"/>
    </row>
    <row r="133" spans="2:18" s="6" customFormat="1" ht="7.9" customHeight="1">
      <c r="B133" s="72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4"/>
    </row>
    <row r="134" spans="2:18" s="6" customFormat="1" ht="37.9" customHeight="1">
      <c r="B134" s="35"/>
      <c r="C134" s="356" t="s">
        <v>97</v>
      </c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7"/>
    </row>
    <row r="135" spans="2:18" s="6" customFormat="1" ht="7.9" customHeight="1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7"/>
    </row>
    <row r="136" spans="2:18" s="6" customFormat="1" ht="30.95" customHeight="1">
      <c r="B136" s="35"/>
      <c r="C136" s="16"/>
      <c r="D136" s="36"/>
      <c r="E136" s="36"/>
      <c r="F136" s="358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"/>
      <c r="R136" s="37"/>
    </row>
    <row r="137" spans="2:18" s="6" customFormat="1" ht="37.9" customHeight="1">
      <c r="B137" s="35"/>
      <c r="C137" s="28" t="s">
        <v>41</v>
      </c>
      <c r="D137" s="36"/>
      <c r="E137" s="36"/>
      <c r="F137" s="374" t="str">
        <f>$F$6</f>
        <v xml:space="preserve">21022019 - Nástavba, přístavba a stavební úpravy ZŠ a MŠ Kořenského                              </v>
      </c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"/>
      <c r="R137" s="37"/>
    </row>
    <row r="138" spans="2:18" s="6" customFormat="1" ht="7.9" customHeight="1"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7"/>
    </row>
    <row r="139" spans="2:18" s="6" customFormat="1" ht="18.6" customHeight="1">
      <c r="B139" s="35"/>
      <c r="C139" s="16" t="s">
        <v>8</v>
      </c>
      <c r="D139" s="36"/>
      <c r="E139" s="36"/>
      <c r="F139" s="14" t="str">
        <f>$F$8</f>
        <v>Kořenského 760/10 Praha 5</v>
      </c>
      <c r="G139" s="36"/>
      <c r="H139" s="36"/>
      <c r="I139" s="36"/>
      <c r="J139" s="36"/>
      <c r="K139" s="16" t="s">
        <v>9</v>
      </c>
      <c r="L139" s="36"/>
      <c r="M139" s="361"/>
      <c r="N139" s="360"/>
      <c r="O139" s="360"/>
      <c r="P139" s="360"/>
      <c r="Q139" s="36"/>
      <c r="R139" s="37"/>
    </row>
    <row r="140" spans="2:18" s="6" customFormat="1" ht="7.9" customHeight="1"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7"/>
    </row>
    <row r="141" spans="2:18" s="6" customFormat="1" ht="14.1" customHeight="1">
      <c r="B141" s="35"/>
      <c r="C141" s="16" t="s">
        <v>10</v>
      </c>
      <c r="D141" s="36"/>
      <c r="E141" s="36"/>
      <c r="F141" s="14" t="str">
        <f>$E$11</f>
        <v xml:space="preserve">Městská část Praha 5 </v>
      </c>
      <c r="G141" s="36"/>
      <c r="H141" s="36"/>
      <c r="I141" s="36"/>
      <c r="J141" s="36"/>
      <c r="K141" s="16" t="s">
        <v>14</v>
      </c>
      <c r="L141" s="36"/>
      <c r="M141" s="362" t="str">
        <f>$E$17</f>
        <v>ArchiProject s.r.o.</v>
      </c>
      <c r="N141" s="360"/>
      <c r="O141" s="360"/>
      <c r="P141" s="360"/>
      <c r="Q141" s="360"/>
      <c r="R141" s="37"/>
    </row>
    <row r="142" spans="2:18" s="6" customFormat="1" ht="15" customHeight="1">
      <c r="B142" s="35"/>
      <c r="C142" s="16" t="s">
        <v>13</v>
      </c>
      <c r="D142" s="36"/>
      <c r="E142" s="36"/>
      <c r="F142" s="14" t="str">
        <f>IF($E$14="","",$E$14)</f>
        <v/>
      </c>
      <c r="G142" s="36"/>
      <c r="H142" s="36"/>
      <c r="I142" s="36"/>
      <c r="J142" s="36"/>
      <c r="K142" s="16" t="s">
        <v>16</v>
      </c>
      <c r="L142" s="36"/>
      <c r="M142" s="362" t="str">
        <f>$E$20</f>
        <v>Ing.František Kalecký</v>
      </c>
      <c r="N142" s="360"/>
      <c r="O142" s="360"/>
      <c r="P142" s="360"/>
      <c r="Q142" s="360"/>
      <c r="R142" s="37"/>
    </row>
    <row r="143" spans="2:18" s="6" customFormat="1" ht="11.65" customHeight="1"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7"/>
    </row>
    <row r="144" spans="2:27" s="75" customFormat="1" ht="30" customHeight="1">
      <c r="B144" s="76"/>
      <c r="C144" s="77" t="s">
        <v>98</v>
      </c>
      <c r="D144" s="78" t="s">
        <v>99</v>
      </c>
      <c r="E144" s="78" t="s">
        <v>35</v>
      </c>
      <c r="F144" s="391" t="s">
        <v>100</v>
      </c>
      <c r="G144" s="392"/>
      <c r="H144" s="392"/>
      <c r="I144" s="392"/>
      <c r="J144" s="78" t="s">
        <v>101</v>
      </c>
      <c r="K144" s="78" t="s">
        <v>102</v>
      </c>
      <c r="L144" s="391" t="s">
        <v>103</v>
      </c>
      <c r="M144" s="392"/>
      <c r="N144" s="391" t="s">
        <v>104</v>
      </c>
      <c r="O144" s="392"/>
      <c r="P144" s="392"/>
      <c r="Q144" s="393"/>
      <c r="R144" s="79"/>
      <c r="T144" s="29" t="s">
        <v>105</v>
      </c>
      <c r="U144" s="30" t="s">
        <v>19</v>
      </c>
      <c r="V144" s="30" t="s">
        <v>106</v>
      </c>
      <c r="W144" s="30" t="s">
        <v>107</v>
      </c>
      <c r="X144" s="30" t="s">
        <v>108</v>
      </c>
      <c r="Y144" s="30" t="s">
        <v>109</v>
      </c>
      <c r="Z144" s="30" t="s">
        <v>110</v>
      </c>
      <c r="AA144" s="31" t="s">
        <v>111</v>
      </c>
    </row>
    <row r="145" spans="2:63" s="6" customFormat="1" ht="30" customHeight="1">
      <c r="B145" s="35"/>
      <c r="C145" s="32" t="s">
        <v>48</v>
      </c>
      <c r="D145" s="36"/>
      <c r="E145" s="36"/>
      <c r="F145" s="36"/>
      <c r="G145" s="36"/>
      <c r="H145" s="36"/>
      <c r="I145" s="36"/>
      <c r="J145" s="36"/>
      <c r="K145" s="36"/>
      <c r="L145" s="109"/>
      <c r="M145" s="109"/>
      <c r="N145" s="395">
        <f>SUM(N146+N245+N360)</f>
        <v>0</v>
      </c>
      <c r="O145" s="366"/>
      <c r="P145" s="366"/>
      <c r="Q145" s="366"/>
      <c r="R145" s="37"/>
      <c r="T145" s="80"/>
      <c r="U145" s="42"/>
      <c r="V145" s="42"/>
      <c r="W145" s="81" t="e">
        <f>$W$146+$W$245+$W$361</f>
        <v>#REF!</v>
      </c>
      <c r="X145" s="42"/>
      <c r="Y145" s="81" t="e">
        <f>$Y$146+$Y$245+$Y$361</f>
        <v>#REF!</v>
      </c>
      <c r="Z145" s="42"/>
      <c r="AA145" s="82" t="e">
        <f>$AA$146+$AA$245+$AA$361</f>
        <v>#REF!</v>
      </c>
      <c r="AT145" s="6" t="s">
        <v>36</v>
      </c>
      <c r="AU145" s="6" t="s">
        <v>54</v>
      </c>
      <c r="BK145" s="83" t="e">
        <f>$BK$146+$BK$245+$BK$361</f>
        <v>#REF!</v>
      </c>
    </row>
    <row r="146" spans="2:63" s="84" customFormat="1" ht="38.45" customHeight="1">
      <c r="B146" s="85"/>
      <c r="C146" s="86"/>
      <c r="D146" s="87" t="s">
        <v>55</v>
      </c>
      <c r="E146" s="87"/>
      <c r="F146" s="87"/>
      <c r="G146" s="87"/>
      <c r="H146" s="87"/>
      <c r="I146" s="87"/>
      <c r="J146" s="87"/>
      <c r="K146" s="87"/>
      <c r="L146" s="111"/>
      <c r="M146" s="111"/>
      <c r="N146" s="396">
        <f>SUM(N147+N152+N156+N174+N195+N221+N237+N243)</f>
        <v>0</v>
      </c>
      <c r="O146" s="397"/>
      <c r="P146" s="397"/>
      <c r="Q146" s="397"/>
      <c r="R146" s="88"/>
      <c r="T146" s="89"/>
      <c r="U146" s="86"/>
      <c r="V146" s="86"/>
      <c r="W146" s="90">
        <f>$W$147+$W$152+$W$156+$W$174+$W$195+$W$221+$W$237+$W$243</f>
        <v>9340.882504000001</v>
      </c>
      <c r="X146" s="86"/>
      <c r="Y146" s="90">
        <f>$Y$147+$Y$152+$Y$156+$Y$174+$Y$195+$Y$221+$Y$237+$Y$243</f>
        <v>1138.5706060399998</v>
      </c>
      <c r="Z146" s="86"/>
      <c r="AA146" s="91">
        <f>$AA$147+$AA$152+$AA$156+$AA$174+$AA$195+$AA$221+$AA$237+$AA$243</f>
        <v>86.62288000000001</v>
      </c>
      <c r="AR146" s="92" t="s">
        <v>2</v>
      </c>
      <c r="AT146" s="92" t="s">
        <v>36</v>
      </c>
      <c r="AU146" s="92" t="s">
        <v>15</v>
      </c>
      <c r="AY146" s="92" t="s">
        <v>112</v>
      </c>
      <c r="BK146" s="93">
        <f>$BK$147+$BK$152+$BK$156+$BK$174+$BK$195+$BK$221+$BK$237+$BK$243</f>
        <v>0</v>
      </c>
    </row>
    <row r="147" spans="2:63" s="84" customFormat="1" ht="20.45" customHeight="1">
      <c r="B147" s="85"/>
      <c r="C147" s="86"/>
      <c r="D147" s="94" t="s">
        <v>56</v>
      </c>
      <c r="E147" s="94"/>
      <c r="F147" s="94"/>
      <c r="G147" s="94"/>
      <c r="H147" s="94"/>
      <c r="I147" s="94"/>
      <c r="J147" s="94"/>
      <c r="K147" s="94"/>
      <c r="L147" s="112"/>
      <c r="M147" s="112"/>
      <c r="N147" s="398">
        <f>$BK$147</f>
        <v>0</v>
      </c>
      <c r="O147" s="397"/>
      <c r="P147" s="397"/>
      <c r="Q147" s="397"/>
      <c r="R147" s="88"/>
      <c r="T147" s="89"/>
      <c r="U147" s="86"/>
      <c r="V147" s="86"/>
      <c r="W147" s="90">
        <f>SUM($W$148:$W$151)</f>
        <v>11.648724</v>
      </c>
      <c r="X147" s="86"/>
      <c r="Y147" s="90">
        <f>SUM($Y$148:$Y$151)</f>
        <v>0</v>
      </c>
      <c r="Z147" s="86"/>
      <c r="AA147" s="91">
        <f>SUM($AA$148:$AA$151)</f>
        <v>0</v>
      </c>
      <c r="AR147" s="92" t="s">
        <v>2</v>
      </c>
      <c r="AT147" s="92" t="s">
        <v>36</v>
      </c>
      <c r="AU147" s="92" t="s">
        <v>2</v>
      </c>
      <c r="AY147" s="92" t="s">
        <v>112</v>
      </c>
      <c r="BK147" s="93">
        <f>SUM($BK$148:$BK$151)</f>
        <v>0</v>
      </c>
    </row>
    <row r="148" spans="2:65" s="6" customFormat="1" ht="24" customHeight="1">
      <c r="B148" s="35"/>
      <c r="C148" s="95" t="s">
        <v>113</v>
      </c>
      <c r="D148" s="95" t="s">
        <v>114</v>
      </c>
      <c r="E148" s="96" t="s">
        <v>115</v>
      </c>
      <c r="F148" s="394" t="s">
        <v>116</v>
      </c>
      <c r="G148" s="353"/>
      <c r="H148" s="353"/>
      <c r="I148" s="353"/>
      <c r="J148" s="97" t="s">
        <v>117</v>
      </c>
      <c r="K148" s="98">
        <v>3.196</v>
      </c>
      <c r="L148" s="354">
        <v>0</v>
      </c>
      <c r="M148" s="355"/>
      <c r="N148" s="354">
        <f>ROUND($L$148*$K$148,0)</f>
        <v>0</v>
      </c>
      <c r="O148" s="355"/>
      <c r="P148" s="355"/>
      <c r="Q148" s="355"/>
      <c r="R148" s="37"/>
      <c r="T148" s="99"/>
      <c r="U148" s="20" t="s">
        <v>20</v>
      </c>
      <c r="V148" s="100">
        <v>0.871</v>
      </c>
      <c r="W148" s="100">
        <f>$V$148*$K$148</f>
        <v>2.783716</v>
      </c>
      <c r="X148" s="100">
        <v>0</v>
      </c>
      <c r="Y148" s="100">
        <f>$X$148*$K$148</f>
        <v>0</v>
      </c>
      <c r="Z148" s="100">
        <v>0</v>
      </c>
      <c r="AA148" s="101">
        <f>$Z$148*$K$148</f>
        <v>0</v>
      </c>
      <c r="AR148" s="6" t="s">
        <v>118</v>
      </c>
      <c r="AT148" s="6" t="s">
        <v>114</v>
      </c>
      <c r="AU148" s="6" t="s">
        <v>39</v>
      </c>
      <c r="AY148" s="6" t="s">
        <v>112</v>
      </c>
      <c r="BE148" s="69">
        <f>IF($U$148="základní",$N$148,0)</f>
        <v>0</v>
      </c>
      <c r="BF148" s="69">
        <f>IF($U$148="snížená",$N$148,0)</f>
        <v>0</v>
      </c>
      <c r="BG148" s="69">
        <f>IF($U$148="zákl. přenesená",$N$148,0)</f>
        <v>0</v>
      </c>
      <c r="BH148" s="69">
        <f>IF($U$148="sníž. přenesená",$N$148,0)</f>
        <v>0</v>
      </c>
      <c r="BI148" s="69">
        <f>IF($U$148="nulová",$N$148,0)</f>
        <v>0</v>
      </c>
      <c r="BJ148" s="6" t="s">
        <v>2</v>
      </c>
      <c r="BK148" s="69">
        <f>ROUND($L$148*$K$148,0)</f>
        <v>0</v>
      </c>
      <c r="BL148" s="6" t="s">
        <v>118</v>
      </c>
      <c r="BM148" s="6" t="s">
        <v>119</v>
      </c>
    </row>
    <row r="149" spans="2:65" s="6" customFormat="1" ht="24" customHeight="1">
      <c r="B149" s="35"/>
      <c r="C149" s="95" t="s">
        <v>120</v>
      </c>
      <c r="D149" s="95" t="s">
        <v>114</v>
      </c>
      <c r="E149" s="96" t="s">
        <v>121</v>
      </c>
      <c r="F149" s="394" t="s">
        <v>122</v>
      </c>
      <c r="G149" s="353"/>
      <c r="H149" s="353"/>
      <c r="I149" s="353"/>
      <c r="J149" s="97" t="s">
        <v>117</v>
      </c>
      <c r="K149" s="98">
        <v>3.196</v>
      </c>
      <c r="L149" s="354"/>
      <c r="M149" s="355"/>
      <c r="N149" s="354">
        <f>ROUND($L$149*$K$149,0)</f>
        <v>0</v>
      </c>
      <c r="O149" s="355"/>
      <c r="P149" s="355"/>
      <c r="Q149" s="355"/>
      <c r="R149" s="37"/>
      <c r="T149" s="99"/>
      <c r="U149" s="20" t="s">
        <v>20</v>
      </c>
      <c r="V149" s="100">
        <v>0.382</v>
      </c>
      <c r="W149" s="100">
        <f>$V$149*$K$149</f>
        <v>1.2208720000000002</v>
      </c>
      <c r="X149" s="100">
        <v>0</v>
      </c>
      <c r="Y149" s="100">
        <f>$X$149*$K$149</f>
        <v>0</v>
      </c>
      <c r="Z149" s="100">
        <v>0</v>
      </c>
      <c r="AA149" s="101">
        <f>$Z$149*$K$149</f>
        <v>0</v>
      </c>
      <c r="AR149" s="6" t="s">
        <v>118</v>
      </c>
      <c r="AT149" s="6" t="s">
        <v>114</v>
      </c>
      <c r="AU149" s="6" t="s">
        <v>39</v>
      </c>
      <c r="AY149" s="6" t="s">
        <v>112</v>
      </c>
      <c r="BE149" s="69">
        <f>IF($U$149="základní",$N$149,0)</f>
        <v>0</v>
      </c>
      <c r="BF149" s="69">
        <f>IF($U$149="snížená",$N$149,0)</f>
        <v>0</v>
      </c>
      <c r="BG149" s="69">
        <f>IF($U$149="zákl. přenesená",$N$149,0)</f>
        <v>0</v>
      </c>
      <c r="BH149" s="69">
        <f>IF($U$149="sníž. přenesená",$N$149,0)</f>
        <v>0</v>
      </c>
      <c r="BI149" s="69">
        <f>IF($U$149="nulová",$N$149,0)</f>
        <v>0</v>
      </c>
      <c r="BJ149" s="6" t="s">
        <v>2</v>
      </c>
      <c r="BK149" s="69">
        <f>ROUND($L$149*$K$149,0)</f>
        <v>0</v>
      </c>
      <c r="BL149" s="6" t="s">
        <v>118</v>
      </c>
      <c r="BM149" s="6" t="s">
        <v>123</v>
      </c>
    </row>
    <row r="150" spans="2:65" s="6" customFormat="1" ht="24" customHeight="1">
      <c r="B150" s="35"/>
      <c r="C150" s="95" t="s">
        <v>124</v>
      </c>
      <c r="D150" s="95" t="s">
        <v>114</v>
      </c>
      <c r="E150" s="96" t="s">
        <v>125</v>
      </c>
      <c r="F150" s="394" t="s">
        <v>126</v>
      </c>
      <c r="G150" s="353"/>
      <c r="H150" s="353"/>
      <c r="I150" s="353"/>
      <c r="J150" s="97" t="s">
        <v>117</v>
      </c>
      <c r="K150" s="98">
        <v>15.978</v>
      </c>
      <c r="L150" s="354"/>
      <c r="M150" s="355"/>
      <c r="N150" s="354">
        <f>ROUND($L$150*$K$150,0)</f>
        <v>0</v>
      </c>
      <c r="O150" s="355"/>
      <c r="P150" s="355"/>
      <c r="Q150" s="355"/>
      <c r="R150" s="37"/>
      <c r="T150" s="99"/>
      <c r="U150" s="20" t="s">
        <v>20</v>
      </c>
      <c r="V150" s="100">
        <v>0.348</v>
      </c>
      <c r="W150" s="100">
        <f>$V$150*$K$150</f>
        <v>5.560344</v>
      </c>
      <c r="X150" s="100">
        <v>0</v>
      </c>
      <c r="Y150" s="100">
        <f>$X$150*$K$150</f>
        <v>0</v>
      </c>
      <c r="Z150" s="100">
        <v>0</v>
      </c>
      <c r="AA150" s="101">
        <f>$Z$150*$K$150</f>
        <v>0</v>
      </c>
      <c r="AR150" s="6" t="s">
        <v>118</v>
      </c>
      <c r="AT150" s="6" t="s">
        <v>114</v>
      </c>
      <c r="AU150" s="6" t="s">
        <v>39</v>
      </c>
      <c r="AY150" s="6" t="s">
        <v>112</v>
      </c>
      <c r="BE150" s="69">
        <f>IF($U$150="základní",$N$150,0)</f>
        <v>0</v>
      </c>
      <c r="BF150" s="69">
        <f>IF($U$150="snížená",$N$150,0)</f>
        <v>0</v>
      </c>
      <c r="BG150" s="69">
        <f>IF($U$150="zákl. přenesená",$N$150,0)</f>
        <v>0</v>
      </c>
      <c r="BH150" s="69">
        <f>IF($U$150="sníž. přenesená",$N$150,0)</f>
        <v>0</v>
      </c>
      <c r="BI150" s="69">
        <f>IF($U$150="nulová",$N$150,0)</f>
        <v>0</v>
      </c>
      <c r="BJ150" s="6" t="s">
        <v>2</v>
      </c>
      <c r="BK150" s="69">
        <f>ROUND($L$150*$K$150,0)</f>
        <v>0</v>
      </c>
      <c r="BL150" s="6" t="s">
        <v>118</v>
      </c>
      <c r="BM150" s="6" t="s">
        <v>127</v>
      </c>
    </row>
    <row r="151" spans="2:65" s="6" customFormat="1" ht="14.1" customHeight="1">
      <c r="B151" s="35"/>
      <c r="C151" s="95" t="s">
        <v>128</v>
      </c>
      <c r="D151" s="95" t="s">
        <v>114</v>
      </c>
      <c r="E151" s="96" t="s">
        <v>129</v>
      </c>
      <c r="F151" s="394" t="s">
        <v>130</v>
      </c>
      <c r="G151" s="353"/>
      <c r="H151" s="353"/>
      <c r="I151" s="353"/>
      <c r="J151" s="97" t="s">
        <v>117</v>
      </c>
      <c r="K151" s="98">
        <v>3.196</v>
      </c>
      <c r="L151" s="354"/>
      <c r="M151" s="355"/>
      <c r="N151" s="354">
        <f>ROUND($L$151*$K$151,0)</f>
        <v>0</v>
      </c>
      <c r="O151" s="355"/>
      <c r="P151" s="355"/>
      <c r="Q151" s="355"/>
      <c r="R151" s="37"/>
      <c r="T151" s="99"/>
      <c r="U151" s="20" t="s">
        <v>20</v>
      </c>
      <c r="V151" s="100">
        <v>0.652</v>
      </c>
      <c r="W151" s="100">
        <f>$V$151*$K$151</f>
        <v>2.0837920000000003</v>
      </c>
      <c r="X151" s="100">
        <v>0</v>
      </c>
      <c r="Y151" s="100">
        <f>$X$151*$K$151</f>
        <v>0</v>
      </c>
      <c r="Z151" s="100">
        <v>0</v>
      </c>
      <c r="AA151" s="101">
        <f>$Z$151*$K$151</f>
        <v>0</v>
      </c>
      <c r="AR151" s="6" t="s">
        <v>118</v>
      </c>
      <c r="AT151" s="6" t="s">
        <v>114</v>
      </c>
      <c r="AU151" s="6" t="s">
        <v>39</v>
      </c>
      <c r="AY151" s="6" t="s">
        <v>112</v>
      </c>
      <c r="BE151" s="69">
        <f>IF($U$151="základní",$N$151,0)</f>
        <v>0</v>
      </c>
      <c r="BF151" s="69">
        <f>IF($U$151="snížená",$N$151,0)</f>
        <v>0</v>
      </c>
      <c r="BG151" s="69">
        <f>IF($U$151="zákl. přenesená",$N$151,0)</f>
        <v>0</v>
      </c>
      <c r="BH151" s="69">
        <f>IF($U$151="sníž. přenesená",$N$151,0)</f>
        <v>0</v>
      </c>
      <c r="BI151" s="69">
        <f>IF($U$151="nulová",$N$151,0)</f>
        <v>0</v>
      </c>
      <c r="BJ151" s="6" t="s">
        <v>2</v>
      </c>
      <c r="BK151" s="69">
        <f>ROUND($L$151*$K$151,0)</f>
        <v>0</v>
      </c>
      <c r="BL151" s="6" t="s">
        <v>118</v>
      </c>
      <c r="BM151" s="6" t="s">
        <v>131</v>
      </c>
    </row>
    <row r="152" spans="2:63" s="84" customFormat="1" ht="30.95" customHeight="1">
      <c r="B152" s="85"/>
      <c r="C152" s="86"/>
      <c r="D152" s="94" t="s">
        <v>57</v>
      </c>
      <c r="E152" s="94"/>
      <c r="F152" s="94"/>
      <c r="G152" s="94"/>
      <c r="H152" s="94"/>
      <c r="I152" s="94"/>
      <c r="J152" s="94"/>
      <c r="K152" s="94"/>
      <c r="L152" s="112"/>
      <c r="M152" s="112"/>
      <c r="N152" s="398">
        <f>$BK$152</f>
        <v>0</v>
      </c>
      <c r="O152" s="397"/>
      <c r="P152" s="397"/>
      <c r="Q152" s="397"/>
      <c r="R152" s="88"/>
      <c r="T152" s="89"/>
      <c r="U152" s="86"/>
      <c r="V152" s="86"/>
      <c r="W152" s="90">
        <f>SUM($W$153:$W$155)</f>
        <v>7.27928</v>
      </c>
      <c r="X152" s="86"/>
      <c r="Y152" s="90">
        <f>SUM($Y$153:$Y$155)</f>
        <v>3.66818048</v>
      </c>
      <c r="Z152" s="86"/>
      <c r="AA152" s="91">
        <f>SUM($AA$153:$AA$155)</f>
        <v>0</v>
      </c>
      <c r="AR152" s="92" t="s">
        <v>2</v>
      </c>
      <c r="AT152" s="92" t="s">
        <v>36</v>
      </c>
      <c r="AU152" s="92" t="s">
        <v>2</v>
      </c>
      <c r="AY152" s="92" t="s">
        <v>112</v>
      </c>
      <c r="BK152" s="93">
        <f>SUM($BK$153:$BK$155)</f>
        <v>0</v>
      </c>
    </row>
    <row r="153" spans="2:65" s="6" customFormat="1" ht="14.1" customHeight="1">
      <c r="B153" s="35"/>
      <c r="C153" s="95" t="s">
        <v>132</v>
      </c>
      <c r="D153" s="95" t="s">
        <v>114</v>
      </c>
      <c r="E153" s="96" t="s">
        <v>133</v>
      </c>
      <c r="F153" s="394" t="s">
        <v>134</v>
      </c>
      <c r="G153" s="353"/>
      <c r="H153" s="353"/>
      <c r="I153" s="353"/>
      <c r="J153" s="97" t="s">
        <v>117</v>
      </c>
      <c r="K153" s="98">
        <v>0.84</v>
      </c>
      <c r="L153" s="354"/>
      <c r="M153" s="355"/>
      <c r="N153" s="354">
        <f>ROUND($L$153*$K$153,0)</f>
        <v>0</v>
      </c>
      <c r="O153" s="355"/>
      <c r="P153" s="355"/>
      <c r="Q153" s="355"/>
      <c r="R153" s="37"/>
      <c r="T153" s="99"/>
      <c r="U153" s="20" t="s">
        <v>22</v>
      </c>
      <c r="V153" s="100">
        <v>0.81</v>
      </c>
      <c r="W153" s="100">
        <f>$V$153*$K$153</f>
        <v>0.6804</v>
      </c>
      <c r="X153" s="100">
        <v>0</v>
      </c>
      <c r="Y153" s="100">
        <f>$X$153*$K$153</f>
        <v>0</v>
      </c>
      <c r="Z153" s="100">
        <v>0</v>
      </c>
      <c r="AA153" s="101">
        <f>$Z$153*$K$153</f>
        <v>0</v>
      </c>
      <c r="AR153" s="6" t="s">
        <v>135</v>
      </c>
      <c r="AT153" s="6" t="s">
        <v>114</v>
      </c>
      <c r="AU153" s="6" t="s">
        <v>39</v>
      </c>
      <c r="AY153" s="6" t="s">
        <v>112</v>
      </c>
      <c r="BE153" s="69">
        <f>IF($U$153="základní",$N$153,0)</f>
        <v>0</v>
      </c>
      <c r="BF153" s="69">
        <f>IF($U$153="snížená",$N$153,0)</f>
        <v>0</v>
      </c>
      <c r="BG153" s="69">
        <f>IF($U$153="zákl. přenesená",$N$153,0)</f>
        <v>0</v>
      </c>
      <c r="BH153" s="69">
        <f>IF($U$153="sníž. přenesená",$N$153,0)</f>
        <v>0</v>
      </c>
      <c r="BI153" s="69">
        <f>IF($U$153="nulová",$N$153,0)</f>
        <v>0</v>
      </c>
      <c r="BJ153" s="6" t="s">
        <v>39</v>
      </c>
      <c r="BK153" s="69">
        <f>ROUND($L$153*$K$153,0)</f>
        <v>0</v>
      </c>
      <c r="BL153" s="6" t="s">
        <v>135</v>
      </c>
      <c r="BM153" s="6" t="s">
        <v>136</v>
      </c>
    </row>
    <row r="154" spans="2:65" s="6" customFormat="1" ht="24" customHeight="1">
      <c r="B154" s="35"/>
      <c r="C154" s="95" t="s">
        <v>137</v>
      </c>
      <c r="D154" s="95" t="s">
        <v>114</v>
      </c>
      <c r="E154" s="96" t="s">
        <v>138</v>
      </c>
      <c r="F154" s="394" t="s">
        <v>139</v>
      </c>
      <c r="G154" s="353"/>
      <c r="H154" s="353"/>
      <c r="I154" s="353"/>
      <c r="J154" s="97" t="s">
        <v>140</v>
      </c>
      <c r="K154" s="98">
        <v>5.36</v>
      </c>
      <c r="L154" s="354"/>
      <c r="M154" s="355"/>
      <c r="N154" s="354">
        <f>ROUND($L$154*$K$154,0)</f>
        <v>0</v>
      </c>
      <c r="O154" s="355"/>
      <c r="P154" s="355"/>
      <c r="Q154" s="355"/>
      <c r="R154" s="37"/>
      <c r="T154" s="99"/>
      <c r="U154" s="20" t="s">
        <v>20</v>
      </c>
      <c r="V154" s="100">
        <v>0.94</v>
      </c>
      <c r="W154" s="100">
        <f>$V$154*$K$154</f>
        <v>5.0384</v>
      </c>
      <c r="X154" s="100">
        <v>0.67489</v>
      </c>
      <c r="Y154" s="100">
        <f>$X$154*$K$154</f>
        <v>3.6174104000000002</v>
      </c>
      <c r="Z154" s="100">
        <v>0</v>
      </c>
      <c r="AA154" s="101">
        <f>$Z$154*$K$154</f>
        <v>0</v>
      </c>
      <c r="AR154" s="6" t="s">
        <v>118</v>
      </c>
      <c r="AT154" s="6" t="s">
        <v>114</v>
      </c>
      <c r="AU154" s="6" t="s">
        <v>39</v>
      </c>
      <c r="AY154" s="6" t="s">
        <v>112</v>
      </c>
      <c r="BE154" s="69">
        <f>IF($U$154="základní",$N$154,0)</f>
        <v>0</v>
      </c>
      <c r="BF154" s="69">
        <f>IF($U$154="snížená",$N$154,0)</f>
        <v>0</v>
      </c>
      <c r="BG154" s="69">
        <f>IF($U$154="zákl. přenesená",$N$154,0)</f>
        <v>0</v>
      </c>
      <c r="BH154" s="69">
        <f>IF($U$154="sníž. přenesená",$N$154,0)</f>
        <v>0</v>
      </c>
      <c r="BI154" s="69">
        <f>IF($U$154="nulová",$N$154,0)</f>
        <v>0</v>
      </c>
      <c r="BJ154" s="6" t="s">
        <v>2</v>
      </c>
      <c r="BK154" s="69">
        <f>ROUND($L$154*$K$154,0)</f>
        <v>0</v>
      </c>
      <c r="BL154" s="6" t="s">
        <v>118</v>
      </c>
      <c r="BM154" s="6" t="s">
        <v>141</v>
      </c>
    </row>
    <row r="155" spans="2:65" s="6" customFormat="1" ht="24" customHeight="1">
      <c r="B155" s="35"/>
      <c r="C155" s="95" t="s">
        <v>142</v>
      </c>
      <c r="D155" s="95" t="s">
        <v>114</v>
      </c>
      <c r="E155" s="96" t="s">
        <v>143</v>
      </c>
      <c r="F155" s="394" t="s">
        <v>144</v>
      </c>
      <c r="G155" s="353"/>
      <c r="H155" s="353"/>
      <c r="I155" s="353"/>
      <c r="J155" s="97" t="s">
        <v>145</v>
      </c>
      <c r="K155" s="98">
        <v>0.048</v>
      </c>
      <c r="L155" s="354"/>
      <c r="M155" s="355"/>
      <c r="N155" s="354">
        <f>ROUND($L$155*$K$155,0)</f>
        <v>0</v>
      </c>
      <c r="O155" s="355"/>
      <c r="P155" s="355"/>
      <c r="Q155" s="355"/>
      <c r="R155" s="37"/>
      <c r="T155" s="99"/>
      <c r="U155" s="20" t="s">
        <v>20</v>
      </c>
      <c r="V155" s="100">
        <v>32.51</v>
      </c>
      <c r="W155" s="100">
        <f>$V$155*$K$155</f>
        <v>1.5604799999999999</v>
      </c>
      <c r="X155" s="100">
        <v>1.05771</v>
      </c>
      <c r="Y155" s="100">
        <f>$X$155*$K$155</f>
        <v>0.050770079999999995</v>
      </c>
      <c r="Z155" s="100">
        <v>0</v>
      </c>
      <c r="AA155" s="101">
        <f>$Z$155*$K$155</f>
        <v>0</v>
      </c>
      <c r="AR155" s="6" t="s">
        <v>118</v>
      </c>
      <c r="AT155" s="6" t="s">
        <v>114</v>
      </c>
      <c r="AU155" s="6" t="s">
        <v>39</v>
      </c>
      <c r="AY155" s="6" t="s">
        <v>112</v>
      </c>
      <c r="BE155" s="69">
        <f>IF($U$155="základní",$N$155,0)</f>
        <v>0</v>
      </c>
      <c r="BF155" s="69">
        <f>IF($U$155="snížená",$N$155,0)</f>
        <v>0</v>
      </c>
      <c r="BG155" s="69">
        <f>IF($U$155="zákl. přenesená",$N$155,0)</f>
        <v>0</v>
      </c>
      <c r="BH155" s="69">
        <f>IF($U$155="sníž. přenesená",$N$155,0)</f>
        <v>0</v>
      </c>
      <c r="BI155" s="69">
        <f>IF($U$155="nulová",$N$155,0)</f>
        <v>0</v>
      </c>
      <c r="BJ155" s="6" t="s">
        <v>2</v>
      </c>
      <c r="BK155" s="69">
        <f>ROUND($L$155*$K$155,0)</f>
        <v>0</v>
      </c>
      <c r="BL155" s="6" t="s">
        <v>118</v>
      </c>
      <c r="BM155" s="6" t="s">
        <v>146</v>
      </c>
    </row>
    <row r="156" spans="2:63" s="84" customFormat="1" ht="30.95" customHeight="1">
      <c r="B156" s="85"/>
      <c r="C156" s="86"/>
      <c r="D156" s="94" t="s">
        <v>58</v>
      </c>
      <c r="E156" s="94"/>
      <c r="F156" s="94"/>
      <c r="G156" s="94"/>
      <c r="H156" s="94"/>
      <c r="I156" s="94"/>
      <c r="J156" s="94"/>
      <c r="K156" s="94"/>
      <c r="L156" s="112"/>
      <c r="M156" s="112"/>
      <c r="N156" s="398">
        <f>$BK$156</f>
        <v>0</v>
      </c>
      <c r="O156" s="397"/>
      <c r="P156" s="397"/>
      <c r="Q156" s="397"/>
      <c r="R156" s="88"/>
      <c r="T156" s="89"/>
      <c r="U156" s="86"/>
      <c r="V156" s="86"/>
      <c r="W156" s="90">
        <f>SUM($W$157:$W$173)</f>
        <v>1063.140138</v>
      </c>
      <c r="X156" s="86"/>
      <c r="Y156" s="90">
        <f>SUM($Y$157:$Y$173)</f>
        <v>421.75803178</v>
      </c>
      <c r="Z156" s="86"/>
      <c r="AA156" s="91">
        <f>SUM($AA$157:$AA$173)</f>
        <v>0</v>
      </c>
      <c r="AR156" s="92" t="s">
        <v>2</v>
      </c>
      <c r="AT156" s="92" t="s">
        <v>36</v>
      </c>
      <c r="AU156" s="92" t="s">
        <v>2</v>
      </c>
      <c r="AY156" s="92" t="s">
        <v>112</v>
      </c>
      <c r="BK156" s="93">
        <f>SUM($BK$157:$BK$173)</f>
        <v>0</v>
      </c>
    </row>
    <row r="157" spans="2:65" s="6" customFormat="1" ht="14.1" customHeight="1">
      <c r="B157" s="35"/>
      <c r="C157" s="95" t="s">
        <v>147</v>
      </c>
      <c r="D157" s="95" t="s">
        <v>114</v>
      </c>
      <c r="E157" s="96" t="s">
        <v>148</v>
      </c>
      <c r="F157" s="394" t="s">
        <v>149</v>
      </c>
      <c r="G157" s="353"/>
      <c r="H157" s="353"/>
      <c r="I157" s="353"/>
      <c r="J157" s="97" t="s">
        <v>150</v>
      </c>
      <c r="K157" s="98">
        <v>166</v>
      </c>
      <c r="L157" s="354"/>
      <c r="M157" s="355"/>
      <c r="N157" s="354">
        <f>ROUND($L$157*$K$157,0)</f>
        <v>0</v>
      </c>
      <c r="O157" s="355"/>
      <c r="P157" s="355"/>
      <c r="Q157" s="355"/>
      <c r="R157" s="37"/>
      <c r="T157" s="99"/>
      <c r="U157" s="20" t="s">
        <v>20</v>
      </c>
      <c r="V157" s="100">
        <v>0.195</v>
      </c>
      <c r="W157" s="100">
        <f>$V$157*$K$157</f>
        <v>32.370000000000005</v>
      </c>
      <c r="X157" s="100">
        <v>0.01262</v>
      </c>
      <c r="Y157" s="100">
        <f>$X$157*$K$157</f>
        <v>2.0949199999999997</v>
      </c>
      <c r="Z157" s="100">
        <v>0</v>
      </c>
      <c r="AA157" s="101">
        <f>$Z$157*$K$157</f>
        <v>0</v>
      </c>
      <c r="AR157" s="6" t="s">
        <v>118</v>
      </c>
      <c r="AT157" s="6" t="s">
        <v>114</v>
      </c>
      <c r="AU157" s="6" t="s">
        <v>39</v>
      </c>
      <c r="AY157" s="6" t="s">
        <v>112</v>
      </c>
      <c r="BE157" s="69">
        <f>IF($U$157="základní",$N$157,0)</f>
        <v>0</v>
      </c>
      <c r="BF157" s="69">
        <f>IF($U$157="snížená",$N$157,0)</f>
        <v>0</v>
      </c>
      <c r="BG157" s="69">
        <f>IF($U$157="zákl. přenesená",$N$157,0)</f>
        <v>0</v>
      </c>
      <c r="BH157" s="69">
        <f>IF($U$157="sníž. přenesená",$N$157,0)</f>
        <v>0</v>
      </c>
      <c r="BI157" s="69">
        <f>IF($U$157="nulová",$N$157,0)</f>
        <v>0</v>
      </c>
      <c r="BJ157" s="6" t="s">
        <v>2</v>
      </c>
      <c r="BK157" s="69">
        <f>ROUND($L$157*$K$157,0)</f>
        <v>0</v>
      </c>
      <c r="BL157" s="6" t="s">
        <v>118</v>
      </c>
      <c r="BM157" s="6" t="s">
        <v>151</v>
      </c>
    </row>
    <row r="158" spans="2:65" s="6" customFormat="1" ht="34.9" customHeight="1">
      <c r="B158" s="35"/>
      <c r="C158" s="95" t="s">
        <v>152</v>
      </c>
      <c r="D158" s="95" t="s">
        <v>114</v>
      </c>
      <c r="E158" s="96" t="s">
        <v>153</v>
      </c>
      <c r="F158" s="394" t="s">
        <v>154</v>
      </c>
      <c r="G158" s="353"/>
      <c r="H158" s="353"/>
      <c r="I158" s="353"/>
      <c r="J158" s="97" t="s">
        <v>140</v>
      </c>
      <c r="K158" s="98">
        <v>440.124</v>
      </c>
      <c r="L158" s="354"/>
      <c r="M158" s="355"/>
      <c r="N158" s="354">
        <f>ROUND($L$158*$K$158,0)</f>
        <v>0</v>
      </c>
      <c r="O158" s="355"/>
      <c r="P158" s="355"/>
      <c r="Q158" s="355"/>
      <c r="R158" s="37"/>
      <c r="T158" s="99"/>
      <c r="U158" s="20" t="s">
        <v>20</v>
      </c>
      <c r="V158" s="100">
        <v>1.086</v>
      </c>
      <c r="W158" s="100">
        <f>$V$158*$K$158</f>
        <v>477.9746640000001</v>
      </c>
      <c r="X158" s="100">
        <v>0.67489</v>
      </c>
      <c r="Y158" s="100">
        <f>$X$158*$K$158</f>
        <v>297.03528636</v>
      </c>
      <c r="Z158" s="100">
        <v>0</v>
      </c>
      <c r="AA158" s="101">
        <f>$Z$158*$K$158</f>
        <v>0</v>
      </c>
      <c r="AR158" s="6" t="s">
        <v>118</v>
      </c>
      <c r="AT158" s="6" t="s">
        <v>114</v>
      </c>
      <c r="AU158" s="6" t="s">
        <v>39</v>
      </c>
      <c r="AY158" s="6" t="s">
        <v>112</v>
      </c>
      <c r="BE158" s="69">
        <f>IF($U$158="základní",$N$158,0)</f>
        <v>0</v>
      </c>
      <c r="BF158" s="69">
        <f>IF($U$158="snížená",$N$158,0)</f>
        <v>0</v>
      </c>
      <c r="BG158" s="69">
        <f>IF($U$158="zákl. přenesená",$N$158,0)</f>
        <v>0</v>
      </c>
      <c r="BH158" s="69">
        <f>IF($U$158="sníž. přenesená",$N$158,0)</f>
        <v>0</v>
      </c>
      <c r="BI158" s="69">
        <f>IF($U$158="nulová",$N$158,0)</f>
        <v>0</v>
      </c>
      <c r="BJ158" s="6" t="s">
        <v>2</v>
      </c>
      <c r="BK158" s="69">
        <f>ROUND($L$158*$K$158,0)</f>
        <v>0</v>
      </c>
      <c r="BL158" s="6" t="s">
        <v>118</v>
      </c>
      <c r="BM158" s="6" t="s">
        <v>155</v>
      </c>
    </row>
    <row r="159" spans="2:65" s="6" customFormat="1" ht="24" customHeight="1">
      <c r="B159" s="35"/>
      <c r="C159" s="95" t="s">
        <v>156</v>
      </c>
      <c r="D159" s="95" t="s">
        <v>114</v>
      </c>
      <c r="E159" s="96" t="s">
        <v>157</v>
      </c>
      <c r="F159" s="394" t="s">
        <v>158</v>
      </c>
      <c r="G159" s="353"/>
      <c r="H159" s="353"/>
      <c r="I159" s="353"/>
      <c r="J159" s="97" t="s">
        <v>140</v>
      </c>
      <c r="K159" s="98">
        <v>214.8</v>
      </c>
      <c r="L159" s="354"/>
      <c r="M159" s="355"/>
      <c r="N159" s="354">
        <f>ROUND($L$159*$K$159,0)</f>
        <v>0</v>
      </c>
      <c r="O159" s="355"/>
      <c r="P159" s="355"/>
      <c r="Q159" s="355"/>
      <c r="R159" s="37"/>
      <c r="T159" s="99"/>
      <c r="U159" s="20" t="s">
        <v>22</v>
      </c>
      <c r="V159" s="100">
        <v>0.915</v>
      </c>
      <c r="W159" s="100">
        <f>$V$159*$K$159</f>
        <v>196.54200000000003</v>
      </c>
      <c r="X159" s="100">
        <v>0.32457</v>
      </c>
      <c r="Y159" s="100">
        <f>$X$159*$K$159</f>
        <v>69.71763600000001</v>
      </c>
      <c r="Z159" s="100">
        <v>0</v>
      </c>
      <c r="AA159" s="101">
        <f>$Z$159*$K$159</f>
        <v>0</v>
      </c>
      <c r="AR159" s="6" t="s">
        <v>118</v>
      </c>
      <c r="AT159" s="6" t="s">
        <v>114</v>
      </c>
      <c r="AU159" s="6" t="s">
        <v>39</v>
      </c>
      <c r="AY159" s="6" t="s">
        <v>112</v>
      </c>
      <c r="BE159" s="69">
        <f>IF($U$159="základní",$N$159,0)</f>
        <v>0</v>
      </c>
      <c r="BF159" s="69">
        <f>IF($U$159="snížená",$N$159,0)</f>
        <v>0</v>
      </c>
      <c r="BG159" s="69">
        <f>IF($U$159="zákl. přenesená",$N$159,0)</f>
        <v>0</v>
      </c>
      <c r="BH159" s="69">
        <f>IF($U$159="sníž. přenesená",$N$159,0)</f>
        <v>0</v>
      </c>
      <c r="BI159" s="69">
        <f>IF($U$159="nulová",$N$159,0)</f>
        <v>0</v>
      </c>
      <c r="BJ159" s="6" t="s">
        <v>39</v>
      </c>
      <c r="BK159" s="69">
        <f>ROUND($L$159*$K$159,0)</f>
        <v>0</v>
      </c>
      <c r="BL159" s="6" t="s">
        <v>118</v>
      </c>
      <c r="BM159" s="6" t="s">
        <v>159</v>
      </c>
    </row>
    <row r="160" spans="2:65" s="6" customFormat="1" ht="24" customHeight="1">
      <c r="B160" s="35"/>
      <c r="C160" s="95" t="s">
        <v>160</v>
      </c>
      <c r="D160" s="95" t="s">
        <v>114</v>
      </c>
      <c r="E160" s="96" t="s">
        <v>161</v>
      </c>
      <c r="F160" s="394" t="s">
        <v>162</v>
      </c>
      <c r="G160" s="353"/>
      <c r="H160" s="353"/>
      <c r="I160" s="353"/>
      <c r="J160" s="97" t="s">
        <v>117</v>
      </c>
      <c r="K160" s="98">
        <v>5.626</v>
      </c>
      <c r="L160" s="354"/>
      <c r="M160" s="355"/>
      <c r="N160" s="354">
        <f>ROUND($L$160*$K$160,0)</f>
        <v>0</v>
      </c>
      <c r="O160" s="355"/>
      <c r="P160" s="355"/>
      <c r="Q160" s="355"/>
      <c r="R160" s="37"/>
      <c r="T160" s="99"/>
      <c r="U160" s="20" t="s">
        <v>20</v>
      </c>
      <c r="V160" s="100">
        <v>2.467</v>
      </c>
      <c r="W160" s="100">
        <f>$V$160*$K$160</f>
        <v>13.879342000000001</v>
      </c>
      <c r="X160" s="100">
        <v>0.56005</v>
      </c>
      <c r="Y160" s="100">
        <f>$X$160*$K$160</f>
        <v>3.1508413000000006</v>
      </c>
      <c r="Z160" s="100">
        <v>0</v>
      </c>
      <c r="AA160" s="101">
        <f>$Z$160*$K$160</f>
        <v>0</v>
      </c>
      <c r="AR160" s="6" t="s">
        <v>118</v>
      </c>
      <c r="AT160" s="6" t="s">
        <v>114</v>
      </c>
      <c r="AU160" s="6" t="s">
        <v>39</v>
      </c>
      <c r="AY160" s="6" t="s">
        <v>112</v>
      </c>
      <c r="BE160" s="69">
        <f>IF($U$160="základní",$N$160,0)</f>
        <v>0</v>
      </c>
      <c r="BF160" s="69">
        <f>IF($U$160="snížená",$N$160,0)</f>
        <v>0</v>
      </c>
      <c r="BG160" s="69">
        <f>IF($U$160="zákl. přenesená",$N$160,0)</f>
        <v>0</v>
      </c>
      <c r="BH160" s="69">
        <f>IF($U$160="sníž. přenesená",$N$160,0)</f>
        <v>0</v>
      </c>
      <c r="BI160" s="69">
        <f>IF($U$160="nulová",$N$160,0)</f>
        <v>0</v>
      </c>
      <c r="BJ160" s="6" t="s">
        <v>2</v>
      </c>
      <c r="BK160" s="69">
        <f>ROUND($L$160*$K$160,0)</f>
        <v>0</v>
      </c>
      <c r="BL160" s="6" t="s">
        <v>118</v>
      </c>
      <c r="BM160" s="6" t="s">
        <v>163</v>
      </c>
    </row>
    <row r="161" spans="2:65" s="6" customFormat="1" ht="24" customHeight="1">
      <c r="B161" s="35"/>
      <c r="C161" s="95" t="s">
        <v>164</v>
      </c>
      <c r="D161" s="95" t="s">
        <v>114</v>
      </c>
      <c r="E161" s="96" t="s">
        <v>165</v>
      </c>
      <c r="F161" s="394" t="s">
        <v>166</v>
      </c>
      <c r="G161" s="353"/>
      <c r="H161" s="353"/>
      <c r="I161" s="353"/>
      <c r="J161" s="97" t="s">
        <v>145</v>
      </c>
      <c r="K161" s="98">
        <v>4.314</v>
      </c>
      <c r="L161" s="354"/>
      <c r="M161" s="355"/>
      <c r="N161" s="354">
        <f>ROUND($L$161*$K$161,0)</f>
        <v>0</v>
      </c>
      <c r="O161" s="355"/>
      <c r="P161" s="355"/>
      <c r="Q161" s="355"/>
      <c r="R161" s="37"/>
      <c r="T161" s="99"/>
      <c r="U161" s="20" t="s">
        <v>20</v>
      </c>
      <c r="V161" s="100">
        <v>36.738</v>
      </c>
      <c r="W161" s="100">
        <f>$V$161*$K$161</f>
        <v>158.487732</v>
      </c>
      <c r="X161" s="100">
        <v>1.04881</v>
      </c>
      <c r="Y161" s="100">
        <f>$X$161*$K$161</f>
        <v>4.52456634</v>
      </c>
      <c r="Z161" s="100">
        <v>0</v>
      </c>
      <c r="AA161" s="101">
        <f>$Z$161*$K$161</f>
        <v>0</v>
      </c>
      <c r="AR161" s="6" t="s">
        <v>118</v>
      </c>
      <c r="AT161" s="6" t="s">
        <v>114</v>
      </c>
      <c r="AU161" s="6" t="s">
        <v>39</v>
      </c>
      <c r="AY161" s="6" t="s">
        <v>112</v>
      </c>
      <c r="BE161" s="69">
        <f>IF($U$161="základní",$N$161,0)</f>
        <v>0</v>
      </c>
      <c r="BF161" s="69">
        <f>IF($U$161="snížená",$N$161,0)</f>
        <v>0</v>
      </c>
      <c r="BG161" s="69">
        <f>IF($U$161="zákl. přenesená",$N$161,0)</f>
        <v>0</v>
      </c>
      <c r="BH161" s="69">
        <f>IF($U$161="sníž. přenesená",$N$161,0)</f>
        <v>0</v>
      </c>
      <c r="BI161" s="69">
        <f>IF($U$161="nulová",$N$161,0)</f>
        <v>0</v>
      </c>
      <c r="BJ161" s="6" t="s">
        <v>2</v>
      </c>
      <c r="BK161" s="69">
        <f>ROUND($L$161*$K$161,0)</f>
        <v>0</v>
      </c>
      <c r="BL161" s="6" t="s">
        <v>118</v>
      </c>
      <c r="BM161" s="6" t="s">
        <v>167</v>
      </c>
    </row>
    <row r="162" spans="2:65" s="6" customFormat="1" ht="14.1" customHeight="1">
      <c r="B162" s="35"/>
      <c r="C162" s="95" t="s">
        <v>168</v>
      </c>
      <c r="D162" s="95" t="s">
        <v>114</v>
      </c>
      <c r="E162" s="96" t="s">
        <v>169</v>
      </c>
      <c r="F162" s="394" t="s">
        <v>170</v>
      </c>
      <c r="G162" s="353"/>
      <c r="H162" s="353"/>
      <c r="I162" s="353"/>
      <c r="J162" s="97" t="s">
        <v>117</v>
      </c>
      <c r="K162" s="98">
        <v>4.47</v>
      </c>
      <c r="L162" s="354"/>
      <c r="M162" s="355"/>
      <c r="N162" s="354">
        <f>ROUND($L$162*$K$162,0)</f>
        <v>0</v>
      </c>
      <c r="O162" s="355"/>
      <c r="P162" s="355"/>
      <c r="Q162" s="355"/>
      <c r="R162" s="37"/>
      <c r="T162" s="99"/>
      <c r="U162" s="20" t="s">
        <v>20</v>
      </c>
      <c r="V162" s="100">
        <v>0</v>
      </c>
      <c r="W162" s="100">
        <f>$V$162*$K$162</f>
        <v>0</v>
      </c>
      <c r="X162" s="100">
        <v>2.2</v>
      </c>
      <c r="Y162" s="100">
        <f>$X$162*$K$162</f>
        <v>9.834</v>
      </c>
      <c r="Z162" s="100">
        <v>0</v>
      </c>
      <c r="AA162" s="101">
        <f>$Z$162*$K$162</f>
        <v>0</v>
      </c>
      <c r="AR162" s="6" t="s">
        <v>118</v>
      </c>
      <c r="AT162" s="6" t="s">
        <v>114</v>
      </c>
      <c r="AU162" s="6" t="s">
        <v>39</v>
      </c>
      <c r="AY162" s="6" t="s">
        <v>112</v>
      </c>
      <c r="BE162" s="69">
        <f>IF($U$162="základní",$N$162,0)</f>
        <v>0</v>
      </c>
      <c r="BF162" s="69">
        <f>IF($U$162="snížená",$N$162,0)</f>
        <v>0</v>
      </c>
      <c r="BG162" s="69">
        <f>IF($U$162="zákl. přenesená",$N$162,0)</f>
        <v>0</v>
      </c>
      <c r="BH162" s="69">
        <f>IF($U$162="sníž. přenesená",$N$162,0)</f>
        <v>0</v>
      </c>
      <c r="BI162" s="69">
        <f>IF($U$162="nulová",$N$162,0)</f>
        <v>0</v>
      </c>
      <c r="BJ162" s="6" t="s">
        <v>2</v>
      </c>
      <c r="BK162" s="69">
        <f>ROUND($L$162*$K$162,0)</f>
        <v>0</v>
      </c>
      <c r="BL162" s="6" t="s">
        <v>118</v>
      </c>
      <c r="BM162" s="6" t="s">
        <v>171</v>
      </c>
    </row>
    <row r="163" spans="2:65" s="6" customFormat="1" ht="24" customHeight="1">
      <c r="B163" s="35"/>
      <c r="C163" s="95" t="s">
        <v>172</v>
      </c>
      <c r="D163" s="95" t="s">
        <v>114</v>
      </c>
      <c r="E163" s="96" t="s">
        <v>173</v>
      </c>
      <c r="F163" s="394" t="s">
        <v>174</v>
      </c>
      <c r="G163" s="353"/>
      <c r="H163" s="353"/>
      <c r="I163" s="353"/>
      <c r="J163" s="97" t="s">
        <v>117</v>
      </c>
      <c r="K163" s="98">
        <v>22.27</v>
      </c>
      <c r="L163" s="354"/>
      <c r="M163" s="355"/>
      <c r="N163" s="354">
        <f>ROUND($L$163*$K$163,0)</f>
        <v>0</v>
      </c>
      <c r="O163" s="355"/>
      <c r="P163" s="355"/>
      <c r="Q163" s="355"/>
      <c r="R163" s="37"/>
      <c r="T163" s="99"/>
      <c r="U163" s="20" t="s">
        <v>20</v>
      </c>
      <c r="V163" s="100">
        <v>2.261</v>
      </c>
      <c r="W163" s="100">
        <f>$V$163*$K$163</f>
        <v>50.352470000000004</v>
      </c>
      <c r="X163" s="100">
        <v>0.56423</v>
      </c>
      <c r="Y163" s="100">
        <f>$X$163*$K$163</f>
        <v>12.5654021</v>
      </c>
      <c r="Z163" s="100">
        <v>0</v>
      </c>
      <c r="AA163" s="101">
        <f>$Z$163*$K$163</f>
        <v>0</v>
      </c>
      <c r="AR163" s="6" t="s">
        <v>118</v>
      </c>
      <c r="AT163" s="6" t="s">
        <v>114</v>
      </c>
      <c r="AU163" s="6" t="s">
        <v>39</v>
      </c>
      <c r="AY163" s="6" t="s">
        <v>112</v>
      </c>
      <c r="BE163" s="69">
        <f>IF($U$163="základní",$N$163,0)</f>
        <v>0</v>
      </c>
      <c r="BF163" s="69">
        <f>IF($U$163="snížená",$N$163,0)</f>
        <v>0</v>
      </c>
      <c r="BG163" s="69">
        <f>IF($U$163="zákl. přenesená",$N$163,0)</f>
        <v>0</v>
      </c>
      <c r="BH163" s="69">
        <f>IF($U$163="sníž. přenesená",$N$163,0)</f>
        <v>0</v>
      </c>
      <c r="BI163" s="69">
        <f>IF($U$163="nulová",$N$163,0)</f>
        <v>0</v>
      </c>
      <c r="BJ163" s="6" t="s">
        <v>2</v>
      </c>
      <c r="BK163" s="69">
        <f>ROUND($L$163*$K$163,0)</f>
        <v>0</v>
      </c>
      <c r="BL163" s="6" t="s">
        <v>118</v>
      </c>
      <c r="BM163" s="6" t="s">
        <v>175</v>
      </c>
    </row>
    <row r="164" spans="2:65" s="6" customFormat="1" ht="24" customHeight="1">
      <c r="B164" s="35"/>
      <c r="C164" s="95" t="s">
        <v>176</v>
      </c>
      <c r="D164" s="95" t="s">
        <v>114</v>
      </c>
      <c r="E164" s="96" t="s">
        <v>177</v>
      </c>
      <c r="F164" s="394" t="s">
        <v>178</v>
      </c>
      <c r="G164" s="353"/>
      <c r="H164" s="353"/>
      <c r="I164" s="353"/>
      <c r="J164" s="97" t="s">
        <v>117</v>
      </c>
      <c r="K164" s="98">
        <v>4.602</v>
      </c>
      <c r="L164" s="354"/>
      <c r="M164" s="355"/>
      <c r="N164" s="354">
        <f>ROUND($L$164*$K$164,0)</f>
        <v>0</v>
      </c>
      <c r="O164" s="355"/>
      <c r="P164" s="355"/>
      <c r="Q164" s="355"/>
      <c r="R164" s="37"/>
      <c r="T164" s="99"/>
      <c r="U164" s="20" t="s">
        <v>20</v>
      </c>
      <c r="V164" s="100">
        <v>2.656</v>
      </c>
      <c r="W164" s="100">
        <f>$V$164*$K$164</f>
        <v>12.222912</v>
      </c>
      <c r="X164" s="100">
        <v>0.46047</v>
      </c>
      <c r="Y164" s="100">
        <f>$X$164*$K$164</f>
        <v>2.11908294</v>
      </c>
      <c r="Z164" s="100">
        <v>0</v>
      </c>
      <c r="AA164" s="101">
        <f>$Z$164*$K$164</f>
        <v>0</v>
      </c>
      <c r="AR164" s="6" t="s">
        <v>118</v>
      </c>
      <c r="AT164" s="6" t="s">
        <v>114</v>
      </c>
      <c r="AU164" s="6" t="s">
        <v>39</v>
      </c>
      <c r="AY164" s="6" t="s">
        <v>112</v>
      </c>
      <c r="BE164" s="69">
        <f>IF($U$164="základní",$N$164,0)</f>
        <v>0</v>
      </c>
      <c r="BF164" s="69">
        <f>IF($U$164="snížená",$N$164,0)</f>
        <v>0</v>
      </c>
      <c r="BG164" s="69">
        <f>IF($U$164="zákl. přenesená",$N$164,0)</f>
        <v>0</v>
      </c>
      <c r="BH164" s="69">
        <f>IF($U$164="sníž. přenesená",$N$164,0)</f>
        <v>0</v>
      </c>
      <c r="BI164" s="69">
        <f>IF($U$164="nulová",$N$164,0)</f>
        <v>0</v>
      </c>
      <c r="BJ164" s="6" t="s">
        <v>2</v>
      </c>
      <c r="BK164" s="69">
        <f>ROUND($L$164*$K$164,0)</f>
        <v>0</v>
      </c>
      <c r="BL164" s="6" t="s">
        <v>118</v>
      </c>
      <c r="BM164" s="6" t="s">
        <v>179</v>
      </c>
    </row>
    <row r="165" spans="2:65" s="6" customFormat="1" ht="20.25" customHeight="1">
      <c r="B165" s="35"/>
      <c r="C165" s="95" t="s">
        <v>180</v>
      </c>
      <c r="D165" s="95" t="s">
        <v>114</v>
      </c>
      <c r="E165" s="96" t="s">
        <v>181</v>
      </c>
      <c r="F165" s="394" t="s">
        <v>182</v>
      </c>
      <c r="G165" s="353"/>
      <c r="H165" s="353"/>
      <c r="I165" s="353"/>
      <c r="J165" s="97" t="s">
        <v>150</v>
      </c>
      <c r="K165" s="98">
        <v>28</v>
      </c>
      <c r="L165" s="354"/>
      <c r="M165" s="355"/>
      <c r="N165" s="354">
        <f>ROUND($L$165*$K$165,0)</f>
        <v>0</v>
      </c>
      <c r="O165" s="355"/>
      <c r="P165" s="355"/>
      <c r="Q165" s="355"/>
      <c r="R165" s="37"/>
      <c r="T165" s="99"/>
      <c r="U165" s="20" t="s">
        <v>20</v>
      </c>
      <c r="V165" s="100">
        <v>0.253</v>
      </c>
      <c r="W165" s="100">
        <f>$V$165*$K$165</f>
        <v>7.084</v>
      </c>
      <c r="X165" s="100">
        <v>0.04645</v>
      </c>
      <c r="Y165" s="100">
        <f>$X$165*$K$165</f>
        <v>1.3006</v>
      </c>
      <c r="Z165" s="100">
        <v>0</v>
      </c>
      <c r="AA165" s="101">
        <f>$Z$165*$K$165</f>
        <v>0</v>
      </c>
      <c r="AR165" s="6" t="s">
        <v>118</v>
      </c>
      <c r="AT165" s="6" t="s">
        <v>114</v>
      </c>
      <c r="AU165" s="6" t="s">
        <v>39</v>
      </c>
      <c r="AY165" s="6" t="s">
        <v>112</v>
      </c>
      <c r="BE165" s="69">
        <f>IF($U$165="základní",$N$165,0)</f>
        <v>0</v>
      </c>
      <c r="BF165" s="69">
        <f>IF($U$165="snížená",$N$165,0)</f>
        <v>0</v>
      </c>
      <c r="BG165" s="69">
        <f>IF($U$165="zákl. přenesená",$N$165,0)</f>
        <v>0</v>
      </c>
      <c r="BH165" s="69">
        <f>IF($U$165="sníž. přenesená",$N$165,0)</f>
        <v>0</v>
      </c>
      <c r="BI165" s="69">
        <f>IF($U$165="nulová",$N$165,0)</f>
        <v>0</v>
      </c>
      <c r="BJ165" s="6" t="s">
        <v>2</v>
      </c>
      <c r="BK165" s="69">
        <f>ROUND($L$165*$K$165,0)</f>
        <v>0</v>
      </c>
      <c r="BL165" s="6" t="s">
        <v>118</v>
      </c>
      <c r="BM165" s="6" t="s">
        <v>183</v>
      </c>
    </row>
    <row r="166" spans="2:65" s="6" customFormat="1" ht="14.1" customHeight="1">
      <c r="B166" s="35"/>
      <c r="C166" s="95" t="s">
        <v>184</v>
      </c>
      <c r="D166" s="95" t="s">
        <v>114</v>
      </c>
      <c r="E166" s="96" t="s">
        <v>185</v>
      </c>
      <c r="F166" s="394" t="s">
        <v>186</v>
      </c>
      <c r="G166" s="353"/>
      <c r="H166" s="353"/>
      <c r="I166" s="353"/>
      <c r="J166" s="97" t="s">
        <v>150</v>
      </c>
      <c r="K166" s="98">
        <v>28</v>
      </c>
      <c r="L166" s="354"/>
      <c r="M166" s="355"/>
      <c r="N166" s="354">
        <f>ROUND($L$166*$K$166,0)</f>
        <v>0</v>
      </c>
      <c r="O166" s="355"/>
      <c r="P166" s="355"/>
      <c r="Q166" s="355"/>
      <c r="R166" s="37"/>
      <c r="T166" s="99"/>
      <c r="U166" s="20" t="s">
        <v>20</v>
      </c>
      <c r="V166" s="100">
        <v>0.26</v>
      </c>
      <c r="W166" s="100">
        <f>$V$166*$K$166</f>
        <v>7.28</v>
      </c>
      <c r="X166" s="100">
        <v>0.05563</v>
      </c>
      <c r="Y166" s="100">
        <f>$X$166*$K$166</f>
        <v>1.55764</v>
      </c>
      <c r="Z166" s="100">
        <v>0</v>
      </c>
      <c r="AA166" s="101">
        <f>$Z$166*$K$166</f>
        <v>0</v>
      </c>
      <c r="AR166" s="6" t="s">
        <v>118</v>
      </c>
      <c r="AT166" s="6" t="s">
        <v>114</v>
      </c>
      <c r="AU166" s="6" t="s">
        <v>39</v>
      </c>
      <c r="AY166" s="6" t="s">
        <v>112</v>
      </c>
      <c r="BE166" s="69">
        <f>IF($U$166="základní",$N$166,0)</f>
        <v>0</v>
      </c>
      <c r="BF166" s="69">
        <f>IF($U$166="snížená",$N$166,0)</f>
        <v>0</v>
      </c>
      <c r="BG166" s="69">
        <f>IF($U$166="zákl. přenesená",$N$166,0)</f>
        <v>0</v>
      </c>
      <c r="BH166" s="69">
        <f>IF($U$166="sníž. přenesená",$N$166,0)</f>
        <v>0</v>
      </c>
      <c r="BI166" s="69">
        <f>IF($U$166="nulová",$N$166,0)</f>
        <v>0</v>
      </c>
      <c r="BJ166" s="6" t="s">
        <v>2</v>
      </c>
      <c r="BK166" s="69">
        <f>ROUND($L$166*$K$166,0)</f>
        <v>0</v>
      </c>
      <c r="BL166" s="6" t="s">
        <v>118</v>
      </c>
      <c r="BM166" s="6" t="s">
        <v>187</v>
      </c>
    </row>
    <row r="167" spans="2:65" s="6" customFormat="1" ht="14.1" customHeight="1">
      <c r="B167" s="35"/>
      <c r="C167" s="95" t="s">
        <v>188</v>
      </c>
      <c r="D167" s="95" t="s">
        <v>114</v>
      </c>
      <c r="E167" s="96" t="s">
        <v>189</v>
      </c>
      <c r="F167" s="394" t="s">
        <v>190</v>
      </c>
      <c r="G167" s="353"/>
      <c r="H167" s="353"/>
      <c r="I167" s="353"/>
      <c r="J167" s="97" t="s">
        <v>117</v>
      </c>
      <c r="K167" s="98">
        <v>3.104</v>
      </c>
      <c r="L167" s="354"/>
      <c r="M167" s="355"/>
      <c r="N167" s="354">
        <f>ROUND($L$167*$K$167,0)</f>
        <v>0</v>
      </c>
      <c r="O167" s="355"/>
      <c r="P167" s="355"/>
      <c r="Q167" s="355"/>
      <c r="R167" s="37"/>
      <c r="T167" s="99"/>
      <c r="U167" s="20" t="s">
        <v>22</v>
      </c>
      <c r="V167" s="100">
        <v>2.507</v>
      </c>
      <c r="W167" s="100">
        <f>$V$167*$K$167</f>
        <v>7.781728</v>
      </c>
      <c r="X167" s="100">
        <v>2.46866</v>
      </c>
      <c r="Y167" s="100">
        <f>$X$167*$K$167</f>
        <v>7.66272064</v>
      </c>
      <c r="Z167" s="100">
        <v>0</v>
      </c>
      <c r="AA167" s="101">
        <f>$Z$167*$K$167</f>
        <v>0</v>
      </c>
      <c r="AR167" s="6" t="s">
        <v>118</v>
      </c>
      <c r="AT167" s="6" t="s">
        <v>114</v>
      </c>
      <c r="AU167" s="6" t="s">
        <v>39</v>
      </c>
      <c r="AY167" s="6" t="s">
        <v>112</v>
      </c>
      <c r="BE167" s="69">
        <f>IF($U$167="základní",$N$167,0)</f>
        <v>0</v>
      </c>
      <c r="BF167" s="69">
        <f>IF($U$167="snížená",$N$167,0)</f>
        <v>0</v>
      </c>
      <c r="BG167" s="69">
        <f>IF($U$167="zákl. přenesená",$N$167,0)</f>
        <v>0</v>
      </c>
      <c r="BH167" s="69">
        <f>IF($U$167="sníž. přenesená",$N$167,0)</f>
        <v>0</v>
      </c>
      <c r="BI167" s="69">
        <f>IF($U$167="nulová",$N$167,0)</f>
        <v>0</v>
      </c>
      <c r="BJ167" s="6" t="s">
        <v>39</v>
      </c>
      <c r="BK167" s="69">
        <f>ROUND($L$167*$K$167,0)</f>
        <v>0</v>
      </c>
      <c r="BL167" s="6" t="s">
        <v>118</v>
      </c>
      <c r="BM167" s="6" t="s">
        <v>191</v>
      </c>
    </row>
    <row r="168" spans="2:65" s="6" customFormat="1" ht="14.1" customHeight="1">
      <c r="B168" s="35"/>
      <c r="C168" s="95" t="s">
        <v>192</v>
      </c>
      <c r="D168" s="95" t="s">
        <v>114</v>
      </c>
      <c r="E168" s="96" t="s">
        <v>193</v>
      </c>
      <c r="F168" s="394" t="s">
        <v>194</v>
      </c>
      <c r="G168" s="353"/>
      <c r="H168" s="353"/>
      <c r="I168" s="353"/>
      <c r="J168" s="97" t="s">
        <v>140</v>
      </c>
      <c r="K168" s="98">
        <v>35.84</v>
      </c>
      <c r="L168" s="354"/>
      <c r="M168" s="355"/>
      <c r="N168" s="354">
        <f>ROUND($L$168*$K$168,0)</f>
        <v>0</v>
      </c>
      <c r="O168" s="355"/>
      <c r="P168" s="355"/>
      <c r="Q168" s="355"/>
      <c r="R168" s="37"/>
      <c r="T168" s="99"/>
      <c r="U168" s="20" t="s">
        <v>22</v>
      </c>
      <c r="V168" s="100">
        <v>0.672</v>
      </c>
      <c r="W168" s="100">
        <f>$V$168*$K$168</f>
        <v>24.084480000000003</v>
      </c>
      <c r="X168" s="100">
        <v>0.00551</v>
      </c>
      <c r="Y168" s="100">
        <f>$X$168*$K$168</f>
        <v>0.19747840000000003</v>
      </c>
      <c r="Z168" s="100">
        <v>0</v>
      </c>
      <c r="AA168" s="101">
        <f>$Z$168*$K$168</f>
        <v>0</v>
      </c>
      <c r="AR168" s="6" t="s">
        <v>118</v>
      </c>
      <c r="AT168" s="6" t="s">
        <v>114</v>
      </c>
      <c r="AU168" s="6" t="s">
        <v>39</v>
      </c>
      <c r="AY168" s="6" t="s">
        <v>112</v>
      </c>
      <c r="BE168" s="69">
        <f>IF($U$168="základní",$N$168,0)</f>
        <v>0</v>
      </c>
      <c r="BF168" s="69">
        <f>IF($U$168="snížená",$N$168,0)</f>
        <v>0</v>
      </c>
      <c r="BG168" s="69">
        <f>IF($U$168="zákl. přenesená",$N$168,0)</f>
        <v>0</v>
      </c>
      <c r="BH168" s="69">
        <f>IF($U$168="sníž. přenesená",$N$168,0)</f>
        <v>0</v>
      </c>
      <c r="BI168" s="69">
        <f>IF($U$168="nulová",$N$168,0)</f>
        <v>0</v>
      </c>
      <c r="BJ168" s="6" t="s">
        <v>39</v>
      </c>
      <c r="BK168" s="69">
        <f>ROUND($L$168*$K$168,0)</f>
        <v>0</v>
      </c>
      <c r="BL168" s="6" t="s">
        <v>118</v>
      </c>
      <c r="BM168" s="6" t="s">
        <v>195</v>
      </c>
    </row>
    <row r="169" spans="2:65" s="6" customFormat="1" ht="24" customHeight="1">
      <c r="B169" s="35"/>
      <c r="C169" s="95" t="s">
        <v>196</v>
      </c>
      <c r="D169" s="95" t="s">
        <v>114</v>
      </c>
      <c r="E169" s="96" t="s">
        <v>197</v>
      </c>
      <c r="F169" s="394" t="s">
        <v>198</v>
      </c>
      <c r="G169" s="353"/>
      <c r="H169" s="353"/>
      <c r="I169" s="353"/>
      <c r="J169" s="97" t="s">
        <v>140</v>
      </c>
      <c r="K169" s="98">
        <v>35.84</v>
      </c>
      <c r="L169" s="354"/>
      <c r="M169" s="355"/>
      <c r="N169" s="354">
        <f>ROUND($L$169*$K$169,0)</f>
        <v>0</v>
      </c>
      <c r="O169" s="355"/>
      <c r="P169" s="355"/>
      <c r="Q169" s="355"/>
      <c r="R169" s="37"/>
      <c r="T169" s="99"/>
      <c r="U169" s="20" t="s">
        <v>22</v>
      </c>
      <c r="V169" s="100">
        <v>0.237</v>
      </c>
      <c r="W169" s="100">
        <f>$V$169*$K$169</f>
        <v>8.49408</v>
      </c>
      <c r="X169" s="100">
        <v>0</v>
      </c>
      <c r="Y169" s="100">
        <f>$X$169*$K$169</f>
        <v>0</v>
      </c>
      <c r="Z169" s="100">
        <v>0</v>
      </c>
      <c r="AA169" s="101">
        <f>$Z$169*$K$169</f>
        <v>0</v>
      </c>
      <c r="AR169" s="6" t="s">
        <v>118</v>
      </c>
      <c r="AT169" s="6" t="s">
        <v>114</v>
      </c>
      <c r="AU169" s="6" t="s">
        <v>39</v>
      </c>
      <c r="AY169" s="6" t="s">
        <v>112</v>
      </c>
      <c r="BE169" s="69">
        <f>IF($U$169="základní",$N$169,0)</f>
        <v>0</v>
      </c>
      <c r="BF169" s="69">
        <f>IF($U$169="snížená",$N$169,0)</f>
        <v>0</v>
      </c>
      <c r="BG169" s="69">
        <f>IF($U$169="zákl. přenesená",$N$169,0)</f>
        <v>0</v>
      </c>
      <c r="BH169" s="69">
        <f>IF($U$169="sníž. přenesená",$N$169,0)</f>
        <v>0</v>
      </c>
      <c r="BI169" s="69">
        <f>IF($U$169="nulová",$N$169,0)</f>
        <v>0</v>
      </c>
      <c r="BJ169" s="6" t="s">
        <v>39</v>
      </c>
      <c r="BK169" s="69">
        <f>ROUND($L$169*$K$169,0)</f>
        <v>0</v>
      </c>
      <c r="BL169" s="6" t="s">
        <v>118</v>
      </c>
      <c r="BM169" s="6" t="s">
        <v>199</v>
      </c>
    </row>
    <row r="170" spans="2:65" s="6" customFormat="1" ht="14.1" customHeight="1">
      <c r="B170" s="35"/>
      <c r="C170" s="95" t="s">
        <v>200</v>
      </c>
      <c r="D170" s="95" t="s">
        <v>114</v>
      </c>
      <c r="E170" s="96" t="s">
        <v>201</v>
      </c>
      <c r="F170" s="394" t="s">
        <v>202</v>
      </c>
      <c r="G170" s="353"/>
      <c r="H170" s="353"/>
      <c r="I170" s="353"/>
      <c r="J170" s="97" t="s">
        <v>145</v>
      </c>
      <c r="K170" s="98">
        <v>0.145</v>
      </c>
      <c r="L170" s="354"/>
      <c r="M170" s="355"/>
      <c r="N170" s="354">
        <f>ROUND($L$170*$K$170,0)</f>
        <v>0</v>
      </c>
      <c r="O170" s="355"/>
      <c r="P170" s="355"/>
      <c r="Q170" s="355"/>
      <c r="R170" s="37"/>
      <c r="T170" s="99"/>
      <c r="U170" s="20" t="s">
        <v>22</v>
      </c>
      <c r="V170" s="100">
        <v>38.222</v>
      </c>
      <c r="W170" s="100">
        <f>$V$170*$K$170</f>
        <v>5.54219</v>
      </c>
      <c r="X170" s="100">
        <v>1.05197</v>
      </c>
      <c r="Y170" s="100">
        <f>$X$170*$K$170</f>
        <v>0.15253565</v>
      </c>
      <c r="Z170" s="100">
        <v>0</v>
      </c>
      <c r="AA170" s="101">
        <f>$Z$170*$K$170</f>
        <v>0</v>
      </c>
      <c r="AR170" s="6" t="s">
        <v>118</v>
      </c>
      <c r="AT170" s="6" t="s">
        <v>114</v>
      </c>
      <c r="AU170" s="6" t="s">
        <v>39</v>
      </c>
      <c r="AY170" s="6" t="s">
        <v>112</v>
      </c>
      <c r="BE170" s="69">
        <f>IF($U$170="základní",$N$170,0)</f>
        <v>0</v>
      </c>
      <c r="BF170" s="69">
        <f>IF($U$170="snížená",$N$170,0)</f>
        <v>0</v>
      </c>
      <c r="BG170" s="69">
        <f>IF($U$170="zákl. přenesená",$N$170,0)</f>
        <v>0</v>
      </c>
      <c r="BH170" s="69">
        <f>IF($U$170="sníž. přenesená",$N$170,0)</f>
        <v>0</v>
      </c>
      <c r="BI170" s="69">
        <f>IF($U$170="nulová",$N$170,0)</f>
        <v>0</v>
      </c>
      <c r="BJ170" s="6" t="s">
        <v>39</v>
      </c>
      <c r="BK170" s="69">
        <f>ROUND($L$170*$K$170,0)</f>
        <v>0</v>
      </c>
      <c r="BL170" s="6" t="s">
        <v>118</v>
      </c>
      <c r="BM170" s="6" t="s">
        <v>203</v>
      </c>
    </row>
    <row r="171" spans="2:65" s="6" customFormat="1" ht="24" customHeight="1">
      <c r="B171" s="35"/>
      <c r="C171" s="95" t="s">
        <v>204</v>
      </c>
      <c r="D171" s="95" t="s">
        <v>114</v>
      </c>
      <c r="E171" s="96" t="s">
        <v>205</v>
      </c>
      <c r="F171" s="394" t="s">
        <v>206</v>
      </c>
      <c r="G171" s="353"/>
      <c r="H171" s="353"/>
      <c r="I171" s="353"/>
      <c r="J171" s="97" t="s">
        <v>140</v>
      </c>
      <c r="K171" s="98">
        <v>10.68</v>
      </c>
      <c r="L171" s="354"/>
      <c r="M171" s="355"/>
      <c r="N171" s="354">
        <f>ROUND($L$171*$K$171,0)</f>
        <v>0</v>
      </c>
      <c r="O171" s="355"/>
      <c r="P171" s="355"/>
      <c r="Q171" s="355"/>
      <c r="R171" s="37"/>
      <c r="T171" s="99"/>
      <c r="U171" s="20" t="s">
        <v>20</v>
      </c>
      <c r="V171" s="100">
        <v>0.525</v>
      </c>
      <c r="W171" s="100">
        <f>$V$171*$K$171</f>
        <v>5.607</v>
      </c>
      <c r="X171" s="100">
        <v>0.06982</v>
      </c>
      <c r="Y171" s="100">
        <f>$X$171*$K$171</f>
        <v>0.7456775999999999</v>
      </c>
      <c r="Z171" s="100">
        <v>0</v>
      </c>
      <c r="AA171" s="101">
        <f>$Z$171*$K$171</f>
        <v>0</v>
      </c>
      <c r="AR171" s="6" t="s">
        <v>118</v>
      </c>
      <c r="AT171" s="6" t="s">
        <v>114</v>
      </c>
      <c r="AU171" s="6" t="s">
        <v>39</v>
      </c>
      <c r="AY171" s="6" t="s">
        <v>112</v>
      </c>
      <c r="BE171" s="69">
        <f>IF($U$171="základní",$N$171,0)</f>
        <v>0</v>
      </c>
      <c r="BF171" s="69">
        <f>IF($U$171="snížená",$N$171,0)</f>
        <v>0</v>
      </c>
      <c r="BG171" s="69">
        <f>IF($U$171="zákl. přenesená",$N$171,0)</f>
        <v>0</v>
      </c>
      <c r="BH171" s="69">
        <f>IF($U$171="sníž. přenesená",$N$171,0)</f>
        <v>0</v>
      </c>
      <c r="BI171" s="69">
        <f>IF($U$171="nulová",$N$171,0)</f>
        <v>0</v>
      </c>
      <c r="BJ171" s="6" t="s">
        <v>2</v>
      </c>
      <c r="BK171" s="69">
        <f>ROUND($L$171*$K$171,0)</f>
        <v>0</v>
      </c>
      <c r="BL171" s="6" t="s">
        <v>118</v>
      </c>
      <c r="BM171" s="6" t="s">
        <v>207</v>
      </c>
    </row>
    <row r="172" spans="2:65" s="6" customFormat="1" ht="24" customHeight="1">
      <c r="B172" s="35"/>
      <c r="C172" s="95" t="s">
        <v>208</v>
      </c>
      <c r="D172" s="95" t="s">
        <v>114</v>
      </c>
      <c r="E172" s="96" t="s">
        <v>209</v>
      </c>
      <c r="F172" s="394" t="s">
        <v>210</v>
      </c>
      <c r="G172" s="353"/>
      <c r="H172" s="353"/>
      <c r="I172" s="353"/>
      <c r="J172" s="97" t="s">
        <v>140</v>
      </c>
      <c r="K172" s="98">
        <v>91.295</v>
      </c>
      <c r="L172" s="354"/>
      <c r="M172" s="355"/>
      <c r="N172" s="354">
        <f>ROUND($L$172*$K$172,0)</f>
        <v>0</v>
      </c>
      <c r="O172" s="355"/>
      <c r="P172" s="355"/>
      <c r="Q172" s="355"/>
      <c r="R172" s="37"/>
      <c r="T172" s="99"/>
      <c r="U172" s="20" t="s">
        <v>20</v>
      </c>
      <c r="V172" s="100">
        <v>0.54</v>
      </c>
      <c r="W172" s="100">
        <f>$V$172*$K$172</f>
        <v>49.2993</v>
      </c>
      <c r="X172" s="100">
        <v>0.08707</v>
      </c>
      <c r="Y172" s="100">
        <f>$X$172*$K$172</f>
        <v>7.94905565</v>
      </c>
      <c r="Z172" s="100">
        <v>0</v>
      </c>
      <c r="AA172" s="101">
        <f>$Z$172*$K$172</f>
        <v>0</v>
      </c>
      <c r="AR172" s="6" t="s">
        <v>118</v>
      </c>
      <c r="AT172" s="6" t="s">
        <v>114</v>
      </c>
      <c r="AU172" s="6" t="s">
        <v>39</v>
      </c>
      <c r="AY172" s="6" t="s">
        <v>112</v>
      </c>
      <c r="BE172" s="69">
        <f>IF($U$172="základní",$N$172,0)</f>
        <v>0</v>
      </c>
      <c r="BF172" s="69">
        <f>IF($U$172="snížená",$N$172,0)</f>
        <v>0</v>
      </c>
      <c r="BG172" s="69">
        <f>IF($U$172="zákl. přenesená",$N$172,0)</f>
        <v>0</v>
      </c>
      <c r="BH172" s="69">
        <f>IF($U$172="sníž. přenesená",$N$172,0)</f>
        <v>0</v>
      </c>
      <c r="BI172" s="69">
        <f>IF($U$172="nulová",$N$172,0)</f>
        <v>0</v>
      </c>
      <c r="BJ172" s="6" t="s">
        <v>2</v>
      </c>
      <c r="BK172" s="69">
        <f>ROUND($L$172*$K$172,0)</f>
        <v>0</v>
      </c>
      <c r="BL172" s="6" t="s">
        <v>118</v>
      </c>
      <c r="BM172" s="6" t="s">
        <v>211</v>
      </c>
    </row>
    <row r="173" spans="2:65" s="6" customFormat="1" ht="24" customHeight="1">
      <c r="B173" s="35"/>
      <c r="C173" s="95" t="s">
        <v>212</v>
      </c>
      <c r="D173" s="95" t="s">
        <v>114</v>
      </c>
      <c r="E173" s="96" t="s">
        <v>213</v>
      </c>
      <c r="F173" s="394" t="s">
        <v>214</v>
      </c>
      <c r="G173" s="353"/>
      <c r="H173" s="353"/>
      <c r="I173" s="353"/>
      <c r="J173" s="97" t="s">
        <v>140</v>
      </c>
      <c r="K173" s="98">
        <v>11.04</v>
      </c>
      <c r="L173" s="354"/>
      <c r="M173" s="355"/>
      <c r="N173" s="354">
        <f>ROUND($L$173*$K$173,0)</f>
        <v>0</v>
      </c>
      <c r="O173" s="355"/>
      <c r="P173" s="355"/>
      <c r="Q173" s="355"/>
      <c r="R173" s="37"/>
      <c r="T173" s="99"/>
      <c r="U173" s="20" t="s">
        <v>20</v>
      </c>
      <c r="V173" s="100">
        <v>0.556</v>
      </c>
      <c r="W173" s="100">
        <f>$V$173*$K$173</f>
        <v>6.13824</v>
      </c>
      <c r="X173" s="100">
        <v>0.10422</v>
      </c>
      <c r="Y173" s="100">
        <f>$X$173*$K$173</f>
        <v>1.1505887999999997</v>
      </c>
      <c r="Z173" s="100">
        <v>0</v>
      </c>
      <c r="AA173" s="101">
        <f>$Z$173*$K$173</f>
        <v>0</v>
      </c>
      <c r="AR173" s="6" t="s">
        <v>118</v>
      </c>
      <c r="AT173" s="6" t="s">
        <v>114</v>
      </c>
      <c r="AU173" s="6" t="s">
        <v>39</v>
      </c>
      <c r="AY173" s="6" t="s">
        <v>112</v>
      </c>
      <c r="BE173" s="69">
        <f>IF($U$173="základní",$N$173,0)</f>
        <v>0</v>
      </c>
      <c r="BF173" s="69">
        <f>IF($U$173="snížená",$N$173,0)</f>
        <v>0</v>
      </c>
      <c r="BG173" s="69">
        <f>IF($U$173="zákl. přenesená",$N$173,0)</f>
        <v>0</v>
      </c>
      <c r="BH173" s="69">
        <f>IF($U$173="sníž. přenesená",$N$173,0)</f>
        <v>0</v>
      </c>
      <c r="BI173" s="69">
        <f>IF($U$173="nulová",$N$173,0)</f>
        <v>0</v>
      </c>
      <c r="BJ173" s="6" t="s">
        <v>2</v>
      </c>
      <c r="BK173" s="69">
        <f>ROUND($L$173*$K$173,0)</f>
        <v>0</v>
      </c>
      <c r="BL173" s="6" t="s">
        <v>118</v>
      </c>
      <c r="BM173" s="6" t="s">
        <v>215</v>
      </c>
    </row>
    <row r="174" spans="2:63" s="84" customFormat="1" ht="30.95" customHeight="1">
      <c r="B174" s="85"/>
      <c r="C174" s="86"/>
      <c r="D174" s="94" t="s">
        <v>59</v>
      </c>
      <c r="E174" s="94"/>
      <c r="F174" s="94"/>
      <c r="G174" s="94"/>
      <c r="H174" s="94"/>
      <c r="I174" s="94"/>
      <c r="J174" s="94"/>
      <c r="K174" s="94"/>
      <c r="L174" s="112"/>
      <c r="M174" s="112"/>
      <c r="N174" s="398">
        <f>$BK$174</f>
        <v>0</v>
      </c>
      <c r="O174" s="397"/>
      <c r="P174" s="397"/>
      <c r="Q174" s="397"/>
      <c r="R174" s="88"/>
      <c r="T174" s="89"/>
      <c r="U174" s="86"/>
      <c r="V174" s="86"/>
      <c r="W174" s="90">
        <f>SUM($W$175:$W$194)</f>
        <v>1327.6593919999998</v>
      </c>
      <c r="X174" s="86"/>
      <c r="Y174" s="90">
        <f>SUM($Y$175:$Y$194)</f>
        <v>163.02678742000003</v>
      </c>
      <c r="Z174" s="86"/>
      <c r="AA174" s="91">
        <f>SUM($AA$175:$AA$194)</f>
        <v>0</v>
      </c>
      <c r="AR174" s="92" t="s">
        <v>2</v>
      </c>
      <c r="AT174" s="92" t="s">
        <v>36</v>
      </c>
      <c r="AU174" s="92" t="s">
        <v>2</v>
      </c>
      <c r="AY174" s="92" t="s">
        <v>112</v>
      </c>
      <c r="BK174" s="93">
        <f>SUM($BK$175:$BK$194)</f>
        <v>0</v>
      </c>
    </row>
    <row r="175" spans="2:65" s="6" customFormat="1" ht="24" customHeight="1">
      <c r="B175" s="35"/>
      <c r="C175" s="95" t="s">
        <v>216</v>
      </c>
      <c r="D175" s="95" t="s">
        <v>114</v>
      </c>
      <c r="E175" s="96" t="s">
        <v>217</v>
      </c>
      <c r="F175" s="394" t="s">
        <v>218</v>
      </c>
      <c r="G175" s="353"/>
      <c r="H175" s="353"/>
      <c r="I175" s="353"/>
      <c r="J175" s="97" t="s">
        <v>140</v>
      </c>
      <c r="K175" s="98">
        <v>57.96</v>
      </c>
      <c r="L175" s="354"/>
      <c r="M175" s="355"/>
      <c r="N175" s="354">
        <f>ROUND($L$175*$K$175,0)</f>
        <v>0</v>
      </c>
      <c r="O175" s="355"/>
      <c r="P175" s="355"/>
      <c r="Q175" s="355"/>
      <c r="R175" s="37"/>
      <c r="T175" s="99"/>
      <c r="U175" s="20" t="s">
        <v>22</v>
      </c>
      <c r="V175" s="100">
        <v>0.386</v>
      </c>
      <c r="W175" s="100">
        <f>$V$175*$K$175</f>
        <v>22.37256</v>
      </c>
      <c r="X175" s="100">
        <v>0.0031</v>
      </c>
      <c r="Y175" s="100">
        <f>$X$175*$K$175</f>
        <v>0.179676</v>
      </c>
      <c r="Z175" s="100">
        <v>0</v>
      </c>
      <c r="AA175" s="101">
        <f>$Z$175*$K$175</f>
        <v>0</v>
      </c>
      <c r="AR175" s="6" t="s">
        <v>118</v>
      </c>
      <c r="AT175" s="6" t="s">
        <v>114</v>
      </c>
      <c r="AU175" s="6" t="s">
        <v>39</v>
      </c>
      <c r="AY175" s="6" t="s">
        <v>112</v>
      </c>
      <c r="BE175" s="69">
        <f>IF($U$175="základní",$N$175,0)</f>
        <v>0</v>
      </c>
      <c r="BF175" s="69">
        <f>IF($U$175="snížená",$N$175,0)</f>
        <v>0</v>
      </c>
      <c r="BG175" s="69">
        <f>IF($U$175="zákl. přenesená",$N$175,0)</f>
        <v>0</v>
      </c>
      <c r="BH175" s="69">
        <f>IF($U$175="sníž. přenesená",$N$175,0)</f>
        <v>0</v>
      </c>
      <c r="BI175" s="69">
        <f>IF($U$175="nulová",$N$175,0)</f>
        <v>0</v>
      </c>
      <c r="BJ175" s="6" t="s">
        <v>39</v>
      </c>
      <c r="BK175" s="69">
        <f>ROUND($L$175*$K$175,0)</f>
        <v>0</v>
      </c>
      <c r="BL175" s="6" t="s">
        <v>118</v>
      </c>
      <c r="BM175" s="6" t="s">
        <v>219</v>
      </c>
    </row>
    <row r="176" spans="2:65" s="6" customFormat="1" ht="24" customHeight="1">
      <c r="B176" s="35"/>
      <c r="C176" s="95" t="s">
        <v>220</v>
      </c>
      <c r="D176" s="95" t="s">
        <v>114</v>
      </c>
      <c r="E176" s="96" t="s">
        <v>221</v>
      </c>
      <c r="F176" s="394" t="s">
        <v>222</v>
      </c>
      <c r="G176" s="353"/>
      <c r="H176" s="353"/>
      <c r="I176" s="353"/>
      <c r="J176" s="97" t="s">
        <v>140</v>
      </c>
      <c r="K176" s="98">
        <v>57.96</v>
      </c>
      <c r="L176" s="354"/>
      <c r="M176" s="355"/>
      <c r="N176" s="354">
        <f>ROUND($L$176*$K$176,0)</f>
        <v>0</v>
      </c>
      <c r="O176" s="355"/>
      <c r="P176" s="355"/>
      <c r="Q176" s="355"/>
      <c r="R176" s="37"/>
      <c r="T176" s="99"/>
      <c r="U176" s="20" t="s">
        <v>22</v>
      </c>
      <c r="V176" s="100">
        <v>0.13</v>
      </c>
      <c r="W176" s="100">
        <f>$V$176*$K$176</f>
        <v>7.534800000000001</v>
      </c>
      <c r="X176" s="100">
        <v>0</v>
      </c>
      <c r="Y176" s="100">
        <f>$X$176*$K$176</f>
        <v>0</v>
      </c>
      <c r="Z176" s="100">
        <v>0</v>
      </c>
      <c r="AA176" s="101">
        <f>$Z$176*$K$176</f>
        <v>0</v>
      </c>
      <c r="AR176" s="6" t="s">
        <v>118</v>
      </c>
      <c r="AT176" s="6" t="s">
        <v>114</v>
      </c>
      <c r="AU176" s="6" t="s">
        <v>39</v>
      </c>
      <c r="AY176" s="6" t="s">
        <v>112</v>
      </c>
      <c r="BE176" s="69">
        <f>IF($U$176="základní",$N$176,0)</f>
        <v>0</v>
      </c>
      <c r="BF176" s="69">
        <f>IF($U$176="snížená",$N$176,0)</f>
        <v>0</v>
      </c>
      <c r="BG176" s="69">
        <f>IF($U$176="zákl. přenesená",$N$176,0)</f>
        <v>0</v>
      </c>
      <c r="BH176" s="69">
        <f>IF($U$176="sníž. přenesená",$N$176,0)</f>
        <v>0</v>
      </c>
      <c r="BI176" s="69">
        <f>IF($U$176="nulová",$N$176,0)</f>
        <v>0</v>
      </c>
      <c r="BJ176" s="6" t="s">
        <v>39</v>
      </c>
      <c r="BK176" s="69">
        <f>ROUND($L$176*$K$176,0)</f>
        <v>0</v>
      </c>
      <c r="BL176" s="6" t="s">
        <v>118</v>
      </c>
      <c r="BM176" s="6" t="s">
        <v>223</v>
      </c>
    </row>
    <row r="177" spans="2:65" s="6" customFormat="1" ht="24" customHeight="1">
      <c r="B177" s="35"/>
      <c r="C177" s="95" t="s">
        <v>224</v>
      </c>
      <c r="D177" s="95" t="s">
        <v>114</v>
      </c>
      <c r="E177" s="96" t="s">
        <v>225</v>
      </c>
      <c r="F177" s="394" t="s">
        <v>226</v>
      </c>
      <c r="G177" s="353"/>
      <c r="H177" s="353"/>
      <c r="I177" s="353"/>
      <c r="J177" s="97" t="s">
        <v>140</v>
      </c>
      <c r="K177" s="98">
        <v>871</v>
      </c>
      <c r="L177" s="354"/>
      <c r="M177" s="355"/>
      <c r="N177" s="354">
        <f>ROUND($L$177*$K$177,0)</f>
        <v>0</v>
      </c>
      <c r="O177" s="355"/>
      <c r="P177" s="355"/>
      <c r="Q177" s="355"/>
      <c r="R177" s="37"/>
      <c r="T177" s="99"/>
      <c r="U177" s="20" t="s">
        <v>20</v>
      </c>
      <c r="V177" s="100">
        <v>0.106</v>
      </c>
      <c r="W177" s="100">
        <f>$V$177*$K$177</f>
        <v>92.326</v>
      </c>
      <c r="X177" s="100">
        <v>0.00812</v>
      </c>
      <c r="Y177" s="100">
        <f>$X$177*$K$177</f>
        <v>7.072520000000001</v>
      </c>
      <c r="Z177" s="100">
        <v>0</v>
      </c>
      <c r="AA177" s="101">
        <f>$Z$177*$K$177</f>
        <v>0</v>
      </c>
      <c r="AR177" s="6" t="s">
        <v>118</v>
      </c>
      <c r="AT177" s="6" t="s">
        <v>114</v>
      </c>
      <c r="AU177" s="6" t="s">
        <v>39</v>
      </c>
      <c r="AY177" s="6" t="s">
        <v>112</v>
      </c>
      <c r="BE177" s="69">
        <f>IF($U$177="základní",$N$177,0)</f>
        <v>0</v>
      </c>
      <c r="BF177" s="69">
        <f>IF($U$177="snížená",$N$177,0)</f>
        <v>0</v>
      </c>
      <c r="BG177" s="69">
        <f>IF($U$177="zákl. přenesená",$N$177,0)</f>
        <v>0</v>
      </c>
      <c r="BH177" s="69">
        <f>IF($U$177="sníž. přenesená",$N$177,0)</f>
        <v>0</v>
      </c>
      <c r="BI177" s="69">
        <f>IF($U$177="nulová",$N$177,0)</f>
        <v>0</v>
      </c>
      <c r="BJ177" s="6" t="s">
        <v>2</v>
      </c>
      <c r="BK177" s="69">
        <f>ROUND($L$177*$K$177,0)</f>
        <v>0</v>
      </c>
      <c r="BL177" s="6" t="s">
        <v>118</v>
      </c>
      <c r="BM177" s="6" t="s">
        <v>227</v>
      </c>
    </row>
    <row r="178" spans="2:65" s="6" customFormat="1" ht="14.1" customHeight="1">
      <c r="B178" s="35"/>
      <c r="C178" s="95" t="s">
        <v>228</v>
      </c>
      <c r="D178" s="95" t="s">
        <v>114</v>
      </c>
      <c r="E178" s="96" t="s">
        <v>229</v>
      </c>
      <c r="F178" s="394" t="s">
        <v>230</v>
      </c>
      <c r="G178" s="353"/>
      <c r="H178" s="353"/>
      <c r="I178" s="353"/>
      <c r="J178" s="97" t="s">
        <v>145</v>
      </c>
      <c r="K178" s="98">
        <v>2.151</v>
      </c>
      <c r="L178" s="354"/>
      <c r="M178" s="355"/>
      <c r="N178" s="354">
        <f>ROUND($L$178*$K$178,0)</f>
        <v>0</v>
      </c>
      <c r="O178" s="355"/>
      <c r="P178" s="355"/>
      <c r="Q178" s="355"/>
      <c r="R178" s="37"/>
      <c r="T178" s="99"/>
      <c r="U178" s="20" t="s">
        <v>20</v>
      </c>
      <c r="V178" s="100">
        <v>38.118</v>
      </c>
      <c r="W178" s="100">
        <f>$V$178*$K$178</f>
        <v>81.991818</v>
      </c>
      <c r="X178" s="100">
        <v>1.04966</v>
      </c>
      <c r="Y178" s="100">
        <f>$X$178*$K$178</f>
        <v>2.25781866</v>
      </c>
      <c r="Z178" s="100">
        <v>0</v>
      </c>
      <c r="AA178" s="101">
        <f>$Z$178*$K$178</f>
        <v>0</v>
      </c>
      <c r="AR178" s="6" t="s">
        <v>118</v>
      </c>
      <c r="AT178" s="6" t="s">
        <v>114</v>
      </c>
      <c r="AU178" s="6" t="s">
        <v>39</v>
      </c>
      <c r="AY178" s="6" t="s">
        <v>112</v>
      </c>
      <c r="BE178" s="69">
        <f>IF($U$178="základní",$N$178,0)</f>
        <v>0</v>
      </c>
      <c r="BF178" s="69">
        <f>IF($U$178="snížená",$N$178,0)</f>
        <v>0</v>
      </c>
      <c r="BG178" s="69">
        <f>IF($U$178="zákl. přenesená",$N$178,0)</f>
        <v>0</v>
      </c>
      <c r="BH178" s="69">
        <f>IF($U$178="sníž. přenesená",$N$178,0)</f>
        <v>0</v>
      </c>
      <c r="BI178" s="69">
        <f>IF($U$178="nulová",$N$178,0)</f>
        <v>0</v>
      </c>
      <c r="BJ178" s="6" t="s">
        <v>2</v>
      </c>
      <c r="BK178" s="69">
        <f>ROUND($L$178*$K$178,0)</f>
        <v>0</v>
      </c>
      <c r="BL178" s="6" t="s">
        <v>118</v>
      </c>
      <c r="BM178" s="6" t="s">
        <v>231</v>
      </c>
    </row>
    <row r="179" spans="2:65" s="6" customFormat="1" ht="24" customHeight="1">
      <c r="B179" s="35"/>
      <c r="C179" s="95" t="s">
        <v>232</v>
      </c>
      <c r="D179" s="95" t="s">
        <v>114</v>
      </c>
      <c r="E179" s="96" t="s">
        <v>233</v>
      </c>
      <c r="F179" s="394" t="s">
        <v>234</v>
      </c>
      <c r="G179" s="353"/>
      <c r="H179" s="353"/>
      <c r="I179" s="353"/>
      <c r="J179" s="97" t="s">
        <v>140</v>
      </c>
      <c r="K179" s="98">
        <v>10.35</v>
      </c>
      <c r="L179" s="354"/>
      <c r="M179" s="355"/>
      <c r="N179" s="354">
        <f>ROUND($L$179*$K$179,0)</f>
        <v>0</v>
      </c>
      <c r="O179" s="355"/>
      <c r="P179" s="355"/>
      <c r="Q179" s="355"/>
      <c r="R179" s="37"/>
      <c r="T179" s="99"/>
      <c r="U179" s="20" t="s">
        <v>20</v>
      </c>
      <c r="V179" s="100">
        <v>0.943</v>
      </c>
      <c r="W179" s="100">
        <f>$V$179*$K$179</f>
        <v>9.76005</v>
      </c>
      <c r="X179" s="100">
        <v>0.0082</v>
      </c>
      <c r="Y179" s="100">
        <f>$X$179*$K$179</f>
        <v>0.08487</v>
      </c>
      <c r="Z179" s="100">
        <v>0</v>
      </c>
      <c r="AA179" s="101">
        <f>$Z$179*$K$179</f>
        <v>0</v>
      </c>
      <c r="AR179" s="6" t="s">
        <v>118</v>
      </c>
      <c r="AT179" s="6" t="s">
        <v>114</v>
      </c>
      <c r="AU179" s="6" t="s">
        <v>39</v>
      </c>
      <c r="AY179" s="6" t="s">
        <v>112</v>
      </c>
      <c r="BE179" s="69">
        <f>IF($U$179="základní",$N$179,0)</f>
        <v>0</v>
      </c>
      <c r="BF179" s="69">
        <f>IF($U$179="snížená",$N$179,0)</f>
        <v>0</v>
      </c>
      <c r="BG179" s="69">
        <f>IF($U$179="zákl. přenesená",$N$179,0)</f>
        <v>0</v>
      </c>
      <c r="BH179" s="69">
        <f>IF($U$179="sníž. přenesená",$N$179,0)</f>
        <v>0</v>
      </c>
      <c r="BI179" s="69">
        <f>IF($U$179="nulová",$N$179,0)</f>
        <v>0</v>
      </c>
      <c r="BJ179" s="6" t="s">
        <v>2</v>
      </c>
      <c r="BK179" s="69">
        <f>ROUND($L$179*$K$179,0)</f>
        <v>0</v>
      </c>
      <c r="BL179" s="6" t="s">
        <v>118</v>
      </c>
      <c r="BM179" s="6" t="s">
        <v>235</v>
      </c>
    </row>
    <row r="180" spans="2:65" s="6" customFormat="1" ht="24" customHeight="1">
      <c r="B180" s="35"/>
      <c r="C180" s="95" t="s">
        <v>236</v>
      </c>
      <c r="D180" s="95" t="s">
        <v>114</v>
      </c>
      <c r="E180" s="96" t="s">
        <v>237</v>
      </c>
      <c r="F180" s="394" t="s">
        <v>238</v>
      </c>
      <c r="G180" s="353"/>
      <c r="H180" s="353"/>
      <c r="I180" s="353"/>
      <c r="J180" s="97" t="s">
        <v>140</v>
      </c>
      <c r="K180" s="98">
        <v>10.35</v>
      </c>
      <c r="L180" s="354"/>
      <c r="M180" s="355"/>
      <c r="N180" s="354">
        <f>ROUND($L$180*$K$180,0)</f>
        <v>0</v>
      </c>
      <c r="O180" s="355"/>
      <c r="P180" s="355"/>
      <c r="Q180" s="355"/>
      <c r="R180" s="37"/>
      <c r="T180" s="99"/>
      <c r="U180" s="20" t="s">
        <v>20</v>
      </c>
      <c r="V180" s="100">
        <v>0.33</v>
      </c>
      <c r="W180" s="100">
        <f>$V$180*$K$180</f>
        <v>3.4155</v>
      </c>
      <c r="X180" s="100">
        <v>0</v>
      </c>
      <c r="Y180" s="100">
        <f>$X$180*$K$180</f>
        <v>0</v>
      </c>
      <c r="Z180" s="100">
        <v>0</v>
      </c>
      <c r="AA180" s="101">
        <f>$Z$180*$K$180</f>
        <v>0</v>
      </c>
      <c r="AR180" s="6" t="s">
        <v>118</v>
      </c>
      <c r="AT180" s="6" t="s">
        <v>114</v>
      </c>
      <c r="AU180" s="6" t="s">
        <v>39</v>
      </c>
      <c r="AY180" s="6" t="s">
        <v>112</v>
      </c>
      <c r="BE180" s="69">
        <f>IF($U$180="základní",$N$180,0)</f>
        <v>0</v>
      </c>
      <c r="BF180" s="69">
        <f>IF($U$180="snížená",$N$180,0)</f>
        <v>0</v>
      </c>
      <c r="BG180" s="69">
        <f>IF($U$180="zákl. přenesená",$N$180,0)</f>
        <v>0</v>
      </c>
      <c r="BH180" s="69">
        <f>IF($U$180="sníž. přenesená",$N$180,0)</f>
        <v>0</v>
      </c>
      <c r="BI180" s="69">
        <f>IF($U$180="nulová",$N$180,0)</f>
        <v>0</v>
      </c>
      <c r="BJ180" s="6" t="s">
        <v>2</v>
      </c>
      <c r="BK180" s="69">
        <f>ROUND($L$180*$K$180,0)</f>
        <v>0</v>
      </c>
      <c r="BL180" s="6" t="s">
        <v>118</v>
      </c>
      <c r="BM180" s="6" t="s">
        <v>239</v>
      </c>
    </row>
    <row r="181" spans="2:65" s="6" customFormat="1" ht="24" customHeight="1">
      <c r="B181" s="35"/>
      <c r="C181" s="95" t="s">
        <v>240</v>
      </c>
      <c r="D181" s="95" t="s">
        <v>114</v>
      </c>
      <c r="E181" s="96" t="s">
        <v>241</v>
      </c>
      <c r="F181" s="394" t="s">
        <v>242</v>
      </c>
      <c r="G181" s="353"/>
      <c r="H181" s="353"/>
      <c r="I181" s="353"/>
      <c r="J181" s="97" t="s">
        <v>145</v>
      </c>
      <c r="K181" s="98">
        <v>43.907</v>
      </c>
      <c r="L181" s="354"/>
      <c r="M181" s="355"/>
      <c r="N181" s="354">
        <f>ROUND($L$181*$K$181,0)</f>
        <v>0</v>
      </c>
      <c r="O181" s="355"/>
      <c r="P181" s="355"/>
      <c r="Q181" s="355"/>
      <c r="R181" s="37"/>
      <c r="T181" s="99"/>
      <c r="U181" s="20" t="s">
        <v>20</v>
      </c>
      <c r="V181" s="100">
        <v>15.533</v>
      </c>
      <c r="W181" s="100">
        <f>$V$181*$K$181</f>
        <v>682.0074309999999</v>
      </c>
      <c r="X181" s="100">
        <v>0.01221</v>
      </c>
      <c r="Y181" s="100">
        <f>$X$181*$K$181</f>
        <v>0.5361044699999999</v>
      </c>
      <c r="Z181" s="100">
        <v>0</v>
      </c>
      <c r="AA181" s="101">
        <f>$Z$181*$K$181</f>
        <v>0</v>
      </c>
      <c r="AR181" s="6" t="s">
        <v>118</v>
      </c>
      <c r="AT181" s="6" t="s">
        <v>114</v>
      </c>
      <c r="AU181" s="6" t="s">
        <v>39</v>
      </c>
      <c r="AY181" s="6" t="s">
        <v>112</v>
      </c>
      <c r="BE181" s="69">
        <f>IF($U$181="základní",$N$181,0)</f>
        <v>0</v>
      </c>
      <c r="BF181" s="69">
        <f>IF($U$181="snížená",$N$181,0)</f>
        <v>0</v>
      </c>
      <c r="BG181" s="69">
        <f>IF($U$181="zákl. přenesená",$N$181,0)</f>
        <v>0</v>
      </c>
      <c r="BH181" s="69">
        <f>IF($U$181="sníž. přenesená",$N$181,0)</f>
        <v>0</v>
      </c>
      <c r="BI181" s="69">
        <f>IF($U$181="nulová",$N$181,0)</f>
        <v>0</v>
      </c>
      <c r="BJ181" s="6" t="s">
        <v>2</v>
      </c>
      <c r="BK181" s="69">
        <f>ROUND($L$181*$K$181,0)</f>
        <v>0</v>
      </c>
      <c r="BL181" s="6" t="s">
        <v>118</v>
      </c>
      <c r="BM181" s="6" t="s">
        <v>243</v>
      </c>
    </row>
    <row r="182" spans="2:65" s="6" customFormat="1" ht="14.1" customHeight="1">
      <c r="B182" s="35"/>
      <c r="C182" s="102" t="s">
        <v>244</v>
      </c>
      <c r="D182" s="102" t="s">
        <v>245</v>
      </c>
      <c r="E182" s="103" t="s">
        <v>246</v>
      </c>
      <c r="F182" s="399" t="s">
        <v>247</v>
      </c>
      <c r="G182" s="400"/>
      <c r="H182" s="400"/>
      <c r="I182" s="400"/>
      <c r="J182" s="104" t="s">
        <v>145</v>
      </c>
      <c r="K182" s="105">
        <v>43.907</v>
      </c>
      <c r="L182" s="401"/>
      <c r="M182" s="402"/>
      <c r="N182" s="401">
        <f>ROUND($L$182*$K$182,0)</f>
        <v>0</v>
      </c>
      <c r="O182" s="355"/>
      <c r="P182" s="355"/>
      <c r="Q182" s="355"/>
      <c r="R182" s="37"/>
      <c r="T182" s="99"/>
      <c r="U182" s="20" t="s">
        <v>20</v>
      </c>
      <c r="V182" s="100">
        <v>0</v>
      </c>
      <c r="W182" s="100">
        <f>$V$182*$K$182</f>
        <v>0</v>
      </c>
      <c r="X182" s="100">
        <v>1</v>
      </c>
      <c r="Y182" s="100">
        <f>$X$182*$K$182</f>
        <v>43.907</v>
      </c>
      <c r="Z182" s="100">
        <v>0</v>
      </c>
      <c r="AA182" s="101">
        <f>$Z$182*$K$182</f>
        <v>0</v>
      </c>
      <c r="AR182" s="6" t="s">
        <v>248</v>
      </c>
      <c r="AT182" s="6" t="s">
        <v>245</v>
      </c>
      <c r="AU182" s="6" t="s">
        <v>39</v>
      </c>
      <c r="AY182" s="6" t="s">
        <v>112</v>
      </c>
      <c r="BE182" s="69">
        <f>IF($U$182="základní",$N$182,0)</f>
        <v>0</v>
      </c>
      <c r="BF182" s="69">
        <f>IF($U$182="snížená",$N$182,0)</f>
        <v>0</v>
      </c>
      <c r="BG182" s="69">
        <f>IF($U$182="zákl. přenesená",$N$182,0)</f>
        <v>0</v>
      </c>
      <c r="BH182" s="69">
        <f>IF($U$182="sníž. přenesená",$N$182,0)</f>
        <v>0</v>
      </c>
      <c r="BI182" s="69">
        <f>IF($U$182="nulová",$N$182,0)</f>
        <v>0</v>
      </c>
      <c r="BJ182" s="6" t="s">
        <v>2</v>
      </c>
      <c r="BK182" s="69">
        <f>ROUND($L$182*$K$182,0)</f>
        <v>0</v>
      </c>
      <c r="BL182" s="6" t="s">
        <v>118</v>
      </c>
      <c r="BM182" s="6" t="s">
        <v>249</v>
      </c>
    </row>
    <row r="183" spans="2:65" s="6" customFormat="1" ht="24" customHeight="1">
      <c r="B183" s="35"/>
      <c r="C183" s="95" t="s">
        <v>250</v>
      </c>
      <c r="D183" s="95" t="s">
        <v>114</v>
      </c>
      <c r="E183" s="96" t="s">
        <v>251</v>
      </c>
      <c r="F183" s="394" t="s">
        <v>252</v>
      </c>
      <c r="G183" s="353"/>
      <c r="H183" s="353"/>
      <c r="I183" s="353"/>
      <c r="J183" s="97" t="s">
        <v>117</v>
      </c>
      <c r="K183" s="98">
        <v>1.399</v>
      </c>
      <c r="L183" s="354"/>
      <c r="M183" s="355"/>
      <c r="N183" s="354">
        <f>ROUND($L$183*$K$183,0)</f>
        <v>0</v>
      </c>
      <c r="O183" s="355"/>
      <c r="P183" s="355"/>
      <c r="Q183" s="355"/>
      <c r="R183" s="37"/>
      <c r="T183" s="99"/>
      <c r="U183" s="20" t="s">
        <v>20</v>
      </c>
      <c r="V183" s="100">
        <v>1.448</v>
      </c>
      <c r="W183" s="100">
        <f>$V$183*$K$183</f>
        <v>2.0257519999999998</v>
      </c>
      <c r="X183" s="100">
        <v>2.4534</v>
      </c>
      <c r="Y183" s="100">
        <f>$X$183*$K$183</f>
        <v>3.4323066</v>
      </c>
      <c r="Z183" s="100">
        <v>0</v>
      </c>
      <c r="AA183" s="101">
        <f>$Z$183*$K$183</f>
        <v>0</v>
      </c>
      <c r="AR183" s="6" t="s">
        <v>118</v>
      </c>
      <c r="AT183" s="6" t="s">
        <v>114</v>
      </c>
      <c r="AU183" s="6" t="s">
        <v>39</v>
      </c>
      <c r="AY183" s="6" t="s">
        <v>112</v>
      </c>
      <c r="BE183" s="69">
        <f>IF($U$183="základní",$N$183,0)</f>
        <v>0</v>
      </c>
      <c r="BF183" s="69">
        <f>IF($U$183="snížená",$N$183,0)</f>
        <v>0</v>
      </c>
      <c r="BG183" s="69">
        <f>IF($U$183="zákl. přenesená",$N$183,0)</f>
        <v>0</v>
      </c>
      <c r="BH183" s="69">
        <f>IF($U$183="sníž. přenesená",$N$183,0)</f>
        <v>0</v>
      </c>
      <c r="BI183" s="69">
        <f>IF($U$183="nulová",$N$183,0)</f>
        <v>0</v>
      </c>
      <c r="BJ183" s="6" t="s">
        <v>2</v>
      </c>
      <c r="BK183" s="69">
        <f>ROUND($L$183*$K$183,0)</f>
        <v>0</v>
      </c>
      <c r="BL183" s="6" t="s">
        <v>118</v>
      </c>
      <c r="BM183" s="6" t="s">
        <v>253</v>
      </c>
    </row>
    <row r="184" spans="2:65" s="6" customFormat="1" ht="14.1" customHeight="1">
      <c r="B184" s="35"/>
      <c r="C184" s="95" t="s">
        <v>254</v>
      </c>
      <c r="D184" s="95" t="s">
        <v>114</v>
      </c>
      <c r="E184" s="96" t="s">
        <v>255</v>
      </c>
      <c r="F184" s="394" t="s">
        <v>256</v>
      </c>
      <c r="G184" s="353"/>
      <c r="H184" s="353"/>
      <c r="I184" s="353"/>
      <c r="J184" s="97" t="s">
        <v>117</v>
      </c>
      <c r="K184" s="98">
        <v>25.312</v>
      </c>
      <c r="L184" s="354"/>
      <c r="M184" s="355"/>
      <c r="N184" s="354">
        <f>ROUND($L$184*$K$184,0)</f>
        <v>0</v>
      </c>
      <c r="O184" s="355"/>
      <c r="P184" s="355"/>
      <c r="Q184" s="355"/>
      <c r="R184" s="37"/>
      <c r="T184" s="99"/>
      <c r="U184" s="20" t="s">
        <v>22</v>
      </c>
      <c r="V184" s="100">
        <v>1.448</v>
      </c>
      <c r="W184" s="100">
        <f>$V$184*$K$184</f>
        <v>36.651776</v>
      </c>
      <c r="X184" s="100">
        <v>2.45339</v>
      </c>
      <c r="Y184" s="100">
        <f>$X$184*$K$184</f>
        <v>62.100207680000004</v>
      </c>
      <c r="Z184" s="100">
        <v>0</v>
      </c>
      <c r="AA184" s="101">
        <f>$Z$184*$K$184</f>
        <v>0</v>
      </c>
      <c r="AR184" s="6" t="s">
        <v>118</v>
      </c>
      <c r="AT184" s="6" t="s">
        <v>114</v>
      </c>
      <c r="AU184" s="6" t="s">
        <v>39</v>
      </c>
      <c r="AY184" s="6" t="s">
        <v>112</v>
      </c>
      <c r="BE184" s="69">
        <f>IF($U$184="základní",$N$184,0)</f>
        <v>0</v>
      </c>
      <c r="BF184" s="69">
        <f>IF($U$184="snížená",$N$184,0)</f>
        <v>0</v>
      </c>
      <c r="BG184" s="69">
        <f>IF($U$184="zákl. přenesená",$N$184,0)</f>
        <v>0</v>
      </c>
      <c r="BH184" s="69">
        <f>IF($U$184="sníž. přenesená",$N$184,0)</f>
        <v>0</v>
      </c>
      <c r="BI184" s="69">
        <f>IF($U$184="nulová",$N$184,0)</f>
        <v>0</v>
      </c>
      <c r="BJ184" s="6" t="s">
        <v>39</v>
      </c>
      <c r="BK184" s="69">
        <f>ROUND($L$184*$K$184,0)</f>
        <v>0</v>
      </c>
      <c r="BL184" s="6" t="s">
        <v>118</v>
      </c>
      <c r="BM184" s="6" t="s">
        <v>257</v>
      </c>
    </row>
    <row r="185" spans="2:65" s="6" customFormat="1" ht="14.1" customHeight="1">
      <c r="B185" s="35"/>
      <c r="C185" s="95" t="s">
        <v>258</v>
      </c>
      <c r="D185" s="95" t="s">
        <v>114</v>
      </c>
      <c r="E185" s="96" t="s">
        <v>259</v>
      </c>
      <c r="F185" s="394" t="s">
        <v>260</v>
      </c>
      <c r="G185" s="353"/>
      <c r="H185" s="353"/>
      <c r="I185" s="353"/>
      <c r="J185" s="97" t="s">
        <v>140</v>
      </c>
      <c r="K185" s="98">
        <v>178.858</v>
      </c>
      <c r="L185" s="354"/>
      <c r="M185" s="355"/>
      <c r="N185" s="354">
        <f>ROUND($L$185*$K$185,0)</f>
        <v>0</v>
      </c>
      <c r="O185" s="355"/>
      <c r="P185" s="355"/>
      <c r="Q185" s="355"/>
      <c r="R185" s="37"/>
      <c r="T185" s="99"/>
      <c r="U185" s="20" t="s">
        <v>22</v>
      </c>
      <c r="V185" s="100">
        <v>0.481</v>
      </c>
      <c r="W185" s="100">
        <f>$V$185*$K$185</f>
        <v>86.030698</v>
      </c>
      <c r="X185" s="100">
        <v>0.00522</v>
      </c>
      <c r="Y185" s="100">
        <f>$X$185*$K$185</f>
        <v>0.93363876</v>
      </c>
      <c r="Z185" s="100">
        <v>0</v>
      </c>
      <c r="AA185" s="101">
        <f>$Z$185*$K$185</f>
        <v>0</v>
      </c>
      <c r="AR185" s="6" t="s">
        <v>118</v>
      </c>
      <c r="AT185" s="6" t="s">
        <v>114</v>
      </c>
      <c r="AU185" s="6" t="s">
        <v>39</v>
      </c>
      <c r="AY185" s="6" t="s">
        <v>112</v>
      </c>
      <c r="BE185" s="69">
        <f>IF($U$185="základní",$N$185,0)</f>
        <v>0</v>
      </c>
      <c r="BF185" s="69">
        <f>IF($U$185="snížená",$N$185,0)</f>
        <v>0</v>
      </c>
      <c r="BG185" s="69">
        <f>IF($U$185="zákl. přenesená",$N$185,0)</f>
        <v>0</v>
      </c>
      <c r="BH185" s="69">
        <f>IF($U$185="sníž. přenesená",$N$185,0)</f>
        <v>0</v>
      </c>
      <c r="BI185" s="69">
        <f>IF($U$185="nulová",$N$185,0)</f>
        <v>0</v>
      </c>
      <c r="BJ185" s="6" t="s">
        <v>39</v>
      </c>
      <c r="BK185" s="69">
        <f>ROUND($L$185*$K$185,0)</f>
        <v>0</v>
      </c>
      <c r="BL185" s="6" t="s">
        <v>118</v>
      </c>
      <c r="BM185" s="6" t="s">
        <v>261</v>
      </c>
    </row>
    <row r="186" spans="2:65" s="6" customFormat="1" ht="14.1" customHeight="1">
      <c r="B186" s="35"/>
      <c r="C186" s="95" t="s">
        <v>262</v>
      </c>
      <c r="D186" s="95" t="s">
        <v>114</v>
      </c>
      <c r="E186" s="96" t="s">
        <v>263</v>
      </c>
      <c r="F186" s="394" t="s">
        <v>264</v>
      </c>
      <c r="G186" s="353"/>
      <c r="H186" s="353"/>
      <c r="I186" s="353"/>
      <c r="J186" s="97" t="s">
        <v>140</v>
      </c>
      <c r="K186" s="98">
        <v>178.858</v>
      </c>
      <c r="L186" s="354"/>
      <c r="M186" s="355"/>
      <c r="N186" s="354">
        <f>ROUND($L$186*$K$186,0)</f>
        <v>0</v>
      </c>
      <c r="O186" s="355"/>
      <c r="P186" s="355"/>
      <c r="Q186" s="355"/>
      <c r="R186" s="37"/>
      <c r="T186" s="99"/>
      <c r="U186" s="20" t="s">
        <v>22</v>
      </c>
      <c r="V186" s="100">
        <v>0.24</v>
      </c>
      <c r="W186" s="100">
        <f>$V$186*$K$186</f>
        <v>42.92592</v>
      </c>
      <c r="X186" s="100">
        <v>0</v>
      </c>
      <c r="Y186" s="100">
        <f>$X$186*$K$186</f>
        <v>0</v>
      </c>
      <c r="Z186" s="100">
        <v>0</v>
      </c>
      <c r="AA186" s="101">
        <f>$Z$186*$K$186</f>
        <v>0</v>
      </c>
      <c r="AR186" s="6" t="s">
        <v>118</v>
      </c>
      <c r="AT186" s="6" t="s">
        <v>114</v>
      </c>
      <c r="AU186" s="6" t="s">
        <v>39</v>
      </c>
      <c r="AY186" s="6" t="s">
        <v>112</v>
      </c>
      <c r="BE186" s="69">
        <f>IF($U$186="základní",$N$186,0)</f>
        <v>0</v>
      </c>
      <c r="BF186" s="69">
        <f>IF($U$186="snížená",$N$186,0)</f>
        <v>0</v>
      </c>
      <c r="BG186" s="69">
        <f>IF($U$186="zákl. přenesená",$N$186,0)</f>
        <v>0</v>
      </c>
      <c r="BH186" s="69">
        <f>IF($U$186="sníž. přenesená",$N$186,0)</f>
        <v>0</v>
      </c>
      <c r="BI186" s="69">
        <f>IF($U$186="nulová",$N$186,0)</f>
        <v>0</v>
      </c>
      <c r="BJ186" s="6" t="s">
        <v>39</v>
      </c>
      <c r="BK186" s="69">
        <f>ROUND($L$186*$K$186,0)</f>
        <v>0</v>
      </c>
      <c r="BL186" s="6" t="s">
        <v>118</v>
      </c>
      <c r="BM186" s="6" t="s">
        <v>265</v>
      </c>
    </row>
    <row r="187" spans="2:65" s="6" customFormat="1" ht="24" customHeight="1">
      <c r="B187" s="35"/>
      <c r="C187" s="95" t="s">
        <v>266</v>
      </c>
      <c r="D187" s="95" t="s">
        <v>114</v>
      </c>
      <c r="E187" s="96" t="s">
        <v>267</v>
      </c>
      <c r="F187" s="394" t="s">
        <v>268</v>
      </c>
      <c r="G187" s="353"/>
      <c r="H187" s="353"/>
      <c r="I187" s="353"/>
      <c r="J187" s="97" t="s">
        <v>145</v>
      </c>
      <c r="K187" s="98">
        <v>2.434</v>
      </c>
      <c r="L187" s="354"/>
      <c r="M187" s="355"/>
      <c r="N187" s="354">
        <f>ROUND($L$187*$K$187,0)</f>
        <v>0</v>
      </c>
      <c r="O187" s="355"/>
      <c r="P187" s="355"/>
      <c r="Q187" s="355"/>
      <c r="R187" s="37"/>
      <c r="T187" s="99"/>
      <c r="U187" s="20" t="s">
        <v>22</v>
      </c>
      <c r="V187" s="100">
        <v>37.704</v>
      </c>
      <c r="W187" s="100">
        <f>$V$187*$K$187</f>
        <v>91.77153600000001</v>
      </c>
      <c r="X187" s="100">
        <v>1.05156</v>
      </c>
      <c r="Y187" s="100">
        <f>$X$187*$K$187</f>
        <v>2.55949704</v>
      </c>
      <c r="Z187" s="100">
        <v>0</v>
      </c>
      <c r="AA187" s="101">
        <f>$Z$187*$K$187</f>
        <v>0</v>
      </c>
      <c r="AR187" s="6" t="s">
        <v>118</v>
      </c>
      <c r="AT187" s="6" t="s">
        <v>114</v>
      </c>
      <c r="AU187" s="6" t="s">
        <v>39</v>
      </c>
      <c r="AY187" s="6" t="s">
        <v>112</v>
      </c>
      <c r="BE187" s="69">
        <f>IF($U$187="základní",$N$187,0)</f>
        <v>0</v>
      </c>
      <c r="BF187" s="69">
        <f>IF($U$187="snížená",$N$187,0)</f>
        <v>0</v>
      </c>
      <c r="BG187" s="69">
        <f>IF($U$187="zákl. přenesená",$N$187,0)</f>
        <v>0</v>
      </c>
      <c r="BH187" s="69">
        <f>IF($U$187="sníž. přenesená",$N$187,0)</f>
        <v>0</v>
      </c>
      <c r="BI187" s="69">
        <f>IF($U$187="nulová",$N$187,0)</f>
        <v>0</v>
      </c>
      <c r="BJ187" s="6" t="s">
        <v>39</v>
      </c>
      <c r="BK187" s="69">
        <f>ROUND($L$187*$K$187,0)</f>
        <v>0</v>
      </c>
      <c r="BL187" s="6" t="s">
        <v>118</v>
      </c>
      <c r="BM187" s="6" t="s">
        <v>269</v>
      </c>
    </row>
    <row r="188" spans="2:65" s="6" customFormat="1" ht="14.1" customHeight="1">
      <c r="B188" s="35"/>
      <c r="C188" s="95" t="s">
        <v>270</v>
      </c>
      <c r="D188" s="95" t="s">
        <v>114</v>
      </c>
      <c r="E188" s="96" t="s">
        <v>271</v>
      </c>
      <c r="F188" s="394" t="s">
        <v>272</v>
      </c>
      <c r="G188" s="353"/>
      <c r="H188" s="353"/>
      <c r="I188" s="353"/>
      <c r="J188" s="97" t="s">
        <v>117</v>
      </c>
      <c r="K188" s="98">
        <v>15.72</v>
      </c>
      <c r="L188" s="354"/>
      <c r="M188" s="355"/>
      <c r="N188" s="354">
        <f>ROUND($L$188*$K$188,0)</f>
        <v>0</v>
      </c>
      <c r="O188" s="355"/>
      <c r="P188" s="355"/>
      <c r="Q188" s="355"/>
      <c r="R188" s="37"/>
      <c r="T188" s="99"/>
      <c r="U188" s="20" t="s">
        <v>20</v>
      </c>
      <c r="V188" s="100">
        <v>2.513</v>
      </c>
      <c r="W188" s="100">
        <f>$V$188*$K$188</f>
        <v>39.50436</v>
      </c>
      <c r="X188" s="100">
        <v>2.45337</v>
      </c>
      <c r="Y188" s="100">
        <f>$X$188*$K$188</f>
        <v>38.5669764</v>
      </c>
      <c r="Z188" s="100">
        <v>0</v>
      </c>
      <c r="AA188" s="101">
        <f>$Z$188*$K$188</f>
        <v>0</v>
      </c>
      <c r="AR188" s="6" t="s">
        <v>118</v>
      </c>
      <c r="AT188" s="6" t="s">
        <v>114</v>
      </c>
      <c r="AU188" s="6" t="s">
        <v>39</v>
      </c>
      <c r="AY188" s="6" t="s">
        <v>112</v>
      </c>
      <c r="BE188" s="69">
        <f>IF($U$188="základní",$N$188,0)</f>
        <v>0</v>
      </c>
      <c r="BF188" s="69">
        <f>IF($U$188="snížená",$N$188,0)</f>
        <v>0</v>
      </c>
      <c r="BG188" s="69">
        <f>IF($U$188="zákl. přenesená",$N$188,0)</f>
        <v>0</v>
      </c>
      <c r="BH188" s="69">
        <f>IF($U$188="sníž. přenesená",$N$188,0)</f>
        <v>0</v>
      </c>
      <c r="BI188" s="69">
        <f>IF($U$188="nulová",$N$188,0)</f>
        <v>0</v>
      </c>
      <c r="BJ188" s="6" t="s">
        <v>2</v>
      </c>
      <c r="BK188" s="69">
        <f>ROUND($L$188*$K$188,0)</f>
        <v>0</v>
      </c>
      <c r="BL188" s="6" t="s">
        <v>118</v>
      </c>
      <c r="BM188" s="6" t="s">
        <v>273</v>
      </c>
    </row>
    <row r="189" spans="2:65" s="6" customFormat="1" ht="24" customHeight="1">
      <c r="B189" s="35"/>
      <c r="C189" s="95" t="s">
        <v>274</v>
      </c>
      <c r="D189" s="95" t="s">
        <v>114</v>
      </c>
      <c r="E189" s="96" t="s">
        <v>275</v>
      </c>
      <c r="F189" s="394" t="s">
        <v>276</v>
      </c>
      <c r="G189" s="353"/>
      <c r="H189" s="353"/>
      <c r="I189" s="353"/>
      <c r="J189" s="97" t="s">
        <v>145</v>
      </c>
      <c r="K189" s="98">
        <v>0.563</v>
      </c>
      <c r="L189" s="354"/>
      <c r="M189" s="355"/>
      <c r="N189" s="354">
        <f>ROUND($L$189*$K$189,0)</f>
        <v>0</v>
      </c>
      <c r="O189" s="355"/>
      <c r="P189" s="355"/>
      <c r="Q189" s="355"/>
      <c r="R189" s="37"/>
      <c r="T189" s="99"/>
      <c r="U189" s="20" t="s">
        <v>20</v>
      </c>
      <c r="V189" s="100">
        <v>52.157</v>
      </c>
      <c r="W189" s="100">
        <f>$V$189*$K$189</f>
        <v>29.364390999999994</v>
      </c>
      <c r="X189" s="100">
        <v>1.03887</v>
      </c>
      <c r="Y189" s="100">
        <f>$X$189*$K$189</f>
        <v>0.5848838099999999</v>
      </c>
      <c r="Z189" s="100">
        <v>0</v>
      </c>
      <c r="AA189" s="101">
        <f>$Z$189*$K$189</f>
        <v>0</v>
      </c>
      <c r="AR189" s="6" t="s">
        <v>118</v>
      </c>
      <c r="AT189" s="6" t="s">
        <v>114</v>
      </c>
      <c r="AU189" s="6" t="s">
        <v>39</v>
      </c>
      <c r="AY189" s="6" t="s">
        <v>112</v>
      </c>
      <c r="BE189" s="69">
        <f>IF($U$189="základní",$N$189,0)</f>
        <v>0</v>
      </c>
      <c r="BF189" s="69">
        <f>IF($U$189="snížená",$N$189,0)</f>
        <v>0</v>
      </c>
      <c r="BG189" s="69">
        <f>IF($U$189="zákl. přenesená",$N$189,0)</f>
        <v>0</v>
      </c>
      <c r="BH189" s="69">
        <f>IF($U$189="sníž. přenesená",$N$189,0)</f>
        <v>0</v>
      </c>
      <c r="BI189" s="69">
        <f>IF($U$189="nulová",$N$189,0)</f>
        <v>0</v>
      </c>
      <c r="BJ189" s="6" t="s">
        <v>2</v>
      </c>
      <c r="BK189" s="69">
        <f>ROUND($L$189*$K$189,0)</f>
        <v>0</v>
      </c>
      <c r="BL189" s="6" t="s">
        <v>118</v>
      </c>
      <c r="BM189" s="6" t="s">
        <v>277</v>
      </c>
    </row>
    <row r="190" spans="2:65" s="6" customFormat="1" ht="24" customHeight="1">
      <c r="B190" s="35"/>
      <c r="C190" s="95" t="s">
        <v>278</v>
      </c>
      <c r="D190" s="95" t="s">
        <v>114</v>
      </c>
      <c r="E190" s="96" t="s">
        <v>279</v>
      </c>
      <c r="F190" s="394" t="s">
        <v>280</v>
      </c>
      <c r="G190" s="353"/>
      <c r="H190" s="353"/>
      <c r="I190" s="353"/>
      <c r="J190" s="97" t="s">
        <v>140</v>
      </c>
      <c r="K190" s="98">
        <v>54.8</v>
      </c>
      <c r="L190" s="354"/>
      <c r="M190" s="355"/>
      <c r="N190" s="354">
        <f>ROUND($L$190*$K$190,0)</f>
        <v>0</v>
      </c>
      <c r="O190" s="355"/>
      <c r="P190" s="355"/>
      <c r="Q190" s="355"/>
      <c r="R190" s="37"/>
      <c r="T190" s="99"/>
      <c r="U190" s="20" t="s">
        <v>22</v>
      </c>
      <c r="V190" s="100">
        <v>1.342</v>
      </c>
      <c r="W190" s="100">
        <f>$V$190*$K$190</f>
        <v>73.5416</v>
      </c>
      <c r="X190" s="100">
        <v>0.01394</v>
      </c>
      <c r="Y190" s="100">
        <f>$X$190*$K$190</f>
        <v>0.7639119999999999</v>
      </c>
      <c r="Z190" s="100">
        <v>0</v>
      </c>
      <c r="AA190" s="101">
        <f>$Z$190*$K$190</f>
        <v>0</v>
      </c>
      <c r="AR190" s="6" t="s">
        <v>118</v>
      </c>
      <c r="AT190" s="6" t="s">
        <v>114</v>
      </c>
      <c r="AU190" s="6" t="s">
        <v>39</v>
      </c>
      <c r="AY190" s="6" t="s">
        <v>112</v>
      </c>
      <c r="BE190" s="69">
        <f>IF($U$190="základní",$N$190,0)</f>
        <v>0</v>
      </c>
      <c r="BF190" s="69">
        <f>IF($U$190="snížená",$N$190,0)</f>
        <v>0</v>
      </c>
      <c r="BG190" s="69">
        <f>IF($U$190="zákl. přenesená",$N$190,0)</f>
        <v>0</v>
      </c>
      <c r="BH190" s="69">
        <f>IF($U$190="sníž. přenesená",$N$190,0)</f>
        <v>0</v>
      </c>
      <c r="BI190" s="69">
        <f>IF($U$190="nulová",$N$190,0)</f>
        <v>0</v>
      </c>
      <c r="BJ190" s="6" t="s">
        <v>39</v>
      </c>
      <c r="BK190" s="69">
        <f>ROUND($L$190*$K$190,0)</f>
        <v>0</v>
      </c>
      <c r="BL190" s="6" t="s">
        <v>118</v>
      </c>
      <c r="BM190" s="6" t="s">
        <v>281</v>
      </c>
    </row>
    <row r="191" spans="2:65" s="6" customFormat="1" ht="24" customHeight="1">
      <c r="B191" s="35"/>
      <c r="C191" s="95" t="s">
        <v>282</v>
      </c>
      <c r="D191" s="95" t="s">
        <v>114</v>
      </c>
      <c r="E191" s="96" t="s">
        <v>283</v>
      </c>
      <c r="F191" s="394" t="s">
        <v>284</v>
      </c>
      <c r="G191" s="353"/>
      <c r="H191" s="353"/>
      <c r="I191" s="353"/>
      <c r="J191" s="97" t="s">
        <v>140</v>
      </c>
      <c r="K191" s="98">
        <v>54.8</v>
      </c>
      <c r="L191" s="354"/>
      <c r="M191" s="355"/>
      <c r="N191" s="354">
        <f>ROUND($L$191*$K$191,0)</f>
        <v>0</v>
      </c>
      <c r="O191" s="355"/>
      <c r="P191" s="355"/>
      <c r="Q191" s="355"/>
      <c r="R191" s="37"/>
      <c r="T191" s="99"/>
      <c r="U191" s="20" t="s">
        <v>22</v>
      </c>
      <c r="V191" s="100">
        <v>0.338</v>
      </c>
      <c r="W191" s="100">
        <f>$V$191*$K$191</f>
        <v>18.5224</v>
      </c>
      <c r="X191" s="100">
        <v>0</v>
      </c>
      <c r="Y191" s="100">
        <f>$X$191*$K$191</f>
        <v>0</v>
      </c>
      <c r="Z191" s="100">
        <v>0</v>
      </c>
      <c r="AA191" s="101">
        <f>$Z$191*$K$191</f>
        <v>0</v>
      </c>
      <c r="AR191" s="6" t="s">
        <v>118</v>
      </c>
      <c r="AT191" s="6" t="s">
        <v>114</v>
      </c>
      <c r="AU191" s="6" t="s">
        <v>39</v>
      </c>
      <c r="AY191" s="6" t="s">
        <v>112</v>
      </c>
      <c r="BE191" s="69">
        <f>IF($U$191="základní",$N$191,0)</f>
        <v>0</v>
      </c>
      <c r="BF191" s="69">
        <f>IF($U$191="snížená",$N$191,0)</f>
        <v>0</v>
      </c>
      <c r="BG191" s="69">
        <f>IF($U$191="zákl. přenesená",$N$191,0)</f>
        <v>0</v>
      </c>
      <c r="BH191" s="69">
        <f>IF($U$191="sníž. přenesená",$N$191,0)</f>
        <v>0</v>
      </c>
      <c r="BI191" s="69">
        <f>IF($U$191="nulová",$N$191,0)</f>
        <v>0</v>
      </c>
      <c r="BJ191" s="6" t="s">
        <v>39</v>
      </c>
      <c r="BK191" s="69">
        <f>ROUND($L$191*$K$191,0)</f>
        <v>0</v>
      </c>
      <c r="BL191" s="6" t="s">
        <v>118</v>
      </c>
      <c r="BM191" s="6" t="s">
        <v>285</v>
      </c>
    </row>
    <row r="192" spans="2:65" s="6" customFormat="1" ht="24" customHeight="1">
      <c r="B192" s="35"/>
      <c r="C192" s="95" t="s">
        <v>286</v>
      </c>
      <c r="D192" s="95" t="s">
        <v>114</v>
      </c>
      <c r="E192" s="96" t="s">
        <v>287</v>
      </c>
      <c r="F192" s="394" t="s">
        <v>288</v>
      </c>
      <c r="G192" s="353"/>
      <c r="H192" s="353"/>
      <c r="I192" s="353"/>
      <c r="J192" s="97" t="s">
        <v>289</v>
      </c>
      <c r="K192" s="98">
        <v>1</v>
      </c>
      <c r="L192" s="354"/>
      <c r="M192" s="355"/>
      <c r="N192" s="354">
        <f>ROUND($L$192*$K$192,0)</f>
        <v>0</v>
      </c>
      <c r="O192" s="355"/>
      <c r="P192" s="355"/>
      <c r="Q192" s="355"/>
      <c r="R192" s="37"/>
      <c r="T192" s="99"/>
      <c r="U192" s="20" t="s">
        <v>20</v>
      </c>
      <c r="V192" s="100">
        <v>0</v>
      </c>
      <c r="W192" s="100">
        <f>$V$192*$K$192</f>
        <v>0</v>
      </c>
      <c r="X192" s="100">
        <v>0</v>
      </c>
      <c r="Y192" s="100">
        <f>$X$192*$K$192</f>
        <v>0</v>
      </c>
      <c r="Z192" s="100">
        <v>0</v>
      </c>
      <c r="AA192" s="101">
        <f>$Z$192*$K$192</f>
        <v>0</v>
      </c>
      <c r="AR192" s="6" t="s">
        <v>118</v>
      </c>
      <c r="AT192" s="6" t="s">
        <v>114</v>
      </c>
      <c r="AU192" s="6" t="s">
        <v>39</v>
      </c>
      <c r="AY192" s="6" t="s">
        <v>112</v>
      </c>
      <c r="BE192" s="69">
        <f>IF($U$192="základní",$N$192,0)</f>
        <v>0</v>
      </c>
      <c r="BF192" s="69">
        <f>IF($U$192="snížená",$N$192,0)</f>
        <v>0</v>
      </c>
      <c r="BG192" s="69">
        <f>IF($U$192="zákl. přenesená",$N$192,0)</f>
        <v>0</v>
      </c>
      <c r="BH192" s="69">
        <f>IF($U$192="sníž. přenesená",$N$192,0)</f>
        <v>0</v>
      </c>
      <c r="BI192" s="69">
        <f>IF($U$192="nulová",$N$192,0)</f>
        <v>0</v>
      </c>
      <c r="BJ192" s="6" t="s">
        <v>2</v>
      </c>
      <c r="BK192" s="69">
        <f>ROUND($L$192*$K$192,0)</f>
        <v>0</v>
      </c>
      <c r="BL192" s="6" t="s">
        <v>118</v>
      </c>
      <c r="BM192" s="6" t="s">
        <v>290</v>
      </c>
    </row>
    <row r="193" spans="2:65" s="6" customFormat="1" ht="14.1" customHeight="1">
      <c r="B193" s="35"/>
      <c r="C193" s="95" t="s">
        <v>291</v>
      </c>
      <c r="D193" s="95" t="s">
        <v>114</v>
      </c>
      <c r="E193" s="96" t="s">
        <v>292</v>
      </c>
      <c r="F193" s="394" t="s">
        <v>293</v>
      </c>
      <c r="G193" s="353"/>
      <c r="H193" s="353"/>
      <c r="I193" s="353"/>
      <c r="J193" s="97" t="s">
        <v>140</v>
      </c>
      <c r="K193" s="98">
        <v>7.2</v>
      </c>
      <c r="L193" s="354"/>
      <c r="M193" s="355"/>
      <c r="N193" s="354">
        <f>ROUND($L$193*$K$193,0)</f>
        <v>0</v>
      </c>
      <c r="O193" s="355"/>
      <c r="P193" s="355"/>
      <c r="Q193" s="355"/>
      <c r="R193" s="37"/>
      <c r="T193" s="99"/>
      <c r="U193" s="20" t="s">
        <v>20</v>
      </c>
      <c r="V193" s="100">
        <v>0.839</v>
      </c>
      <c r="W193" s="100">
        <f>$V$193*$K$193</f>
        <v>6.0408</v>
      </c>
      <c r="X193" s="100">
        <v>0.00658</v>
      </c>
      <c r="Y193" s="100">
        <f>$X$193*$K$193</f>
        <v>0.047376</v>
      </c>
      <c r="Z193" s="100">
        <v>0</v>
      </c>
      <c r="AA193" s="101">
        <f>$Z$193*$K$193</f>
        <v>0</v>
      </c>
      <c r="AR193" s="6" t="s">
        <v>135</v>
      </c>
      <c r="AT193" s="6" t="s">
        <v>114</v>
      </c>
      <c r="AU193" s="6" t="s">
        <v>39</v>
      </c>
      <c r="AY193" s="6" t="s">
        <v>112</v>
      </c>
      <c r="BE193" s="69">
        <f>IF($U$193="základní",$N$193,0)</f>
        <v>0</v>
      </c>
      <c r="BF193" s="69">
        <f>IF($U$193="snížená",$N$193,0)</f>
        <v>0</v>
      </c>
      <c r="BG193" s="69">
        <f>IF($U$193="zákl. přenesená",$N$193,0)</f>
        <v>0</v>
      </c>
      <c r="BH193" s="69">
        <f>IF($U$193="sníž. přenesená",$N$193,0)</f>
        <v>0</v>
      </c>
      <c r="BI193" s="69">
        <f>IF($U$193="nulová",$N$193,0)</f>
        <v>0</v>
      </c>
      <c r="BJ193" s="6" t="s">
        <v>2</v>
      </c>
      <c r="BK193" s="69">
        <f>ROUND($L$193*$K$193,0)</f>
        <v>0</v>
      </c>
      <c r="BL193" s="6" t="s">
        <v>135</v>
      </c>
      <c r="BM193" s="6" t="s">
        <v>294</v>
      </c>
    </row>
    <row r="194" spans="2:65" s="6" customFormat="1" ht="14.1" customHeight="1">
      <c r="B194" s="35"/>
      <c r="C194" s="95" t="s">
        <v>295</v>
      </c>
      <c r="D194" s="95" t="s">
        <v>114</v>
      </c>
      <c r="E194" s="96" t="s">
        <v>296</v>
      </c>
      <c r="F194" s="394" t="s">
        <v>297</v>
      </c>
      <c r="G194" s="353"/>
      <c r="H194" s="353"/>
      <c r="I194" s="353"/>
      <c r="J194" s="97" t="s">
        <v>140</v>
      </c>
      <c r="K194" s="98">
        <v>7.2</v>
      </c>
      <c r="L194" s="354"/>
      <c r="M194" s="355"/>
      <c r="N194" s="354">
        <f>ROUND($L$194*$K$194,0)</f>
        <v>0</v>
      </c>
      <c r="O194" s="355"/>
      <c r="P194" s="355"/>
      <c r="Q194" s="355"/>
      <c r="R194" s="37"/>
      <c r="T194" s="99"/>
      <c r="U194" s="20" t="s">
        <v>20</v>
      </c>
      <c r="V194" s="100">
        <v>0.26</v>
      </c>
      <c r="W194" s="100">
        <f>$V$194*$K$194</f>
        <v>1.872</v>
      </c>
      <c r="X194" s="100">
        <v>0</v>
      </c>
      <c r="Y194" s="100">
        <f>$X$194*$K$194</f>
        <v>0</v>
      </c>
      <c r="Z194" s="100">
        <v>0</v>
      </c>
      <c r="AA194" s="101">
        <f>$Z$194*$K$194</f>
        <v>0</v>
      </c>
      <c r="AR194" s="6" t="s">
        <v>118</v>
      </c>
      <c r="AT194" s="6" t="s">
        <v>114</v>
      </c>
      <c r="AU194" s="6" t="s">
        <v>39</v>
      </c>
      <c r="AY194" s="6" t="s">
        <v>112</v>
      </c>
      <c r="BE194" s="69">
        <f>IF($U$194="základní",$N$194,0)</f>
        <v>0</v>
      </c>
      <c r="BF194" s="69">
        <f>IF($U$194="snížená",$N$194,0)</f>
        <v>0</v>
      </c>
      <c r="BG194" s="69">
        <f>IF($U$194="zákl. přenesená",$N$194,0)</f>
        <v>0</v>
      </c>
      <c r="BH194" s="69">
        <f>IF($U$194="sníž. přenesená",$N$194,0)</f>
        <v>0</v>
      </c>
      <c r="BI194" s="69">
        <f>IF($U$194="nulová",$N$194,0)</f>
        <v>0</v>
      </c>
      <c r="BJ194" s="6" t="s">
        <v>2</v>
      </c>
      <c r="BK194" s="69">
        <f>ROUND($L$194*$K$194,0)</f>
        <v>0</v>
      </c>
      <c r="BL194" s="6" t="s">
        <v>118</v>
      </c>
      <c r="BM194" s="6" t="s">
        <v>298</v>
      </c>
    </row>
    <row r="195" spans="2:63" s="84" customFormat="1" ht="30.95" customHeight="1">
      <c r="B195" s="85"/>
      <c r="C195" s="86"/>
      <c r="D195" s="94" t="s">
        <v>60</v>
      </c>
      <c r="E195" s="94"/>
      <c r="F195" s="94"/>
      <c r="G195" s="94"/>
      <c r="H195" s="94"/>
      <c r="I195" s="94"/>
      <c r="J195" s="94"/>
      <c r="K195" s="94"/>
      <c r="L195" s="112"/>
      <c r="M195" s="112"/>
      <c r="N195" s="398">
        <f>$BK$195</f>
        <v>0</v>
      </c>
      <c r="O195" s="397"/>
      <c r="P195" s="397"/>
      <c r="Q195" s="397"/>
      <c r="R195" s="88"/>
      <c r="T195" s="89"/>
      <c r="U195" s="86"/>
      <c r="V195" s="86"/>
      <c r="W195" s="90">
        <f>SUM($W$196:$W$220)</f>
        <v>3603.9979220000005</v>
      </c>
      <c r="X195" s="86"/>
      <c r="Y195" s="90">
        <f>SUM($Y$196:$Y$220)</f>
        <v>550.08712636</v>
      </c>
      <c r="Z195" s="86"/>
      <c r="AA195" s="91">
        <f>SUM($AA$196:$AA$220)</f>
        <v>0</v>
      </c>
      <c r="AR195" s="92" t="s">
        <v>2</v>
      </c>
      <c r="AT195" s="92" t="s">
        <v>36</v>
      </c>
      <c r="AU195" s="92" t="s">
        <v>2</v>
      </c>
      <c r="AY195" s="92" t="s">
        <v>112</v>
      </c>
      <c r="BK195" s="93">
        <f>SUM($BK$196:$BK$220)</f>
        <v>0</v>
      </c>
    </row>
    <row r="196" spans="2:65" s="6" customFormat="1" ht="24" customHeight="1">
      <c r="B196" s="35"/>
      <c r="C196" s="95" t="s">
        <v>299</v>
      </c>
      <c r="D196" s="95" t="s">
        <v>114</v>
      </c>
      <c r="E196" s="96" t="s">
        <v>300</v>
      </c>
      <c r="F196" s="394" t="s">
        <v>301</v>
      </c>
      <c r="G196" s="353"/>
      <c r="H196" s="353"/>
      <c r="I196" s="353"/>
      <c r="J196" s="97" t="s">
        <v>140</v>
      </c>
      <c r="K196" s="98">
        <v>167</v>
      </c>
      <c r="L196" s="354"/>
      <c r="M196" s="355"/>
      <c r="N196" s="354">
        <f>ROUND($L$196*$K$196,0)</f>
        <v>0</v>
      </c>
      <c r="O196" s="355"/>
      <c r="P196" s="355"/>
      <c r="Q196" s="355"/>
      <c r="R196" s="37"/>
      <c r="T196" s="99"/>
      <c r="U196" s="20" t="s">
        <v>22</v>
      </c>
      <c r="V196" s="100">
        <v>0.078</v>
      </c>
      <c r="W196" s="100">
        <f>$V$196*$K$196</f>
        <v>13.026</v>
      </c>
      <c r="X196" s="100">
        <v>9E-05</v>
      </c>
      <c r="Y196" s="100">
        <f>$X$196*$K$196</f>
        <v>0.015030000000000002</v>
      </c>
      <c r="Z196" s="100">
        <v>0</v>
      </c>
      <c r="AA196" s="101">
        <f>$Z$196*$K$196</f>
        <v>0</v>
      </c>
      <c r="AR196" s="6" t="s">
        <v>118</v>
      </c>
      <c r="AT196" s="6" t="s">
        <v>114</v>
      </c>
      <c r="AU196" s="6" t="s">
        <v>39</v>
      </c>
      <c r="AY196" s="6" t="s">
        <v>112</v>
      </c>
      <c r="BE196" s="69">
        <f>IF($U$196="základní",$N$196,0)</f>
        <v>0</v>
      </c>
      <c r="BF196" s="69">
        <f>IF($U$196="snížená",$N$196,0)</f>
        <v>0</v>
      </c>
      <c r="BG196" s="69">
        <f>IF($U$196="zákl. přenesená",$N$196,0)</f>
        <v>0</v>
      </c>
      <c r="BH196" s="69">
        <f>IF($U$196="sníž. přenesená",$N$196,0)</f>
        <v>0</v>
      </c>
      <c r="BI196" s="69">
        <f>IF($U$196="nulová",$N$196,0)</f>
        <v>0</v>
      </c>
      <c r="BJ196" s="6" t="s">
        <v>39</v>
      </c>
      <c r="BK196" s="69">
        <f>ROUND($L$196*$K$196,0)</f>
        <v>0</v>
      </c>
      <c r="BL196" s="6" t="s">
        <v>118</v>
      </c>
      <c r="BM196" s="6" t="s">
        <v>302</v>
      </c>
    </row>
    <row r="197" spans="2:65" s="6" customFormat="1" ht="24" customHeight="1">
      <c r="B197" s="35"/>
      <c r="C197" s="95" t="s">
        <v>303</v>
      </c>
      <c r="D197" s="95" t="s">
        <v>114</v>
      </c>
      <c r="E197" s="96" t="s">
        <v>304</v>
      </c>
      <c r="F197" s="394" t="s">
        <v>305</v>
      </c>
      <c r="G197" s="353"/>
      <c r="H197" s="353"/>
      <c r="I197" s="353"/>
      <c r="J197" s="97" t="s">
        <v>140</v>
      </c>
      <c r="K197" s="98">
        <v>54.8</v>
      </c>
      <c r="L197" s="354"/>
      <c r="M197" s="355"/>
      <c r="N197" s="354">
        <f>ROUND($L$197*$K$197,0)</f>
        <v>0</v>
      </c>
      <c r="O197" s="355"/>
      <c r="P197" s="355"/>
      <c r="Q197" s="355"/>
      <c r="R197" s="37"/>
      <c r="T197" s="99"/>
      <c r="U197" s="20" t="s">
        <v>20</v>
      </c>
      <c r="V197" s="100">
        <v>0.592</v>
      </c>
      <c r="W197" s="100">
        <f>$V$197*$K$197</f>
        <v>32.441599999999994</v>
      </c>
      <c r="X197" s="100">
        <v>0.01838</v>
      </c>
      <c r="Y197" s="100">
        <f>$X$197*$K$197</f>
        <v>1.007224</v>
      </c>
      <c r="Z197" s="100">
        <v>0</v>
      </c>
      <c r="AA197" s="101">
        <f>$Z$197*$K$197</f>
        <v>0</v>
      </c>
      <c r="AR197" s="6" t="s">
        <v>118</v>
      </c>
      <c r="AT197" s="6" t="s">
        <v>114</v>
      </c>
      <c r="AU197" s="6" t="s">
        <v>39</v>
      </c>
      <c r="AY197" s="6" t="s">
        <v>112</v>
      </c>
      <c r="BE197" s="69">
        <f>IF($U$197="základní",$N$197,0)</f>
        <v>0</v>
      </c>
      <c r="BF197" s="69">
        <f>IF($U$197="snížená",$N$197,0)</f>
        <v>0</v>
      </c>
      <c r="BG197" s="69">
        <f>IF($U$197="zákl. přenesená",$N$197,0)</f>
        <v>0</v>
      </c>
      <c r="BH197" s="69">
        <f>IF($U$197="sníž. přenesená",$N$197,0)</f>
        <v>0</v>
      </c>
      <c r="BI197" s="69">
        <f>IF($U$197="nulová",$N$197,0)</f>
        <v>0</v>
      </c>
      <c r="BJ197" s="6" t="s">
        <v>2</v>
      </c>
      <c r="BK197" s="69">
        <f>ROUND($L$197*$K$197,0)</f>
        <v>0</v>
      </c>
      <c r="BL197" s="6" t="s">
        <v>118</v>
      </c>
      <c r="BM197" s="6" t="s">
        <v>306</v>
      </c>
    </row>
    <row r="198" spans="2:65" s="6" customFormat="1" ht="14.1" customHeight="1">
      <c r="B198" s="35"/>
      <c r="C198" s="95" t="s">
        <v>307</v>
      </c>
      <c r="D198" s="95" t="s">
        <v>114</v>
      </c>
      <c r="E198" s="96" t="s">
        <v>308</v>
      </c>
      <c r="F198" s="394" t="s">
        <v>309</v>
      </c>
      <c r="G198" s="353"/>
      <c r="H198" s="353"/>
      <c r="I198" s="353"/>
      <c r="J198" s="97" t="s">
        <v>140</v>
      </c>
      <c r="K198" s="98">
        <v>9.6</v>
      </c>
      <c r="L198" s="354"/>
      <c r="M198" s="355"/>
      <c r="N198" s="354">
        <f>ROUND($L$198*$K$198,0)</f>
        <v>0</v>
      </c>
      <c r="O198" s="355"/>
      <c r="P198" s="355"/>
      <c r="Q198" s="355"/>
      <c r="R198" s="37"/>
      <c r="T198" s="99"/>
      <c r="U198" s="20" t="s">
        <v>20</v>
      </c>
      <c r="V198" s="100">
        <v>0</v>
      </c>
      <c r="W198" s="100">
        <f>$V$198*$K$198</f>
        <v>0</v>
      </c>
      <c r="X198" s="100">
        <v>0</v>
      </c>
      <c r="Y198" s="100">
        <f>$X$198*$K$198</f>
        <v>0</v>
      </c>
      <c r="Z198" s="100">
        <v>0</v>
      </c>
      <c r="AA198" s="101">
        <f>$Z$198*$K$198</f>
        <v>0</v>
      </c>
      <c r="AR198" s="6" t="s">
        <v>118</v>
      </c>
      <c r="AT198" s="6" t="s">
        <v>114</v>
      </c>
      <c r="AU198" s="6" t="s">
        <v>39</v>
      </c>
      <c r="AY198" s="6" t="s">
        <v>112</v>
      </c>
      <c r="BE198" s="69">
        <f>IF($U$198="základní",$N$198,0)</f>
        <v>0</v>
      </c>
      <c r="BF198" s="69">
        <f>IF($U$198="snížená",$N$198,0)</f>
        <v>0</v>
      </c>
      <c r="BG198" s="69">
        <f>IF($U$198="zákl. přenesená",$N$198,0)</f>
        <v>0</v>
      </c>
      <c r="BH198" s="69">
        <f>IF($U$198="sníž. přenesená",$N$198,0)</f>
        <v>0</v>
      </c>
      <c r="BI198" s="69">
        <f>IF($U$198="nulová",$N$198,0)</f>
        <v>0</v>
      </c>
      <c r="BJ198" s="6" t="s">
        <v>2</v>
      </c>
      <c r="BK198" s="69">
        <f>ROUND($L$198*$K$198,0)</f>
        <v>0</v>
      </c>
      <c r="BL198" s="6" t="s">
        <v>118</v>
      </c>
      <c r="BM198" s="6" t="s">
        <v>310</v>
      </c>
    </row>
    <row r="199" spans="2:65" s="6" customFormat="1" ht="24" customHeight="1">
      <c r="B199" s="35"/>
      <c r="C199" s="95" t="s">
        <v>311</v>
      </c>
      <c r="D199" s="95" t="s">
        <v>114</v>
      </c>
      <c r="E199" s="96" t="s">
        <v>312</v>
      </c>
      <c r="F199" s="394" t="s">
        <v>313</v>
      </c>
      <c r="G199" s="353"/>
      <c r="H199" s="353"/>
      <c r="I199" s="353"/>
      <c r="J199" s="97" t="s">
        <v>140</v>
      </c>
      <c r="K199" s="98">
        <v>60</v>
      </c>
      <c r="L199" s="354"/>
      <c r="M199" s="355"/>
      <c r="N199" s="354">
        <f>ROUND($L$199*$K$199,0)</f>
        <v>0</v>
      </c>
      <c r="O199" s="355"/>
      <c r="P199" s="355"/>
      <c r="Q199" s="355"/>
      <c r="R199" s="37"/>
      <c r="T199" s="99"/>
      <c r="U199" s="20" t="s">
        <v>20</v>
      </c>
      <c r="V199" s="100">
        <v>0.583</v>
      </c>
      <c r="W199" s="100">
        <f>$V$199*$K$199</f>
        <v>34.98</v>
      </c>
      <c r="X199" s="100">
        <v>0.0284</v>
      </c>
      <c r="Y199" s="100">
        <f>$X$199*$K$199</f>
        <v>1.7040000000000002</v>
      </c>
      <c r="Z199" s="100">
        <v>0</v>
      </c>
      <c r="AA199" s="101">
        <f>$Z$199*$K$199</f>
        <v>0</v>
      </c>
      <c r="AR199" s="6" t="s">
        <v>118</v>
      </c>
      <c r="AT199" s="6" t="s">
        <v>114</v>
      </c>
      <c r="AU199" s="6" t="s">
        <v>39</v>
      </c>
      <c r="AY199" s="6" t="s">
        <v>112</v>
      </c>
      <c r="BE199" s="69">
        <f>IF($U$199="základní",$N$199,0)</f>
        <v>0</v>
      </c>
      <c r="BF199" s="69">
        <f>IF($U$199="snížená",$N$199,0)</f>
        <v>0</v>
      </c>
      <c r="BG199" s="69">
        <f>IF($U$199="zákl. přenesená",$N$199,0)</f>
        <v>0</v>
      </c>
      <c r="BH199" s="69">
        <f>IF($U$199="sníž. přenesená",$N$199,0)</f>
        <v>0</v>
      </c>
      <c r="BI199" s="69">
        <f>IF($U$199="nulová",$N$199,0)</f>
        <v>0</v>
      </c>
      <c r="BJ199" s="6" t="s">
        <v>2</v>
      </c>
      <c r="BK199" s="69">
        <f>ROUND($L$199*$K$199,0)</f>
        <v>0</v>
      </c>
      <c r="BL199" s="6" t="s">
        <v>118</v>
      </c>
      <c r="BM199" s="6" t="s">
        <v>314</v>
      </c>
    </row>
    <row r="200" spans="2:65" s="6" customFormat="1" ht="14.1" customHeight="1">
      <c r="B200" s="35"/>
      <c r="C200" s="95" t="s">
        <v>315</v>
      </c>
      <c r="D200" s="95" t="s">
        <v>114</v>
      </c>
      <c r="E200" s="96" t="s">
        <v>316</v>
      </c>
      <c r="F200" s="394" t="s">
        <v>317</v>
      </c>
      <c r="G200" s="353"/>
      <c r="H200" s="353"/>
      <c r="I200" s="353"/>
      <c r="J200" s="97" t="s">
        <v>140</v>
      </c>
      <c r="K200" s="98">
        <v>29.78</v>
      </c>
      <c r="L200" s="354"/>
      <c r="M200" s="355"/>
      <c r="N200" s="354">
        <f>ROUND($L$200*$K$200,0)</f>
        <v>0</v>
      </c>
      <c r="O200" s="355"/>
      <c r="P200" s="355"/>
      <c r="Q200" s="355"/>
      <c r="R200" s="37"/>
      <c r="T200" s="99"/>
      <c r="U200" s="20" t="s">
        <v>20</v>
      </c>
      <c r="V200" s="100">
        <v>0.251</v>
      </c>
      <c r="W200" s="100">
        <f>$V$200*$K$200</f>
        <v>7.47478</v>
      </c>
      <c r="X200" s="100">
        <v>0.008</v>
      </c>
      <c r="Y200" s="100">
        <f>$X$200*$K$200</f>
        <v>0.23824</v>
      </c>
      <c r="Z200" s="100">
        <v>0</v>
      </c>
      <c r="AA200" s="101">
        <f>$Z$200*$K$200</f>
        <v>0</v>
      </c>
      <c r="AR200" s="6" t="s">
        <v>118</v>
      </c>
      <c r="AT200" s="6" t="s">
        <v>114</v>
      </c>
      <c r="AU200" s="6" t="s">
        <v>39</v>
      </c>
      <c r="AY200" s="6" t="s">
        <v>112</v>
      </c>
      <c r="BE200" s="69">
        <f>IF($U$200="základní",$N$200,0)</f>
        <v>0</v>
      </c>
      <c r="BF200" s="69">
        <f>IF($U$200="snížená",$N$200,0)</f>
        <v>0</v>
      </c>
      <c r="BG200" s="69">
        <f>IF($U$200="zákl. přenesená",$N$200,0)</f>
        <v>0</v>
      </c>
      <c r="BH200" s="69">
        <f>IF($U$200="sníž. přenesená",$N$200,0)</f>
        <v>0</v>
      </c>
      <c r="BI200" s="69">
        <f>IF($U$200="nulová",$N$200,0)</f>
        <v>0</v>
      </c>
      <c r="BJ200" s="6" t="s">
        <v>2</v>
      </c>
      <c r="BK200" s="69">
        <f>ROUND($L$200*$K$200,0)</f>
        <v>0</v>
      </c>
      <c r="BL200" s="6" t="s">
        <v>118</v>
      </c>
      <c r="BM200" s="6" t="s">
        <v>318</v>
      </c>
    </row>
    <row r="201" spans="2:65" s="6" customFormat="1" ht="24" customHeight="1">
      <c r="B201" s="35"/>
      <c r="C201" s="95" t="s">
        <v>319</v>
      </c>
      <c r="D201" s="95" t="s">
        <v>114</v>
      </c>
      <c r="E201" s="96" t="s">
        <v>320</v>
      </c>
      <c r="F201" s="394" t="s">
        <v>321</v>
      </c>
      <c r="G201" s="353"/>
      <c r="H201" s="353"/>
      <c r="I201" s="353"/>
      <c r="J201" s="97" t="s">
        <v>140</v>
      </c>
      <c r="K201" s="98">
        <v>110</v>
      </c>
      <c r="L201" s="354"/>
      <c r="M201" s="355"/>
      <c r="N201" s="354">
        <f>ROUND($L$201*$K$201,0)</f>
        <v>0</v>
      </c>
      <c r="O201" s="355"/>
      <c r="P201" s="355"/>
      <c r="Q201" s="355"/>
      <c r="R201" s="37"/>
      <c r="T201" s="99"/>
      <c r="U201" s="20" t="s">
        <v>20</v>
      </c>
      <c r="V201" s="100">
        <v>0.405</v>
      </c>
      <c r="W201" s="100">
        <f>$V$201*$K$201</f>
        <v>44.550000000000004</v>
      </c>
      <c r="X201" s="100">
        <v>0.0262</v>
      </c>
      <c r="Y201" s="100">
        <f>$X$201*$K$201</f>
        <v>2.882</v>
      </c>
      <c r="Z201" s="100">
        <v>0</v>
      </c>
      <c r="AA201" s="101">
        <f>$Z$201*$K$201</f>
        <v>0</v>
      </c>
      <c r="AR201" s="6" t="s">
        <v>118</v>
      </c>
      <c r="AT201" s="6" t="s">
        <v>114</v>
      </c>
      <c r="AU201" s="6" t="s">
        <v>39</v>
      </c>
      <c r="AY201" s="6" t="s">
        <v>112</v>
      </c>
      <c r="BE201" s="69">
        <f>IF($U$201="základní",$N$201,0)</f>
        <v>0</v>
      </c>
      <c r="BF201" s="69">
        <f>IF($U$201="snížená",$N$201,0)</f>
        <v>0</v>
      </c>
      <c r="BG201" s="69">
        <f>IF($U$201="zákl. přenesená",$N$201,0)</f>
        <v>0</v>
      </c>
      <c r="BH201" s="69">
        <f>IF($U$201="sníž. přenesená",$N$201,0)</f>
        <v>0</v>
      </c>
      <c r="BI201" s="69">
        <f>IF($U$201="nulová",$N$201,0)</f>
        <v>0</v>
      </c>
      <c r="BJ201" s="6" t="s">
        <v>2</v>
      </c>
      <c r="BK201" s="69">
        <f>ROUND($L$201*$K$201,0)</f>
        <v>0</v>
      </c>
      <c r="BL201" s="6" t="s">
        <v>118</v>
      </c>
      <c r="BM201" s="6" t="s">
        <v>322</v>
      </c>
    </row>
    <row r="202" spans="2:65" s="6" customFormat="1" ht="24" customHeight="1">
      <c r="B202" s="35"/>
      <c r="C202" s="95" t="s">
        <v>323</v>
      </c>
      <c r="D202" s="95" t="s">
        <v>114</v>
      </c>
      <c r="E202" s="96" t="s">
        <v>324</v>
      </c>
      <c r="F202" s="394" t="s">
        <v>325</v>
      </c>
      <c r="G202" s="353"/>
      <c r="H202" s="353"/>
      <c r="I202" s="353"/>
      <c r="J202" s="97" t="s">
        <v>140</v>
      </c>
      <c r="K202" s="98">
        <v>149.38</v>
      </c>
      <c r="L202" s="354"/>
      <c r="M202" s="355"/>
      <c r="N202" s="354">
        <f>ROUND($L$202*$K$202,0)</f>
        <v>0</v>
      </c>
      <c r="O202" s="355"/>
      <c r="P202" s="355"/>
      <c r="Q202" s="355"/>
      <c r="R202" s="37"/>
      <c r="T202" s="99"/>
      <c r="U202" s="20" t="s">
        <v>22</v>
      </c>
      <c r="V202" s="100">
        <v>0.425</v>
      </c>
      <c r="W202" s="100">
        <f>$V$202*$K$202</f>
        <v>63.4865</v>
      </c>
      <c r="X202" s="100">
        <v>0.04414</v>
      </c>
      <c r="Y202" s="100">
        <f>$X$202*$K$202</f>
        <v>6.593633199999999</v>
      </c>
      <c r="Z202" s="100">
        <v>0</v>
      </c>
      <c r="AA202" s="101">
        <f>$Z$202*$K$202</f>
        <v>0</v>
      </c>
      <c r="AR202" s="6" t="s">
        <v>118</v>
      </c>
      <c r="AT202" s="6" t="s">
        <v>114</v>
      </c>
      <c r="AU202" s="6" t="s">
        <v>39</v>
      </c>
      <c r="AY202" s="6" t="s">
        <v>112</v>
      </c>
      <c r="BE202" s="69">
        <f>IF($U$202="základní",$N$202,0)</f>
        <v>0</v>
      </c>
      <c r="BF202" s="69">
        <f>IF($U$202="snížená",$N$202,0)</f>
        <v>0</v>
      </c>
      <c r="BG202" s="69">
        <f>IF($U$202="zákl. přenesená",$N$202,0)</f>
        <v>0</v>
      </c>
      <c r="BH202" s="69">
        <f>IF($U$202="sníž. přenesená",$N$202,0)</f>
        <v>0</v>
      </c>
      <c r="BI202" s="69">
        <f>IF($U$202="nulová",$N$202,0)</f>
        <v>0</v>
      </c>
      <c r="BJ202" s="6" t="s">
        <v>39</v>
      </c>
      <c r="BK202" s="69">
        <f>ROUND($L$202*$K$202,0)</f>
        <v>0</v>
      </c>
      <c r="BL202" s="6" t="s">
        <v>118</v>
      </c>
      <c r="BM202" s="6" t="s">
        <v>326</v>
      </c>
    </row>
    <row r="203" spans="2:65" s="6" customFormat="1" ht="24" customHeight="1">
      <c r="B203" s="35"/>
      <c r="C203" s="95" t="s">
        <v>327</v>
      </c>
      <c r="D203" s="95" t="s">
        <v>114</v>
      </c>
      <c r="E203" s="96" t="s">
        <v>328</v>
      </c>
      <c r="F203" s="394" t="s">
        <v>329</v>
      </c>
      <c r="G203" s="353"/>
      <c r="H203" s="353"/>
      <c r="I203" s="353"/>
      <c r="J203" s="97" t="s">
        <v>140</v>
      </c>
      <c r="K203" s="98">
        <v>1266.52</v>
      </c>
      <c r="L203" s="354"/>
      <c r="M203" s="355"/>
      <c r="N203" s="354">
        <f>ROUND($L$203*$K$203,0)</f>
        <v>0</v>
      </c>
      <c r="O203" s="355"/>
      <c r="P203" s="355"/>
      <c r="Q203" s="355"/>
      <c r="R203" s="37"/>
      <c r="T203" s="99"/>
      <c r="U203" s="20" t="s">
        <v>22</v>
      </c>
      <c r="V203" s="100">
        <v>0.55</v>
      </c>
      <c r="W203" s="100">
        <f>$V$203*$K$203</f>
        <v>696.586</v>
      </c>
      <c r="X203" s="100">
        <v>0.04766</v>
      </c>
      <c r="Y203" s="100">
        <f>$X$203*$K$203</f>
        <v>60.3623432</v>
      </c>
      <c r="Z203" s="100">
        <v>0</v>
      </c>
      <c r="AA203" s="101">
        <f>$Z$203*$K$203</f>
        <v>0</v>
      </c>
      <c r="AR203" s="6" t="s">
        <v>118</v>
      </c>
      <c r="AT203" s="6" t="s">
        <v>114</v>
      </c>
      <c r="AU203" s="6" t="s">
        <v>39</v>
      </c>
      <c r="AY203" s="6" t="s">
        <v>112</v>
      </c>
      <c r="BE203" s="69">
        <f>IF($U$203="základní",$N$203,0)</f>
        <v>0</v>
      </c>
      <c r="BF203" s="69">
        <f>IF($U$203="snížená",$N$203,0)</f>
        <v>0</v>
      </c>
      <c r="BG203" s="69">
        <f>IF($U$203="zákl. přenesená",$N$203,0)</f>
        <v>0</v>
      </c>
      <c r="BH203" s="69">
        <f>IF($U$203="sníž. přenesená",$N$203,0)</f>
        <v>0</v>
      </c>
      <c r="BI203" s="69">
        <f>IF($U$203="nulová",$N$203,0)</f>
        <v>0</v>
      </c>
      <c r="BJ203" s="6" t="s">
        <v>39</v>
      </c>
      <c r="BK203" s="69">
        <f>ROUND($L$203*$K$203,0)</f>
        <v>0</v>
      </c>
      <c r="BL203" s="6" t="s">
        <v>118</v>
      </c>
      <c r="BM203" s="6" t="s">
        <v>330</v>
      </c>
    </row>
    <row r="204" spans="2:65" s="6" customFormat="1" ht="24" customHeight="1">
      <c r="B204" s="35"/>
      <c r="C204" s="95" t="s">
        <v>331</v>
      </c>
      <c r="D204" s="95" t="s">
        <v>114</v>
      </c>
      <c r="E204" s="96" t="s">
        <v>332</v>
      </c>
      <c r="F204" s="394" t="s">
        <v>333</v>
      </c>
      <c r="G204" s="353"/>
      <c r="H204" s="353"/>
      <c r="I204" s="353"/>
      <c r="J204" s="97" t="s">
        <v>334</v>
      </c>
      <c r="K204" s="98">
        <v>6</v>
      </c>
      <c r="L204" s="354"/>
      <c r="M204" s="355"/>
      <c r="N204" s="354">
        <f>ROUND($L$204*$K$204,0)</f>
        <v>0</v>
      </c>
      <c r="O204" s="355"/>
      <c r="P204" s="355"/>
      <c r="Q204" s="355"/>
      <c r="R204" s="37"/>
      <c r="T204" s="99"/>
      <c r="U204" s="20" t="s">
        <v>20</v>
      </c>
      <c r="V204" s="100">
        <v>0</v>
      </c>
      <c r="W204" s="100">
        <f>$V$204*$K$204</f>
        <v>0</v>
      </c>
      <c r="X204" s="100">
        <v>0</v>
      </c>
      <c r="Y204" s="100">
        <f>$X$204*$K$204</f>
        <v>0</v>
      </c>
      <c r="Z204" s="100">
        <v>0</v>
      </c>
      <c r="AA204" s="101">
        <f>$Z$204*$K$204</f>
        <v>0</v>
      </c>
      <c r="AR204" s="6" t="s">
        <v>118</v>
      </c>
      <c r="AT204" s="6" t="s">
        <v>114</v>
      </c>
      <c r="AU204" s="6" t="s">
        <v>39</v>
      </c>
      <c r="AY204" s="6" t="s">
        <v>112</v>
      </c>
      <c r="BE204" s="69">
        <f>IF($U$204="základní",$N$204,0)</f>
        <v>0</v>
      </c>
      <c r="BF204" s="69">
        <f>IF($U$204="snížená",$N$204,0)</f>
        <v>0</v>
      </c>
      <c r="BG204" s="69">
        <f>IF($U$204="zákl. přenesená",$N$204,0)</f>
        <v>0</v>
      </c>
      <c r="BH204" s="69">
        <f>IF($U$204="sníž. přenesená",$N$204,0)</f>
        <v>0</v>
      </c>
      <c r="BI204" s="69">
        <f>IF($U$204="nulová",$N$204,0)</f>
        <v>0</v>
      </c>
      <c r="BJ204" s="6" t="s">
        <v>2</v>
      </c>
      <c r="BK204" s="69">
        <f>ROUND($L$204*$K$204,0)</f>
        <v>0</v>
      </c>
      <c r="BL204" s="6" t="s">
        <v>118</v>
      </c>
      <c r="BM204" s="6" t="s">
        <v>335</v>
      </c>
    </row>
    <row r="205" spans="2:65" s="6" customFormat="1" ht="24" customHeight="1">
      <c r="B205" s="35"/>
      <c r="C205" s="95" t="s">
        <v>336</v>
      </c>
      <c r="D205" s="95" t="s">
        <v>114</v>
      </c>
      <c r="E205" s="96" t="s">
        <v>337</v>
      </c>
      <c r="F205" s="394" t="s">
        <v>338</v>
      </c>
      <c r="G205" s="353"/>
      <c r="H205" s="353"/>
      <c r="I205" s="353"/>
      <c r="J205" s="97" t="s">
        <v>140</v>
      </c>
      <c r="K205" s="98">
        <v>35.84</v>
      </c>
      <c r="L205" s="354"/>
      <c r="M205" s="355"/>
      <c r="N205" s="354">
        <f>ROUND($L$205*$K$205,0)</f>
        <v>0</v>
      </c>
      <c r="O205" s="355"/>
      <c r="P205" s="355"/>
      <c r="Q205" s="355"/>
      <c r="R205" s="37"/>
      <c r="T205" s="99"/>
      <c r="U205" s="20" t="s">
        <v>20</v>
      </c>
      <c r="V205" s="100">
        <v>0.67</v>
      </c>
      <c r="W205" s="100">
        <f>$V$205*$K$205</f>
        <v>24.012800000000002</v>
      </c>
      <c r="X205" s="100">
        <v>0.01838</v>
      </c>
      <c r="Y205" s="100">
        <f>$X$205*$K$205</f>
        <v>0.6587392000000001</v>
      </c>
      <c r="Z205" s="100">
        <v>0</v>
      </c>
      <c r="AA205" s="101">
        <f>$Z$205*$K$205</f>
        <v>0</v>
      </c>
      <c r="AR205" s="6" t="s">
        <v>118</v>
      </c>
      <c r="AT205" s="6" t="s">
        <v>114</v>
      </c>
      <c r="AU205" s="6" t="s">
        <v>39</v>
      </c>
      <c r="AY205" s="6" t="s">
        <v>112</v>
      </c>
      <c r="BE205" s="69">
        <f>IF($U$205="základní",$N$205,0)</f>
        <v>0</v>
      </c>
      <c r="BF205" s="69">
        <f>IF($U$205="snížená",$N$205,0)</f>
        <v>0</v>
      </c>
      <c r="BG205" s="69">
        <f>IF($U$205="zákl. přenesená",$N$205,0)</f>
        <v>0</v>
      </c>
      <c r="BH205" s="69">
        <f>IF($U$205="sníž. přenesená",$N$205,0)</f>
        <v>0</v>
      </c>
      <c r="BI205" s="69">
        <f>IF($U$205="nulová",$N$205,0)</f>
        <v>0</v>
      </c>
      <c r="BJ205" s="6" t="s">
        <v>2</v>
      </c>
      <c r="BK205" s="69">
        <f>ROUND($L$205*$K$205,0)</f>
        <v>0</v>
      </c>
      <c r="BL205" s="6" t="s">
        <v>118</v>
      </c>
      <c r="BM205" s="6" t="s">
        <v>339</v>
      </c>
    </row>
    <row r="206" spans="2:65" s="6" customFormat="1" ht="14.1" customHeight="1">
      <c r="B206" s="35"/>
      <c r="C206" s="95" t="s">
        <v>340</v>
      </c>
      <c r="D206" s="95" t="s">
        <v>114</v>
      </c>
      <c r="E206" s="96" t="s">
        <v>341</v>
      </c>
      <c r="F206" s="394" t="s">
        <v>342</v>
      </c>
      <c r="G206" s="353"/>
      <c r="H206" s="353"/>
      <c r="I206" s="353"/>
      <c r="J206" s="97" t="s">
        <v>140</v>
      </c>
      <c r="K206" s="98">
        <v>77</v>
      </c>
      <c r="L206" s="354"/>
      <c r="M206" s="355"/>
      <c r="N206" s="354">
        <f>ROUND($L$206*$K$206,0)</f>
        <v>0</v>
      </c>
      <c r="O206" s="355"/>
      <c r="P206" s="355"/>
      <c r="Q206" s="355"/>
      <c r="R206" s="37"/>
      <c r="T206" s="99"/>
      <c r="U206" s="20" t="s">
        <v>20</v>
      </c>
      <c r="V206" s="100">
        <v>0.34</v>
      </c>
      <c r="W206" s="100">
        <f>$V$206*$K$206</f>
        <v>26.180000000000003</v>
      </c>
      <c r="X206" s="100">
        <v>0.00085</v>
      </c>
      <c r="Y206" s="100">
        <f>$X$206*$K$206</f>
        <v>0.06545</v>
      </c>
      <c r="Z206" s="100">
        <v>0</v>
      </c>
      <c r="AA206" s="101">
        <f>$Z$206*$K$206</f>
        <v>0</v>
      </c>
      <c r="AR206" s="6" t="s">
        <v>118</v>
      </c>
      <c r="AT206" s="6" t="s">
        <v>114</v>
      </c>
      <c r="AU206" s="6" t="s">
        <v>39</v>
      </c>
      <c r="AY206" s="6" t="s">
        <v>112</v>
      </c>
      <c r="BE206" s="69">
        <f>IF($U$206="základní",$N$206,0)</f>
        <v>0</v>
      </c>
      <c r="BF206" s="69">
        <f>IF($U$206="snížená",$N$206,0)</f>
        <v>0</v>
      </c>
      <c r="BG206" s="69">
        <f>IF($U$206="zákl. přenesená",$N$206,0)</f>
        <v>0</v>
      </c>
      <c r="BH206" s="69">
        <f>IF($U$206="sníž. přenesená",$N$206,0)</f>
        <v>0</v>
      </c>
      <c r="BI206" s="69">
        <f>IF($U$206="nulová",$N$206,0)</f>
        <v>0</v>
      </c>
      <c r="BJ206" s="6" t="s">
        <v>2</v>
      </c>
      <c r="BK206" s="69">
        <f>ROUND($L$206*$K$206,0)</f>
        <v>0</v>
      </c>
      <c r="BL206" s="6" t="s">
        <v>118</v>
      </c>
      <c r="BM206" s="6" t="s">
        <v>343</v>
      </c>
    </row>
    <row r="207" spans="2:65" s="6" customFormat="1" ht="24" customHeight="1">
      <c r="B207" s="35"/>
      <c r="C207" s="95" t="s">
        <v>344</v>
      </c>
      <c r="D207" s="95" t="s">
        <v>114</v>
      </c>
      <c r="E207" s="96" t="s">
        <v>345</v>
      </c>
      <c r="F207" s="394" t="s">
        <v>346</v>
      </c>
      <c r="G207" s="353"/>
      <c r="H207" s="353"/>
      <c r="I207" s="353"/>
      <c r="J207" s="97" t="s">
        <v>140</v>
      </c>
      <c r="K207" s="98">
        <v>78.2</v>
      </c>
      <c r="L207" s="354"/>
      <c r="M207" s="355"/>
      <c r="N207" s="354">
        <f>ROUND($L$207*$K$207,0)</f>
        <v>0</v>
      </c>
      <c r="O207" s="355"/>
      <c r="P207" s="355"/>
      <c r="Q207" s="355"/>
      <c r="R207" s="37"/>
      <c r="T207" s="99"/>
      <c r="U207" s="20" t="s">
        <v>22</v>
      </c>
      <c r="V207" s="100">
        <v>0.23</v>
      </c>
      <c r="W207" s="100">
        <f>$V$207*$K$207</f>
        <v>17.986</v>
      </c>
      <c r="X207" s="100">
        <v>0.0025</v>
      </c>
      <c r="Y207" s="100">
        <f>$X$207*$K$207</f>
        <v>0.1955</v>
      </c>
      <c r="Z207" s="100">
        <v>0</v>
      </c>
      <c r="AA207" s="101">
        <f>$Z$207*$K$207</f>
        <v>0</v>
      </c>
      <c r="AR207" s="6" t="s">
        <v>118</v>
      </c>
      <c r="AT207" s="6" t="s">
        <v>114</v>
      </c>
      <c r="AU207" s="6" t="s">
        <v>39</v>
      </c>
      <c r="AY207" s="6" t="s">
        <v>112</v>
      </c>
      <c r="BE207" s="69">
        <f>IF($U$207="základní",$N$207,0)</f>
        <v>0</v>
      </c>
      <c r="BF207" s="69">
        <f>IF($U$207="snížená",$N$207,0)</f>
        <v>0</v>
      </c>
      <c r="BG207" s="69">
        <f>IF($U$207="zákl. přenesená",$N$207,0)</f>
        <v>0</v>
      </c>
      <c r="BH207" s="69">
        <f>IF($U$207="sníž. přenesená",$N$207,0)</f>
        <v>0</v>
      </c>
      <c r="BI207" s="69">
        <f>IF($U$207="nulová",$N$207,0)</f>
        <v>0</v>
      </c>
      <c r="BJ207" s="6" t="s">
        <v>39</v>
      </c>
      <c r="BK207" s="69">
        <f>ROUND($L$207*$K$207,0)</f>
        <v>0</v>
      </c>
      <c r="BL207" s="6" t="s">
        <v>118</v>
      </c>
      <c r="BM207" s="6" t="s">
        <v>347</v>
      </c>
    </row>
    <row r="208" spans="2:65" s="6" customFormat="1" ht="14.1" customHeight="1">
      <c r="B208" s="35"/>
      <c r="C208" s="95" t="s">
        <v>348</v>
      </c>
      <c r="D208" s="95" t="s">
        <v>114</v>
      </c>
      <c r="E208" s="96" t="s">
        <v>349</v>
      </c>
      <c r="F208" s="394" t="s">
        <v>350</v>
      </c>
      <c r="G208" s="353"/>
      <c r="H208" s="353"/>
      <c r="I208" s="353"/>
      <c r="J208" s="97" t="s">
        <v>140</v>
      </c>
      <c r="K208" s="98">
        <v>47.9</v>
      </c>
      <c r="L208" s="354"/>
      <c r="M208" s="355"/>
      <c r="N208" s="354">
        <f>ROUND($L$208*$K$208,0)</f>
        <v>0</v>
      </c>
      <c r="O208" s="355"/>
      <c r="P208" s="355"/>
      <c r="Q208" s="355"/>
      <c r="R208" s="37"/>
      <c r="T208" s="99"/>
      <c r="U208" s="20" t="s">
        <v>22</v>
      </c>
      <c r="V208" s="100">
        <v>0.078</v>
      </c>
      <c r="W208" s="100">
        <f>$V$208*$K$208</f>
        <v>3.7361999999999997</v>
      </c>
      <c r="X208" s="100">
        <v>0.00011</v>
      </c>
      <c r="Y208" s="100">
        <f>$X$208*$K$208</f>
        <v>0.005269</v>
      </c>
      <c r="Z208" s="100">
        <v>0</v>
      </c>
      <c r="AA208" s="101">
        <f>$Z$208*$K$208</f>
        <v>0</v>
      </c>
      <c r="AR208" s="6" t="s">
        <v>118</v>
      </c>
      <c r="AT208" s="6" t="s">
        <v>114</v>
      </c>
      <c r="AU208" s="6" t="s">
        <v>39</v>
      </c>
      <c r="AY208" s="6" t="s">
        <v>112</v>
      </c>
      <c r="BE208" s="69">
        <f>IF($U$208="základní",$N$208,0)</f>
        <v>0</v>
      </c>
      <c r="BF208" s="69">
        <f>IF($U$208="snížená",$N$208,0)</f>
        <v>0</v>
      </c>
      <c r="BG208" s="69">
        <f>IF($U$208="zákl. přenesená",$N$208,0)</f>
        <v>0</v>
      </c>
      <c r="BH208" s="69">
        <f>IF($U$208="sníž. přenesená",$N$208,0)</f>
        <v>0</v>
      </c>
      <c r="BI208" s="69">
        <f>IF($U$208="nulová",$N$208,0)</f>
        <v>0</v>
      </c>
      <c r="BJ208" s="6" t="s">
        <v>39</v>
      </c>
      <c r="BK208" s="69">
        <f>ROUND($L$208*$K$208,0)</f>
        <v>0</v>
      </c>
      <c r="BL208" s="6" t="s">
        <v>118</v>
      </c>
      <c r="BM208" s="6" t="s">
        <v>351</v>
      </c>
    </row>
    <row r="209" spans="2:65" s="6" customFormat="1" ht="24" customHeight="1">
      <c r="B209" s="35"/>
      <c r="C209" s="95" t="s">
        <v>352</v>
      </c>
      <c r="D209" s="95" t="s">
        <v>114</v>
      </c>
      <c r="E209" s="96" t="s">
        <v>353</v>
      </c>
      <c r="F209" s="394" t="s">
        <v>354</v>
      </c>
      <c r="G209" s="353"/>
      <c r="H209" s="353"/>
      <c r="I209" s="353"/>
      <c r="J209" s="97" t="s">
        <v>140</v>
      </c>
      <c r="K209" s="98">
        <v>150</v>
      </c>
      <c r="L209" s="354"/>
      <c r="M209" s="355"/>
      <c r="N209" s="354">
        <f>ROUND($L$209*$K$209,0)</f>
        <v>0</v>
      </c>
      <c r="O209" s="355"/>
      <c r="P209" s="355"/>
      <c r="Q209" s="355"/>
      <c r="R209" s="37"/>
      <c r="T209" s="99"/>
      <c r="U209" s="20" t="s">
        <v>20</v>
      </c>
      <c r="V209" s="100">
        <v>4.465</v>
      </c>
      <c r="W209" s="100">
        <f>$V$209*$K$209</f>
        <v>669.75</v>
      </c>
      <c r="X209" s="100">
        <v>0.0644</v>
      </c>
      <c r="Y209" s="100">
        <f>$X$209*$K$209</f>
        <v>9.66</v>
      </c>
      <c r="Z209" s="100">
        <v>0</v>
      </c>
      <c r="AA209" s="101">
        <f>$Z$209*$K$209</f>
        <v>0</v>
      </c>
      <c r="AR209" s="6" t="s">
        <v>118</v>
      </c>
      <c r="AT209" s="6" t="s">
        <v>114</v>
      </c>
      <c r="AU209" s="6" t="s">
        <v>39</v>
      </c>
      <c r="AY209" s="6" t="s">
        <v>112</v>
      </c>
      <c r="BE209" s="69">
        <f>IF($U$209="základní",$N$209,0)</f>
        <v>0</v>
      </c>
      <c r="BF209" s="69">
        <f>IF($U$209="snížená",$N$209,0)</f>
        <v>0</v>
      </c>
      <c r="BG209" s="69">
        <f>IF($U$209="zákl. přenesená",$N$209,0)</f>
        <v>0</v>
      </c>
      <c r="BH209" s="69">
        <f>IF($U$209="sníž. přenesená",$N$209,0)</f>
        <v>0</v>
      </c>
      <c r="BI209" s="69">
        <f>IF($U$209="nulová",$N$209,0)</f>
        <v>0</v>
      </c>
      <c r="BJ209" s="6" t="s">
        <v>2</v>
      </c>
      <c r="BK209" s="69">
        <f>ROUND($L$209*$K$209,0)</f>
        <v>0</v>
      </c>
      <c r="BL209" s="6" t="s">
        <v>118</v>
      </c>
      <c r="BM209" s="6" t="s">
        <v>355</v>
      </c>
    </row>
    <row r="210" spans="2:65" s="6" customFormat="1" ht="24" customHeight="1">
      <c r="B210" s="35"/>
      <c r="C210" s="95" t="s">
        <v>356</v>
      </c>
      <c r="D210" s="95" t="s">
        <v>114</v>
      </c>
      <c r="E210" s="96" t="s">
        <v>357</v>
      </c>
      <c r="F210" s="394" t="s">
        <v>358</v>
      </c>
      <c r="G210" s="353"/>
      <c r="H210" s="353"/>
      <c r="I210" s="353"/>
      <c r="J210" s="97" t="s">
        <v>140</v>
      </c>
      <c r="K210" s="98">
        <v>16</v>
      </c>
      <c r="L210" s="354"/>
      <c r="M210" s="355"/>
      <c r="N210" s="354">
        <f>ROUND($L$210*$K$210,0)</f>
        <v>0</v>
      </c>
      <c r="O210" s="355"/>
      <c r="P210" s="355"/>
      <c r="Q210" s="355"/>
      <c r="R210" s="37"/>
      <c r="T210" s="99"/>
      <c r="U210" s="20" t="s">
        <v>22</v>
      </c>
      <c r="V210" s="100">
        <v>0.738</v>
      </c>
      <c r="W210" s="100">
        <f>$V$210*$K$210</f>
        <v>11.808</v>
      </c>
      <c r="X210" s="100">
        <v>0.04817</v>
      </c>
      <c r="Y210" s="100">
        <f>$X$210*$K$210</f>
        <v>0.77072</v>
      </c>
      <c r="Z210" s="100">
        <v>0</v>
      </c>
      <c r="AA210" s="101">
        <f>$Z$210*$K$210</f>
        <v>0</v>
      </c>
      <c r="AR210" s="6" t="s">
        <v>118</v>
      </c>
      <c r="AT210" s="6" t="s">
        <v>114</v>
      </c>
      <c r="AU210" s="6" t="s">
        <v>39</v>
      </c>
      <c r="AY210" s="6" t="s">
        <v>112</v>
      </c>
      <c r="BE210" s="69">
        <f>IF($U$210="základní",$N$210,0)</f>
        <v>0</v>
      </c>
      <c r="BF210" s="69">
        <f>IF($U$210="snížená",$N$210,0)</f>
        <v>0</v>
      </c>
      <c r="BG210" s="69">
        <f>IF($U$210="zákl. přenesená",$N$210,0)</f>
        <v>0</v>
      </c>
      <c r="BH210" s="69">
        <f>IF($U$210="sníž. přenesená",$N$210,0)</f>
        <v>0</v>
      </c>
      <c r="BI210" s="69">
        <f>IF($U$210="nulová",$N$210,0)</f>
        <v>0</v>
      </c>
      <c r="BJ210" s="6" t="s">
        <v>39</v>
      </c>
      <c r="BK210" s="69">
        <f>ROUND($L$210*$K$210,0)</f>
        <v>0</v>
      </c>
      <c r="BL210" s="6" t="s">
        <v>118</v>
      </c>
      <c r="BM210" s="6" t="s">
        <v>359</v>
      </c>
    </row>
    <row r="211" spans="2:65" s="6" customFormat="1" ht="24" customHeight="1">
      <c r="B211" s="35"/>
      <c r="C211" s="95" t="s">
        <v>360</v>
      </c>
      <c r="D211" s="95" t="s">
        <v>114</v>
      </c>
      <c r="E211" s="96" t="s">
        <v>361</v>
      </c>
      <c r="F211" s="394" t="s">
        <v>362</v>
      </c>
      <c r="G211" s="353"/>
      <c r="H211" s="353"/>
      <c r="I211" s="353"/>
      <c r="J211" s="97" t="s">
        <v>140</v>
      </c>
      <c r="K211" s="98">
        <v>129.12</v>
      </c>
      <c r="L211" s="354"/>
      <c r="M211" s="355"/>
      <c r="N211" s="354">
        <f>ROUND($L$211*$K$211,0)</f>
        <v>0</v>
      </c>
      <c r="O211" s="355"/>
      <c r="P211" s="355"/>
      <c r="Q211" s="355"/>
      <c r="R211" s="37"/>
      <c r="T211" s="99"/>
      <c r="U211" s="20" t="s">
        <v>20</v>
      </c>
      <c r="V211" s="100">
        <v>0.19</v>
      </c>
      <c r="W211" s="100">
        <f>$V$211*$K$211</f>
        <v>24.5328</v>
      </c>
      <c r="X211" s="100">
        <v>0.0006</v>
      </c>
      <c r="Y211" s="100">
        <f>$X$211*$K$211</f>
        <v>0.077472</v>
      </c>
      <c r="Z211" s="100">
        <v>0</v>
      </c>
      <c r="AA211" s="101">
        <f>$Z$211*$K$211</f>
        <v>0</v>
      </c>
      <c r="AR211" s="6" t="s">
        <v>118</v>
      </c>
      <c r="AT211" s="6" t="s">
        <v>114</v>
      </c>
      <c r="AU211" s="6" t="s">
        <v>39</v>
      </c>
      <c r="AY211" s="6" t="s">
        <v>112</v>
      </c>
      <c r="BE211" s="69">
        <f>IF($U$211="základní",$N$211,0)</f>
        <v>0</v>
      </c>
      <c r="BF211" s="69">
        <f>IF($U$211="snížená",$N$211,0)</f>
        <v>0</v>
      </c>
      <c r="BG211" s="69">
        <f>IF($U$211="zákl. přenesená",$N$211,0)</f>
        <v>0</v>
      </c>
      <c r="BH211" s="69">
        <f>IF($U$211="sníž. přenesená",$N$211,0)</f>
        <v>0</v>
      </c>
      <c r="BI211" s="69">
        <f>IF($U$211="nulová",$N$211,0)</f>
        <v>0</v>
      </c>
      <c r="BJ211" s="6" t="s">
        <v>2</v>
      </c>
      <c r="BK211" s="69">
        <f>ROUND($L$211*$K$211,0)</f>
        <v>0</v>
      </c>
      <c r="BL211" s="6" t="s">
        <v>118</v>
      </c>
      <c r="BM211" s="6" t="s">
        <v>363</v>
      </c>
    </row>
    <row r="212" spans="2:65" s="6" customFormat="1" ht="24" customHeight="1">
      <c r="B212" s="35"/>
      <c r="C212" s="95" t="s">
        <v>364</v>
      </c>
      <c r="D212" s="95" t="s">
        <v>114</v>
      </c>
      <c r="E212" s="96" t="s">
        <v>365</v>
      </c>
      <c r="F212" s="394" t="s">
        <v>366</v>
      </c>
      <c r="G212" s="353"/>
      <c r="H212" s="353"/>
      <c r="I212" s="353"/>
      <c r="J212" s="97" t="s">
        <v>140</v>
      </c>
      <c r="K212" s="98">
        <v>66</v>
      </c>
      <c r="L212" s="354"/>
      <c r="M212" s="355"/>
      <c r="N212" s="354">
        <f>ROUND($L$212*$K$212,0)</f>
        <v>0</v>
      </c>
      <c r="O212" s="355"/>
      <c r="P212" s="355"/>
      <c r="Q212" s="355"/>
      <c r="R212" s="37"/>
      <c r="T212" s="99"/>
      <c r="U212" s="20" t="s">
        <v>20</v>
      </c>
      <c r="V212" s="100">
        <v>0.487</v>
      </c>
      <c r="W212" s="100">
        <f>$V$212*$K$212</f>
        <v>32.141999999999996</v>
      </c>
      <c r="X212" s="100">
        <v>0.00446</v>
      </c>
      <c r="Y212" s="100">
        <f>$X$212*$K$212</f>
        <v>0.29436</v>
      </c>
      <c r="Z212" s="100">
        <v>0</v>
      </c>
      <c r="AA212" s="101">
        <f>$Z$212*$K$212</f>
        <v>0</v>
      </c>
      <c r="AR212" s="6" t="s">
        <v>118</v>
      </c>
      <c r="AT212" s="6" t="s">
        <v>114</v>
      </c>
      <c r="AU212" s="6" t="s">
        <v>39</v>
      </c>
      <c r="AY212" s="6" t="s">
        <v>112</v>
      </c>
      <c r="BE212" s="69">
        <f>IF($U$212="základní",$N$212,0)</f>
        <v>0</v>
      </c>
      <c r="BF212" s="69">
        <f>IF($U$212="snížená",$N$212,0)</f>
        <v>0</v>
      </c>
      <c r="BG212" s="69">
        <f>IF($U$212="zákl. přenesená",$N$212,0)</f>
        <v>0</v>
      </c>
      <c r="BH212" s="69">
        <f>IF($U$212="sníž. přenesená",$N$212,0)</f>
        <v>0</v>
      </c>
      <c r="BI212" s="69">
        <f>IF($U$212="nulová",$N$212,0)</f>
        <v>0</v>
      </c>
      <c r="BJ212" s="6" t="s">
        <v>2</v>
      </c>
      <c r="BK212" s="69">
        <f>ROUND($L$212*$K$212,0)</f>
        <v>0</v>
      </c>
      <c r="BL212" s="6" t="s">
        <v>118</v>
      </c>
      <c r="BM212" s="6" t="s">
        <v>367</v>
      </c>
    </row>
    <row r="213" spans="2:65" s="6" customFormat="1" ht="24" customHeight="1">
      <c r="B213" s="35"/>
      <c r="C213" s="95" t="s">
        <v>368</v>
      </c>
      <c r="D213" s="95" t="s">
        <v>114</v>
      </c>
      <c r="E213" s="96" t="s">
        <v>369</v>
      </c>
      <c r="F213" s="394" t="s">
        <v>370</v>
      </c>
      <c r="G213" s="353"/>
      <c r="H213" s="353"/>
      <c r="I213" s="353"/>
      <c r="J213" s="97" t="s">
        <v>140</v>
      </c>
      <c r="K213" s="98">
        <v>16.836</v>
      </c>
      <c r="L213" s="354"/>
      <c r="M213" s="355"/>
      <c r="N213" s="354">
        <f>ROUND($L$213*$K$213,0)</f>
        <v>0</v>
      </c>
      <c r="O213" s="355"/>
      <c r="P213" s="355"/>
      <c r="Q213" s="355"/>
      <c r="R213" s="37"/>
      <c r="T213" s="99"/>
      <c r="U213" s="20" t="s">
        <v>22</v>
      </c>
      <c r="V213" s="100">
        <v>1.305</v>
      </c>
      <c r="W213" s="100">
        <f>$V$213*$K$213</f>
        <v>21.970979999999997</v>
      </c>
      <c r="X213" s="100">
        <v>0.00862</v>
      </c>
      <c r="Y213" s="100">
        <f>$X$213*$K$213</f>
        <v>0.14512631999999998</v>
      </c>
      <c r="Z213" s="100">
        <v>0</v>
      </c>
      <c r="AA213" s="101">
        <f>$Z$213*$K$213</f>
        <v>0</v>
      </c>
      <c r="AR213" s="6" t="s">
        <v>118</v>
      </c>
      <c r="AT213" s="6" t="s">
        <v>114</v>
      </c>
      <c r="AU213" s="6" t="s">
        <v>39</v>
      </c>
      <c r="AY213" s="6" t="s">
        <v>112</v>
      </c>
      <c r="BE213" s="69">
        <f>IF($U$213="základní",$N$213,0)</f>
        <v>0</v>
      </c>
      <c r="BF213" s="69">
        <f>IF($U$213="snížená",$N$213,0)</f>
        <v>0</v>
      </c>
      <c r="BG213" s="69">
        <f>IF($U$213="zákl. přenesená",$N$213,0)</f>
        <v>0</v>
      </c>
      <c r="BH213" s="69">
        <f>IF($U$213="sníž. přenesená",$N$213,0)</f>
        <v>0</v>
      </c>
      <c r="BI213" s="69">
        <f>IF($U$213="nulová",$N$213,0)</f>
        <v>0</v>
      </c>
      <c r="BJ213" s="6" t="s">
        <v>39</v>
      </c>
      <c r="BK213" s="69">
        <f>ROUND($L$213*$K$213,0)</f>
        <v>0</v>
      </c>
      <c r="BL213" s="6" t="s">
        <v>118</v>
      </c>
      <c r="BM213" s="6" t="s">
        <v>371</v>
      </c>
    </row>
    <row r="214" spans="2:65" s="6" customFormat="1" ht="34.9" customHeight="1">
      <c r="B214" s="35"/>
      <c r="C214" s="95" t="s">
        <v>372</v>
      </c>
      <c r="D214" s="95" t="s">
        <v>114</v>
      </c>
      <c r="E214" s="96" t="s">
        <v>373</v>
      </c>
      <c r="F214" s="394" t="s">
        <v>374</v>
      </c>
      <c r="G214" s="353"/>
      <c r="H214" s="353"/>
      <c r="I214" s="353"/>
      <c r="J214" s="97" t="s">
        <v>140</v>
      </c>
      <c r="K214" s="98">
        <v>96.92</v>
      </c>
      <c r="L214" s="354"/>
      <c r="M214" s="355"/>
      <c r="N214" s="354">
        <f>ROUND($L$214*$K$214,0)</f>
        <v>0</v>
      </c>
      <c r="O214" s="355"/>
      <c r="P214" s="355"/>
      <c r="Q214" s="355"/>
      <c r="R214" s="37"/>
      <c r="T214" s="99"/>
      <c r="U214" s="20" t="s">
        <v>22</v>
      </c>
      <c r="V214" s="100">
        <v>1.385</v>
      </c>
      <c r="W214" s="100">
        <f>$V$214*$K$214</f>
        <v>134.23420000000002</v>
      </c>
      <c r="X214" s="100">
        <v>0.024</v>
      </c>
      <c r="Y214" s="100">
        <f>$X$214*$K$214</f>
        <v>2.32608</v>
      </c>
      <c r="Z214" s="100">
        <v>0</v>
      </c>
      <c r="AA214" s="101">
        <f>$Z$214*$K$214</f>
        <v>0</v>
      </c>
      <c r="AR214" s="6" t="s">
        <v>118</v>
      </c>
      <c r="AT214" s="6" t="s">
        <v>114</v>
      </c>
      <c r="AU214" s="6" t="s">
        <v>39</v>
      </c>
      <c r="AY214" s="6" t="s">
        <v>112</v>
      </c>
      <c r="BE214" s="69">
        <f>IF($U$214="základní",$N$214,0)</f>
        <v>0</v>
      </c>
      <c r="BF214" s="69">
        <f>IF($U$214="snížená",$N$214,0)</f>
        <v>0</v>
      </c>
      <c r="BG214" s="69">
        <f>IF($U$214="zákl. přenesená",$N$214,0)</f>
        <v>0</v>
      </c>
      <c r="BH214" s="69">
        <f>IF($U$214="sníž. přenesená",$N$214,0)</f>
        <v>0</v>
      </c>
      <c r="BI214" s="69">
        <f>IF($U$214="nulová",$N$214,0)</f>
        <v>0</v>
      </c>
      <c r="BJ214" s="6" t="s">
        <v>39</v>
      </c>
      <c r="BK214" s="69">
        <f>ROUND($L$214*$K$214,0)</f>
        <v>0</v>
      </c>
      <c r="BL214" s="6" t="s">
        <v>118</v>
      </c>
      <c r="BM214" s="6" t="s">
        <v>375</v>
      </c>
    </row>
    <row r="215" spans="2:65" s="6" customFormat="1" ht="14.1" customHeight="1">
      <c r="B215" s="35"/>
      <c r="C215" s="95" t="s">
        <v>376</v>
      </c>
      <c r="D215" s="95" t="s">
        <v>114</v>
      </c>
      <c r="E215" s="96" t="s">
        <v>377</v>
      </c>
      <c r="F215" s="394" t="s">
        <v>378</v>
      </c>
      <c r="G215" s="353"/>
      <c r="H215" s="353"/>
      <c r="I215" s="353"/>
      <c r="J215" s="97" t="s">
        <v>140</v>
      </c>
      <c r="K215" s="98">
        <v>48.902</v>
      </c>
      <c r="L215" s="354"/>
      <c r="M215" s="355"/>
      <c r="N215" s="354">
        <f>ROUND($L$215*$K$215,0)</f>
        <v>0</v>
      </c>
      <c r="O215" s="355"/>
      <c r="P215" s="355"/>
      <c r="Q215" s="355"/>
      <c r="R215" s="37"/>
      <c r="T215" s="99"/>
      <c r="U215" s="20" t="s">
        <v>22</v>
      </c>
      <c r="V215" s="100">
        <v>1.72</v>
      </c>
      <c r="W215" s="100">
        <f>$V$215*$K$215</f>
        <v>84.11144</v>
      </c>
      <c r="X215" s="100">
        <v>0.01715</v>
      </c>
      <c r="Y215" s="100">
        <f>$X$215*$K$215</f>
        <v>0.8386693</v>
      </c>
      <c r="Z215" s="100">
        <v>0</v>
      </c>
      <c r="AA215" s="101">
        <f>$Z$215*$K$215</f>
        <v>0</v>
      </c>
      <c r="AR215" s="6" t="s">
        <v>118</v>
      </c>
      <c r="AT215" s="6" t="s">
        <v>114</v>
      </c>
      <c r="AU215" s="6" t="s">
        <v>39</v>
      </c>
      <c r="AY215" s="6" t="s">
        <v>112</v>
      </c>
      <c r="BE215" s="69">
        <f>IF($U$215="základní",$N$215,0)</f>
        <v>0</v>
      </c>
      <c r="BF215" s="69">
        <f>IF($U$215="snížená",$N$215,0)</f>
        <v>0</v>
      </c>
      <c r="BG215" s="69">
        <f>IF($U$215="zákl. přenesená",$N$215,0)</f>
        <v>0</v>
      </c>
      <c r="BH215" s="69">
        <f>IF($U$215="sníž. přenesená",$N$215,0)</f>
        <v>0</v>
      </c>
      <c r="BI215" s="69">
        <f>IF($U$215="nulová",$N$215,0)</f>
        <v>0</v>
      </c>
      <c r="BJ215" s="6" t="s">
        <v>39</v>
      </c>
      <c r="BK215" s="69">
        <f>ROUND($L$215*$K$215,0)</f>
        <v>0</v>
      </c>
      <c r="BL215" s="6" t="s">
        <v>118</v>
      </c>
      <c r="BM215" s="6" t="s">
        <v>379</v>
      </c>
    </row>
    <row r="216" spans="2:65" s="6" customFormat="1" ht="24" customHeight="1">
      <c r="B216" s="35"/>
      <c r="C216" s="95" t="s">
        <v>380</v>
      </c>
      <c r="D216" s="95" t="s">
        <v>114</v>
      </c>
      <c r="E216" s="96" t="s">
        <v>381</v>
      </c>
      <c r="F216" s="394" t="s">
        <v>382</v>
      </c>
      <c r="G216" s="353"/>
      <c r="H216" s="353"/>
      <c r="I216" s="353"/>
      <c r="J216" s="97" t="s">
        <v>140</v>
      </c>
      <c r="K216" s="98">
        <v>120</v>
      </c>
      <c r="L216" s="354"/>
      <c r="M216" s="355"/>
      <c r="N216" s="354">
        <f>ROUND($L$216*$K$216,0)</f>
        <v>0</v>
      </c>
      <c r="O216" s="355"/>
      <c r="P216" s="355"/>
      <c r="Q216" s="355"/>
      <c r="R216" s="37"/>
      <c r="T216" s="99"/>
      <c r="U216" s="20" t="s">
        <v>20</v>
      </c>
      <c r="V216" s="100">
        <v>0.739</v>
      </c>
      <c r="W216" s="100">
        <f>$V$216*$K$216</f>
        <v>88.67999999999999</v>
      </c>
      <c r="X216" s="100">
        <v>0</v>
      </c>
      <c r="Y216" s="100">
        <f>$X$216*$K$216</f>
        <v>0</v>
      </c>
      <c r="Z216" s="100">
        <v>0</v>
      </c>
      <c r="AA216" s="101">
        <f>$Z$216*$K$216</f>
        <v>0</v>
      </c>
      <c r="AR216" s="6" t="s">
        <v>118</v>
      </c>
      <c r="AT216" s="6" t="s">
        <v>114</v>
      </c>
      <c r="AU216" s="6" t="s">
        <v>39</v>
      </c>
      <c r="AY216" s="6" t="s">
        <v>112</v>
      </c>
      <c r="BE216" s="69">
        <f>IF($U$216="základní",$N$216,0)</f>
        <v>0</v>
      </c>
      <c r="BF216" s="69">
        <f>IF($U$216="snížená",$N$216,0)</f>
        <v>0</v>
      </c>
      <c r="BG216" s="69">
        <f>IF($U$216="zákl. přenesená",$N$216,0)</f>
        <v>0</v>
      </c>
      <c r="BH216" s="69">
        <f>IF($U$216="sníž. přenesená",$N$216,0)</f>
        <v>0</v>
      </c>
      <c r="BI216" s="69">
        <f>IF($U$216="nulová",$N$216,0)</f>
        <v>0</v>
      </c>
      <c r="BJ216" s="6" t="s">
        <v>2</v>
      </c>
      <c r="BK216" s="69">
        <f>ROUND($L$216*$K$216,0)</f>
        <v>0</v>
      </c>
      <c r="BL216" s="6" t="s">
        <v>118</v>
      </c>
      <c r="BM216" s="6" t="s">
        <v>383</v>
      </c>
    </row>
    <row r="217" spans="2:65" s="6" customFormat="1" ht="24" customHeight="1">
      <c r="B217" s="35"/>
      <c r="C217" s="95" t="s">
        <v>384</v>
      </c>
      <c r="D217" s="95" t="s">
        <v>114</v>
      </c>
      <c r="E217" s="96" t="s">
        <v>385</v>
      </c>
      <c r="F217" s="394" t="s">
        <v>386</v>
      </c>
      <c r="G217" s="353"/>
      <c r="H217" s="353"/>
      <c r="I217" s="353"/>
      <c r="J217" s="97" t="s">
        <v>117</v>
      </c>
      <c r="K217" s="98">
        <v>165.462</v>
      </c>
      <c r="L217" s="354"/>
      <c r="M217" s="355"/>
      <c r="N217" s="354">
        <f>ROUND($L$217*$K$217,0)</f>
        <v>0</v>
      </c>
      <c r="O217" s="355"/>
      <c r="P217" s="355"/>
      <c r="Q217" s="355"/>
      <c r="R217" s="37"/>
      <c r="T217" s="99"/>
      <c r="U217" s="20" t="s">
        <v>20</v>
      </c>
      <c r="V217" s="100">
        <v>3.213</v>
      </c>
      <c r="W217" s="100">
        <f>$V$217*$K$217</f>
        <v>531.629406</v>
      </c>
      <c r="X217" s="100">
        <v>2.45329</v>
      </c>
      <c r="Y217" s="100">
        <f>$X$217*$K$217</f>
        <v>405.92626998</v>
      </c>
      <c r="Z217" s="100">
        <v>0</v>
      </c>
      <c r="AA217" s="101">
        <f>$Z$217*$K$217</f>
        <v>0</v>
      </c>
      <c r="AR217" s="6" t="s">
        <v>118</v>
      </c>
      <c r="AT217" s="6" t="s">
        <v>114</v>
      </c>
      <c r="AU217" s="6" t="s">
        <v>39</v>
      </c>
      <c r="AY217" s="6" t="s">
        <v>112</v>
      </c>
      <c r="BE217" s="69">
        <f>IF($U$217="základní",$N$217,0)</f>
        <v>0</v>
      </c>
      <c r="BF217" s="69">
        <f>IF($U$217="snížená",$N$217,0)</f>
        <v>0</v>
      </c>
      <c r="BG217" s="69">
        <f>IF($U$217="zákl. přenesená",$N$217,0)</f>
        <v>0</v>
      </c>
      <c r="BH217" s="69">
        <f>IF($U$217="sníž. přenesená",$N$217,0)</f>
        <v>0</v>
      </c>
      <c r="BI217" s="69">
        <f>IF($U$217="nulová",$N$217,0)</f>
        <v>0</v>
      </c>
      <c r="BJ217" s="6" t="s">
        <v>2</v>
      </c>
      <c r="BK217" s="69">
        <f>ROUND($L$217*$K$217,0)</f>
        <v>0</v>
      </c>
      <c r="BL217" s="6" t="s">
        <v>118</v>
      </c>
      <c r="BM217" s="6" t="s">
        <v>387</v>
      </c>
    </row>
    <row r="218" spans="2:65" s="6" customFormat="1" ht="24" customHeight="1">
      <c r="B218" s="35"/>
      <c r="C218" s="95" t="s">
        <v>388</v>
      </c>
      <c r="D218" s="95" t="s">
        <v>114</v>
      </c>
      <c r="E218" s="96" t="s">
        <v>389</v>
      </c>
      <c r="F218" s="394" t="s">
        <v>390</v>
      </c>
      <c r="G218" s="353"/>
      <c r="H218" s="353"/>
      <c r="I218" s="353"/>
      <c r="J218" s="97" t="s">
        <v>117</v>
      </c>
      <c r="K218" s="98">
        <v>165.462</v>
      </c>
      <c r="L218" s="354"/>
      <c r="M218" s="355"/>
      <c r="N218" s="354">
        <f>ROUND($L$218*$K$218,0)</f>
        <v>0</v>
      </c>
      <c r="O218" s="355"/>
      <c r="P218" s="355"/>
      <c r="Q218" s="355"/>
      <c r="R218" s="37"/>
      <c r="T218" s="99"/>
      <c r="U218" s="20" t="s">
        <v>22</v>
      </c>
      <c r="V218" s="100">
        <v>2.7</v>
      </c>
      <c r="W218" s="100">
        <f>$V$218*$K$218</f>
        <v>446.7474</v>
      </c>
      <c r="X218" s="100">
        <v>0</v>
      </c>
      <c r="Y218" s="100">
        <f>$X$218*$K$218</f>
        <v>0</v>
      </c>
      <c r="Z218" s="100">
        <v>0</v>
      </c>
      <c r="AA218" s="101">
        <f>$Z$218*$K$218</f>
        <v>0</v>
      </c>
      <c r="AR218" s="6" t="s">
        <v>118</v>
      </c>
      <c r="AT218" s="6" t="s">
        <v>114</v>
      </c>
      <c r="AU218" s="6" t="s">
        <v>39</v>
      </c>
      <c r="AY218" s="6" t="s">
        <v>112</v>
      </c>
      <c r="BE218" s="69">
        <f>IF($U$218="základní",$N$218,0)</f>
        <v>0</v>
      </c>
      <c r="BF218" s="69">
        <f>IF($U$218="snížená",$N$218,0)</f>
        <v>0</v>
      </c>
      <c r="BG218" s="69">
        <f>IF($U$218="zákl. přenesená",$N$218,0)</f>
        <v>0</v>
      </c>
      <c r="BH218" s="69">
        <f>IF($U$218="sníž. přenesená",$N$218,0)</f>
        <v>0</v>
      </c>
      <c r="BI218" s="69">
        <f>IF($U$218="nulová",$N$218,0)</f>
        <v>0</v>
      </c>
      <c r="BJ218" s="6" t="s">
        <v>39</v>
      </c>
      <c r="BK218" s="69">
        <f>ROUND($L$218*$K$218,0)</f>
        <v>0</v>
      </c>
      <c r="BL218" s="6" t="s">
        <v>118</v>
      </c>
      <c r="BM218" s="6" t="s">
        <v>391</v>
      </c>
    </row>
    <row r="219" spans="2:65" s="6" customFormat="1" ht="24" customHeight="1">
      <c r="B219" s="35"/>
      <c r="C219" s="95" t="s">
        <v>392</v>
      </c>
      <c r="D219" s="95" t="s">
        <v>114</v>
      </c>
      <c r="E219" s="96" t="s">
        <v>393</v>
      </c>
      <c r="F219" s="394" t="s">
        <v>394</v>
      </c>
      <c r="G219" s="353"/>
      <c r="H219" s="353"/>
      <c r="I219" s="353"/>
      <c r="J219" s="97" t="s">
        <v>145</v>
      </c>
      <c r="K219" s="98">
        <v>6.536</v>
      </c>
      <c r="L219" s="354"/>
      <c r="M219" s="355"/>
      <c r="N219" s="354">
        <f>ROUND($L$219*$K$219,0)</f>
        <v>0</v>
      </c>
      <c r="O219" s="355"/>
      <c r="P219" s="355"/>
      <c r="Q219" s="355"/>
      <c r="R219" s="37"/>
      <c r="T219" s="99"/>
      <c r="U219" s="20" t="s">
        <v>20</v>
      </c>
      <c r="V219" s="100">
        <v>15.231</v>
      </c>
      <c r="W219" s="100">
        <f>$V$219*$K$219</f>
        <v>99.54981599999999</v>
      </c>
      <c r="X219" s="100">
        <v>1.05306</v>
      </c>
      <c r="Y219" s="100">
        <f>$X$219*$K$219</f>
        <v>6.88280016</v>
      </c>
      <c r="Z219" s="100">
        <v>0</v>
      </c>
      <c r="AA219" s="101">
        <f>$Z$219*$K$219</f>
        <v>0</v>
      </c>
      <c r="AR219" s="6" t="s">
        <v>118</v>
      </c>
      <c r="AT219" s="6" t="s">
        <v>114</v>
      </c>
      <c r="AU219" s="6" t="s">
        <v>39</v>
      </c>
      <c r="AY219" s="6" t="s">
        <v>112</v>
      </c>
      <c r="BE219" s="69">
        <f>IF($U$219="základní",$N$219,0)</f>
        <v>0</v>
      </c>
      <c r="BF219" s="69">
        <f>IF($U$219="snížená",$N$219,0)</f>
        <v>0</v>
      </c>
      <c r="BG219" s="69">
        <f>IF($U$219="zákl. přenesená",$N$219,0)</f>
        <v>0</v>
      </c>
      <c r="BH219" s="69">
        <f>IF($U$219="sníž. přenesená",$N$219,0)</f>
        <v>0</v>
      </c>
      <c r="BI219" s="69">
        <f>IF($U$219="nulová",$N$219,0)</f>
        <v>0</v>
      </c>
      <c r="BJ219" s="6" t="s">
        <v>2</v>
      </c>
      <c r="BK219" s="69">
        <f>ROUND($L$219*$K$219,0)</f>
        <v>0</v>
      </c>
      <c r="BL219" s="6" t="s">
        <v>118</v>
      </c>
      <c r="BM219" s="6" t="s">
        <v>395</v>
      </c>
    </row>
    <row r="220" spans="2:65" s="6" customFormat="1" ht="14.1" customHeight="1">
      <c r="B220" s="35"/>
      <c r="C220" s="95" t="s">
        <v>396</v>
      </c>
      <c r="D220" s="95" t="s">
        <v>114</v>
      </c>
      <c r="E220" s="96" t="s">
        <v>397</v>
      </c>
      <c r="F220" s="394" t="s">
        <v>398</v>
      </c>
      <c r="G220" s="353"/>
      <c r="H220" s="353"/>
      <c r="I220" s="353"/>
      <c r="J220" s="97" t="s">
        <v>140</v>
      </c>
      <c r="K220" s="98">
        <v>1177.1</v>
      </c>
      <c r="L220" s="354"/>
      <c r="M220" s="355"/>
      <c r="N220" s="354">
        <f>ROUND($L$220*$K$220,0)</f>
        <v>0</v>
      </c>
      <c r="O220" s="355"/>
      <c r="P220" s="355"/>
      <c r="Q220" s="355"/>
      <c r="R220" s="37"/>
      <c r="T220" s="99"/>
      <c r="U220" s="20" t="s">
        <v>20</v>
      </c>
      <c r="V220" s="100">
        <v>0.42</v>
      </c>
      <c r="W220" s="100">
        <f>$V$220*$K$220</f>
        <v>494.38199999999995</v>
      </c>
      <c r="X220" s="100">
        <v>0.042</v>
      </c>
      <c r="Y220" s="100">
        <f>$X$220*$K$220</f>
        <v>49.4382</v>
      </c>
      <c r="Z220" s="100">
        <v>0</v>
      </c>
      <c r="AA220" s="101">
        <f>$Z$220*$K$220</f>
        <v>0</v>
      </c>
      <c r="AR220" s="6" t="s">
        <v>118</v>
      </c>
      <c r="AT220" s="6" t="s">
        <v>114</v>
      </c>
      <c r="AU220" s="6" t="s">
        <v>39</v>
      </c>
      <c r="AY220" s="6" t="s">
        <v>112</v>
      </c>
      <c r="BE220" s="69">
        <f>IF($U$220="základní",$N$220,0)</f>
        <v>0</v>
      </c>
      <c r="BF220" s="69">
        <f>IF($U$220="snížená",$N$220,0)</f>
        <v>0</v>
      </c>
      <c r="BG220" s="69">
        <f>IF($U$220="zákl. přenesená",$N$220,0)</f>
        <v>0</v>
      </c>
      <c r="BH220" s="69">
        <f>IF($U$220="sníž. přenesená",$N$220,0)</f>
        <v>0</v>
      </c>
      <c r="BI220" s="69">
        <f>IF($U$220="nulová",$N$220,0)</f>
        <v>0</v>
      </c>
      <c r="BJ220" s="6" t="s">
        <v>2</v>
      </c>
      <c r="BK220" s="69">
        <f>ROUND($L$220*$K$220,0)</f>
        <v>0</v>
      </c>
      <c r="BL220" s="6" t="s">
        <v>118</v>
      </c>
      <c r="BM220" s="6" t="s">
        <v>399</v>
      </c>
    </row>
    <row r="221" spans="2:63" s="84" customFormat="1" ht="30.95" customHeight="1">
      <c r="B221" s="85"/>
      <c r="C221" s="86"/>
      <c r="D221" s="94" t="s">
        <v>61</v>
      </c>
      <c r="E221" s="94"/>
      <c r="F221" s="94"/>
      <c r="G221" s="94"/>
      <c r="H221" s="94"/>
      <c r="I221" s="94"/>
      <c r="J221" s="94"/>
      <c r="K221" s="94"/>
      <c r="L221" s="112"/>
      <c r="M221" s="112"/>
      <c r="N221" s="398">
        <f>$BK$221</f>
        <v>0</v>
      </c>
      <c r="O221" s="397"/>
      <c r="P221" s="397"/>
      <c r="Q221" s="397"/>
      <c r="R221" s="88"/>
      <c r="T221" s="89"/>
      <c r="U221" s="86"/>
      <c r="V221" s="86"/>
      <c r="W221" s="90">
        <f>SUM($W$222:$W$236)</f>
        <v>1118.36672</v>
      </c>
      <c r="X221" s="86"/>
      <c r="Y221" s="90">
        <f>SUM($Y$222:$Y$236)</f>
        <v>0.030480000000000004</v>
      </c>
      <c r="Z221" s="86"/>
      <c r="AA221" s="91">
        <f>SUM($AA$222:$AA$236)</f>
        <v>86.62288000000001</v>
      </c>
      <c r="AR221" s="92" t="s">
        <v>2</v>
      </c>
      <c r="AT221" s="92" t="s">
        <v>36</v>
      </c>
      <c r="AU221" s="92" t="s">
        <v>2</v>
      </c>
      <c r="AY221" s="92" t="s">
        <v>112</v>
      </c>
      <c r="BK221" s="93">
        <f>SUM($BK$222:$BK$236)</f>
        <v>0</v>
      </c>
    </row>
    <row r="222" spans="2:65" s="6" customFormat="1" ht="34.9" customHeight="1">
      <c r="B222" s="35"/>
      <c r="C222" s="95" t="s">
        <v>400</v>
      </c>
      <c r="D222" s="95" t="s">
        <v>114</v>
      </c>
      <c r="E222" s="96" t="s">
        <v>401</v>
      </c>
      <c r="F222" s="394" t="s">
        <v>402</v>
      </c>
      <c r="G222" s="353"/>
      <c r="H222" s="353"/>
      <c r="I222" s="353"/>
      <c r="J222" s="97" t="s">
        <v>140</v>
      </c>
      <c r="K222" s="98">
        <v>1150</v>
      </c>
      <c r="L222" s="354"/>
      <c r="M222" s="355"/>
      <c r="N222" s="354">
        <f>ROUND($L$222*$K$222,0)</f>
        <v>0</v>
      </c>
      <c r="O222" s="355"/>
      <c r="P222" s="355"/>
      <c r="Q222" s="355"/>
      <c r="R222" s="37"/>
      <c r="T222" s="99"/>
      <c r="U222" s="20" t="s">
        <v>20</v>
      </c>
      <c r="V222" s="100">
        <v>0.16</v>
      </c>
      <c r="W222" s="100">
        <f>$V$222*$K$222</f>
        <v>184</v>
      </c>
      <c r="X222" s="100">
        <v>0</v>
      </c>
      <c r="Y222" s="100">
        <f>$X$222*$K$222</f>
        <v>0</v>
      </c>
      <c r="Z222" s="100">
        <v>0</v>
      </c>
      <c r="AA222" s="101">
        <f>$Z$222*$K$222</f>
        <v>0</v>
      </c>
      <c r="AR222" s="6" t="s">
        <v>118</v>
      </c>
      <c r="AT222" s="6" t="s">
        <v>114</v>
      </c>
      <c r="AU222" s="6" t="s">
        <v>39</v>
      </c>
      <c r="AY222" s="6" t="s">
        <v>112</v>
      </c>
      <c r="BE222" s="69">
        <f>IF($U$222="základní",$N$222,0)</f>
        <v>0</v>
      </c>
      <c r="BF222" s="69">
        <f>IF($U$222="snížená",$N$222,0)</f>
        <v>0</v>
      </c>
      <c r="BG222" s="69">
        <f>IF($U$222="zákl. přenesená",$N$222,0)</f>
        <v>0</v>
      </c>
      <c r="BH222" s="69">
        <f>IF($U$222="sníž. přenesená",$N$222,0)</f>
        <v>0</v>
      </c>
      <c r="BI222" s="69">
        <f>IF($U$222="nulová",$N$222,0)</f>
        <v>0</v>
      </c>
      <c r="BJ222" s="6" t="s">
        <v>2</v>
      </c>
      <c r="BK222" s="69">
        <f>ROUND($L$222*$K$222,0)</f>
        <v>0</v>
      </c>
      <c r="BL222" s="6" t="s">
        <v>118</v>
      </c>
      <c r="BM222" s="6" t="s">
        <v>403</v>
      </c>
    </row>
    <row r="223" spans="2:65" s="6" customFormat="1" ht="34.9" customHeight="1">
      <c r="B223" s="35"/>
      <c r="C223" s="95" t="s">
        <v>404</v>
      </c>
      <c r="D223" s="95" t="s">
        <v>114</v>
      </c>
      <c r="E223" s="96" t="s">
        <v>405</v>
      </c>
      <c r="F223" s="394" t="s">
        <v>406</v>
      </c>
      <c r="G223" s="353"/>
      <c r="H223" s="353"/>
      <c r="I223" s="353"/>
      <c r="J223" s="97" t="s">
        <v>140</v>
      </c>
      <c r="K223" s="98">
        <v>34500</v>
      </c>
      <c r="L223" s="354"/>
      <c r="M223" s="355"/>
      <c r="N223" s="354">
        <f>ROUND($L$223*$K$223,0)</f>
        <v>0</v>
      </c>
      <c r="O223" s="355"/>
      <c r="P223" s="355"/>
      <c r="Q223" s="355"/>
      <c r="R223" s="37"/>
      <c r="T223" s="99"/>
      <c r="U223" s="20" t="s">
        <v>20</v>
      </c>
      <c r="V223" s="100">
        <v>0</v>
      </c>
      <c r="W223" s="100">
        <f>$V$223*$K$223</f>
        <v>0</v>
      </c>
      <c r="X223" s="100">
        <v>0</v>
      </c>
      <c r="Y223" s="100">
        <f>$X$223*$K$223</f>
        <v>0</v>
      </c>
      <c r="Z223" s="100">
        <v>0</v>
      </c>
      <c r="AA223" s="101">
        <f>$Z$223*$K$223</f>
        <v>0</v>
      </c>
      <c r="AR223" s="6" t="s">
        <v>118</v>
      </c>
      <c r="AT223" s="6" t="s">
        <v>114</v>
      </c>
      <c r="AU223" s="6" t="s">
        <v>39</v>
      </c>
      <c r="AY223" s="6" t="s">
        <v>112</v>
      </c>
      <c r="BE223" s="69">
        <f>IF($U$223="základní",$N$223,0)</f>
        <v>0</v>
      </c>
      <c r="BF223" s="69">
        <f>IF($U$223="snížená",$N$223,0)</f>
        <v>0</v>
      </c>
      <c r="BG223" s="69">
        <f>IF($U$223="zákl. přenesená",$N$223,0)</f>
        <v>0</v>
      </c>
      <c r="BH223" s="69">
        <f>IF($U$223="sníž. přenesená",$N$223,0)</f>
        <v>0</v>
      </c>
      <c r="BI223" s="69">
        <f>IF($U$223="nulová",$N$223,0)</f>
        <v>0</v>
      </c>
      <c r="BJ223" s="6" t="s">
        <v>2</v>
      </c>
      <c r="BK223" s="69">
        <f>ROUND($L$223*$K$223,0)</f>
        <v>0</v>
      </c>
      <c r="BL223" s="6" t="s">
        <v>118</v>
      </c>
      <c r="BM223" s="6" t="s">
        <v>407</v>
      </c>
    </row>
    <row r="224" spans="2:65" s="6" customFormat="1" ht="34.9" customHeight="1">
      <c r="B224" s="35"/>
      <c r="C224" s="95" t="s">
        <v>408</v>
      </c>
      <c r="D224" s="95" t="s">
        <v>114</v>
      </c>
      <c r="E224" s="96" t="s">
        <v>409</v>
      </c>
      <c r="F224" s="394" t="s">
        <v>410</v>
      </c>
      <c r="G224" s="353"/>
      <c r="H224" s="353"/>
      <c r="I224" s="353"/>
      <c r="J224" s="97" t="s">
        <v>140</v>
      </c>
      <c r="K224" s="98">
        <v>1150</v>
      </c>
      <c r="L224" s="354"/>
      <c r="M224" s="355"/>
      <c r="N224" s="354">
        <f>ROUND($L$224*$K$224,0)</f>
        <v>0</v>
      </c>
      <c r="O224" s="355"/>
      <c r="P224" s="355"/>
      <c r="Q224" s="355"/>
      <c r="R224" s="37"/>
      <c r="T224" s="99"/>
      <c r="U224" s="20" t="s">
        <v>20</v>
      </c>
      <c r="V224" s="100">
        <v>0.1</v>
      </c>
      <c r="W224" s="100">
        <f>$V$224*$K$224</f>
        <v>115</v>
      </c>
      <c r="X224" s="100">
        <v>0</v>
      </c>
      <c r="Y224" s="100">
        <f>$X$224*$K$224</f>
        <v>0</v>
      </c>
      <c r="Z224" s="100">
        <v>0</v>
      </c>
      <c r="AA224" s="101">
        <f>$Z$224*$K$224</f>
        <v>0</v>
      </c>
      <c r="AR224" s="6" t="s">
        <v>118</v>
      </c>
      <c r="AT224" s="6" t="s">
        <v>114</v>
      </c>
      <c r="AU224" s="6" t="s">
        <v>39</v>
      </c>
      <c r="AY224" s="6" t="s">
        <v>112</v>
      </c>
      <c r="BE224" s="69">
        <f>IF($U$224="základní",$N$224,0)</f>
        <v>0</v>
      </c>
      <c r="BF224" s="69">
        <f>IF($U$224="snížená",$N$224,0)</f>
        <v>0</v>
      </c>
      <c r="BG224" s="69">
        <f>IF($U$224="zákl. přenesená",$N$224,0)</f>
        <v>0</v>
      </c>
      <c r="BH224" s="69">
        <f>IF($U$224="sníž. přenesená",$N$224,0)</f>
        <v>0</v>
      </c>
      <c r="BI224" s="69">
        <f>IF($U$224="nulová",$N$224,0)</f>
        <v>0</v>
      </c>
      <c r="BJ224" s="6" t="s">
        <v>2</v>
      </c>
      <c r="BK224" s="69">
        <f>ROUND($L$224*$K$224,0)</f>
        <v>0</v>
      </c>
      <c r="BL224" s="6" t="s">
        <v>118</v>
      </c>
      <c r="BM224" s="6" t="s">
        <v>411</v>
      </c>
    </row>
    <row r="225" spans="2:65" s="6" customFormat="1" ht="24" customHeight="1">
      <c r="B225" s="35"/>
      <c r="C225" s="95" t="s">
        <v>412</v>
      </c>
      <c r="D225" s="95" t="s">
        <v>114</v>
      </c>
      <c r="E225" s="96" t="s">
        <v>413</v>
      </c>
      <c r="F225" s="394" t="s">
        <v>414</v>
      </c>
      <c r="G225" s="353"/>
      <c r="H225" s="353"/>
      <c r="I225" s="353"/>
      <c r="J225" s="97" t="s">
        <v>140</v>
      </c>
      <c r="K225" s="98">
        <v>762</v>
      </c>
      <c r="L225" s="354"/>
      <c r="M225" s="355"/>
      <c r="N225" s="354">
        <f>ROUND($L$225*$K$225,0)</f>
        <v>0</v>
      </c>
      <c r="O225" s="355"/>
      <c r="P225" s="355"/>
      <c r="Q225" s="355"/>
      <c r="R225" s="37"/>
      <c r="T225" s="99"/>
      <c r="U225" s="20" t="s">
        <v>22</v>
      </c>
      <c r="V225" s="100">
        <v>0.111</v>
      </c>
      <c r="W225" s="100">
        <f>$V$225*$K$225</f>
        <v>84.58200000000001</v>
      </c>
      <c r="X225" s="100">
        <v>0</v>
      </c>
      <c r="Y225" s="100">
        <f>$X$225*$K$225</f>
        <v>0</v>
      </c>
      <c r="Z225" s="100">
        <v>0</v>
      </c>
      <c r="AA225" s="101">
        <f>$Z$225*$K$225</f>
        <v>0</v>
      </c>
      <c r="AR225" s="6" t="s">
        <v>118</v>
      </c>
      <c r="AT225" s="6" t="s">
        <v>114</v>
      </c>
      <c r="AU225" s="6" t="s">
        <v>39</v>
      </c>
      <c r="AY225" s="6" t="s">
        <v>112</v>
      </c>
      <c r="BE225" s="69">
        <f>IF($U$225="základní",$N$225,0)</f>
        <v>0</v>
      </c>
      <c r="BF225" s="69">
        <f>IF($U$225="snížená",$N$225,0)</f>
        <v>0</v>
      </c>
      <c r="BG225" s="69">
        <f>IF($U$225="zákl. přenesená",$N$225,0)</f>
        <v>0</v>
      </c>
      <c r="BH225" s="69">
        <f>IF($U$225="sníž. přenesená",$N$225,0)</f>
        <v>0</v>
      </c>
      <c r="BI225" s="69">
        <f>IF($U$225="nulová",$N$225,0)</f>
        <v>0</v>
      </c>
      <c r="BJ225" s="6" t="s">
        <v>39</v>
      </c>
      <c r="BK225" s="69">
        <f>ROUND($L$225*$K$225,0)</f>
        <v>0</v>
      </c>
      <c r="BL225" s="6" t="s">
        <v>118</v>
      </c>
      <c r="BM225" s="6" t="s">
        <v>415</v>
      </c>
    </row>
    <row r="226" spans="2:65" s="6" customFormat="1" ht="24" customHeight="1">
      <c r="B226" s="35"/>
      <c r="C226" s="95" t="s">
        <v>416</v>
      </c>
      <c r="D226" s="95" t="s">
        <v>114</v>
      </c>
      <c r="E226" s="96" t="s">
        <v>417</v>
      </c>
      <c r="F226" s="394" t="s">
        <v>418</v>
      </c>
      <c r="G226" s="353"/>
      <c r="H226" s="353"/>
      <c r="I226" s="353"/>
      <c r="J226" s="97" t="s">
        <v>140</v>
      </c>
      <c r="K226" s="98">
        <v>762</v>
      </c>
      <c r="L226" s="354"/>
      <c r="M226" s="355"/>
      <c r="N226" s="354">
        <f>ROUND($L$226*$K$226,0)</f>
        <v>0</v>
      </c>
      <c r="O226" s="355"/>
      <c r="P226" s="355"/>
      <c r="Q226" s="355"/>
      <c r="R226" s="37"/>
      <c r="T226" s="99"/>
      <c r="U226" s="20" t="s">
        <v>22</v>
      </c>
      <c r="V226" s="100">
        <v>0.308</v>
      </c>
      <c r="W226" s="100">
        <f>$V$226*$K$226</f>
        <v>234.696</v>
      </c>
      <c r="X226" s="100">
        <v>4E-05</v>
      </c>
      <c r="Y226" s="100">
        <f>$X$226*$K$226</f>
        <v>0.030480000000000004</v>
      </c>
      <c r="Z226" s="100">
        <v>0</v>
      </c>
      <c r="AA226" s="101">
        <f>$Z$226*$K$226</f>
        <v>0</v>
      </c>
      <c r="AR226" s="6" t="s">
        <v>118</v>
      </c>
      <c r="AT226" s="6" t="s">
        <v>114</v>
      </c>
      <c r="AU226" s="6" t="s">
        <v>39</v>
      </c>
      <c r="AY226" s="6" t="s">
        <v>112</v>
      </c>
      <c r="BE226" s="69">
        <f>IF($U$226="základní",$N$226,0)</f>
        <v>0</v>
      </c>
      <c r="BF226" s="69">
        <f>IF($U$226="snížená",$N$226,0)</f>
        <v>0</v>
      </c>
      <c r="BG226" s="69">
        <f>IF($U$226="zákl. přenesená",$N$226,0)</f>
        <v>0</v>
      </c>
      <c r="BH226" s="69">
        <f>IF($U$226="sníž. přenesená",$N$226,0)</f>
        <v>0</v>
      </c>
      <c r="BI226" s="69">
        <f>IF($U$226="nulová",$N$226,0)</f>
        <v>0</v>
      </c>
      <c r="BJ226" s="6" t="s">
        <v>39</v>
      </c>
      <c r="BK226" s="69">
        <f>ROUND($L$226*$K$226,0)</f>
        <v>0</v>
      </c>
      <c r="BL226" s="6" t="s">
        <v>118</v>
      </c>
      <c r="BM226" s="6" t="s">
        <v>419</v>
      </c>
    </row>
    <row r="227" spans="2:65" s="6" customFormat="1" ht="24" customHeight="1">
      <c r="B227" s="35"/>
      <c r="C227" s="95" t="s">
        <v>420</v>
      </c>
      <c r="D227" s="95" t="s">
        <v>114</v>
      </c>
      <c r="E227" s="96" t="s">
        <v>421</v>
      </c>
      <c r="F227" s="394" t="s">
        <v>422</v>
      </c>
      <c r="G227" s="353"/>
      <c r="H227" s="353"/>
      <c r="I227" s="353"/>
      <c r="J227" s="97" t="s">
        <v>140</v>
      </c>
      <c r="K227" s="98">
        <v>1474</v>
      </c>
      <c r="L227" s="354"/>
      <c r="M227" s="355"/>
      <c r="N227" s="354">
        <f>ROUND($L$227*$K$227,0)</f>
        <v>0</v>
      </c>
      <c r="O227" s="355"/>
      <c r="P227" s="355"/>
      <c r="Q227" s="355"/>
      <c r="R227" s="37"/>
      <c r="T227" s="99"/>
      <c r="U227" s="20" t="s">
        <v>22</v>
      </c>
      <c r="V227" s="100">
        <v>0.015</v>
      </c>
      <c r="W227" s="100">
        <f>$V$227*$K$227</f>
        <v>22.11</v>
      </c>
      <c r="X227" s="100">
        <v>0</v>
      </c>
      <c r="Y227" s="100">
        <f>$X$227*$K$227</f>
        <v>0</v>
      </c>
      <c r="Z227" s="100">
        <v>0</v>
      </c>
      <c r="AA227" s="101">
        <f>$Z$227*$K$227</f>
        <v>0</v>
      </c>
      <c r="AR227" s="6" t="s">
        <v>118</v>
      </c>
      <c r="AT227" s="6" t="s">
        <v>114</v>
      </c>
      <c r="AU227" s="6" t="s">
        <v>39</v>
      </c>
      <c r="AY227" s="6" t="s">
        <v>112</v>
      </c>
      <c r="BE227" s="69">
        <f>IF($U$227="základní",$N$227,0)</f>
        <v>0</v>
      </c>
      <c r="BF227" s="69">
        <f>IF($U$227="snížená",$N$227,0)</f>
        <v>0</v>
      </c>
      <c r="BG227" s="69">
        <f>IF($U$227="zákl. přenesená",$N$227,0)</f>
        <v>0</v>
      </c>
      <c r="BH227" s="69">
        <f>IF($U$227="sníž. přenesená",$N$227,0)</f>
        <v>0</v>
      </c>
      <c r="BI227" s="69">
        <f>IF($U$227="nulová",$N$227,0)</f>
        <v>0</v>
      </c>
      <c r="BJ227" s="6" t="s">
        <v>39</v>
      </c>
      <c r="BK227" s="69">
        <f>ROUND($L$227*$K$227,0)</f>
        <v>0</v>
      </c>
      <c r="BL227" s="6" t="s">
        <v>118</v>
      </c>
      <c r="BM227" s="6" t="s">
        <v>423</v>
      </c>
    </row>
    <row r="228" spans="2:65" s="6" customFormat="1" ht="24" customHeight="1">
      <c r="B228" s="35"/>
      <c r="C228" s="95" t="s">
        <v>424</v>
      </c>
      <c r="D228" s="95" t="s">
        <v>114</v>
      </c>
      <c r="E228" s="96" t="s">
        <v>425</v>
      </c>
      <c r="F228" s="394" t="s">
        <v>426</v>
      </c>
      <c r="G228" s="353"/>
      <c r="H228" s="353"/>
      <c r="I228" s="353"/>
      <c r="J228" s="97" t="s">
        <v>117</v>
      </c>
      <c r="K228" s="98">
        <v>14.88</v>
      </c>
      <c r="L228" s="354"/>
      <c r="M228" s="355"/>
      <c r="N228" s="354">
        <f>ROUND($L$228*$K$228,0)</f>
        <v>0</v>
      </c>
      <c r="O228" s="355"/>
      <c r="P228" s="355"/>
      <c r="Q228" s="355"/>
      <c r="R228" s="37"/>
      <c r="T228" s="99"/>
      <c r="U228" s="20" t="s">
        <v>20</v>
      </c>
      <c r="V228" s="100">
        <v>1.283</v>
      </c>
      <c r="W228" s="100">
        <f>$V$228*$K$228</f>
        <v>19.09104</v>
      </c>
      <c r="X228" s="100">
        <v>0</v>
      </c>
      <c r="Y228" s="100">
        <f>$X$228*$K$228</f>
        <v>0</v>
      </c>
      <c r="Z228" s="100">
        <v>1.175</v>
      </c>
      <c r="AA228" s="101">
        <f>$Z$228*$K$228</f>
        <v>17.484</v>
      </c>
      <c r="AR228" s="6" t="s">
        <v>118</v>
      </c>
      <c r="AT228" s="6" t="s">
        <v>114</v>
      </c>
      <c r="AU228" s="6" t="s">
        <v>39</v>
      </c>
      <c r="AY228" s="6" t="s">
        <v>112</v>
      </c>
      <c r="BE228" s="69">
        <f>IF($U$228="základní",$N$228,0)</f>
        <v>0</v>
      </c>
      <c r="BF228" s="69">
        <f>IF($U$228="snížená",$N$228,0)</f>
        <v>0</v>
      </c>
      <c r="BG228" s="69">
        <f>IF($U$228="zákl. přenesená",$N$228,0)</f>
        <v>0</v>
      </c>
      <c r="BH228" s="69">
        <f>IF($U$228="sníž. přenesená",$N$228,0)</f>
        <v>0</v>
      </c>
      <c r="BI228" s="69">
        <f>IF($U$228="nulová",$N$228,0)</f>
        <v>0</v>
      </c>
      <c r="BJ228" s="6" t="s">
        <v>2</v>
      </c>
      <c r="BK228" s="69">
        <f>ROUND($L$228*$K$228,0)</f>
        <v>0</v>
      </c>
      <c r="BL228" s="6" t="s">
        <v>118</v>
      </c>
      <c r="BM228" s="6" t="s">
        <v>427</v>
      </c>
    </row>
    <row r="229" spans="2:65" s="6" customFormat="1" ht="24" customHeight="1">
      <c r="B229" s="35"/>
      <c r="C229" s="95" t="s">
        <v>428</v>
      </c>
      <c r="D229" s="95" t="s">
        <v>114</v>
      </c>
      <c r="E229" s="96" t="s">
        <v>429</v>
      </c>
      <c r="F229" s="394" t="s">
        <v>430</v>
      </c>
      <c r="G229" s="353"/>
      <c r="H229" s="353"/>
      <c r="I229" s="353"/>
      <c r="J229" s="97" t="s">
        <v>431</v>
      </c>
      <c r="K229" s="98">
        <v>26</v>
      </c>
      <c r="L229" s="354"/>
      <c r="M229" s="355"/>
      <c r="N229" s="354">
        <f>ROUND($L$229*$K$229,0)</f>
        <v>0</v>
      </c>
      <c r="O229" s="355"/>
      <c r="P229" s="355"/>
      <c r="Q229" s="355"/>
      <c r="R229" s="37"/>
      <c r="T229" s="99"/>
      <c r="U229" s="20" t="s">
        <v>20</v>
      </c>
      <c r="V229" s="100">
        <v>1.47</v>
      </c>
      <c r="W229" s="100">
        <f>$V$229*$K$229</f>
        <v>38.22</v>
      </c>
      <c r="X229" s="100">
        <v>0</v>
      </c>
      <c r="Y229" s="100">
        <f>$X$229*$K$229</f>
        <v>0</v>
      </c>
      <c r="Z229" s="100">
        <v>0.338</v>
      </c>
      <c r="AA229" s="101">
        <f>$Z$229*$K$229</f>
        <v>8.788</v>
      </c>
      <c r="AR229" s="6" t="s">
        <v>118</v>
      </c>
      <c r="AT229" s="6" t="s">
        <v>114</v>
      </c>
      <c r="AU229" s="6" t="s">
        <v>39</v>
      </c>
      <c r="AY229" s="6" t="s">
        <v>112</v>
      </c>
      <c r="BE229" s="69">
        <f>IF($U$229="základní",$N$229,0)</f>
        <v>0</v>
      </c>
      <c r="BF229" s="69">
        <f>IF($U$229="snížená",$N$229,0)</f>
        <v>0</v>
      </c>
      <c r="BG229" s="69">
        <f>IF($U$229="zákl. přenesená",$N$229,0)</f>
        <v>0</v>
      </c>
      <c r="BH229" s="69">
        <f>IF($U$229="sníž. přenesená",$N$229,0)</f>
        <v>0</v>
      </c>
      <c r="BI229" s="69">
        <f>IF($U$229="nulová",$N$229,0)</f>
        <v>0</v>
      </c>
      <c r="BJ229" s="6" t="s">
        <v>2</v>
      </c>
      <c r="BK229" s="69">
        <f>ROUND($L$229*$K$229,0)</f>
        <v>0</v>
      </c>
      <c r="BL229" s="6" t="s">
        <v>118</v>
      </c>
      <c r="BM229" s="6" t="s">
        <v>432</v>
      </c>
    </row>
    <row r="230" spans="2:65" s="6" customFormat="1" ht="24" customHeight="1">
      <c r="B230" s="35"/>
      <c r="C230" s="95" t="s">
        <v>433</v>
      </c>
      <c r="D230" s="95" t="s">
        <v>114</v>
      </c>
      <c r="E230" s="96" t="s">
        <v>434</v>
      </c>
      <c r="F230" s="394" t="s">
        <v>435</v>
      </c>
      <c r="G230" s="353"/>
      <c r="H230" s="353"/>
      <c r="I230" s="353"/>
      <c r="J230" s="97" t="s">
        <v>140</v>
      </c>
      <c r="K230" s="98">
        <v>14</v>
      </c>
      <c r="L230" s="354"/>
      <c r="M230" s="355"/>
      <c r="N230" s="354">
        <f>ROUND($L$230*$K$230,0)</f>
        <v>0</v>
      </c>
      <c r="O230" s="355"/>
      <c r="P230" s="355"/>
      <c r="Q230" s="355"/>
      <c r="R230" s="37"/>
      <c r="T230" s="99"/>
      <c r="U230" s="20" t="s">
        <v>20</v>
      </c>
      <c r="V230" s="100">
        <v>0.495</v>
      </c>
      <c r="W230" s="100">
        <f>$V$230*$K$230</f>
        <v>6.93</v>
      </c>
      <c r="X230" s="100">
        <v>0</v>
      </c>
      <c r="Y230" s="100">
        <f>$X$230*$K$230</f>
        <v>0</v>
      </c>
      <c r="Z230" s="100">
        <v>0.558</v>
      </c>
      <c r="AA230" s="101">
        <f>$Z$230*$K$230</f>
        <v>7.812000000000001</v>
      </c>
      <c r="AR230" s="6" t="s">
        <v>118</v>
      </c>
      <c r="AT230" s="6" t="s">
        <v>114</v>
      </c>
      <c r="AU230" s="6" t="s">
        <v>39</v>
      </c>
      <c r="AY230" s="6" t="s">
        <v>112</v>
      </c>
      <c r="BE230" s="69">
        <f>IF($U$230="základní",$N$230,0)</f>
        <v>0</v>
      </c>
      <c r="BF230" s="69">
        <f>IF($U$230="snížená",$N$230,0)</f>
        <v>0</v>
      </c>
      <c r="BG230" s="69">
        <f>IF($U$230="zákl. přenesená",$N$230,0)</f>
        <v>0</v>
      </c>
      <c r="BH230" s="69">
        <f>IF($U$230="sníž. přenesená",$N$230,0)</f>
        <v>0</v>
      </c>
      <c r="BI230" s="69">
        <f>IF($U$230="nulová",$N$230,0)</f>
        <v>0</v>
      </c>
      <c r="BJ230" s="6" t="s">
        <v>2</v>
      </c>
      <c r="BK230" s="69">
        <f>ROUND($L$230*$K$230,0)</f>
        <v>0</v>
      </c>
      <c r="BL230" s="6" t="s">
        <v>118</v>
      </c>
      <c r="BM230" s="6" t="s">
        <v>436</v>
      </c>
    </row>
    <row r="231" spans="2:65" s="6" customFormat="1" ht="14.1" customHeight="1">
      <c r="B231" s="35"/>
      <c r="C231" s="95" t="s">
        <v>437</v>
      </c>
      <c r="D231" s="95" t="s">
        <v>114</v>
      </c>
      <c r="E231" s="96" t="s">
        <v>438</v>
      </c>
      <c r="F231" s="394" t="s">
        <v>439</v>
      </c>
      <c r="G231" s="353"/>
      <c r="H231" s="353"/>
      <c r="I231" s="353"/>
      <c r="J231" s="97" t="s">
        <v>140</v>
      </c>
      <c r="K231" s="98">
        <v>874</v>
      </c>
      <c r="L231" s="354"/>
      <c r="M231" s="355"/>
      <c r="N231" s="354">
        <f>ROUND($L$231*$K$231,0)</f>
        <v>0</v>
      </c>
      <c r="O231" s="355"/>
      <c r="P231" s="355"/>
      <c r="Q231" s="355"/>
      <c r="R231" s="37"/>
      <c r="T231" s="99"/>
      <c r="U231" s="20" t="s">
        <v>20</v>
      </c>
      <c r="V231" s="100">
        <v>0.133</v>
      </c>
      <c r="W231" s="100">
        <f>$V$231*$K$231</f>
        <v>116.242</v>
      </c>
      <c r="X231" s="100">
        <v>0</v>
      </c>
      <c r="Y231" s="100">
        <f>$X$231*$K$231</f>
        <v>0</v>
      </c>
      <c r="Z231" s="100">
        <v>0.045</v>
      </c>
      <c r="AA231" s="101">
        <f>$Z$231*$K$231</f>
        <v>39.33</v>
      </c>
      <c r="AR231" s="6" t="s">
        <v>118</v>
      </c>
      <c r="AT231" s="6" t="s">
        <v>114</v>
      </c>
      <c r="AU231" s="6" t="s">
        <v>39</v>
      </c>
      <c r="AY231" s="6" t="s">
        <v>112</v>
      </c>
      <c r="BE231" s="69">
        <f>IF($U$231="základní",$N$231,0)</f>
        <v>0</v>
      </c>
      <c r="BF231" s="69">
        <f>IF($U$231="snížená",$N$231,0)</f>
        <v>0</v>
      </c>
      <c r="BG231" s="69">
        <f>IF($U$231="zákl. přenesená",$N$231,0)</f>
        <v>0</v>
      </c>
      <c r="BH231" s="69">
        <f>IF($U$231="sníž. přenesená",$N$231,0)</f>
        <v>0</v>
      </c>
      <c r="BI231" s="69">
        <f>IF($U$231="nulová",$N$231,0)</f>
        <v>0</v>
      </c>
      <c r="BJ231" s="6" t="s">
        <v>2</v>
      </c>
      <c r="BK231" s="69">
        <f>ROUND($L$231*$K$231,0)</f>
        <v>0</v>
      </c>
      <c r="BL231" s="6" t="s">
        <v>118</v>
      </c>
      <c r="BM231" s="6" t="s">
        <v>440</v>
      </c>
    </row>
    <row r="232" spans="2:65" s="6" customFormat="1" ht="24" customHeight="1">
      <c r="B232" s="35"/>
      <c r="C232" s="95" t="s">
        <v>441</v>
      </c>
      <c r="D232" s="95" t="s">
        <v>114</v>
      </c>
      <c r="E232" s="96" t="s">
        <v>442</v>
      </c>
      <c r="F232" s="394" t="s">
        <v>443</v>
      </c>
      <c r="G232" s="353"/>
      <c r="H232" s="353"/>
      <c r="I232" s="353"/>
      <c r="J232" s="97" t="s">
        <v>117</v>
      </c>
      <c r="K232" s="98">
        <v>34.96</v>
      </c>
      <c r="L232" s="354"/>
      <c r="M232" s="355"/>
      <c r="N232" s="354">
        <f>ROUND($L$232*$K$232,0)</f>
        <v>0</v>
      </c>
      <c r="O232" s="355"/>
      <c r="P232" s="355"/>
      <c r="Q232" s="355"/>
      <c r="R232" s="37"/>
      <c r="T232" s="99"/>
      <c r="U232" s="20" t="s">
        <v>20</v>
      </c>
      <c r="V232" s="100">
        <v>1.375</v>
      </c>
      <c r="W232" s="100">
        <f>$V$232*$K$232</f>
        <v>48.07</v>
      </c>
      <c r="X232" s="100">
        <v>0</v>
      </c>
      <c r="Y232" s="100">
        <f>$X$232*$K$232</f>
        <v>0</v>
      </c>
      <c r="Z232" s="100">
        <v>0</v>
      </c>
      <c r="AA232" s="101">
        <f>$Z$232*$K$232</f>
        <v>0</v>
      </c>
      <c r="AR232" s="6" t="s">
        <v>118</v>
      </c>
      <c r="AT232" s="6" t="s">
        <v>114</v>
      </c>
      <c r="AU232" s="6" t="s">
        <v>39</v>
      </c>
      <c r="AY232" s="6" t="s">
        <v>112</v>
      </c>
      <c r="BE232" s="69">
        <f>IF($U$232="základní",$N$232,0)</f>
        <v>0</v>
      </c>
      <c r="BF232" s="69">
        <f>IF($U$232="snížená",$N$232,0)</f>
        <v>0</v>
      </c>
      <c r="BG232" s="69">
        <f>IF($U$232="zákl. přenesená",$N$232,0)</f>
        <v>0</v>
      </c>
      <c r="BH232" s="69">
        <f>IF($U$232="sníž. přenesená",$N$232,0)</f>
        <v>0</v>
      </c>
      <c r="BI232" s="69">
        <f>IF($U$232="nulová",$N$232,0)</f>
        <v>0</v>
      </c>
      <c r="BJ232" s="6" t="s">
        <v>2</v>
      </c>
      <c r="BK232" s="69">
        <f>ROUND($L$232*$K$232,0)</f>
        <v>0</v>
      </c>
      <c r="BL232" s="6" t="s">
        <v>118</v>
      </c>
      <c r="BM232" s="6" t="s">
        <v>444</v>
      </c>
    </row>
    <row r="233" spans="2:65" s="6" customFormat="1" ht="24" customHeight="1">
      <c r="B233" s="35"/>
      <c r="C233" s="95" t="s">
        <v>445</v>
      </c>
      <c r="D233" s="95" t="s">
        <v>114</v>
      </c>
      <c r="E233" s="96" t="s">
        <v>446</v>
      </c>
      <c r="F233" s="394" t="s">
        <v>447</v>
      </c>
      <c r="G233" s="353"/>
      <c r="H233" s="353"/>
      <c r="I233" s="353"/>
      <c r="J233" s="97" t="s">
        <v>117</v>
      </c>
      <c r="K233" s="98">
        <v>56.88</v>
      </c>
      <c r="L233" s="354"/>
      <c r="M233" s="355"/>
      <c r="N233" s="354">
        <f>ROUND($L$233*$K$233,0)</f>
        <v>0</v>
      </c>
      <c r="O233" s="355"/>
      <c r="P233" s="355"/>
      <c r="Q233" s="355"/>
      <c r="R233" s="37"/>
      <c r="T233" s="99"/>
      <c r="U233" s="20" t="s">
        <v>20</v>
      </c>
      <c r="V233" s="100">
        <v>1.051</v>
      </c>
      <c r="W233" s="100">
        <f>$V$233*$K$233</f>
        <v>59.780879999999996</v>
      </c>
      <c r="X233" s="100">
        <v>0</v>
      </c>
      <c r="Y233" s="100">
        <f>$X$233*$K$233</f>
        <v>0</v>
      </c>
      <c r="Z233" s="100">
        <v>0</v>
      </c>
      <c r="AA233" s="101">
        <f>$Z$233*$K$233</f>
        <v>0</v>
      </c>
      <c r="AR233" s="6" t="s">
        <v>118</v>
      </c>
      <c r="AT233" s="6" t="s">
        <v>114</v>
      </c>
      <c r="AU233" s="6" t="s">
        <v>39</v>
      </c>
      <c r="AY233" s="6" t="s">
        <v>112</v>
      </c>
      <c r="BE233" s="69">
        <f>IF($U$233="základní",$N$233,0)</f>
        <v>0</v>
      </c>
      <c r="BF233" s="69">
        <f>IF($U$233="snížená",$N$233,0)</f>
        <v>0</v>
      </c>
      <c r="BG233" s="69">
        <f>IF($U$233="zákl. přenesená",$N$233,0)</f>
        <v>0</v>
      </c>
      <c r="BH233" s="69">
        <f>IF($U$233="sníž. přenesená",$N$233,0)</f>
        <v>0</v>
      </c>
      <c r="BI233" s="69">
        <f>IF($U$233="nulová",$N$233,0)</f>
        <v>0</v>
      </c>
      <c r="BJ233" s="6" t="s">
        <v>2</v>
      </c>
      <c r="BK233" s="69">
        <f>ROUND($L$233*$K$233,0)</f>
        <v>0</v>
      </c>
      <c r="BL233" s="6" t="s">
        <v>118</v>
      </c>
      <c r="BM233" s="6" t="s">
        <v>448</v>
      </c>
    </row>
    <row r="234" spans="2:65" s="6" customFormat="1" ht="24" customHeight="1">
      <c r="B234" s="35"/>
      <c r="C234" s="95" t="s">
        <v>449</v>
      </c>
      <c r="D234" s="95" t="s">
        <v>114</v>
      </c>
      <c r="E234" s="96" t="s">
        <v>450</v>
      </c>
      <c r="F234" s="394" t="s">
        <v>451</v>
      </c>
      <c r="G234" s="353"/>
      <c r="H234" s="353"/>
      <c r="I234" s="353"/>
      <c r="J234" s="97" t="s">
        <v>150</v>
      </c>
      <c r="K234" s="98">
        <v>166</v>
      </c>
      <c r="L234" s="354"/>
      <c r="M234" s="355"/>
      <c r="N234" s="354">
        <f>ROUND($L$234*$K$234,0)</f>
        <v>0</v>
      </c>
      <c r="O234" s="355"/>
      <c r="P234" s="355"/>
      <c r="Q234" s="355"/>
      <c r="R234" s="37"/>
      <c r="T234" s="99"/>
      <c r="U234" s="20" t="s">
        <v>20</v>
      </c>
      <c r="V234" s="100">
        <v>0.772</v>
      </c>
      <c r="W234" s="100">
        <f>$V$234*$K$234</f>
        <v>128.15200000000002</v>
      </c>
      <c r="X234" s="100">
        <v>0</v>
      </c>
      <c r="Y234" s="100">
        <f>$X$234*$K$234</f>
        <v>0</v>
      </c>
      <c r="Z234" s="100">
        <v>0.031</v>
      </c>
      <c r="AA234" s="101">
        <f>$Z$234*$K$234</f>
        <v>5.146</v>
      </c>
      <c r="AR234" s="6" t="s">
        <v>118</v>
      </c>
      <c r="AT234" s="6" t="s">
        <v>114</v>
      </c>
      <c r="AU234" s="6" t="s">
        <v>39</v>
      </c>
      <c r="AY234" s="6" t="s">
        <v>112</v>
      </c>
      <c r="BE234" s="69">
        <f>IF($U$234="základní",$N$234,0)</f>
        <v>0</v>
      </c>
      <c r="BF234" s="69">
        <f>IF($U$234="snížená",$N$234,0)</f>
        <v>0</v>
      </c>
      <c r="BG234" s="69">
        <f>IF($U$234="zákl. přenesená",$N$234,0)</f>
        <v>0</v>
      </c>
      <c r="BH234" s="69">
        <f>IF($U$234="sníž. přenesená",$N$234,0)</f>
        <v>0</v>
      </c>
      <c r="BI234" s="69">
        <f>IF($U$234="nulová",$N$234,0)</f>
        <v>0</v>
      </c>
      <c r="BJ234" s="6" t="s">
        <v>2</v>
      </c>
      <c r="BK234" s="69">
        <f>ROUND($L$234*$K$234,0)</f>
        <v>0</v>
      </c>
      <c r="BL234" s="6" t="s">
        <v>118</v>
      </c>
      <c r="BM234" s="6" t="s">
        <v>452</v>
      </c>
    </row>
    <row r="235" spans="2:65" s="6" customFormat="1" ht="24" customHeight="1">
      <c r="B235" s="35"/>
      <c r="C235" s="95" t="s">
        <v>453</v>
      </c>
      <c r="D235" s="95" t="s">
        <v>114</v>
      </c>
      <c r="E235" s="96" t="s">
        <v>454</v>
      </c>
      <c r="F235" s="394" t="s">
        <v>455</v>
      </c>
      <c r="G235" s="353"/>
      <c r="H235" s="353"/>
      <c r="I235" s="353"/>
      <c r="J235" s="97" t="s">
        <v>140</v>
      </c>
      <c r="K235" s="98">
        <v>175.28</v>
      </c>
      <c r="L235" s="354"/>
      <c r="M235" s="355"/>
      <c r="N235" s="354">
        <f>ROUND($L$235*$K$235,0)</f>
        <v>0</v>
      </c>
      <c r="O235" s="355"/>
      <c r="P235" s="355"/>
      <c r="Q235" s="355"/>
      <c r="R235" s="37"/>
      <c r="T235" s="99"/>
      <c r="U235" s="20" t="s">
        <v>20</v>
      </c>
      <c r="V235" s="100">
        <v>0.26</v>
      </c>
      <c r="W235" s="100">
        <f>$V$235*$K$235</f>
        <v>45.5728</v>
      </c>
      <c r="X235" s="100">
        <v>0</v>
      </c>
      <c r="Y235" s="100">
        <f>$X$235*$K$235</f>
        <v>0</v>
      </c>
      <c r="Z235" s="100">
        <v>0.046</v>
      </c>
      <c r="AA235" s="101">
        <f>$Z$235*$K$235</f>
        <v>8.06288</v>
      </c>
      <c r="AR235" s="6" t="s">
        <v>118</v>
      </c>
      <c r="AT235" s="6" t="s">
        <v>114</v>
      </c>
      <c r="AU235" s="6" t="s">
        <v>39</v>
      </c>
      <c r="AY235" s="6" t="s">
        <v>112</v>
      </c>
      <c r="BE235" s="69">
        <f>IF($U$235="základní",$N$235,0)</f>
        <v>0</v>
      </c>
      <c r="BF235" s="69">
        <f>IF($U$235="snížená",$N$235,0)</f>
        <v>0</v>
      </c>
      <c r="BG235" s="69">
        <f>IF($U$235="zákl. přenesená",$N$235,0)</f>
        <v>0</v>
      </c>
      <c r="BH235" s="69">
        <f>IF($U$235="sníž. přenesená",$N$235,0)</f>
        <v>0</v>
      </c>
      <c r="BI235" s="69">
        <f>IF($U$235="nulová",$N$235,0)</f>
        <v>0</v>
      </c>
      <c r="BJ235" s="6" t="s">
        <v>2</v>
      </c>
      <c r="BK235" s="69">
        <f>ROUND($L$235*$K$235,0)</f>
        <v>0</v>
      </c>
      <c r="BL235" s="6" t="s">
        <v>118</v>
      </c>
      <c r="BM235" s="6" t="s">
        <v>456</v>
      </c>
    </row>
    <row r="236" spans="2:65" s="6" customFormat="1" ht="14.1" customHeight="1">
      <c r="B236" s="35"/>
      <c r="C236" s="95" t="s">
        <v>457</v>
      </c>
      <c r="D236" s="95" t="s">
        <v>114</v>
      </c>
      <c r="E236" s="96" t="s">
        <v>458</v>
      </c>
      <c r="F236" s="394" t="s">
        <v>459</v>
      </c>
      <c r="G236" s="353"/>
      <c r="H236" s="353"/>
      <c r="I236" s="353"/>
      <c r="J236" s="97" t="s">
        <v>334</v>
      </c>
      <c r="K236" s="98">
        <v>80</v>
      </c>
      <c r="L236" s="354"/>
      <c r="M236" s="355"/>
      <c r="N236" s="354">
        <f>ROUND($L$236*$K$236,0)</f>
        <v>0</v>
      </c>
      <c r="O236" s="355"/>
      <c r="P236" s="355"/>
      <c r="Q236" s="355"/>
      <c r="R236" s="37"/>
      <c r="T236" s="99"/>
      <c r="U236" s="20" t="s">
        <v>22</v>
      </c>
      <c r="V236" s="100">
        <v>0.199</v>
      </c>
      <c r="W236" s="100">
        <f>$V$236*$K$236</f>
        <v>15.920000000000002</v>
      </c>
      <c r="X236" s="100">
        <v>0</v>
      </c>
      <c r="Y236" s="100">
        <f>$X$236*$K$236</f>
        <v>0</v>
      </c>
      <c r="Z236" s="100">
        <v>0</v>
      </c>
      <c r="AA236" s="101">
        <f>$Z$236*$K$236</f>
        <v>0</v>
      </c>
      <c r="AR236" s="6" t="s">
        <v>118</v>
      </c>
      <c r="AT236" s="6" t="s">
        <v>114</v>
      </c>
      <c r="AU236" s="6" t="s">
        <v>39</v>
      </c>
      <c r="AY236" s="6" t="s">
        <v>112</v>
      </c>
      <c r="BE236" s="69">
        <f>IF($U$236="základní",$N$236,0)</f>
        <v>0</v>
      </c>
      <c r="BF236" s="69">
        <f>IF($U$236="snížená",$N$236,0)</f>
        <v>0</v>
      </c>
      <c r="BG236" s="69">
        <f>IF($U$236="zákl. přenesená",$N$236,0)</f>
        <v>0</v>
      </c>
      <c r="BH236" s="69">
        <f>IF($U$236="sníž. přenesená",$N$236,0)</f>
        <v>0</v>
      </c>
      <c r="BI236" s="69">
        <f>IF($U$236="nulová",$N$236,0)</f>
        <v>0</v>
      </c>
      <c r="BJ236" s="6" t="s">
        <v>39</v>
      </c>
      <c r="BK236" s="69">
        <f>ROUND($L$236*$K$236,0)</f>
        <v>0</v>
      </c>
      <c r="BL236" s="6" t="s">
        <v>118</v>
      </c>
      <c r="BM236" s="6" t="s">
        <v>460</v>
      </c>
    </row>
    <row r="237" spans="2:63" s="84" customFormat="1" ht="30.95" customHeight="1">
      <c r="B237" s="85"/>
      <c r="C237" s="86"/>
      <c r="D237" s="94" t="s">
        <v>62</v>
      </c>
      <c r="E237" s="94"/>
      <c r="F237" s="94"/>
      <c r="G237" s="94"/>
      <c r="H237" s="94"/>
      <c r="I237" s="94"/>
      <c r="J237" s="94"/>
      <c r="K237" s="94"/>
      <c r="L237" s="112"/>
      <c r="M237" s="112"/>
      <c r="N237" s="398">
        <f>$BK$237</f>
        <v>0</v>
      </c>
      <c r="O237" s="397"/>
      <c r="P237" s="397"/>
      <c r="Q237" s="397"/>
      <c r="R237" s="88"/>
      <c r="T237" s="89"/>
      <c r="U237" s="86"/>
      <c r="V237" s="86"/>
      <c r="W237" s="90">
        <f>SUM($W$238:$W$242)</f>
        <v>1835.354784</v>
      </c>
      <c r="X237" s="86"/>
      <c r="Y237" s="90">
        <f>SUM($Y$238:$Y$242)</f>
        <v>0</v>
      </c>
      <c r="Z237" s="86"/>
      <c r="AA237" s="91">
        <f>SUM($AA$238:$AA$242)</f>
        <v>0</v>
      </c>
      <c r="AR237" s="92" t="s">
        <v>2</v>
      </c>
      <c r="AT237" s="92" t="s">
        <v>36</v>
      </c>
      <c r="AU237" s="92" t="s">
        <v>2</v>
      </c>
      <c r="AY237" s="92" t="s">
        <v>112</v>
      </c>
      <c r="BK237" s="93">
        <f>SUM($BK$238:$BK$242)</f>
        <v>0</v>
      </c>
    </row>
    <row r="238" spans="2:65" s="6" customFormat="1" ht="24" customHeight="1">
      <c r="B238" s="35"/>
      <c r="C238" s="95" t="s">
        <v>461</v>
      </c>
      <c r="D238" s="95" t="s">
        <v>114</v>
      </c>
      <c r="E238" s="96" t="s">
        <v>462</v>
      </c>
      <c r="F238" s="394" t="s">
        <v>463</v>
      </c>
      <c r="G238" s="353"/>
      <c r="H238" s="353"/>
      <c r="I238" s="353"/>
      <c r="J238" s="97" t="s">
        <v>145</v>
      </c>
      <c r="K238" s="98">
        <v>138.848</v>
      </c>
      <c r="L238" s="354"/>
      <c r="M238" s="355"/>
      <c r="N238" s="354">
        <f>ROUND($L$238*$K$238,0)</f>
        <v>0</v>
      </c>
      <c r="O238" s="355"/>
      <c r="P238" s="355"/>
      <c r="Q238" s="355"/>
      <c r="R238" s="37"/>
      <c r="T238" s="99"/>
      <c r="U238" s="20" t="s">
        <v>20</v>
      </c>
      <c r="V238" s="100">
        <v>10.3</v>
      </c>
      <c r="W238" s="100">
        <f>$V$238*$K$238</f>
        <v>1430.1344000000001</v>
      </c>
      <c r="X238" s="100">
        <v>0</v>
      </c>
      <c r="Y238" s="100">
        <f>$X$238*$K$238</f>
        <v>0</v>
      </c>
      <c r="Z238" s="100">
        <v>0</v>
      </c>
      <c r="AA238" s="101">
        <f>$Z$238*$K$238</f>
        <v>0</v>
      </c>
      <c r="AR238" s="6" t="s">
        <v>118</v>
      </c>
      <c r="AT238" s="6" t="s">
        <v>114</v>
      </c>
      <c r="AU238" s="6" t="s">
        <v>39</v>
      </c>
      <c r="AY238" s="6" t="s">
        <v>112</v>
      </c>
      <c r="BE238" s="69">
        <f>IF($U$238="základní",$N$238,0)</f>
        <v>0</v>
      </c>
      <c r="BF238" s="69">
        <f>IF($U$238="snížená",$N$238,0)</f>
        <v>0</v>
      </c>
      <c r="BG238" s="69">
        <f>IF($U$238="zákl. přenesená",$N$238,0)</f>
        <v>0</v>
      </c>
      <c r="BH238" s="69">
        <f>IF($U$238="sníž. přenesená",$N$238,0)</f>
        <v>0</v>
      </c>
      <c r="BI238" s="69">
        <f>IF($U$238="nulová",$N$238,0)</f>
        <v>0</v>
      </c>
      <c r="BJ238" s="6" t="s">
        <v>2</v>
      </c>
      <c r="BK238" s="69">
        <f>ROUND($L$238*$K$238,0)</f>
        <v>0</v>
      </c>
      <c r="BL238" s="6" t="s">
        <v>118</v>
      </c>
      <c r="BM238" s="6" t="s">
        <v>464</v>
      </c>
    </row>
    <row r="239" spans="2:65" s="6" customFormat="1" ht="14.1" customHeight="1">
      <c r="B239" s="35"/>
      <c r="C239" s="95" t="s">
        <v>465</v>
      </c>
      <c r="D239" s="95" t="s">
        <v>114</v>
      </c>
      <c r="E239" s="96" t="s">
        <v>466</v>
      </c>
      <c r="F239" s="394" t="s">
        <v>467</v>
      </c>
      <c r="G239" s="353"/>
      <c r="H239" s="353"/>
      <c r="I239" s="353"/>
      <c r="J239" s="97" t="s">
        <v>431</v>
      </c>
      <c r="K239" s="98">
        <v>20</v>
      </c>
      <c r="L239" s="354"/>
      <c r="M239" s="355"/>
      <c r="N239" s="354">
        <f>ROUND($L$239*$K$239,0)</f>
        <v>0</v>
      </c>
      <c r="O239" s="355"/>
      <c r="P239" s="355"/>
      <c r="Q239" s="355"/>
      <c r="R239" s="37"/>
      <c r="T239" s="99"/>
      <c r="U239" s="20" t="s">
        <v>20</v>
      </c>
      <c r="V239" s="100">
        <v>1.461</v>
      </c>
      <c r="W239" s="100">
        <f>$V$239*$K$239</f>
        <v>29.220000000000002</v>
      </c>
      <c r="X239" s="100">
        <v>0</v>
      </c>
      <c r="Y239" s="100">
        <f>$X$239*$K$239</f>
        <v>0</v>
      </c>
      <c r="Z239" s="100">
        <v>0</v>
      </c>
      <c r="AA239" s="101">
        <f>$Z$239*$K$239</f>
        <v>0</v>
      </c>
      <c r="AR239" s="6" t="s">
        <v>118</v>
      </c>
      <c r="AT239" s="6" t="s">
        <v>114</v>
      </c>
      <c r="AU239" s="6" t="s">
        <v>39</v>
      </c>
      <c r="AY239" s="6" t="s">
        <v>112</v>
      </c>
      <c r="BE239" s="69">
        <f>IF($U$239="základní",$N$239,0)</f>
        <v>0</v>
      </c>
      <c r="BF239" s="69">
        <f>IF($U$239="snížená",$N$239,0)</f>
        <v>0</v>
      </c>
      <c r="BG239" s="69">
        <f>IF($U$239="zákl. přenesená",$N$239,0)</f>
        <v>0</v>
      </c>
      <c r="BH239" s="69">
        <f>IF($U$239="sníž. přenesená",$N$239,0)</f>
        <v>0</v>
      </c>
      <c r="BI239" s="69">
        <f>IF($U$239="nulová",$N$239,0)</f>
        <v>0</v>
      </c>
      <c r="BJ239" s="6" t="s">
        <v>2</v>
      </c>
      <c r="BK239" s="69">
        <f>ROUND($L$239*$K$239,0)</f>
        <v>0</v>
      </c>
      <c r="BL239" s="6" t="s">
        <v>118</v>
      </c>
      <c r="BM239" s="6" t="s">
        <v>468</v>
      </c>
    </row>
    <row r="240" spans="2:65" s="6" customFormat="1" ht="24" customHeight="1">
      <c r="B240" s="35"/>
      <c r="C240" s="95" t="s">
        <v>469</v>
      </c>
      <c r="D240" s="95" t="s">
        <v>114</v>
      </c>
      <c r="E240" s="96" t="s">
        <v>470</v>
      </c>
      <c r="F240" s="394" t="s">
        <v>471</v>
      </c>
      <c r="G240" s="353"/>
      <c r="H240" s="353"/>
      <c r="I240" s="353"/>
      <c r="J240" s="97" t="s">
        <v>431</v>
      </c>
      <c r="K240" s="98">
        <v>400</v>
      </c>
      <c r="L240" s="354"/>
      <c r="M240" s="355"/>
      <c r="N240" s="354">
        <f>ROUND($L$240*$K$240,0)</f>
        <v>0</v>
      </c>
      <c r="O240" s="355"/>
      <c r="P240" s="355"/>
      <c r="Q240" s="355"/>
      <c r="R240" s="37"/>
      <c r="T240" s="99"/>
      <c r="U240" s="20" t="s">
        <v>20</v>
      </c>
      <c r="V240" s="100">
        <v>0</v>
      </c>
      <c r="W240" s="100">
        <f>$V$240*$K$240</f>
        <v>0</v>
      </c>
      <c r="X240" s="100">
        <v>0</v>
      </c>
      <c r="Y240" s="100">
        <f>$X$240*$K$240</f>
        <v>0</v>
      </c>
      <c r="Z240" s="100">
        <v>0</v>
      </c>
      <c r="AA240" s="101">
        <f>$Z$240*$K$240</f>
        <v>0</v>
      </c>
      <c r="AR240" s="6" t="s">
        <v>118</v>
      </c>
      <c r="AT240" s="6" t="s">
        <v>114</v>
      </c>
      <c r="AU240" s="6" t="s">
        <v>39</v>
      </c>
      <c r="AY240" s="6" t="s">
        <v>112</v>
      </c>
      <c r="BE240" s="69">
        <f>IF($U$240="základní",$N$240,0)</f>
        <v>0</v>
      </c>
      <c r="BF240" s="69">
        <f>IF($U$240="snížená",$N$240,0)</f>
        <v>0</v>
      </c>
      <c r="BG240" s="69">
        <f>IF($U$240="zákl. přenesená",$N$240,0)</f>
        <v>0</v>
      </c>
      <c r="BH240" s="69">
        <f>IF($U$240="sníž. přenesená",$N$240,0)</f>
        <v>0</v>
      </c>
      <c r="BI240" s="69">
        <f>IF($U$240="nulová",$N$240,0)</f>
        <v>0</v>
      </c>
      <c r="BJ240" s="6" t="s">
        <v>2</v>
      </c>
      <c r="BK240" s="69">
        <f>ROUND($L$240*$K$240,0)</f>
        <v>0</v>
      </c>
      <c r="BL240" s="6" t="s">
        <v>118</v>
      </c>
      <c r="BM240" s="6" t="s">
        <v>472</v>
      </c>
    </row>
    <row r="241" spans="2:65" s="6" customFormat="1" ht="24" customHeight="1">
      <c r="B241" s="35"/>
      <c r="C241" s="95" t="s">
        <v>473</v>
      </c>
      <c r="D241" s="95" t="s">
        <v>114</v>
      </c>
      <c r="E241" s="96" t="s">
        <v>474</v>
      </c>
      <c r="F241" s="394" t="s">
        <v>475</v>
      </c>
      <c r="G241" s="353"/>
      <c r="H241" s="353"/>
      <c r="I241" s="353"/>
      <c r="J241" s="97" t="s">
        <v>145</v>
      </c>
      <c r="K241" s="98">
        <v>138.848</v>
      </c>
      <c r="L241" s="354"/>
      <c r="M241" s="355"/>
      <c r="N241" s="354">
        <f>ROUND($L$241*$K$241,0)</f>
        <v>0</v>
      </c>
      <c r="O241" s="355"/>
      <c r="P241" s="355"/>
      <c r="Q241" s="355"/>
      <c r="R241" s="37"/>
      <c r="T241" s="99"/>
      <c r="U241" s="20" t="s">
        <v>20</v>
      </c>
      <c r="V241" s="100">
        <v>0.638</v>
      </c>
      <c r="W241" s="100">
        <f>$V$241*$K$241</f>
        <v>88.585024</v>
      </c>
      <c r="X241" s="100">
        <v>0</v>
      </c>
      <c r="Y241" s="100">
        <f>$X$241*$K$241</f>
        <v>0</v>
      </c>
      <c r="Z241" s="100">
        <v>0</v>
      </c>
      <c r="AA241" s="101">
        <f>$Z$241*$K$241</f>
        <v>0</v>
      </c>
      <c r="AR241" s="6" t="s">
        <v>118</v>
      </c>
      <c r="AT241" s="6" t="s">
        <v>114</v>
      </c>
      <c r="AU241" s="6" t="s">
        <v>39</v>
      </c>
      <c r="AY241" s="6" t="s">
        <v>112</v>
      </c>
      <c r="BE241" s="69">
        <f>IF($U$241="základní",$N$241,0)</f>
        <v>0</v>
      </c>
      <c r="BF241" s="69">
        <f>IF($U$241="snížená",$N$241,0)</f>
        <v>0</v>
      </c>
      <c r="BG241" s="69">
        <f>IF($U$241="zákl. přenesená",$N$241,0)</f>
        <v>0</v>
      </c>
      <c r="BH241" s="69">
        <f>IF($U$241="sníž. přenesená",$N$241,0)</f>
        <v>0</v>
      </c>
      <c r="BI241" s="69">
        <f>IF($U$241="nulová",$N$241,0)</f>
        <v>0</v>
      </c>
      <c r="BJ241" s="6" t="s">
        <v>2</v>
      </c>
      <c r="BK241" s="69">
        <f>ROUND($L$241*$K$241,0)</f>
        <v>0</v>
      </c>
      <c r="BL241" s="6" t="s">
        <v>118</v>
      </c>
      <c r="BM241" s="6" t="s">
        <v>476</v>
      </c>
    </row>
    <row r="242" spans="2:65" s="6" customFormat="1" ht="24" customHeight="1">
      <c r="B242" s="35"/>
      <c r="C242" s="95" t="s">
        <v>477</v>
      </c>
      <c r="D242" s="95" t="s">
        <v>114</v>
      </c>
      <c r="E242" s="96" t="s">
        <v>478</v>
      </c>
      <c r="F242" s="394" t="s">
        <v>479</v>
      </c>
      <c r="G242" s="353"/>
      <c r="H242" s="353"/>
      <c r="I242" s="353"/>
      <c r="J242" s="97" t="s">
        <v>145</v>
      </c>
      <c r="K242" s="98">
        <v>138.848</v>
      </c>
      <c r="L242" s="354"/>
      <c r="M242" s="355"/>
      <c r="N242" s="354">
        <f>ROUND($L$242*$K$242,0)</f>
        <v>0</v>
      </c>
      <c r="O242" s="355"/>
      <c r="P242" s="355"/>
      <c r="Q242" s="355"/>
      <c r="R242" s="37"/>
      <c r="T242" s="99"/>
      <c r="U242" s="20" t="s">
        <v>20</v>
      </c>
      <c r="V242" s="100">
        <v>2.07</v>
      </c>
      <c r="W242" s="100">
        <f>$V$242*$K$242</f>
        <v>287.41536</v>
      </c>
      <c r="X242" s="100">
        <v>0</v>
      </c>
      <c r="Y242" s="100">
        <f>$X$242*$K$242</f>
        <v>0</v>
      </c>
      <c r="Z242" s="100">
        <v>0</v>
      </c>
      <c r="AA242" s="101">
        <f>$Z$242*$K$242</f>
        <v>0</v>
      </c>
      <c r="AR242" s="6" t="s">
        <v>118</v>
      </c>
      <c r="AT242" s="6" t="s">
        <v>114</v>
      </c>
      <c r="AU242" s="6" t="s">
        <v>39</v>
      </c>
      <c r="AY242" s="6" t="s">
        <v>112</v>
      </c>
      <c r="BE242" s="69">
        <f>IF($U$242="základní",$N$242,0)</f>
        <v>0</v>
      </c>
      <c r="BF242" s="69">
        <f>IF($U$242="snížená",$N$242,0)</f>
        <v>0</v>
      </c>
      <c r="BG242" s="69">
        <f>IF($U$242="zákl. přenesená",$N$242,0)</f>
        <v>0</v>
      </c>
      <c r="BH242" s="69">
        <f>IF($U$242="sníž. přenesená",$N$242,0)</f>
        <v>0</v>
      </c>
      <c r="BI242" s="69">
        <f>IF($U$242="nulová",$N$242,0)</f>
        <v>0</v>
      </c>
      <c r="BJ242" s="6" t="s">
        <v>2</v>
      </c>
      <c r="BK242" s="69">
        <f>ROUND($L$242*$K$242,0)</f>
        <v>0</v>
      </c>
      <c r="BL242" s="6" t="s">
        <v>118</v>
      </c>
      <c r="BM242" s="6" t="s">
        <v>480</v>
      </c>
    </row>
    <row r="243" spans="2:63" s="84" customFormat="1" ht="30.95" customHeight="1">
      <c r="B243" s="85"/>
      <c r="C243" s="86"/>
      <c r="D243" s="94" t="s">
        <v>63</v>
      </c>
      <c r="E243" s="94"/>
      <c r="F243" s="94"/>
      <c r="G243" s="94"/>
      <c r="H243" s="94"/>
      <c r="I243" s="94"/>
      <c r="J243" s="94"/>
      <c r="K243" s="94"/>
      <c r="L243" s="112"/>
      <c r="M243" s="112"/>
      <c r="N243" s="398">
        <f>$BK$243</f>
        <v>0</v>
      </c>
      <c r="O243" s="397"/>
      <c r="P243" s="397"/>
      <c r="Q243" s="397"/>
      <c r="R243" s="88"/>
      <c r="T243" s="89"/>
      <c r="U243" s="86"/>
      <c r="V243" s="86"/>
      <c r="W243" s="90">
        <f>$W$244</f>
        <v>373.435544</v>
      </c>
      <c r="X243" s="86"/>
      <c r="Y243" s="90">
        <f>$Y$244</f>
        <v>0</v>
      </c>
      <c r="Z243" s="86"/>
      <c r="AA243" s="91">
        <f>$AA$244</f>
        <v>0</v>
      </c>
      <c r="AR243" s="92" t="s">
        <v>2</v>
      </c>
      <c r="AT243" s="92" t="s">
        <v>36</v>
      </c>
      <c r="AU243" s="92" t="s">
        <v>2</v>
      </c>
      <c r="AY243" s="92" t="s">
        <v>112</v>
      </c>
      <c r="BK243" s="93">
        <f>$BK$244</f>
        <v>0</v>
      </c>
    </row>
    <row r="244" spans="2:65" s="6" customFormat="1" ht="14.1" customHeight="1">
      <c r="B244" s="35"/>
      <c r="C244" s="95" t="s">
        <v>481</v>
      </c>
      <c r="D244" s="95" t="s">
        <v>114</v>
      </c>
      <c r="E244" s="96" t="s">
        <v>482</v>
      </c>
      <c r="F244" s="394" t="s">
        <v>483</v>
      </c>
      <c r="G244" s="353"/>
      <c r="H244" s="353"/>
      <c r="I244" s="353"/>
      <c r="J244" s="97" t="s">
        <v>145</v>
      </c>
      <c r="K244" s="98">
        <v>1138.523</v>
      </c>
      <c r="L244" s="354"/>
      <c r="M244" s="355"/>
      <c r="N244" s="354">
        <f>ROUND($L$244*$K$244,0)</f>
        <v>0</v>
      </c>
      <c r="O244" s="355"/>
      <c r="P244" s="355"/>
      <c r="Q244" s="355"/>
      <c r="R244" s="37"/>
      <c r="T244" s="99"/>
      <c r="U244" s="20" t="s">
        <v>20</v>
      </c>
      <c r="V244" s="100">
        <v>0.328</v>
      </c>
      <c r="W244" s="100">
        <f>$V$244*$K$244</f>
        <v>373.435544</v>
      </c>
      <c r="X244" s="100">
        <v>0</v>
      </c>
      <c r="Y244" s="100">
        <f>$X$244*$K$244</f>
        <v>0</v>
      </c>
      <c r="Z244" s="100">
        <v>0</v>
      </c>
      <c r="AA244" s="101">
        <f>$Z$244*$K$244</f>
        <v>0</v>
      </c>
      <c r="AR244" s="6" t="s">
        <v>118</v>
      </c>
      <c r="AT244" s="6" t="s">
        <v>114</v>
      </c>
      <c r="AU244" s="6" t="s">
        <v>39</v>
      </c>
      <c r="AY244" s="6" t="s">
        <v>112</v>
      </c>
      <c r="BE244" s="69">
        <f>IF($U$244="základní",$N$244,0)</f>
        <v>0</v>
      </c>
      <c r="BF244" s="69">
        <f>IF($U$244="snížená",$N$244,0)</f>
        <v>0</v>
      </c>
      <c r="BG244" s="69">
        <f>IF($U$244="zákl. přenesená",$N$244,0)</f>
        <v>0</v>
      </c>
      <c r="BH244" s="69">
        <f>IF($U$244="sníž. přenesená",$N$244,0)</f>
        <v>0</v>
      </c>
      <c r="BI244" s="69">
        <f>IF($U$244="nulová",$N$244,0)</f>
        <v>0</v>
      </c>
      <c r="BJ244" s="6" t="s">
        <v>2</v>
      </c>
      <c r="BK244" s="69">
        <f>ROUND($L$244*$K$244,0)</f>
        <v>0</v>
      </c>
      <c r="BL244" s="6" t="s">
        <v>118</v>
      </c>
      <c r="BM244" s="6" t="s">
        <v>484</v>
      </c>
    </row>
    <row r="245" spans="2:63" s="84" customFormat="1" ht="38.45" customHeight="1">
      <c r="B245" s="85"/>
      <c r="C245" s="86"/>
      <c r="D245" s="87" t="s">
        <v>64</v>
      </c>
      <c r="E245" s="87"/>
      <c r="F245" s="87"/>
      <c r="G245" s="87"/>
      <c r="H245" s="87"/>
      <c r="I245" s="87"/>
      <c r="J245" s="87"/>
      <c r="K245" s="87"/>
      <c r="L245" s="111"/>
      <c r="M245" s="111"/>
      <c r="N245" s="396">
        <f>SUM(N246+N251+N260+N262+N264+N266+N269+N271+N272+N282+N287+N298+N301+N318+N324+N329+N338+N341+N346+N351+N353+AD243,Q354)</f>
        <v>0</v>
      </c>
      <c r="O245" s="397"/>
      <c r="P245" s="397"/>
      <c r="Q245" s="397"/>
      <c r="R245" s="88"/>
      <c r="T245" s="89"/>
      <c r="U245" s="86"/>
      <c r="V245" s="86"/>
      <c r="W245" s="90" t="e">
        <f>$W$246+$W$251+$W$260+$W$262+$W$264+$W$266+$W$269+$W$271+$W$273+$W$283+$W$288+$W$299+$W$302+$W$319+$W$325+$W$330+$W$339+$W$342+$W$347+$W$352+$W$354</f>
        <v>#REF!</v>
      </c>
      <c r="X245" s="86"/>
      <c r="Y245" s="90" t="e">
        <f>$Y$246+$Y$251+$Y$260+$Y$262+$Y$264+$Y$266+$Y$269+$Y$271+$Y$273+$Y$283+$Y$288+$Y$299+$Y$302+$Y$319+$Y$325+$Y$330+$Y$339+$Y$342+$Y$347+$Y$352+$Y$354</f>
        <v>#REF!</v>
      </c>
      <c r="Z245" s="86"/>
      <c r="AA245" s="91" t="e">
        <f>$AA$246+$AA$251+$AA$260+$AA$262+$AA$264+$AA$266+$AA$269+$AA$271+$AA$273+$AA$283+$AA$288+$AA$299+$AA$302+$AA$319+$AA$325+$AA$330+$AA$339+$AA$342+$AA$347+$AA$352+$AA$354</f>
        <v>#REF!</v>
      </c>
      <c r="AR245" s="92" t="s">
        <v>39</v>
      </c>
      <c r="AT245" s="92" t="s">
        <v>36</v>
      </c>
      <c r="AU245" s="92" t="s">
        <v>15</v>
      </c>
      <c r="AY245" s="92" t="s">
        <v>112</v>
      </c>
      <c r="BK245" s="93" t="e">
        <f>$BK$246+$BK$251+$BK$260+$BK$262+$BK$264+$BK$266+$BK$269+$BK$271+$BK$273+$BK$283+$BK$288+$BK$299+$BK$302+$BK$319+$BK$325+$BK$330+$BK$339+$BK$342+$BK$347+$BK$352+$BK$354</f>
        <v>#REF!</v>
      </c>
    </row>
    <row r="246" spans="2:63" s="84" customFormat="1" ht="20.45" customHeight="1">
      <c r="B246" s="85"/>
      <c r="C246" s="86"/>
      <c r="D246" s="94" t="s">
        <v>65</v>
      </c>
      <c r="E246" s="94"/>
      <c r="F246" s="94"/>
      <c r="G246" s="94"/>
      <c r="H246" s="94"/>
      <c r="I246" s="94"/>
      <c r="J246" s="94"/>
      <c r="K246" s="94"/>
      <c r="L246" s="112"/>
      <c r="M246" s="112"/>
      <c r="N246" s="398">
        <f>$BK$246</f>
        <v>0</v>
      </c>
      <c r="O246" s="397"/>
      <c r="P246" s="397"/>
      <c r="Q246" s="397"/>
      <c r="R246" s="88"/>
      <c r="T246" s="89"/>
      <c r="U246" s="86"/>
      <c r="V246" s="86"/>
      <c r="W246" s="90">
        <f>SUM($W$247:$W$250)</f>
        <v>3.2195800000000006</v>
      </c>
      <c r="X246" s="86"/>
      <c r="Y246" s="90">
        <f>SUM($Y$247:$Y$250)</f>
        <v>0.07693870000000001</v>
      </c>
      <c r="Z246" s="86"/>
      <c r="AA246" s="91">
        <f>SUM($AA$247:$AA$250)</f>
        <v>0</v>
      </c>
      <c r="AR246" s="92" t="s">
        <v>39</v>
      </c>
      <c r="AT246" s="92" t="s">
        <v>36</v>
      </c>
      <c r="AU246" s="92" t="s">
        <v>2</v>
      </c>
      <c r="AY246" s="92" t="s">
        <v>112</v>
      </c>
      <c r="BK246" s="93">
        <f>SUM($BK$247:$BK$250)</f>
        <v>0</v>
      </c>
    </row>
    <row r="247" spans="2:65" s="6" customFormat="1" ht="24" customHeight="1">
      <c r="B247" s="35"/>
      <c r="C247" s="95" t="s">
        <v>485</v>
      </c>
      <c r="D247" s="95" t="s">
        <v>114</v>
      </c>
      <c r="E247" s="96" t="s">
        <v>486</v>
      </c>
      <c r="F247" s="394" t="s">
        <v>487</v>
      </c>
      <c r="G247" s="353"/>
      <c r="H247" s="353"/>
      <c r="I247" s="353"/>
      <c r="J247" s="97" t="s">
        <v>140</v>
      </c>
      <c r="K247" s="98">
        <v>3.51</v>
      </c>
      <c r="L247" s="354"/>
      <c r="M247" s="355"/>
      <c r="N247" s="354">
        <f>ROUND($L$247*$K$247,0)</f>
        <v>0</v>
      </c>
      <c r="O247" s="355"/>
      <c r="P247" s="355"/>
      <c r="Q247" s="355"/>
      <c r="R247" s="37"/>
      <c r="T247" s="99"/>
      <c r="U247" s="20" t="s">
        <v>22</v>
      </c>
      <c r="V247" s="100">
        <v>0.198</v>
      </c>
      <c r="W247" s="100">
        <f>$V$247*$K$247</f>
        <v>0.69498</v>
      </c>
      <c r="X247" s="100">
        <v>0.0004</v>
      </c>
      <c r="Y247" s="100">
        <f>$X$247*$K$247</f>
        <v>0.001404</v>
      </c>
      <c r="Z247" s="100">
        <v>0</v>
      </c>
      <c r="AA247" s="101">
        <f>$Z$247*$K$247</f>
        <v>0</v>
      </c>
      <c r="AR247" s="6" t="s">
        <v>135</v>
      </c>
      <c r="AT247" s="6" t="s">
        <v>114</v>
      </c>
      <c r="AU247" s="6" t="s">
        <v>39</v>
      </c>
      <c r="AY247" s="6" t="s">
        <v>112</v>
      </c>
      <c r="BE247" s="69">
        <f>IF($U$247="základní",$N$247,0)</f>
        <v>0</v>
      </c>
      <c r="BF247" s="69">
        <f>IF($U$247="snížená",$N$247,0)</f>
        <v>0</v>
      </c>
      <c r="BG247" s="69">
        <f>IF($U$247="zákl. přenesená",$N$247,0)</f>
        <v>0</v>
      </c>
      <c r="BH247" s="69">
        <f>IF($U$247="sníž. přenesená",$N$247,0)</f>
        <v>0</v>
      </c>
      <c r="BI247" s="69">
        <f>IF($U$247="nulová",$N$247,0)</f>
        <v>0</v>
      </c>
      <c r="BJ247" s="6" t="s">
        <v>39</v>
      </c>
      <c r="BK247" s="69">
        <f>ROUND($L$247*$K$247,0)</f>
        <v>0</v>
      </c>
      <c r="BL247" s="6" t="s">
        <v>135</v>
      </c>
      <c r="BM247" s="6" t="s">
        <v>488</v>
      </c>
    </row>
    <row r="248" spans="2:65" s="6" customFormat="1" ht="14.1" customHeight="1">
      <c r="B248" s="35"/>
      <c r="C248" s="102" t="s">
        <v>489</v>
      </c>
      <c r="D248" s="102" t="s">
        <v>245</v>
      </c>
      <c r="E248" s="103" t="s">
        <v>490</v>
      </c>
      <c r="F248" s="399" t="s">
        <v>491</v>
      </c>
      <c r="G248" s="400"/>
      <c r="H248" s="400"/>
      <c r="I248" s="400"/>
      <c r="J248" s="104" t="s">
        <v>140</v>
      </c>
      <c r="K248" s="105">
        <v>14</v>
      </c>
      <c r="L248" s="401"/>
      <c r="M248" s="402"/>
      <c r="N248" s="401">
        <f>ROUND($L$248*$K$248,0)</f>
        <v>0</v>
      </c>
      <c r="O248" s="355"/>
      <c r="P248" s="355"/>
      <c r="Q248" s="355"/>
      <c r="R248" s="37"/>
      <c r="T248" s="99"/>
      <c r="U248" s="20" t="s">
        <v>22</v>
      </c>
      <c r="V248" s="100">
        <v>0</v>
      </c>
      <c r="W248" s="100">
        <f>$V$248*$K$248</f>
        <v>0</v>
      </c>
      <c r="X248" s="100">
        <v>0.005</v>
      </c>
      <c r="Y248" s="100">
        <f>$X$248*$K$248</f>
        <v>0.07</v>
      </c>
      <c r="Z248" s="100">
        <v>0</v>
      </c>
      <c r="AA248" s="101">
        <f>$Z$248*$K$248</f>
        <v>0</v>
      </c>
      <c r="AR248" s="6" t="s">
        <v>492</v>
      </c>
      <c r="AT248" s="6" t="s">
        <v>245</v>
      </c>
      <c r="AU248" s="6" t="s">
        <v>39</v>
      </c>
      <c r="AY248" s="6" t="s">
        <v>112</v>
      </c>
      <c r="BE248" s="69">
        <f>IF($U$248="základní",$N$248,0)</f>
        <v>0</v>
      </c>
      <c r="BF248" s="69">
        <f>IF($U$248="snížená",$N$248,0)</f>
        <v>0</v>
      </c>
      <c r="BG248" s="69">
        <f>IF($U$248="zákl. přenesená",$N$248,0)</f>
        <v>0</v>
      </c>
      <c r="BH248" s="69">
        <f>IF($U$248="sníž. přenesená",$N$248,0)</f>
        <v>0</v>
      </c>
      <c r="BI248" s="69">
        <f>IF($U$248="nulová",$N$248,0)</f>
        <v>0</v>
      </c>
      <c r="BJ248" s="6" t="s">
        <v>39</v>
      </c>
      <c r="BK248" s="69">
        <f>ROUND($L$248*$K$248,0)</f>
        <v>0</v>
      </c>
      <c r="BL248" s="6" t="s">
        <v>135</v>
      </c>
      <c r="BM248" s="6" t="s">
        <v>493</v>
      </c>
    </row>
    <row r="249" spans="2:65" s="6" customFormat="1" ht="24" customHeight="1">
      <c r="B249" s="35"/>
      <c r="C249" s="95" t="s">
        <v>494</v>
      </c>
      <c r="D249" s="95" t="s">
        <v>114</v>
      </c>
      <c r="E249" s="96" t="s">
        <v>495</v>
      </c>
      <c r="F249" s="394" t="s">
        <v>496</v>
      </c>
      <c r="G249" s="353"/>
      <c r="H249" s="353"/>
      <c r="I249" s="353"/>
      <c r="J249" s="97" t="s">
        <v>140</v>
      </c>
      <c r="K249" s="98">
        <v>9.71</v>
      </c>
      <c r="L249" s="354"/>
      <c r="M249" s="355"/>
      <c r="N249" s="354">
        <f>ROUND($L$249*$K$249,0)</f>
        <v>0</v>
      </c>
      <c r="O249" s="355"/>
      <c r="P249" s="355"/>
      <c r="Q249" s="355"/>
      <c r="R249" s="37"/>
      <c r="T249" s="99"/>
      <c r="U249" s="20" t="s">
        <v>22</v>
      </c>
      <c r="V249" s="100">
        <v>0.26</v>
      </c>
      <c r="W249" s="100">
        <f>$V$249*$K$249</f>
        <v>2.5246000000000004</v>
      </c>
      <c r="X249" s="100">
        <v>0.00057</v>
      </c>
      <c r="Y249" s="100">
        <f>$X$249*$K$249</f>
        <v>0.0055347</v>
      </c>
      <c r="Z249" s="100">
        <v>0</v>
      </c>
      <c r="AA249" s="101">
        <f>$Z$249*$K$249</f>
        <v>0</v>
      </c>
      <c r="AR249" s="6" t="s">
        <v>135</v>
      </c>
      <c r="AT249" s="6" t="s">
        <v>114</v>
      </c>
      <c r="AU249" s="6" t="s">
        <v>39</v>
      </c>
      <c r="AY249" s="6" t="s">
        <v>112</v>
      </c>
      <c r="BE249" s="69">
        <f>IF($U$249="základní",$N$249,0)</f>
        <v>0</v>
      </c>
      <c r="BF249" s="69">
        <f>IF($U$249="snížená",$N$249,0)</f>
        <v>0</v>
      </c>
      <c r="BG249" s="69">
        <f>IF($U$249="zákl. přenesená",$N$249,0)</f>
        <v>0</v>
      </c>
      <c r="BH249" s="69">
        <f>IF($U$249="sníž. přenesená",$N$249,0)</f>
        <v>0</v>
      </c>
      <c r="BI249" s="69">
        <f>IF($U$249="nulová",$N$249,0)</f>
        <v>0</v>
      </c>
      <c r="BJ249" s="6" t="s">
        <v>39</v>
      </c>
      <c r="BK249" s="69">
        <f>ROUND($L$249*$K$249,0)</f>
        <v>0</v>
      </c>
      <c r="BL249" s="6" t="s">
        <v>135</v>
      </c>
      <c r="BM249" s="6" t="s">
        <v>497</v>
      </c>
    </row>
    <row r="250" spans="2:65" s="6" customFormat="1" ht="24" customHeight="1">
      <c r="B250" s="35"/>
      <c r="C250" s="95" t="s">
        <v>498</v>
      </c>
      <c r="D250" s="95" t="s">
        <v>114</v>
      </c>
      <c r="E250" s="96" t="s">
        <v>499</v>
      </c>
      <c r="F250" s="394" t="s">
        <v>500</v>
      </c>
      <c r="G250" s="353"/>
      <c r="H250" s="353"/>
      <c r="I250" s="353"/>
      <c r="J250" s="97" t="s">
        <v>501</v>
      </c>
      <c r="K250" s="98">
        <v>3.42</v>
      </c>
      <c r="L250" s="403"/>
      <c r="M250" s="355"/>
      <c r="N250" s="354">
        <f>K250*L250</f>
        <v>0</v>
      </c>
      <c r="O250" s="355"/>
      <c r="P250" s="355"/>
      <c r="Q250" s="355"/>
      <c r="R250" s="37"/>
      <c r="T250" s="99"/>
      <c r="U250" s="20" t="s">
        <v>20</v>
      </c>
      <c r="V250" s="100">
        <v>0</v>
      </c>
      <c r="W250" s="100">
        <f>$V$250*$K$250</f>
        <v>0</v>
      </c>
      <c r="X250" s="100">
        <v>0</v>
      </c>
      <c r="Y250" s="100">
        <f>$X$250*$K$250</f>
        <v>0</v>
      </c>
      <c r="Z250" s="100">
        <v>0</v>
      </c>
      <c r="AA250" s="101">
        <f>$Z$250*$K$250</f>
        <v>0</v>
      </c>
      <c r="AR250" s="6" t="s">
        <v>135</v>
      </c>
      <c r="AT250" s="6" t="s">
        <v>114</v>
      </c>
      <c r="AU250" s="6" t="s">
        <v>39</v>
      </c>
      <c r="AY250" s="6" t="s">
        <v>112</v>
      </c>
      <c r="BE250" s="69">
        <f>IF($U$250="základní",$N$250,0)</f>
        <v>0</v>
      </c>
      <c r="BF250" s="69">
        <f>IF($U$250="snížená",$N$250,0)</f>
        <v>0</v>
      </c>
      <c r="BG250" s="69">
        <f>IF($U$250="zákl. přenesená",$N$250,0)</f>
        <v>0</v>
      </c>
      <c r="BH250" s="69">
        <f>IF($U$250="sníž. přenesená",$N$250,0)</f>
        <v>0</v>
      </c>
      <c r="BI250" s="69">
        <f>IF($U$250="nulová",$N$250,0)</f>
        <v>0</v>
      </c>
      <c r="BJ250" s="6" t="s">
        <v>2</v>
      </c>
      <c r="BK250" s="69">
        <f>ROUND($L$250*$K$250,0)</f>
        <v>0</v>
      </c>
      <c r="BL250" s="6" t="s">
        <v>135</v>
      </c>
      <c r="BM250" s="6" t="s">
        <v>502</v>
      </c>
    </row>
    <row r="251" spans="2:63" s="84" customFormat="1" ht="30.95" customHeight="1">
      <c r="B251" s="85"/>
      <c r="C251" s="86"/>
      <c r="D251" s="94" t="s">
        <v>66</v>
      </c>
      <c r="E251" s="94"/>
      <c r="F251" s="94"/>
      <c r="G251" s="94"/>
      <c r="H251" s="94"/>
      <c r="I251" s="94"/>
      <c r="J251" s="94"/>
      <c r="K251" s="94"/>
      <c r="L251" s="112"/>
      <c r="M251" s="112"/>
      <c r="N251" s="398">
        <f>$BK$251</f>
        <v>0</v>
      </c>
      <c r="O251" s="397"/>
      <c r="P251" s="397"/>
      <c r="Q251" s="397"/>
      <c r="R251" s="88"/>
      <c r="T251" s="89"/>
      <c r="U251" s="86"/>
      <c r="V251" s="86"/>
      <c r="W251" s="90">
        <f>SUM($W$252:$W$259)</f>
        <v>152.186</v>
      </c>
      <c r="X251" s="86"/>
      <c r="Y251" s="90">
        <f>SUM($Y$252:$Y$259)</f>
        <v>5.1082852</v>
      </c>
      <c r="Z251" s="86"/>
      <c r="AA251" s="91">
        <f>SUM($AA$252:$AA$259)</f>
        <v>2.788</v>
      </c>
      <c r="AR251" s="92" t="s">
        <v>39</v>
      </c>
      <c r="AT251" s="92" t="s">
        <v>36</v>
      </c>
      <c r="AU251" s="92" t="s">
        <v>2</v>
      </c>
      <c r="AY251" s="92" t="s">
        <v>112</v>
      </c>
      <c r="BK251" s="93">
        <f>SUM($BK$252:$BK$259)</f>
        <v>0</v>
      </c>
    </row>
    <row r="252" spans="2:65" s="6" customFormat="1" ht="24" customHeight="1">
      <c r="B252" s="35"/>
      <c r="C252" s="95" t="s">
        <v>503</v>
      </c>
      <c r="D252" s="95" t="s">
        <v>114</v>
      </c>
      <c r="E252" s="96" t="s">
        <v>504</v>
      </c>
      <c r="F252" s="394" t="s">
        <v>505</v>
      </c>
      <c r="G252" s="353"/>
      <c r="H252" s="353"/>
      <c r="I252" s="353"/>
      <c r="J252" s="97" t="s">
        <v>140</v>
      </c>
      <c r="K252" s="98">
        <v>820</v>
      </c>
      <c r="L252" s="354"/>
      <c r="M252" s="355"/>
      <c r="N252" s="354">
        <f>ROUND($L$252*$K$252,0)</f>
        <v>0</v>
      </c>
      <c r="O252" s="355"/>
      <c r="P252" s="355"/>
      <c r="Q252" s="355"/>
      <c r="R252" s="37"/>
      <c r="T252" s="99"/>
      <c r="U252" s="20" t="s">
        <v>20</v>
      </c>
      <c r="V252" s="100">
        <v>0.038</v>
      </c>
      <c r="W252" s="100">
        <f>$V$252*$K$252</f>
        <v>31.16</v>
      </c>
      <c r="X252" s="100">
        <v>0</v>
      </c>
      <c r="Y252" s="100">
        <f>$X$252*$K$252</f>
        <v>0</v>
      </c>
      <c r="Z252" s="100">
        <v>0.0034</v>
      </c>
      <c r="AA252" s="101">
        <f>$Z$252*$K$252</f>
        <v>2.788</v>
      </c>
      <c r="AR252" s="6" t="s">
        <v>135</v>
      </c>
      <c r="AT252" s="6" t="s">
        <v>114</v>
      </c>
      <c r="AU252" s="6" t="s">
        <v>39</v>
      </c>
      <c r="AY252" s="6" t="s">
        <v>112</v>
      </c>
      <c r="BE252" s="69">
        <f>IF($U$252="základní",$N$252,0)</f>
        <v>0</v>
      </c>
      <c r="BF252" s="69">
        <f>IF($U$252="snížená",$N$252,0)</f>
        <v>0</v>
      </c>
      <c r="BG252" s="69">
        <f>IF($U$252="zákl. přenesená",$N$252,0)</f>
        <v>0</v>
      </c>
      <c r="BH252" s="69">
        <f>IF($U$252="sníž. přenesená",$N$252,0)</f>
        <v>0</v>
      </c>
      <c r="BI252" s="69">
        <f>IF($U$252="nulová",$N$252,0)</f>
        <v>0</v>
      </c>
      <c r="BJ252" s="6" t="s">
        <v>2</v>
      </c>
      <c r="BK252" s="69">
        <f>ROUND($L$252*$K$252,0)</f>
        <v>0</v>
      </c>
      <c r="BL252" s="6" t="s">
        <v>135</v>
      </c>
      <c r="BM252" s="6" t="s">
        <v>506</v>
      </c>
    </row>
    <row r="253" spans="2:65" s="6" customFormat="1" ht="24" customHeight="1">
      <c r="B253" s="35"/>
      <c r="C253" s="95" t="s">
        <v>507</v>
      </c>
      <c r="D253" s="95" t="s">
        <v>114</v>
      </c>
      <c r="E253" s="96" t="s">
        <v>508</v>
      </c>
      <c r="F253" s="394" t="s">
        <v>509</v>
      </c>
      <c r="G253" s="353"/>
      <c r="H253" s="353"/>
      <c r="I253" s="353"/>
      <c r="J253" s="97" t="s">
        <v>140</v>
      </c>
      <c r="K253" s="98">
        <v>752.1</v>
      </c>
      <c r="L253" s="354"/>
      <c r="M253" s="355"/>
      <c r="N253" s="354">
        <f>ROUND($L$253*$K$253,0)</f>
        <v>0</v>
      </c>
      <c r="O253" s="355"/>
      <c r="P253" s="355"/>
      <c r="Q253" s="355"/>
      <c r="R253" s="37"/>
      <c r="T253" s="99"/>
      <c r="U253" s="20" t="s">
        <v>20</v>
      </c>
      <c r="V253" s="100">
        <v>0.06</v>
      </c>
      <c r="W253" s="100">
        <f>$V$253*$K$253</f>
        <v>45.126</v>
      </c>
      <c r="X253" s="100">
        <v>0</v>
      </c>
      <c r="Y253" s="100">
        <f>$X$253*$K$253</f>
        <v>0</v>
      </c>
      <c r="Z253" s="100">
        <v>0</v>
      </c>
      <c r="AA253" s="101">
        <f>$Z$253*$K$253</f>
        <v>0</v>
      </c>
      <c r="AR253" s="6" t="s">
        <v>135</v>
      </c>
      <c r="AT253" s="6" t="s">
        <v>114</v>
      </c>
      <c r="AU253" s="6" t="s">
        <v>39</v>
      </c>
      <c r="AY253" s="6" t="s">
        <v>112</v>
      </c>
      <c r="BE253" s="69">
        <f>IF($U$253="základní",$N$253,0)</f>
        <v>0</v>
      </c>
      <c r="BF253" s="69">
        <f>IF($U$253="snížená",$N$253,0)</f>
        <v>0</v>
      </c>
      <c r="BG253" s="69">
        <f>IF($U$253="zákl. přenesená",$N$253,0)</f>
        <v>0</v>
      </c>
      <c r="BH253" s="69">
        <f>IF($U$253="sníž. přenesená",$N$253,0)</f>
        <v>0</v>
      </c>
      <c r="BI253" s="69">
        <f>IF($U$253="nulová",$N$253,0)</f>
        <v>0</v>
      </c>
      <c r="BJ253" s="6" t="s">
        <v>2</v>
      </c>
      <c r="BK253" s="69">
        <f>ROUND($L$253*$K$253,0)</f>
        <v>0</v>
      </c>
      <c r="BL253" s="6" t="s">
        <v>135</v>
      </c>
      <c r="BM253" s="6" t="s">
        <v>510</v>
      </c>
    </row>
    <row r="254" spans="2:65" s="6" customFormat="1" ht="14.1" customHeight="1">
      <c r="B254" s="35"/>
      <c r="C254" s="102" t="s">
        <v>511</v>
      </c>
      <c r="D254" s="102" t="s">
        <v>245</v>
      </c>
      <c r="E254" s="103" t="s">
        <v>512</v>
      </c>
      <c r="F254" s="399" t="s">
        <v>1356</v>
      </c>
      <c r="G254" s="400"/>
      <c r="H254" s="400"/>
      <c r="I254" s="400"/>
      <c r="J254" s="104" t="s">
        <v>140</v>
      </c>
      <c r="K254" s="105">
        <v>767.142</v>
      </c>
      <c r="L254" s="401"/>
      <c r="M254" s="402"/>
      <c r="N254" s="401">
        <f>ROUND($L$254*$K$254,0)</f>
        <v>0</v>
      </c>
      <c r="O254" s="355"/>
      <c r="P254" s="355"/>
      <c r="Q254" s="355"/>
      <c r="R254" s="37"/>
      <c r="T254" s="99"/>
      <c r="U254" s="20" t="s">
        <v>20</v>
      </c>
      <c r="V254" s="100">
        <v>0</v>
      </c>
      <c r="W254" s="100">
        <f>$V$254*$K$254</f>
        <v>0</v>
      </c>
      <c r="X254" s="100">
        <v>0.0006</v>
      </c>
      <c r="Y254" s="100">
        <f>$X$254*$K$254</f>
        <v>0.4602852</v>
      </c>
      <c r="Z254" s="100">
        <v>0</v>
      </c>
      <c r="AA254" s="101">
        <f>$Z$254*$K$254</f>
        <v>0</v>
      </c>
      <c r="AR254" s="6" t="s">
        <v>492</v>
      </c>
      <c r="AT254" s="6" t="s">
        <v>245</v>
      </c>
      <c r="AU254" s="6" t="s">
        <v>39</v>
      </c>
      <c r="AY254" s="6" t="s">
        <v>112</v>
      </c>
      <c r="BE254" s="69">
        <f>IF($U$254="základní",$N$254,0)</f>
        <v>0</v>
      </c>
      <c r="BF254" s="69">
        <f>IF($U$254="snížená",$N$254,0)</f>
        <v>0</v>
      </c>
      <c r="BG254" s="69">
        <f>IF($U$254="zákl. přenesená",$N$254,0)</f>
        <v>0</v>
      </c>
      <c r="BH254" s="69">
        <f>IF($U$254="sníž. přenesená",$N$254,0)</f>
        <v>0</v>
      </c>
      <c r="BI254" s="69">
        <f>IF($U$254="nulová",$N$254,0)</f>
        <v>0</v>
      </c>
      <c r="BJ254" s="6" t="s">
        <v>2</v>
      </c>
      <c r="BK254" s="69">
        <f>ROUND($L$254*$K$254,0)</f>
        <v>0</v>
      </c>
      <c r="BL254" s="6" t="s">
        <v>135</v>
      </c>
      <c r="BM254" s="6" t="s">
        <v>513</v>
      </c>
    </row>
    <row r="255" spans="2:65" s="6" customFormat="1" ht="24" customHeight="1">
      <c r="B255" s="35"/>
      <c r="C255" s="95" t="s">
        <v>514</v>
      </c>
      <c r="D255" s="95" t="s">
        <v>114</v>
      </c>
      <c r="E255" s="96" t="s">
        <v>515</v>
      </c>
      <c r="F255" s="394" t="s">
        <v>516</v>
      </c>
      <c r="G255" s="353"/>
      <c r="H255" s="353"/>
      <c r="I255" s="353"/>
      <c r="J255" s="97" t="s">
        <v>140</v>
      </c>
      <c r="K255" s="98">
        <v>759</v>
      </c>
      <c r="L255" s="354"/>
      <c r="M255" s="355"/>
      <c r="N255" s="354">
        <f>ROUND($L$255*$K$255,0)</f>
        <v>0</v>
      </c>
      <c r="O255" s="355"/>
      <c r="P255" s="355"/>
      <c r="Q255" s="355"/>
      <c r="R255" s="37"/>
      <c r="T255" s="99"/>
      <c r="U255" s="20" t="s">
        <v>20</v>
      </c>
      <c r="V255" s="100">
        <v>0.1</v>
      </c>
      <c r="W255" s="100">
        <f>$V$255*$K$255</f>
        <v>75.9</v>
      </c>
      <c r="X255" s="100">
        <v>0</v>
      </c>
      <c r="Y255" s="100">
        <f>$X$255*$K$255</f>
        <v>0</v>
      </c>
      <c r="Z255" s="100">
        <v>0</v>
      </c>
      <c r="AA255" s="101">
        <f>$Z$255*$K$255</f>
        <v>0</v>
      </c>
      <c r="AR255" s="6" t="s">
        <v>135</v>
      </c>
      <c r="AT255" s="6" t="s">
        <v>114</v>
      </c>
      <c r="AU255" s="6" t="s">
        <v>39</v>
      </c>
      <c r="AY255" s="6" t="s">
        <v>112</v>
      </c>
      <c r="BE255" s="69">
        <f>IF($U$255="základní",$N$255,0)</f>
        <v>0</v>
      </c>
      <c r="BF255" s="69">
        <f>IF($U$255="snížená",$N$255,0)</f>
        <v>0</v>
      </c>
      <c r="BG255" s="69">
        <f>IF($U$255="zákl. přenesená",$N$255,0)</f>
        <v>0</v>
      </c>
      <c r="BH255" s="69">
        <f>IF($U$255="sníž. přenesená",$N$255,0)</f>
        <v>0</v>
      </c>
      <c r="BI255" s="69">
        <f>IF($U$255="nulová",$N$255,0)</f>
        <v>0</v>
      </c>
      <c r="BJ255" s="6" t="s">
        <v>2</v>
      </c>
      <c r="BK255" s="69">
        <f>ROUND($L$255*$K$255,0)</f>
        <v>0</v>
      </c>
      <c r="BL255" s="6" t="s">
        <v>135</v>
      </c>
      <c r="BM255" s="6" t="s">
        <v>517</v>
      </c>
    </row>
    <row r="256" spans="2:65" s="6" customFormat="1" ht="14.1" customHeight="1">
      <c r="B256" s="35"/>
      <c r="C256" s="102" t="s">
        <v>518</v>
      </c>
      <c r="D256" s="102" t="s">
        <v>245</v>
      </c>
      <c r="E256" s="103" t="s">
        <v>519</v>
      </c>
      <c r="F256" s="399" t="s">
        <v>520</v>
      </c>
      <c r="G256" s="400"/>
      <c r="H256" s="400"/>
      <c r="I256" s="400"/>
      <c r="J256" s="104" t="s">
        <v>140</v>
      </c>
      <c r="K256" s="105">
        <v>774</v>
      </c>
      <c r="L256" s="401"/>
      <c r="M256" s="402"/>
      <c r="N256" s="401">
        <f>ROUND($L$256*$K$256,0)</f>
        <v>0</v>
      </c>
      <c r="O256" s="355"/>
      <c r="P256" s="355"/>
      <c r="Q256" s="355"/>
      <c r="R256" s="37"/>
      <c r="T256" s="99"/>
      <c r="U256" s="20" t="s">
        <v>20</v>
      </c>
      <c r="V256" s="100">
        <v>0</v>
      </c>
      <c r="W256" s="100">
        <f>$V$256*$K$256</f>
        <v>0</v>
      </c>
      <c r="X256" s="100">
        <v>0.00168</v>
      </c>
      <c r="Y256" s="100">
        <f>$X$256*$K$256</f>
        <v>1.3003200000000001</v>
      </c>
      <c r="Z256" s="100">
        <v>0</v>
      </c>
      <c r="AA256" s="101">
        <f>$Z$256*$K$256</f>
        <v>0</v>
      </c>
      <c r="AR256" s="6" t="s">
        <v>492</v>
      </c>
      <c r="AT256" s="6" t="s">
        <v>245</v>
      </c>
      <c r="AU256" s="6" t="s">
        <v>39</v>
      </c>
      <c r="AY256" s="6" t="s">
        <v>112</v>
      </c>
      <c r="BE256" s="69">
        <f>IF($U$256="základní",$N$256,0)</f>
        <v>0</v>
      </c>
      <c r="BF256" s="69">
        <f>IF($U$256="snížená",$N$256,0)</f>
        <v>0</v>
      </c>
      <c r="BG256" s="69">
        <f>IF($U$256="zákl. přenesená",$N$256,0)</f>
        <v>0</v>
      </c>
      <c r="BH256" s="69">
        <f>IF($U$256="sníž. přenesená",$N$256,0)</f>
        <v>0</v>
      </c>
      <c r="BI256" s="69">
        <f>IF($U$256="nulová",$N$256,0)</f>
        <v>0</v>
      </c>
      <c r="BJ256" s="6" t="s">
        <v>2</v>
      </c>
      <c r="BK256" s="69">
        <f>ROUND($L$256*$K$256,0)</f>
        <v>0</v>
      </c>
      <c r="BL256" s="6" t="s">
        <v>135</v>
      </c>
      <c r="BM256" s="6" t="s">
        <v>521</v>
      </c>
    </row>
    <row r="257" spans="2:65" s="6" customFormat="1" ht="14.1" customHeight="1">
      <c r="B257" s="35"/>
      <c r="C257" s="102" t="s">
        <v>522</v>
      </c>
      <c r="D257" s="102" t="s">
        <v>245</v>
      </c>
      <c r="E257" s="103" t="s">
        <v>523</v>
      </c>
      <c r="F257" s="399" t="s">
        <v>524</v>
      </c>
      <c r="G257" s="400"/>
      <c r="H257" s="400"/>
      <c r="I257" s="400"/>
      <c r="J257" s="104" t="s">
        <v>140</v>
      </c>
      <c r="K257" s="105">
        <v>774</v>
      </c>
      <c r="L257" s="401"/>
      <c r="M257" s="402"/>
      <c r="N257" s="401">
        <f>ROUND($L$257*$K$257,0)</f>
        <v>0</v>
      </c>
      <c r="O257" s="355"/>
      <c r="P257" s="355"/>
      <c r="Q257" s="355"/>
      <c r="R257" s="37"/>
      <c r="T257" s="99"/>
      <c r="U257" s="20" t="s">
        <v>20</v>
      </c>
      <c r="V257" s="100">
        <v>0</v>
      </c>
      <c r="W257" s="100">
        <f>$V$257*$K$257</f>
        <v>0</v>
      </c>
      <c r="X257" s="100">
        <v>0.00392</v>
      </c>
      <c r="Y257" s="100">
        <f>$X$257*$K$257</f>
        <v>3.03408</v>
      </c>
      <c r="Z257" s="100">
        <v>0</v>
      </c>
      <c r="AA257" s="101">
        <f>$Z$257*$K$257</f>
        <v>0</v>
      </c>
      <c r="AR257" s="6" t="s">
        <v>492</v>
      </c>
      <c r="AT257" s="6" t="s">
        <v>245</v>
      </c>
      <c r="AU257" s="6" t="s">
        <v>39</v>
      </c>
      <c r="AY257" s="6" t="s">
        <v>112</v>
      </c>
      <c r="BE257" s="69">
        <f>IF($U$257="základní",$N$257,0)</f>
        <v>0</v>
      </c>
      <c r="BF257" s="69">
        <f>IF($U$257="snížená",$N$257,0)</f>
        <v>0</v>
      </c>
      <c r="BG257" s="69">
        <f>IF($U$257="zákl. přenesená",$N$257,0)</f>
        <v>0</v>
      </c>
      <c r="BH257" s="69">
        <f>IF($U$257="sníž. přenesená",$N$257,0)</f>
        <v>0</v>
      </c>
      <c r="BI257" s="69">
        <f>IF($U$257="nulová",$N$257,0)</f>
        <v>0</v>
      </c>
      <c r="BJ257" s="6" t="s">
        <v>2</v>
      </c>
      <c r="BK257" s="69">
        <f>ROUND($L$257*$K$257,0)</f>
        <v>0</v>
      </c>
      <c r="BL257" s="6" t="s">
        <v>135</v>
      </c>
      <c r="BM257" s="6" t="s">
        <v>525</v>
      </c>
    </row>
    <row r="258" spans="2:65" s="6" customFormat="1" ht="14.1" customHeight="1">
      <c r="B258" s="35"/>
      <c r="C258" s="102" t="s">
        <v>526</v>
      </c>
      <c r="D258" s="102" t="s">
        <v>245</v>
      </c>
      <c r="E258" s="103" t="s">
        <v>527</v>
      </c>
      <c r="F258" s="399" t="s">
        <v>528</v>
      </c>
      <c r="G258" s="400"/>
      <c r="H258" s="400"/>
      <c r="I258" s="400"/>
      <c r="J258" s="104" t="s">
        <v>140</v>
      </c>
      <c r="K258" s="105">
        <v>112</v>
      </c>
      <c r="L258" s="401"/>
      <c r="M258" s="402"/>
      <c r="N258" s="401">
        <f>ROUND($L$258*$K$258,0)</f>
        <v>0</v>
      </c>
      <c r="O258" s="355"/>
      <c r="P258" s="355"/>
      <c r="Q258" s="355"/>
      <c r="R258" s="37"/>
      <c r="T258" s="99"/>
      <c r="U258" s="20" t="s">
        <v>20</v>
      </c>
      <c r="V258" s="100">
        <v>0</v>
      </c>
      <c r="W258" s="100">
        <f>$V$258*$K$258</f>
        <v>0</v>
      </c>
      <c r="X258" s="100">
        <v>0.0028</v>
      </c>
      <c r="Y258" s="100">
        <f>$X$258*$K$258</f>
        <v>0.3136</v>
      </c>
      <c r="Z258" s="100">
        <v>0</v>
      </c>
      <c r="AA258" s="101">
        <f>$Z$258*$K$258</f>
        <v>0</v>
      </c>
      <c r="AR258" s="6" t="s">
        <v>492</v>
      </c>
      <c r="AT258" s="6" t="s">
        <v>245</v>
      </c>
      <c r="AU258" s="6" t="s">
        <v>39</v>
      </c>
      <c r="AY258" s="6" t="s">
        <v>112</v>
      </c>
      <c r="BE258" s="69">
        <f>IF($U$258="základní",$N$258,0)</f>
        <v>0</v>
      </c>
      <c r="BF258" s="69">
        <f>IF($U$258="snížená",$N$258,0)</f>
        <v>0</v>
      </c>
      <c r="BG258" s="69">
        <f>IF($U$258="zákl. přenesená",$N$258,0)</f>
        <v>0</v>
      </c>
      <c r="BH258" s="69">
        <f>IF($U$258="sníž. přenesená",$N$258,0)</f>
        <v>0</v>
      </c>
      <c r="BI258" s="69">
        <f>IF($U$258="nulová",$N$258,0)</f>
        <v>0</v>
      </c>
      <c r="BJ258" s="6" t="s">
        <v>2</v>
      </c>
      <c r="BK258" s="69">
        <f>ROUND($L$258*$K$258,0)</f>
        <v>0</v>
      </c>
      <c r="BL258" s="6" t="s">
        <v>135</v>
      </c>
      <c r="BM258" s="6" t="s">
        <v>529</v>
      </c>
    </row>
    <row r="259" spans="2:65" s="6" customFormat="1" ht="24" customHeight="1">
      <c r="B259" s="35"/>
      <c r="C259" s="95" t="s">
        <v>530</v>
      </c>
      <c r="D259" s="95" t="s">
        <v>114</v>
      </c>
      <c r="E259" s="96" t="s">
        <v>531</v>
      </c>
      <c r="F259" s="394" t="s">
        <v>532</v>
      </c>
      <c r="G259" s="353"/>
      <c r="H259" s="353"/>
      <c r="I259" s="353"/>
      <c r="J259" s="97" t="s">
        <v>501</v>
      </c>
      <c r="K259" s="98">
        <v>2.2</v>
      </c>
      <c r="L259" s="354"/>
      <c r="M259" s="355"/>
      <c r="N259" s="354">
        <f>ROUND($L$259*$K$259,0)</f>
        <v>0</v>
      </c>
      <c r="O259" s="355"/>
      <c r="P259" s="355"/>
      <c r="Q259" s="355"/>
      <c r="R259" s="37"/>
      <c r="T259" s="99"/>
      <c r="U259" s="20" t="s">
        <v>20</v>
      </c>
      <c r="V259" s="100">
        <v>0</v>
      </c>
      <c r="W259" s="100">
        <f>$V$259*$K$259</f>
        <v>0</v>
      </c>
      <c r="X259" s="100">
        <v>0</v>
      </c>
      <c r="Y259" s="100">
        <f>$X$259*$K$259</f>
        <v>0</v>
      </c>
      <c r="Z259" s="100">
        <v>0</v>
      </c>
      <c r="AA259" s="101">
        <f>$Z$259*$K$259</f>
        <v>0</v>
      </c>
      <c r="AR259" s="6" t="s">
        <v>135</v>
      </c>
      <c r="AT259" s="6" t="s">
        <v>114</v>
      </c>
      <c r="AU259" s="6" t="s">
        <v>39</v>
      </c>
      <c r="AY259" s="6" t="s">
        <v>112</v>
      </c>
      <c r="BE259" s="69">
        <f>IF($U$259="základní",$N$259,0)</f>
        <v>0</v>
      </c>
      <c r="BF259" s="69">
        <f>IF($U$259="snížená",$N$259,0)</f>
        <v>0</v>
      </c>
      <c r="BG259" s="69">
        <f>IF($U$259="zákl. přenesená",$N$259,0)</f>
        <v>0</v>
      </c>
      <c r="BH259" s="69">
        <f>IF($U$259="sníž. přenesená",$N$259,0)</f>
        <v>0</v>
      </c>
      <c r="BI259" s="69">
        <f>IF($U$259="nulová",$N$259,0)</f>
        <v>0</v>
      </c>
      <c r="BJ259" s="6" t="s">
        <v>2</v>
      </c>
      <c r="BK259" s="69">
        <f>ROUND($L$259*$K$259,0)</f>
        <v>0</v>
      </c>
      <c r="BL259" s="6" t="s">
        <v>135</v>
      </c>
      <c r="BM259" s="6" t="s">
        <v>533</v>
      </c>
    </row>
    <row r="260" spans="2:63" s="84" customFormat="1" ht="30.95" customHeight="1">
      <c r="B260" s="85"/>
      <c r="C260" s="86"/>
      <c r="D260" s="94" t="s">
        <v>67</v>
      </c>
      <c r="E260" s="94"/>
      <c r="F260" s="94"/>
      <c r="G260" s="94"/>
      <c r="H260" s="94"/>
      <c r="I260" s="94"/>
      <c r="J260" s="94"/>
      <c r="K260" s="94"/>
      <c r="L260" s="112"/>
      <c r="M260" s="112"/>
      <c r="N260" s="398">
        <f>$BK$260</f>
        <v>0</v>
      </c>
      <c r="O260" s="397"/>
      <c r="P260" s="397"/>
      <c r="Q260" s="397"/>
      <c r="R260" s="88"/>
      <c r="T260" s="89"/>
      <c r="U260" s="86"/>
      <c r="V260" s="86"/>
      <c r="W260" s="90">
        <f>$W$261</f>
        <v>490.5248</v>
      </c>
      <c r="X260" s="86"/>
      <c r="Y260" s="90">
        <f>$Y$261</f>
        <v>2.6409160000000003</v>
      </c>
      <c r="Z260" s="86"/>
      <c r="AA260" s="91">
        <f>$AA$261</f>
        <v>0</v>
      </c>
      <c r="AR260" s="92" t="s">
        <v>39</v>
      </c>
      <c r="AT260" s="92" t="s">
        <v>36</v>
      </c>
      <c r="AU260" s="92" t="s">
        <v>2</v>
      </c>
      <c r="AY260" s="92" t="s">
        <v>112</v>
      </c>
      <c r="BK260" s="93">
        <f>$BK$261</f>
        <v>0</v>
      </c>
    </row>
    <row r="261" spans="2:65" s="6" customFormat="1" ht="24" customHeight="1">
      <c r="B261" s="35"/>
      <c r="C261" s="95" t="s">
        <v>534</v>
      </c>
      <c r="D261" s="95" t="s">
        <v>114</v>
      </c>
      <c r="E261" s="96" t="s">
        <v>535</v>
      </c>
      <c r="F261" s="394" t="s">
        <v>536</v>
      </c>
      <c r="G261" s="353"/>
      <c r="H261" s="353"/>
      <c r="I261" s="353"/>
      <c r="J261" s="97" t="s">
        <v>140</v>
      </c>
      <c r="K261" s="98">
        <v>482.8</v>
      </c>
      <c r="L261" s="354"/>
      <c r="M261" s="355"/>
      <c r="N261" s="354">
        <f>ROUND($L$261*$K$261,0)</f>
        <v>0</v>
      </c>
      <c r="O261" s="355"/>
      <c r="P261" s="355"/>
      <c r="Q261" s="355"/>
      <c r="R261" s="37"/>
      <c r="T261" s="99"/>
      <c r="U261" s="20" t="s">
        <v>20</v>
      </c>
      <c r="V261" s="100">
        <v>1.016</v>
      </c>
      <c r="W261" s="100">
        <f>$V$261*$K$261</f>
        <v>490.5248</v>
      </c>
      <c r="X261" s="100">
        <v>0.00547</v>
      </c>
      <c r="Y261" s="100">
        <f>$X$261*$K$261</f>
        <v>2.6409160000000003</v>
      </c>
      <c r="Z261" s="100">
        <v>0</v>
      </c>
      <c r="AA261" s="101">
        <f>$Z$261*$K$261</f>
        <v>0</v>
      </c>
      <c r="AR261" s="6" t="s">
        <v>135</v>
      </c>
      <c r="AT261" s="6" t="s">
        <v>114</v>
      </c>
      <c r="AU261" s="6" t="s">
        <v>39</v>
      </c>
      <c r="AY261" s="6" t="s">
        <v>112</v>
      </c>
      <c r="BE261" s="69">
        <f>IF($U$261="základní",$N$261,0)</f>
        <v>0</v>
      </c>
      <c r="BF261" s="69">
        <f>IF($U$261="snížená",$N$261,0)</f>
        <v>0</v>
      </c>
      <c r="BG261" s="69">
        <f>IF($U$261="zákl. přenesená",$N$261,0)</f>
        <v>0</v>
      </c>
      <c r="BH261" s="69">
        <f>IF($U$261="sníž. přenesená",$N$261,0)</f>
        <v>0</v>
      </c>
      <c r="BI261" s="69">
        <f>IF($U$261="nulová",$N$261,0)</f>
        <v>0</v>
      </c>
      <c r="BJ261" s="6" t="s">
        <v>2</v>
      </c>
      <c r="BK261" s="69">
        <f>ROUND($L$261*$K$261,0)</f>
        <v>0</v>
      </c>
      <c r="BL261" s="6" t="s">
        <v>135</v>
      </c>
      <c r="BM261" s="6" t="s">
        <v>537</v>
      </c>
    </row>
    <row r="262" spans="2:63" s="84" customFormat="1" ht="30.95" customHeight="1">
      <c r="B262" s="85"/>
      <c r="C262" s="86"/>
      <c r="D262" s="94" t="s">
        <v>68</v>
      </c>
      <c r="E262" s="94"/>
      <c r="F262" s="94"/>
      <c r="G262" s="94"/>
      <c r="H262" s="94"/>
      <c r="I262" s="94"/>
      <c r="J262" s="94"/>
      <c r="K262" s="94"/>
      <c r="L262" s="112"/>
      <c r="M262" s="112"/>
      <c r="N262" s="398">
        <f>$BK$262</f>
        <v>0</v>
      </c>
      <c r="O262" s="397"/>
      <c r="P262" s="397"/>
      <c r="Q262" s="397"/>
      <c r="R262" s="88"/>
      <c r="T262" s="89"/>
      <c r="U262" s="86"/>
      <c r="V262" s="86"/>
      <c r="W262" s="90">
        <f>$W$263</f>
        <v>0.412</v>
      </c>
      <c r="X262" s="86"/>
      <c r="Y262" s="90">
        <f>$Y$263</f>
        <v>0.00058</v>
      </c>
      <c r="Z262" s="86"/>
      <c r="AA262" s="91">
        <f>$AA$263</f>
        <v>0.00042</v>
      </c>
      <c r="AR262" s="92" t="s">
        <v>39</v>
      </c>
      <c r="AT262" s="92" t="s">
        <v>36</v>
      </c>
      <c r="AU262" s="92" t="s">
        <v>2</v>
      </c>
      <c r="AY262" s="92" t="s">
        <v>112</v>
      </c>
      <c r="BK262" s="93">
        <f>$BK$263</f>
        <v>0</v>
      </c>
    </row>
    <row r="263" spans="2:65" s="6" customFormat="1" ht="14.1" customHeight="1">
      <c r="B263" s="35"/>
      <c r="C263" s="95" t="s">
        <v>538</v>
      </c>
      <c r="D263" s="95" t="s">
        <v>114</v>
      </c>
      <c r="E263" s="96" t="s">
        <v>539</v>
      </c>
      <c r="F263" s="352" t="s">
        <v>1346</v>
      </c>
      <c r="G263" s="353"/>
      <c r="H263" s="353"/>
      <c r="I263" s="353"/>
      <c r="J263" s="97" t="s">
        <v>289</v>
      </c>
      <c r="K263" s="98">
        <v>1</v>
      </c>
      <c r="L263" s="354">
        <f>'voda kanal zař př'!H14</f>
        <v>0</v>
      </c>
      <c r="M263" s="355"/>
      <c r="N263" s="354">
        <f>ROUND($L$263*$K$263,0)</f>
        <v>0</v>
      </c>
      <c r="O263" s="355"/>
      <c r="P263" s="355"/>
      <c r="Q263" s="355"/>
      <c r="R263" s="37"/>
      <c r="T263" s="99"/>
      <c r="U263" s="20" t="s">
        <v>22</v>
      </c>
      <c r="V263" s="100">
        <v>0.412</v>
      </c>
      <c r="W263" s="100">
        <f>$V$263*$K$263</f>
        <v>0.412</v>
      </c>
      <c r="X263" s="100">
        <v>0.00058</v>
      </c>
      <c r="Y263" s="100">
        <f>$X$263*$K$263</f>
        <v>0.00058</v>
      </c>
      <c r="Z263" s="100">
        <v>0.00042</v>
      </c>
      <c r="AA263" s="101">
        <f>$Z$263*$K$263</f>
        <v>0.00042</v>
      </c>
      <c r="AR263" s="6" t="s">
        <v>135</v>
      </c>
      <c r="AT263" s="6" t="s">
        <v>114</v>
      </c>
      <c r="AU263" s="6" t="s">
        <v>39</v>
      </c>
      <c r="AY263" s="6" t="s">
        <v>112</v>
      </c>
      <c r="BE263" s="69">
        <f>IF($U$263="základní",$N$263,0)</f>
        <v>0</v>
      </c>
      <c r="BF263" s="69">
        <f>IF($U$263="snížená",$N$263,0)</f>
        <v>0</v>
      </c>
      <c r="BG263" s="69">
        <f>IF($U$263="zákl. přenesená",$N$263,0)</f>
        <v>0</v>
      </c>
      <c r="BH263" s="69">
        <f>IF($U$263="sníž. přenesená",$N$263,0)</f>
        <v>0</v>
      </c>
      <c r="BI263" s="69">
        <f>IF($U$263="nulová",$N$263,0)</f>
        <v>0</v>
      </c>
      <c r="BJ263" s="6" t="s">
        <v>39</v>
      </c>
      <c r="BK263" s="69">
        <f>ROUND($L$263*$K$263,0)</f>
        <v>0</v>
      </c>
      <c r="BL263" s="6" t="s">
        <v>135</v>
      </c>
      <c r="BM263" s="6" t="s">
        <v>540</v>
      </c>
    </row>
    <row r="264" spans="2:63" s="84" customFormat="1" ht="30.95" customHeight="1">
      <c r="B264" s="85"/>
      <c r="C264" s="86"/>
      <c r="D264" s="94" t="s">
        <v>69</v>
      </c>
      <c r="E264" s="94"/>
      <c r="F264" s="94"/>
      <c r="G264" s="94"/>
      <c r="H264" s="94"/>
      <c r="I264" s="94"/>
      <c r="J264" s="94"/>
      <c r="K264" s="94"/>
      <c r="L264" s="112"/>
      <c r="M264" s="112"/>
      <c r="N264" s="398">
        <f>$BK$264</f>
        <v>0</v>
      </c>
      <c r="O264" s="397"/>
      <c r="P264" s="397"/>
      <c r="Q264" s="397"/>
      <c r="R264" s="88"/>
      <c r="T264" s="89"/>
      <c r="U264" s="86"/>
      <c r="V264" s="86"/>
      <c r="W264" s="90">
        <f>$W$265</f>
        <v>0.15</v>
      </c>
      <c r="X264" s="86"/>
      <c r="Y264" s="90">
        <f>$Y$265</f>
        <v>1E-05</v>
      </c>
      <c r="Z264" s="86"/>
      <c r="AA264" s="91">
        <f>$AA$265</f>
        <v>0</v>
      </c>
      <c r="AR264" s="92" t="s">
        <v>39</v>
      </c>
      <c r="AT264" s="92" t="s">
        <v>36</v>
      </c>
      <c r="AU264" s="92" t="s">
        <v>2</v>
      </c>
      <c r="AY264" s="92" t="s">
        <v>112</v>
      </c>
      <c r="BK264" s="93">
        <f>$BK$265</f>
        <v>0</v>
      </c>
    </row>
    <row r="265" spans="2:65" s="6" customFormat="1" ht="14.1" customHeight="1">
      <c r="B265" s="35"/>
      <c r="C265" s="95" t="s">
        <v>541</v>
      </c>
      <c r="D265" s="95" t="s">
        <v>114</v>
      </c>
      <c r="E265" s="96" t="s">
        <v>542</v>
      </c>
      <c r="F265" s="352" t="s">
        <v>1347</v>
      </c>
      <c r="G265" s="353"/>
      <c r="H265" s="353"/>
      <c r="I265" s="353"/>
      <c r="J265" s="97" t="s">
        <v>289</v>
      </c>
      <c r="K265" s="98">
        <v>1</v>
      </c>
      <c r="L265" s="354">
        <f>'voda kanal zař př'!H59</f>
        <v>0</v>
      </c>
      <c r="M265" s="355"/>
      <c r="N265" s="354">
        <f>ROUND($L$265*$K$265,0)</f>
        <v>0</v>
      </c>
      <c r="O265" s="355"/>
      <c r="P265" s="355"/>
      <c r="Q265" s="355"/>
      <c r="R265" s="37"/>
      <c r="T265" s="99"/>
      <c r="U265" s="20" t="s">
        <v>22</v>
      </c>
      <c r="V265" s="100">
        <v>0.15</v>
      </c>
      <c r="W265" s="100">
        <f>$V$265*$K$265</f>
        <v>0.15</v>
      </c>
      <c r="X265" s="100">
        <v>1E-05</v>
      </c>
      <c r="Y265" s="100">
        <f>$X$265*$K$265</f>
        <v>1E-05</v>
      </c>
      <c r="Z265" s="100">
        <v>0</v>
      </c>
      <c r="AA265" s="101">
        <f>$Z$265*$K$265</f>
        <v>0</v>
      </c>
      <c r="AR265" s="6" t="s">
        <v>135</v>
      </c>
      <c r="AT265" s="6" t="s">
        <v>114</v>
      </c>
      <c r="AU265" s="6" t="s">
        <v>39</v>
      </c>
      <c r="AY265" s="6" t="s">
        <v>112</v>
      </c>
      <c r="BE265" s="69">
        <f>IF($U$265="základní",$N$265,0)</f>
        <v>0</v>
      </c>
      <c r="BF265" s="69">
        <f>IF($U$265="snížená",$N$265,0)</f>
        <v>0</v>
      </c>
      <c r="BG265" s="69">
        <f>IF($U$265="zákl. přenesená",$N$265,0)</f>
        <v>0</v>
      </c>
      <c r="BH265" s="69">
        <f>IF($U$265="sníž. přenesená",$N$265,0)</f>
        <v>0</v>
      </c>
      <c r="BI265" s="69">
        <f>IF($U$265="nulová",$N$265,0)</f>
        <v>0</v>
      </c>
      <c r="BJ265" s="6" t="s">
        <v>39</v>
      </c>
      <c r="BK265" s="69">
        <f>ROUND($L$265*$K$265,0)</f>
        <v>0</v>
      </c>
      <c r="BL265" s="6" t="s">
        <v>135</v>
      </c>
      <c r="BM265" s="6" t="s">
        <v>543</v>
      </c>
    </row>
    <row r="266" spans="2:63" s="84" customFormat="1" ht="30.95" customHeight="1">
      <c r="B266" s="85"/>
      <c r="C266" s="86"/>
      <c r="D266" s="94" t="s">
        <v>70</v>
      </c>
      <c r="E266" s="94"/>
      <c r="F266" s="94"/>
      <c r="G266" s="94"/>
      <c r="H266" s="94"/>
      <c r="I266" s="94"/>
      <c r="J266" s="94"/>
      <c r="K266" s="94"/>
      <c r="L266" s="112"/>
      <c r="M266" s="112"/>
      <c r="N266" s="398">
        <f>$BK$266</f>
        <v>0</v>
      </c>
      <c r="O266" s="397"/>
      <c r="P266" s="397"/>
      <c r="Q266" s="397"/>
      <c r="R266" s="88"/>
      <c r="T266" s="89"/>
      <c r="U266" s="86"/>
      <c r="V266" s="86"/>
      <c r="W266" s="90">
        <f>SUM($W$267:$W$268)</f>
        <v>48.177</v>
      </c>
      <c r="X266" s="86"/>
      <c r="Y266" s="90">
        <f>SUM($Y$267:$Y$268)</f>
        <v>0.5225532</v>
      </c>
      <c r="Z266" s="86"/>
      <c r="AA266" s="91">
        <f>SUM($AA$267:$AA$268)</f>
        <v>0.015</v>
      </c>
      <c r="AR266" s="92" t="s">
        <v>39</v>
      </c>
      <c r="AT266" s="92" t="s">
        <v>36</v>
      </c>
      <c r="AU266" s="92" t="s">
        <v>2</v>
      </c>
      <c r="AY266" s="92" t="s">
        <v>112</v>
      </c>
      <c r="BK266" s="93">
        <f>SUM($BK$267:$BK$268)</f>
        <v>0</v>
      </c>
    </row>
    <row r="267" spans="2:65" s="6" customFormat="1" ht="14.1" customHeight="1">
      <c r="B267" s="35"/>
      <c r="C267" s="95" t="s">
        <v>544</v>
      </c>
      <c r="D267" s="95" t="s">
        <v>114</v>
      </c>
      <c r="E267" s="96" t="s">
        <v>545</v>
      </c>
      <c r="F267" s="352" t="s">
        <v>869</v>
      </c>
      <c r="G267" s="353"/>
      <c r="H267" s="353"/>
      <c r="I267" s="353"/>
      <c r="J267" s="97" t="s">
        <v>140</v>
      </c>
      <c r="K267" s="98">
        <v>31.98</v>
      </c>
      <c r="L267" s="354">
        <v>0</v>
      </c>
      <c r="M267" s="355"/>
      <c r="N267" s="354">
        <f>ROUND($L$267*$K$267,0)</f>
        <v>0</v>
      </c>
      <c r="O267" s="355"/>
      <c r="P267" s="355"/>
      <c r="Q267" s="355"/>
      <c r="R267" s="37"/>
      <c r="T267" s="99"/>
      <c r="U267" s="20" t="s">
        <v>20</v>
      </c>
      <c r="V267" s="100">
        <v>1.5</v>
      </c>
      <c r="W267" s="100">
        <f>$V$267*$K$267</f>
        <v>47.97</v>
      </c>
      <c r="X267" s="100">
        <v>0.01634</v>
      </c>
      <c r="Y267" s="100">
        <f>$X$267*$K$267</f>
        <v>0.5225532</v>
      </c>
      <c r="Z267" s="100">
        <v>0</v>
      </c>
      <c r="AA267" s="101">
        <f>$Z$267*$K$267</f>
        <v>0</v>
      </c>
      <c r="AR267" s="6" t="s">
        <v>135</v>
      </c>
      <c r="AT267" s="6" t="s">
        <v>114</v>
      </c>
      <c r="AU267" s="6" t="s">
        <v>39</v>
      </c>
      <c r="AY267" s="6" t="s">
        <v>112</v>
      </c>
      <c r="BE267" s="69">
        <f>IF($U$267="základní",$N$267,0)</f>
        <v>0</v>
      </c>
      <c r="BF267" s="69">
        <f>IF($U$267="snížená",$N$267,0)</f>
        <v>0</v>
      </c>
      <c r="BG267" s="69">
        <f>IF($U$267="zákl. přenesená",$N$267,0)</f>
        <v>0</v>
      </c>
      <c r="BH267" s="69">
        <f>IF($U$267="sníž. přenesená",$N$267,0)</f>
        <v>0</v>
      </c>
      <c r="BI267" s="69">
        <f>IF($U$267="nulová",$N$267,0)</f>
        <v>0</v>
      </c>
      <c r="BJ267" s="6" t="s">
        <v>2</v>
      </c>
      <c r="BK267" s="69">
        <f>ROUND($L$267*$K$267,0)</f>
        <v>0</v>
      </c>
      <c r="BL267" s="6" t="s">
        <v>135</v>
      </c>
      <c r="BM267" s="6" t="s">
        <v>546</v>
      </c>
    </row>
    <row r="268" spans="2:65" s="6" customFormat="1" ht="14.1" customHeight="1">
      <c r="B268" s="35"/>
      <c r="C268" s="95" t="s">
        <v>547</v>
      </c>
      <c r="D268" s="95" t="s">
        <v>114</v>
      </c>
      <c r="E268" s="96" t="s">
        <v>548</v>
      </c>
      <c r="F268" s="352" t="s">
        <v>1349</v>
      </c>
      <c r="G268" s="353"/>
      <c r="H268" s="353"/>
      <c r="I268" s="353"/>
      <c r="J268" s="97" t="s">
        <v>289</v>
      </c>
      <c r="K268" s="98">
        <v>1</v>
      </c>
      <c r="L268" s="354">
        <v>0</v>
      </c>
      <c r="M268" s="355"/>
      <c r="N268" s="354">
        <f>ROUND($L$268*$K$268,0)</f>
        <v>0</v>
      </c>
      <c r="O268" s="355"/>
      <c r="P268" s="355"/>
      <c r="Q268" s="355"/>
      <c r="R268" s="37"/>
      <c r="T268" s="99"/>
      <c r="U268" s="20" t="s">
        <v>22</v>
      </c>
      <c r="V268" s="100">
        <v>0.207</v>
      </c>
      <c r="W268" s="100">
        <f>$V$268*$K$268</f>
        <v>0.207</v>
      </c>
      <c r="X268" s="100">
        <v>0</v>
      </c>
      <c r="Y268" s="100">
        <f>$X$268*$K$268</f>
        <v>0</v>
      </c>
      <c r="Z268" s="100">
        <v>0.015</v>
      </c>
      <c r="AA268" s="101">
        <f>$Z$268*$K$268</f>
        <v>0.015</v>
      </c>
      <c r="AR268" s="6" t="s">
        <v>135</v>
      </c>
      <c r="AT268" s="6" t="s">
        <v>114</v>
      </c>
      <c r="AU268" s="6" t="s">
        <v>39</v>
      </c>
      <c r="AY268" s="6" t="s">
        <v>112</v>
      </c>
      <c r="BE268" s="69">
        <f>IF($U$268="základní",$N$268,0)</f>
        <v>0</v>
      </c>
      <c r="BF268" s="69">
        <f>IF($U$268="snížená",$N$268,0)</f>
        <v>0</v>
      </c>
      <c r="BG268" s="69">
        <f>IF($U$268="zákl. přenesená",$N$268,0)</f>
        <v>0</v>
      </c>
      <c r="BH268" s="69">
        <f>IF($U$268="sníž. přenesená",$N$268,0)</f>
        <v>0</v>
      </c>
      <c r="BI268" s="69">
        <f>IF($U$268="nulová",$N$268,0)</f>
        <v>0</v>
      </c>
      <c r="BJ268" s="6" t="s">
        <v>39</v>
      </c>
      <c r="BK268" s="69">
        <f>ROUND($L$268*$K$268,0)</f>
        <v>0</v>
      </c>
      <c r="BL268" s="6" t="s">
        <v>135</v>
      </c>
      <c r="BM268" s="6" t="s">
        <v>549</v>
      </c>
    </row>
    <row r="269" spans="2:63" s="84" customFormat="1" ht="30.95" customHeight="1">
      <c r="B269" s="85"/>
      <c r="C269" s="86"/>
      <c r="D269" s="94" t="s">
        <v>71</v>
      </c>
      <c r="E269" s="94"/>
      <c r="F269" s="94"/>
      <c r="G269" s="94"/>
      <c r="H269" s="94"/>
      <c r="I269" s="94"/>
      <c r="J269" s="94"/>
      <c r="K269" s="94"/>
      <c r="L269" s="112"/>
      <c r="M269" s="112"/>
      <c r="N269" s="398">
        <f>$BK$269</f>
        <v>0</v>
      </c>
      <c r="O269" s="397"/>
      <c r="P269" s="397"/>
      <c r="Q269" s="397"/>
      <c r="R269" s="88"/>
      <c r="T269" s="89"/>
      <c r="U269" s="86"/>
      <c r="V269" s="86"/>
      <c r="W269" s="90">
        <f>$W$270</f>
        <v>3.78</v>
      </c>
      <c r="X269" s="86"/>
      <c r="Y269" s="90">
        <f>$Y$270</f>
        <v>9E-05</v>
      </c>
      <c r="Z269" s="86"/>
      <c r="AA269" s="91">
        <f>$AA$270</f>
        <v>0.14</v>
      </c>
      <c r="AR269" s="92" t="s">
        <v>39</v>
      </c>
      <c r="AT269" s="92" t="s">
        <v>36</v>
      </c>
      <c r="AU269" s="92" t="s">
        <v>2</v>
      </c>
      <c r="AY269" s="92" t="s">
        <v>112</v>
      </c>
      <c r="BK269" s="93">
        <f>$BK$270</f>
        <v>0</v>
      </c>
    </row>
    <row r="270" spans="2:65" s="6" customFormat="1" ht="14.1" customHeight="1">
      <c r="B270" s="35"/>
      <c r="C270" s="95" t="s">
        <v>550</v>
      </c>
      <c r="D270" s="95" t="s">
        <v>114</v>
      </c>
      <c r="E270" s="96" t="s">
        <v>551</v>
      </c>
      <c r="F270" s="352" t="s">
        <v>1345</v>
      </c>
      <c r="G270" s="353"/>
      <c r="H270" s="353"/>
      <c r="I270" s="353"/>
      <c r="J270" s="97" t="s">
        <v>289</v>
      </c>
      <c r="K270" s="98">
        <v>1</v>
      </c>
      <c r="L270" s="354">
        <f>' vytápění'!H52</f>
        <v>0</v>
      </c>
      <c r="M270" s="355"/>
      <c r="N270" s="354">
        <f>ROUND($L$270*$K$270,0)</f>
        <v>0</v>
      </c>
      <c r="O270" s="355"/>
      <c r="P270" s="355"/>
      <c r="Q270" s="355"/>
      <c r="R270" s="37"/>
      <c r="T270" s="99"/>
      <c r="U270" s="20" t="s">
        <v>22</v>
      </c>
      <c r="V270" s="100">
        <v>3.78</v>
      </c>
      <c r="W270" s="100">
        <f>$V$270*$K$270</f>
        <v>3.78</v>
      </c>
      <c r="X270" s="100">
        <v>9E-05</v>
      </c>
      <c r="Y270" s="100">
        <f>$X$270*$K$270</f>
        <v>9E-05</v>
      </c>
      <c r="Z270" s="100">
        <v>0.14</v>
      </c>
      <c r="AA270" s="101">
        <f>$Z$270*$K$270</f>
        <v>0.14</v>
      </c>
      <c r="AR270" s="6" t="s">
        <v>135</v>
      </c>
      <c r="AT270" s="6" t="s">
        <v>114</v>
      </c>
      <c r="AU270" s="6" t="s">
        <v>39</v>
      </c>
      <c r="AY270" s="6" t="s">
        <v>112</v>
      </c>
      <c r="BE270" s="69">
        <f>IF($U$270="základní",$N$270,0)</f>
        <v>0</v>
      </c>
      <c r="BF270" s="69">
        <f>IF($U$270="snížená",$N$270,0)</f>
        <v>0</v>
      </c>
      <c r="BG270" s="69">
        <f>IF($U$270="zákl. přenesená",$N$270,0)</f>
        <v>0</v>
      </c>
      <c r="BH270" s="69">
        <f>IF($U$270="sníž. přenesená",$N$270,0)</f>
        <v>0</v>
      </c>
      <c r="BI270" s="69">
        <f>IF($U$270="nulová",$N$270,0)</f>
        <v>0</v>
      </c>
      <c r="BJ270" s="6" t="s">
        <v>39</v>
      </c>
      <c r="BK270" s="69">
        <f>ROUND($L$270*$K$270,0)</f>
        <v>0</v>
      </c>
      <c r="BL270" s="6" t="s">
        <v>135</v>
      </c>
      <c r="BM270" s="6" t="s">
        <v>552</v>
      </c>
    </row>
    <row r="271" spans="2:63" s="84" customFormat="1" ht="30.95" customHeight="1">
      <c r="B271" s="85"/>
      <c r="C271" s="86"/>
      <c r="D271" s="94"/>
      <c r="E271" s="94"/>
      <c r="F271" s="94"/>
      <c r="G271" s="94"/>
      <c r="H271" s="94"/>
      <c r="I271" s="94"/>
      <c r="J271" s="94"/>
      <c r="K271" s="94"/>
      <c r="L271" s="112"/>
      <c r="M271" s="112"/>
      <c r="N271" s="398"/>
      <c r="O271" s="397"/>
      <c r="P271" s="397"/>
      <c r="Q271" s="397"/>
      <c r="R271" s="88"/>
      <c r="T271" s="89"/>
      <c r="U271" s="86"/>
      <c r="V271" s="86"/>
      <c r="W271" s="90" t="e">
        <f>$W$272</f>
        <v>#REF!</v>
      </c>
      <c r="X271" s="86"/>
      <c r="Y271" s="90" t="e">
        <f>$Y$272</f>
        <v>#REF!</v>
      </c>
      <c r="Z271" s="86"/>
      <c r="AA271" s="91" t="e">
        <f>$AA$272</f>
        <v>#REF!</v>
      </c>
      <c r="AR271" s="92" t="s">
        <v>39</v>
      </c>
      <c r="AT271" s="92" t="s">
        <v>36</v>
      </c>
      <c r="AU271" s="92" t="s">
        <v>2</v>
      </c>
      <c r="AY271" s="92" t="s">
        <v>112</v>
      </c>
      <c r="BK271" s="93" t="e">
        <f>$BK$272</f>
        <v>#REF!</v>
      </c>
    </row>
    <row r="272" spans="2:65" s="6" customFormat="1" ht="14.1" customHeight="1">
      <c r="B272" s="35"/>
      <c r="C272" s="86"/>
      <c r="D272" s="94" t="s">
        <v>73</v>
      </c>
      <c r="E272" s="94"/>
      <c r="F272" s="94"/>
      <c r="G272" s="94"/>
      <c r="H272" s="94"/>
      <c r="I272" s="94"/>
      <c r="J272" s="94"/>
      <c r="K272" s="94"/>
      <c r="L272" s="112"/>
      <c r="M272" s="112"/>
      <c r="N272" s="398">
        <f>$BK$273</f>
        <v>0</v>
      </c>
      <c r="O272" s="397"/>
      <c r="P272" s="397"/>
      <c r="Q272" s="397"/>
      <c r="R272" s="37"/>
      <c r="T272" s="99"/>
      <c r="U272" s="20" t="s">
        <v>22</v>
      </c>
      <c r="V272" s="100">
        <v>0.497</v>
      </c>
      <c r="W272" s="100" t="e">
        <f>$V$272*#REF!</f>
        <v>#REF!</v>
      </c>
      <c r="X272" s="100">
        <v>0</v>
      </c>
      <c r="Y272" s="100" t="e">
        <f>$X$272*#REF!</f>
        <v>#REF!</v>
      </c>
      <c r="Z272" s="100">
        <v>0</v>
      </c>
      <c r="AA272" s="101" t="e">
        <f>$Z$272*#REF!</f>
        <v>#REF!</v>
      </c>
      <c r="AR272" s="6" t="s">
        <v>135</v>
      </c>
      <c r="AT272" s="6" t="s">
        <v>114</v>
      </c>
      <c r="AU272" s="6" t="s">
        <v>39</v>
      </c>
      <c r="AY272" s="6" t="s">
        <v>112</v>
      </c>
      <c r="BE272" s="69">
        <f>IF($U$272="základní",#REF!,0)</f>
        <v>0</v>
      </c>
      <c r="BF272" s="69" t="e">
        <f>IF($U$272="snížená",#REF!,0)</f>
        <v>#REF!</v>
      </c>
      <c r="BG272" s="69">
        <f>IF($U$272="zákl. přenesená",#REF!,0)</f>
        <v>0</v>
      </c>
      <c r="BH272" s="69">
        <f>IF($U$272="sníž. přenesená",#REF!,0)</f>
        <v>0</v>
      </c>
      <c r="BI272" s="69">
        <f>IF($U$272="nulová",#REF!,0)</f>
        <v>0</v>
      </c>
      <c r="BJ272" s="6" t="s">
        <v>39</v>
      </c>
      <c r="BK272" s="69" t="e">
        <f>ROUND(#REF!*#REF!,0)</f>
        <v>#REF!</v>
      </c>
      <c r="BL272" s="6" t="s">
        <v>135</v>
      </c>
      <c r="BM272" s="6" t="s">
        <v>553</v>
      </c>
    </row>
    <row r="273" spans="2:63" s="84" customFormat="1" ht="30.95" customHeight="1">
      <c r="B273" s="85"/>
      <c r="C273" s="95" t="s">
        <v>554</v>
      </c>
      <c r="D273" s="95" t="s">
        <v>114</v>
      </c>
      <c r="E273" s="96" t="s">
        <v>555</v>
      </c>
      <c r="F273" s="394" t="s">
        <v>556</v>
      </c>
      <c r="G273" s="353"/>
      <c r="H273" s="353"/>
      <c r="I273" s="353"/>
      <c r="J273" s="97" t="s">
        <v>140</v>
      </c>
      <c r="K273" s="98">
        <v>20.86</v>
      </c>
      <c r="L273" s="354"/>
      <c r="M273" s="355"/>
      <c r="N273" s="354">
        <f>ROUND($L$273*$K$273,0)</f>
        <v>0</v>
      </c>
      <c r="O273" s="355"/>
      <c r="P273" s="355"/>
      <c r="Q273" s="355"/>
      <c r="R273" s="88"/>
      <c r="T273" s="89"/>
      <c r="U273" s="86"/>
      <c r="V273" s="86"/>
      <c r="W273" s="90">
        <f>SUM($W$274:$W$282)</f>
        <v>284.41716</v>
      </c>
      <c r="X273" s="86"/>
      <c r="Y273" s="90">
        <f>SUM($Y$274:$Y$282)</f>
        <v>4.04985</v>
      </c>
      <c r="Z273" s="86"/>
      <c r="AA273" s="91">
        <f>SUM($AA$274:$AA$282)</f>
        <v>31.677695999999997</v>
      </c>
      <c r="AR273" s="92" t="s">
        <v>39</v>
      </c>
      <c r="AT273" s="92" t="s">
        <v>36</v>
      </c>
      <c r="AU273" s="92" t="s">
        <v>2</v>
      </c>
      <c r="AY273" s="92" t="s">
        <v>112</v>
      </c>
      <c r="BK273" s="93">
        <f>SUM($BK$274:$BK$282)</f>
        <v>0</v>
      </c>
    </row>
    <row r="274" spans="2:65" s="6" customFormat="1" ht="24" customHeight="1">
      <c r="B274" s="35"/>
      <c r="C274" s="95" t="s">
        <v>558</v>
      </c>
      <c r="D274" s="95" t="s">
        <v>114</v>
      </c>
      <c r="E274" s="96" t="s">
        <v>559</v>
      </c>
      <c r="F274" s="394" t="s">
        <v>560</v>
      </c>
      <c r="G274" s="353"/>
      <c r="H274" s="353"/>
      <c r="I274" s="353"/>
      <c r="J274" s="97" t="s">
        <v>140</v>
      </c>
      <c r="K274" s="98">
        <v>285</v>
      </c>
      <c r="L274" s="354"/>
      <c r="M274" s="355"/>
      <c r="N274" s="354">
        <f>ROUND($L$274*$K$274,0)</f>
        <v>0</v>
      </c>
      <c r="O274" s="355"/>
      <c r="P274" s="355"/>
      <c r="Q274" s="355"/>
      <c r="R274" s="37"/>
      <c r="T274" s="99"/>
      <c r="U274" s="20" t="s">
        <v>20</v>
      </c>
      <c r="V274" s="100">
        <v>0.286</v>
      </c>
      <c r="W274" s="100">
        <f>$V$274*$K$273</f>
        <v>5.965959999999999</v>
      </c>
      <c r="X274" s="100">
        <v>0</v>
      </c>
      <c r="Y274" s="100">
        <f>$X$274*$K$273</f>
        <v>0</v>
      </c>
      <c r="Z274" s="100">
        <v>0.0066</v>
      </c>
      <c r="AA274" s="101">
        <f>$Z$274*$K$273</f>
        <v>0.137676</v>
      </c>
      <c r="AR274" s="6" t="s">
        <v>118</v>
      </c>
      <c r="AT274" s="6" t="s">
        <v>114</v>
      </c>
      <c r="AU274" s="6" t="s">
        <v>39</v>
      </c>
      <c r="AY274" s="6" t="s">
        <v>112</v>
      </c>
      <c r="BE274" s="69">
        <f>IF($U$274="základní",$N$273,0)</f>
        <v>0</v>
      </c>
      <c r="BF274" s="69">
        <f>IF($U$274="snížená",$N$273,0)</f>
        <v>0</v>
      </c>
      <c r="BG274" s="69">
        <f>IF($U$274="zákl. přenesená",$N$273,0)</f>
        <v>0</v>
      </c>
      <c r="BH274" s="69">
        <f>IF($U$274="sníž. přenesená",$N$273,0)</f>
        <v>0</v>
      </c>
      <c r="BI274" s="69">
        <f>IF($U$274="nulová",$N$273,0)</f>
        <v>0</v>
      </c>
      <c r="BJ274" s="6" t="s">
        <v>2</v>
      </c>
      <c r="BK274" s="69">
        <f>ROUND($L$273*$K$273,0)</f>
        <v>0</v>
      </c>
      <c r="BL274" s="6" t="s">
        <v>118</v>
      </c>
      <c r="BM274" s="6" t="s">
        <v>557</v>
      </c>
    </row>
    <row r="275" spans="2:65" s="6" customFormat="1" ht="24" customHeight="1">
      <c r="B275" s="35"/>
      <c r="C275" s="95" t="s">
        <v>562</v>
      </c>
      <c r="D275" s="95" t="s">
        <v>114</v>
      </c>
      <c r="E275" s="96" t="s">
        <v>563</v>
      </c>
      <c r="F275" s="394" t="s">
        <v>564</v>
      </c>
      <c r="G275" s="353"/>
      <c r="H275" s="353"/>
      <c r="I275" s="353"/>
      <c r="J275" s="97" t="s">
        <v>140</v>
      </c>
      <c r="K275" s="98">
        <v>342.86</v>
      </c>
      <c r="L275" s="354"/>
      <c r="M275" s="355"/>
      <c r="N275" s="354">
        <f>ROUND($L$275*$K$275,0)</f>
        <v>0</v>
      </c>
      <c r="O275" s="355"/>
      <c r="P275" s="355"/>
      <c r="Q275" s="355"/>
      <c r="R275" s="37"/>
      <c r="T275" s="99"/>
      <c r="U275" s="20" t="s">
        <v>22</v>
      </c>
      <c r="V275" s="100">
        <v>0.264</v>
      </c>
      <c r="W275" s="100">
        <f>$V$275*$K$274</f>
        <v>75.24000000000001</v>
      </c>
      <c r="X275" s="100">
        <v>0.01421</v>
      </c>
      <c r="Y275" s="100">
        <f>$X$275*$K$274</f>
        <v>4.04985</v>
      </c>
      <c r="Z275" s="100">
        <v>0</v>
      </c>
      <c r="AA275" s="101">
        <f>$Z$275*$K$274</f>
        <v>0</v>
      </c>
      <c r="AR275" s="6" t="s">
        <v>135</v>
      </c>
      <c r="AT275" s="6" t="s">
        <v>114</v>
      </c>
      <c r="AU275" s="6" t="s">
        <v>39</v>
      </c>
      <c r="AY275" s="6" t="s">
        <v>112</v>
      </c>
      <c r="BE275" s="69">
        <f>IF($U$275="základní",$N$274,0)</f>
        <v>0</v>
      </c>
      <c r="BF275" s="69">
        <f>IF($U$275="snížená",$N$274,0)</f>
        <v>0</v>
      </c>
      <c r="BG275" s="69">
        <f>IF($U$275="zákl. přenesená",$N$274,0)</f>
        <v>0</v>
      </c>
      <c r="BH275" s="69">
        <f>IF($U$275="sníž. přenesená",$N$274,0)</f>
        <v>0</v>
      </c>
      <c r="BI275" s="69">
        <f>IF($U$275="nulová",$N$274,0)</f>
        <v>0</v>
      </c>
      <c r="BJ275" s="6" t="s">
        <v>39</v>
      </c>
      <c r="BK275" s="69">
        <f>ROUND($L$274*$K$274,0)</f>
        <v>0</v>
      </c>
      <c r="BL275" s="6" t="s">
        <v>135</v>
      </c>
      <c r="BM275" s="6" t="s">
        <v>561</v>
      </c>
    </row>
    <row r="276" spans="2:65" s="6" customFormat="1" ht="24" customHeight="1">
      <c r="B276" s="35"/>
      <c r="C276" s="95" t="s">
        <v>566</v>
      </c>
      <c r="D276" s="95" t="s">
        <v>114</v>
      </c>
      <c r="E276" s="96" t="s">
        <v>567</v>
      </c>
      <c r="F276" s="394" t="s">
        <v>568</v>
      </c>
      <c r="G276" s="353"/>
      <c r="H276" s="353"/>
      <c r="I276" s="353"/>
      <c r="J276" s="97" t="s">
        <v>140</v>
      </c>
      <c r="K276" s="98">
        <v>49</v>
      </c>
      <c r="L276" s="354"/>
      <c r="M276" s="355"/>
      <c r="N276" s="354">
        <f>ROUND($L$276*$K$276,0)</f>
        <v>0</v>
      </c>
      <c r="O276" s="355"/>
      <c r="P276" s="355"/>
      <c r="Q276" s="355"/>
      <c r="R276" s="37"/>
      <c r="T276" s="99"/>
      <c r="U276" s="20" t="s">
        <v>20</v>
      </c>
      <c r="V276" s="100">
        <v>0.12</v>
      </c>
      <c r="W276" s="100">
        <f>$V$276*$K$275</f>
        <v>41.1432</v>
      </c>
      <c r="X276" s="100">
        <v>0</v>
      </c>
      <c r="Y276" s="100">
        <f>$X$276*$K$275</f>
        <v>0</v>
      </c>
      <c r="Z276" s="100">
        <v>0.007</v>
      </c>
      <c r="AA276" s="101">
        <f>$Z$276*$K$275</f>
        <v>2.40002</v>
      </c>
      <c r="AR276" s="6" t="s">
        <v>135</v>
      </c>
      <c r="AT276" s="6" t="s">
        <v>114</v>
      </c>
      <c r="AU276" s="6" t="s">
        <v>39</v>
      </c>
      <c r="AY276" s="6" t="s">
        <v>112</v>
      </c>
      <c r="BE276" s="69">
        <f>IF($U$276="základní",$N$275,0)</f>
        <v>0</v>
      </c>
      <c r="BF276" s="69">
        <f>IF($U$276="snížená",$N$275,0)</f>
        <v>0</v>
      </c>
      <c r="BG276" s="69">
        <f>IF($U$276="zákl. přenesená",$N$275,0)</f>
        <v>0</v>
      </c>
      <c r="BH276" s="69">
        <f>IF($U$276="sníž. přenesená",$N$275,0)</f>
        <v>0</v>
      </c>
      <c r="BI276" s="69">
        <f>IF($U$276="nulová",$N$275,0)</f>
        <v>0</v>
      </c>
      <c r="BJ276" s="6" t="s">
        <v>2</v>
      </c>
      <c r="BK276" s="69">
        <f>ROUND($L$275*$K$275,0)</f>
        <v>0</v>
      </c>
      <c r="BL276" s="6" t="s">
        <v>135</v>
      </c>
      <c r="BM276" s="6" t="s">
        <v>565</v>
      </c>
    </row>
    <row r="277" spans="2:65" s="6" customFormat="1" ht="14.1" customHeight="1">
      <c r="B277" s="35"/>
      <c r="C277" s="95" t="s">
        <v>570</v>
      </c>
      <c r="D277" s="95" t="s">
        <v>114</v>
      </c>
      <c r="E277" s="96" t="s">
        <v>571</v>
      </c>
      <c r="F277" s="394" t="s">
        <v>572</v>
      </c>
      <c r="G277" s="353"/>
      <c r="H277" s="353"/>
      <c r="I277" s="353"/>
      <c r="J277" s="97" t="s">
        <v>140</v>
      </c>
      <c r="K277" s="98">
        <v>612</v>
      </c>
      <c r="L277" s="354"/>
      <c r="M277" s="355"/>
      <c r="N277" s="354">
        <f>ROUND($L$277*$K$277,0)</f>
        <v>0</v>
      </c>
      <c r="O277" s="355"/>
      <c r="P277" s="355"/>
      <c r="Q277" s="355"/>
      <c r="R277" s="37"/>
      <c r="T277" s="99"/>
      <c r="U277" s="20" t="s">
        <v>20</v>
      </c>
      <c r="V277" s="100">
        <v>0</v>
      </c>
      <c r="W277" s="100">
        <f>$V$277*$K$276</f>
        <v>0</v>
      </c>
      <c r="X277" s="100">
        <v>0</v>
      </c>
      <c r="Y277" s="100">
        <f>$X$277*$K$276</f>
        <v>0</v>
      </c>
      <c r="Z277" s="100">
        <v>0</v>
      </c>
      <c r="AA277" s="101">
        <f>$Z$277*$K$276</f>
        <v>0</v>
      </c>
      <c r="AR277" s="6" t="s">
        <v>135</v>
      </c>
      <c r="AT277" s="6" t="s">
        <v>114</v>
      </c>
      <c r="AU277" s="6" t="s">
        <v>39</v>
      </c>
      <c r="AY277" s="6" t="s">
        <v>112</v>
      </c>
      <c r="BE277" s="69">
        <f>IF($U$277="základní",$N$276,0)</f>
        <v>0</v>
      </c>
      <c r="BF277" s="69">
        <f>IF($U$277="snížená",$N$276,0)</f>
        <v>0</v>
      </c>
      <c r="BG277" s="69">
        <f>IF($U$277="zákl. přenesená",$N$276,0)</f>
        <v>0</v>
      </c>
      <c r="BH277" s="69">
        <f>IF($U$277="sníž. přenesená",$N$276,0)</f>
        <v>0</v>
      </c>
      <c r="BI277" s="69">
        <f>IF($U$277="nulová",$N$276,0)</f>
        <v>0</v>
      </c>
      <c r="BJ277" s="6" t="s">
        <v>2</v>
      </c>
      <c r="BK277" s="69">
        <f>ROUND($L$276*$K$276,0)</f>
        <v>0</v>
      </c>
      <c r="BL277" s="6" t="s">
        <v>135</v>
      </c>
      <c r="BM277" s="6" t="s">
        <v>569</v>
      </c>
    </row>
    <row r="278" spans="2:65" s="6" customFormat="1" ht="24" customHeight="1">
      <c r="B278" s="35"/>
      <c r="C278" s="95" t="s">
        <v>574</v>
      </c>
      <c r="D278" s="95" t="s">
        <v>114</v>
      </c>
      <c r="E278" s="96" t="s">
        <v>575</v>
      </c>
      <c r="F278" s="394" t="s">
        <v>576</v>
      </c>
      <c r="G278" s="353"/>
      <c r="H278" s="353"/>
      <c r="I278" s="353"/>
      <c r="J278" s="97" t="s">
        <v>431</v>
      </c>
      <c r="K278" s="98">
        <v>55</v>
      </c>
      <c r="L278" s="354"/>
      <c r="M278" s="355"/>
      <c r="N278" s="354">
        <f>ROUND($L$278*$K$278,0)</f>
        <v>0</v>
      </c>
      <c r="O278" s="355"/>
      <c r="P278" s="355"/>
      <c r="Q278" s="355"/>
      <c r="R278" s="37"/>
      <c r="T278" s="99"/>
      <c r="U278" s="20" t="s">
        <v>20</v>
      </c>
      <c r="V278" s="100">
        <v>0.09</v>
      </c>
      <c r="W278" s="100">
        <f>$V$278*$K$277</f>
        <v>55.08</v>
      </c>
      <c r="X278" s="100">
        <v>0</v>
      </c>
      <c r="Y278" s="100">
        <f>$X$278*$K$277</f>
        <v>0</v>
      </c>
      <c r="Z278" s="100">
        <v>0.03</v>
      </c>
      <c r="AA278" s="101">
        <f>$Z$278*$K$277</f>
        <v>18.36</v>
      </c>
      <c r="AR278" s="6" t="s">
        <v>135</v>
      </c>
      <c r="AT278" s="6" t="s">
        <v>114</v>
      </c>
      <c r="AU278" s="6" t="s">
        <v>39</v>
      </c>
      <c r="AY278" s="6" t="s">
        <v>112</v>
      </c>
      <c r="BE278" s="69">
        <f>IF($U$278="základní",$N$277,0)</f>
        <v>0</v>
      </c>
      <c r="BF278" s="69">
        <f>IF($U$278="snížená",$N$277,0)</f>
        <v>0</v>
      </c>
      <c r="BG278" s="69">
        <f>IF($U$278="zákl. přenesená",$N$277,0)</f>
        <v>0</v>
      </c>
      <c r="BH278" s="69">
        <f>IF($U$278="sníž. přenesená",$N$277,0)</f>
        <v>0</v>
      </c>
      <c r="BI278" s="69">
        <f>IF($U$278="nulová",$N$277,0)</f>
        <v>0</v>
      </c>
      <c r="BJ278" s="6" t="s">
        <v>2</v>
      </c>
      <c r="BK278" s="69">
        <f>ROUND($L$277*$K$277,0)</f>
        <v>0</v>
      </c>
      <c r="BL278" s="6" t="s">
        <v>135</v>
      </c>
      <c r="BM278" s="6" t="s">
        <v>573</v>
      </c>
    </row>
    <row r="279" spans="2:65" s="6" customFormat="1" ht="24" customHeight="1">
      <c r="B279" s="35"/>
      <c r="C279" s="95" t="s">
        <v>578</v>
      </c>
      <c r="D279" s="95" t="s">
        <v>114</v>
      </c>
      <c r="E279" s="96" t="s">
        <v>579</v>
      </c>
      <c r="F279" s="394" t="s">
        <v>580</v>
      </c>
      <c r="G279" s="353"/>
      <c r="H279" s="353"/>
      <c r="I279" s="353"/>
      <c r="J279" s="97" t="s">
        <v>431</v>
      </c>
      <c r="K279" s="98">
        <v>877</v>
      </c>
      <c r="L279" s="354"/>
      <c r="M279" s="355"/>
      <c r="N279" s="354">
        <f>ROUND($L$279*$K$279,0)</f>
        <v>0</v>
      </c>
      <c r="O279" s="355"/>
      <c r="P279" s="355"/>
      <c r="Q279" s="355"/>
      <c r="R279" s="37"/>
      <c r="T279" s="99"/>
      <c r="U279" s="20" t="s">
        <v>20</v>
      </c>
      <c r="V279" s="100">
        <v>0.086</v>
      </c>
      <c r="W279" s="100">
        <f>$V$279*$K$278</f>
        <v>4.7299999999999995</v>
      </c>
      <c r="X279" s="100">
        <v>0</v>
      </c>
      <c r="Y279" s="100">
        <f>$X$279*$K$278</f>
        <v>0</v>
      </c>
      <c r="Z279" s="100">
        <v>0.006</v>
      </c>
      <c r="AA279" s="101">
        <f>$Z$279*$K$278</f>
        <v>0.33</v>
      </c>
      <c r="AR279" s="6" t="s">
        <v>135</v>
      </c>
      <c r="AT279" s="6" t="s">
        <v>114</v>
      </c>
      <c r="AU279" s="6" t="s">
        <v>39</v>
      </c>
      <c r="AY279" s="6" t="s">
        <v>112</v>
      </c>
      <c r="BE279" s="69">
        <f>IF($U$279="základní",$N$278,0)</f>
        <v>0</v>
      </c>
      <c r="BF279" s="69">
        <f>IF($U$279="snížená",$N$278,0)</f>
        <v>0</v>
      </c>
      <c r="BG279" s="69">
        <f>IF($U$279="zákl. přenesená",$N$278,0)</f>
        <v>0</v>
      </c>
      <c r="BH279" s="69">
        <f>IF($U$279="sníž. přenesená",$N$278,0)</f>
        <v>0</v>
      </c>
      <c r="BI279" s="69">
        <f>IF($U$279="nulová",$N$278,0)</f>
        <v>0</v>
      </c>
      <c r="BJ279" s="6" t="s">
        <v>2</v>
      </c>
      <c r="BK279" s="69">
        <f>ROUND($L$278*$K$278,0)</f>
        <v>0</v>
      </c>
      <c r="BL279" s="6" t="s">
        <v>135</v>
      </c>
      <c r="BM279" s="6" t="s">
        <v>577</v>
      </c>
    </row>
    <row r="280" spans="2:65" s="6" customFormat="1" ht="24" customHeight="1">
      <c r="B280" s="35"/>
      <c r="C280" s="95" t="s">
        <v>582</v>
      </c>
      <c r="D280" s="95" t="s">
        <v>114</v>
      </c>
      <c r="E280" s="96" t="s">
        <v>583</v>
      </c>
      <c r="F280" s="394" t="s">
        <v>584</v>
      </c>
      <c r="G280" s="353"/>
      <c r="H280" s="353"/>
      <c r="I280" s="353"/>
      <c r="J280" s="97" t="s">
        <v>431</v>
      </c>
      <c r="K280" s="98">
        <v>56</v>
      </c>
      <c r="L280" s="354"/>
      <c r="M280" s="355"/>
      <c r="N280" s="354">
        <f>ROUND($L$280*$K$280,0)</f>
        <v>0</v>
      </c>
      <c r="O280" s="355"/>
      <c r="P280" s="355"/>
      <c r="Q280" s="355"/>
      <c r="R280" s="37"/>
      <c r="T280" s="99"/>
      <c r="U280" s="20" t="s">
        <v>20</v>
      </c>
      <c r="V280" s="100">
        <v>0.106</v>
      </c>
      <c r="W280" s="100">
        <f>$V$280*$K$279</f>
        <v>92.962</v>
      </c>
      <c r="X280" s="100">
        <v>0</v>
      </c>
      <c r="Y280" s="100">
        <f>$X$280*$K$279</f>
        <v>0</v>
      </c>
      <c r="Z280" s="100">
        <v>0.01</v>
      </c>
      <c r="AA280" s="101">
        <f>$Z$280*$K$279</f>
        <v>8.77</v>
      </c>
      <c r="AR280" s="6" t="s">
        <v>135</v>
      </c>
      <c r="AT280" s="6" t="s">
        <v>114</v>
      </c>
      <c r="AU280" s="6" t="s">
        <v>39</v>
      </c>
      <c r="AY280" s="6" t="s">
        <v>112</v>
      </c>
      <c r="BE280" s="69">
        <f>IF($U$280="základní",$N$279,0)</f>
        <v>0</v>
      </c>
      <c r="BF280" s="69">
        <f>IF($U$280="snížená",$N$279,0)</f>
        <v>0</v>
      </c>
      <c r="BG280" s="69">
        <f>IF($U$280="zákl. přenesená",$N$279,0)</f>
        <v>0</v>
      </c>
      <c r="BH280" s="69">
        <f>IF($U$280="sníž. přenesená",$N$279,0)</f>
        <v>0</v>
      </c>
      <c r="BI280" s="69">
        <f>IF($U$280="nulová",$N$279,0)</f>
        <v>0</v>
      </c>
      <c r="BJ280" s="6" t="s">
        <v>2</v>
      </c>
      <c r="BK280" s="69">
        <f>ROUND($L$279*$K$279,0)</f>
        <v>0</v>
      </c>
      <c r="BL280" s="6" t="s">
        <v>135</v>
      </c>
      <c r="BM280" s="6" t="s">
        <v>581</v>
      </c>
    </row>
    <row r="281" spans="2:65" s="6" customFormat="1" ht="24" customHeight="1">
      <c r="B281" s="35"/>
      <c r="C281" s="95" t="s">
        <v>586</v>
      </c>
      <c r="D281" s="95" t="s">
        <v>114</v>
      </c>
      <c r="E281" s="96" t="s">
        <v>587</v>
      </c>
      <c r="F281" s="394" t="s">
        <v>588</v>
      </c>
      <c r="G281" s="353"/>
      <c r="H281" s="353"/>
      <c r="I281" s="353"/>
      <c r="J281" s="97" t="s">
        <v>501</v>
      </c>
      <c r="K281" s="98">
        <v>5.79</v>
      </c>
      <c r="L281" s="354"/>
      <c r="M281" s="355"/>
      <c r="N281" s="354">
        <f>ROUND($L$281*$K$281,0)</f>
        <v>0</v>
      </c>
      <c r="O281" s="355"/>
      <c r="P281" s="355"/>
      <c r="Q281" s="355"/>
      <c r="R281" s="37"/>
      <c r="T281" s="99"/>
      <c r="U281" s="20" t="s">
        <v>20</v>
      </c>
      <c r="V281" s="100">
        <v>0.166</v>
      </c>
      <c r="W281" s="100">
        <f>$V$281*$K$280</f>
        <v>9.296000000000001</v>
      </c>
      <c r="X281" s="100">
        <v>0</v>
      </c>
      <c r="Y281" s="100">
        <f>$X$281*$K$280</f>
        <v>0</v>
      </c>
      <c r="Z281" s="100">
        <v>0.03</v>
      </c>
      <c r="AA281" s="101">
        <f>$Z$281*$K$280</f>
        <v>1.68</v>
      </c>
      <c r="AR281" s="6" t="s">
        <v>135</v>
      </c>
      <c r="AT281" s="6" t="s">
        <v>114</v>
      </c>
      <c r="AU281" s="6" t="s">
        <v>39</v>
      </c>
      <c r="AY281" s="6" t="s">
        <v>112</v>
      </c>
      <c r="BE281" s="69">
        <f>IF($U$281="základní",$N$280,0)</f>
        <v>0</v>
      </c>
      <c r="BF281" s="69">
        <f>IF($U$281="snížená",$N$280,0)</f>
        <v>0</v>
      </c>
      <c r="BG281" s="69">
        <f>IF($U$281="zákl. přenesená",$N$280,0)</f>
        <v>0</v>
      </c>
      <c r="BH281" s="69">
        <f>IF($U$281="sníž. přenesená",$N$280,0)</f>
        <v>0</v>
      </c>
      <c r="BI281" s="69">
        <f>IF($U$281="nulová",$N$280,0)</f>
        <v>0</v>
      </c>
      <c r="BJ281" s="6" t="s">
        <v>2</v>
      </c>
      <c r="BK281" s="69">
        <f>ROUND($L$280*$K$280,0)</f>
        <v>0</v>
      </c>
      <c r="BL281" s="6" t="s">
        <v>135</v>
      </c>
      <c r="BM281" s="6" t="s">
        <v>585</v>
      </c>
    </row>
    <row r="282" spans="2:65" s="6" customFormat="1" ht="24" customHeight="1">
      <c r="B282" s="35"/>
      <c r="C282" s="86"/>
      <c r="D282" s="94" t="s">
        <v>74</v>
      </c>
      <c r="E282" s="94"/>
      <c r="F282" s="94"/>
      <c r="G282" s="94"/>
      <c r="H282" s="94"/>
      <c r="I282" s="94"/>
      <c r="J282" s="94"/>
      <c r="K282" s="94"/>
      <c r="L282" s="112"/>
      <c r="M282" s="112"/>
      <c r="N282" s="398">
        <f>$BK$283</f>
        <v>0</v>
      </c>
      <c r="O282" s="397"/>
      <c r="P282" s="397"/>
      <c r="Q282" s="397"/>
      <c r="R282" s="37"/>
      <c r="T282" s="99"/>
      <c r="U282" s="20" t="s">
        <v>20</v>
      </c>
      <c r="V282" s="100">
        <v>0</v>
      </c>
      <c r="W282" s="100">
        <f>$V$282*$K$281</f>
        <v>0</v>
      </c>
      <c r="X282" s="100">
        <v>0</v>
      </c>
      <c r="Y282" s="100">
        <f>$X$282*$K$281</f>
        <v>0</v>
      </c>
      <c r="Z282" s="100">
        <v>0</v>
      </c>
      <c r="AA282" s="101">
        <f>$Z$282*$K$281</f>
        <v>0</v>
      </c>
      <c r="AR282" s="6" t="s">
        <v>135</v>
      </c>
      <c r="AT282" s="6" t="s">
        <v>114</v>
      </c>
      <c r="AU282" s="6" t="s">
        <v>39</v>
      </c>
      <c r="AY282" s="6" t="s">
        <v>112</v>
      </c>
      <c r="BE282" s="69">
        <f>IF($U$282="základní",$N$281,0)</f>
        <v>0</v>
      </c>
      <c r="BF282" s="69">
        <f>IF($U$282="snížená",$N$281,0)</f>
        <v>0</v>
      </c>
      <c r="BG282" s="69">
        <f>IF($U$282="zákl. přenesená",$N$281,0)</f>
        <v>0</v>
      </c>
      <c r="BH282" s="69">
        <f>IF($U$282="sníž. přenesená",$N$281,0)</f>
        <v>0</v>
      </c>
      <c r="BI282" s="69">
        <f>IF($U$282="nulová",$N$281,0)</f>
        <v>0</v>
      </c>
      <c r="BJ282" s="6" t="s">
        <v>2</v>
      </c>
      <c r="BK282" s="69">
        <f>ROUND($L$281*$K$281,0)</f>
        <v>0</v>
      </c>
      <c r="BL282" s="6" t="s">
        <v>135</v>
      </c>
      <c r="BM282" s="6" t="s">
        <v>589</v>
      </c>
    </row>
    <row r="283" spans="2:63" s="84" customFormat="1" ht="30.95" customHeight="1">
      <c r="B283" s="85"/>
      <c r="C283" s="95" t="s">
        <v>590</v>
      </c>
      <c r="D283" s="95" t="s">
        <v>114</v>
      </c>
      <c r="E283" s="96" t="s">
        <v>591</v>
      </c>
      <c r="F283" s="394" t="s">
        <v>592</v>
      </c>
      <c r="G283" s="353"/>
      <c r="H283" s="353"/>
      <c r="I283" s="353"/>
      <c r="J283" s="97" t="s">
        <v>140</v>
      </c>
      <c r="K283" s="98">
        <v>695.5</v>
      </c>
      <c r="L283" s="354"/>
      <c r="M283" s="355"/>
      <c r="N283" s="354">
        <f>ROUND($L$283*$K$283,0)</f>
        <v>0</v>
      </c>
      <c r="O283" s="355"/>
      <c r="P283" s="355"/>
      <c r="Q283" s="355"/>
      <c r="R283" s="88"/>
      <c r="T283" s="89"/>
      <c r="U283" s="86"/>
      <c r="V283" s="86"/>
      <c r="W283" s="90">
        <f>SUM($W$284:$W$287)</f>
        <v>1448.3208</v>
      </c>
      <c r="X283" s="86"/>
      <c r="Y283" s="90">
        <f>SUM($Y$284:$Y$287)</f>
        <v>12.046059999999999</v>
      </c>
      <c r="Z283" s="86"/>
      <c r="AA283" s="91">
        <f>SUM($AA$284:$AA$287)</f>
        <v>0</v>
      </c>
      <c r="AR283" s="92" t="s">
        <v>39</v>
      </c>
      <c r="AT283" s="92" t="s">
        <v>36</v>
      </c>
      <c r="AU283" s="92" t="s">
        <v>2</v>
      </c>
      <c r="AY283" s="92" t="s">
        <v>112</v>
      </c>
      <c r="BK283" s="93">
        <f>SUM($BK$284:$BK$287)</f>
        <v>0</v>
      </c>
    </row>
    <row r="284" spans="2:65" s="6" customFormat="1" ht="24" customHeight="1">
      <c r="B284" s="35"/>
      <c r="C284" s="95" t="s">
        <v>594</v>
      </c>
      <c r="D284" s="95" t="s">
        <v>114</v>
      </c>
      <c r="E284" s="96" t="s">
        <v>595</v>
      </c>
      <c r="F284" s="394" t="s">
        <v>596</v>
      </c>
      <c r="G284" s="353"/>
      <c r="H284" s="353"/>
      <c r="I284" s="353"/>
      <c r="J284" s="97" t="s">
        <v>140</v>
      </c>
      <c r="K284" s="98">
        <v>695.55</v>
      </c>
      <c r="L284" s="354"/>
      <c r="M284" s="355"/>
      <c r="N284" s="354">
        <f>ROUND($L$284*$K$284,0)</f>
        <v>0</v>
      </c>
      <c r="O284" s="355"/>
      <c r="P284" s="355"/>
      <c r="Q284" s="355"/>
      <c r="R284" s="37"/>
      <c r="T284" s="99"/>
      <c r="U284" s="20" t="s">
        <v>20</v>
      </c>
      <c r="V284" s="100">
        <v>1.101</v>
      </c>
      <c r="W284" s="100">
        <f>$V$284*$K$283</f>
        <v>765.7455</v>
      </c>
      <c r="X284" s="100">
        <v>0.01732</v>
      </c>
      <c r="Y284" s="100">
        <f>$X$284*$K$283</f>
        <v>12.046059999999999</v>
      </c>
      <c r="Z284" s="100">
        <v>0</v>
      </c>
      <c r="AA284" s="101">
        <f>$Z$284*$K$283</f>
        <v>0</v>
      </c>
      <c r="AR284" s="6" t="s">
        <v>135</v>
      </c>
      <c r="AT284" s="6" t="s">
        <v>114</v>
      </c>
      <c r="AU284" s="6" t="s">
        <v>39</v>
      </c>
      <c r="AY284" s="6" t="s">
        <v>112</v>
      </c>
      <c r="BE284" s="69">
        <f>IF($U$284="základní",$N$283,0)</f>
        <v>0</v>
      </c>
      <c r="BF284" s="69">
        <f>IF($U$284="snížená",$N$283,0)</f>
        <v>0</v>
      </c>
      <c r="BG284" s="69">
        <f>IF($U$284="zákl. přenesená",$N$283,0)</f>
        <v>0</v>
      </c>
      <c r="BH284" s="69">
        <f>IF($U$284="sníž. přenesená",$N$283,0)</f>
        <v>0</v>
      </c>
      <c r="BI284" s="69">
        <f>IF($U$284="nulová",$N$283,0)</f>
        <v>0</v>
      </c>
      <c r="BJ284" s="6" t="s">
        <v>2</v>
      </c>
      <c r="BK284" s="69">
        <f>ROUND($L$283*$K$283,0)</f>
        <v>0</v>
      </c>
      <c r="BL284" s="6" t="s">
        <v>135</v>
      </c>
      <c r="BM284" s="6" t="s">
        <v>593</v>
      </c>
    </row>
    <row r="285" spans="2:65" s="6" customFormat="1" ht="14.1" customHeight="1">
      <c r="B285" s="35"/>
      <c r="C285" s="95" t="s">
        <v>598</v>
      </c>
      <c r="D285" s="95" t="s">
        <v>114</v>
      </c>
      <c r="E285" s="96" t="s">
        <v>599</v>
      </c>
      <c r="F285" s="394" t="s">
        <v>600</v>
      </c>
      <c r="G285" s="353"/>
      <c r="H285" s="353"/>
      <c r="I285" s="353"/>
      <c r="J285" s="97" t="s">
        <v>431</v>
      </c>
      <c r="K285" s="98">
        <v>531</v>
      </c>
      <c r="L285" s="354"/>
      <c r="M285" s="355"/>
      <c r="N285" s="354">
        <f>ROUND($L$285*$K$285,0)</f>
        <v>0</v>
      </c>
      <c r="O285" s="355"/>
      <c r="P285" s="355"/>
      <c r="Q285" s="355"/>
      <c r="R285" s="37"/>
      <c r="T285" s="99"/>
      <c r="U285" s="20" t="s">
        <v>20</v>
      </c>
      <c r="V285" s="100">
        <v>0.066</v>
      </c>
      <c r="W285" s="100">
        <f>$V$285*$K$284</f>
        <v>45.9063</v>
      </c>
      <c r="X285" s="100">
        <v>0</v>
      </c>
      <c r="Y285" s="100">
        <f>$X$285*$K$284</f>
        <v>0</v>
      </c>
      <c r="Z285" s="100">
        <v>0</v>
      </c>
      <c r="AA285" s="101">
        <f>$Z$285*$K$284</f>
        <v>0</v>
      </c>
      <c r="AR285" s="6" t="s">
        <v>135</v>
      </c>
      <c r="AT285" s="6" t="s">
        <v>114</v>
      </c>
      <c r="AU285" s="6" t="s">
        <v>39</v>
      </c>
      <c r="AY285" s="6" t="s">
        <v>112</v>
      </c>
      <c r="BE285" s="69">
        <f>IF($U$285="základní",$N$284,0)</f>
        <v>0</v>
      </c>
      <c r="BF285" s="69">
        <f>IF($U$285="snížená",$N$284,0)</f>
        <v>0</v>
      </c>
      <c r="BG285" s="69">
        <f>IF($U$285="zákl. přenesená",$N$284,0)</f>
        <v>0</v>
      </c>
      <c r="BH285" s="69">
        <f>IF($U$285="sníž. přenesená",$N$284,0)</f>
        <v>0</v>
      </c>
      <c r="BI285" s="69">
        <f>IF($U$285="nulová",$N$284,0)</f>
        <v>0</v>
      </c>
      <c r="BJ285" s="6" t="s">
        <v>2</v>
      </c>
      <c r="BK285" s="69">
        <f>ROUND($L$284*$K$284,0)</f>
        <v>0</v>
      </c>
      <c r="BL285" s="6" t="s">
        <v>135</v>
      </c>
      <c r="BM285" s="6" t="s">
        <v>597</v>
      </c>
    </row>
    <row r="286" spans="2:65" s="6" customFormat="1" ht="24" customHeight="1">
      <c r="B286" s="35"/>
      <c r="C286" s="95" t="s">
        <v>602</v>
      </c>
      <c r="D286" s="95" t="s">
        <v>114</v>
      </c>
      <c r="E286" s="96" t="s">
        <v>603</v>
      </c>
      <c r="F286" s="394" t="s">
        <v>604</v>
      </c>
      <c r="G286" s="353"/>
      <c r="H286" s="353"/>
      <c r="I286" s="353"/>
      <c r="J286" s="97" t="s">
        <v>501</v>
      </c>
      <c r="K286" s="98">
        <v>1.62</v>
      </c>
      <c r="L286" s="354"/>
      <c r="M286" s="355"/>
      <c r="N286" s="354">
        <f>ROUND($L$286*$K$286,0)</f>
        <v>0</v>
      </c>
      <c r="O286" s="355"/>
      <c r="P286" s="355"/>
      <c r="Q286" s="355"/>
      <c r="R286" s="37"/>
      <c r="T286" s="99"/>
      <c r="U286" s="20" t="s">
        <v>20</v>
      </c>
      <c r="V286" s="100">
        <v>1.199</v>
      </c>
      <c r="W286" s="100">
        <f>$V$286*$K$285</f>
        <v>636.669</v>
      </c>
      <c r="X286" s="100">
        <v>0</v>
      </c>
      <c r="Y286" s="100">
        <f>$X$286*$K$285</f>
        <v>0</v>
      </c>
      <c r="Z286" s="100">
        <v>0</v>
      </c>
      <c r="AA286" s="101">
        <f>$Z$286*$K$285</f>
        <v>0</v>
      </c>
      <c r="AR286" s="6" t="s">
        <v>135</v>
      </c>
      <c r="AT286" s="6" t="s">
        <v>114</v>
      </c>
      <c r="AU286" s="6" t="s">
        <v>39</v>
      </c>
      <c r="AY286" s="6" t="s">
        <v>112</v>
      </c>
      <c r="BE286" s="69">
        <f>IF($U$286="základní",$N$285,0)</f>
        <v>0</v>
      </c>
      <c r="BF286" s="69">
        <f>IF($U$286="snížená",$N$285,0)</f>
        <v>0</v>
      </c>
      <c r="BG286" s="69">
        <f>IF($U$286="zákl. přenesená",$N$285,0)</f>
        <v>0</v>
      </c>
      <c r="BH286" s="69">
        <f>IF($U$286="sníž. přenesená",$N$285,0)</f>
        <v>0</v>
      </c>
      <c r="BI286" s="69">
        <f>IF($U$286="nulová",$N$285,0)</f>
        <v>0</v>
      </c>
      <c r="BJ286" s="6" t="s">
        <v>2</v>
      </c>
      <c r="BK286" s="69">
        <f>ROUND($L$285*$K$285,0)</f>
        <v>0</v>
      </c>
      <c r="BL286" s="6" t="s">
        <v>135</v>
      </c>
      <c r="BM286" s="6" t="s">
        <v>601</v>
      </c>
    </row>
    <row r="287" spans="2:65" s="6" customFormat="1" ht="24" customHeight="1">
      <c r="B287" s="35"/>
      <c r="C287" s="86"/>
      <c r="D287" s="94" t="s">
        <v>75</v>
      </c>
      <c r="E287" s="94"/>
      <c r="F287" s="94"/>
      <c r="G287" s="94"/>
      <c r="H287" s="94"/>
      <c r="I287" s="94"/>
      <c r="J287" s="94"/>
      <c r="K287" s="94"/>
      <c r="L287" s="112"/>
      <c r="M287" s="112"/>
      <c r="N287" s="398">
        <f>$BK$288</f>
        <v>0</v>
      </c>
      <c r="O287" s="397"/>
      <c r="P287" s="397"/>
      <c r="Q287" s="397"/>
      <c r="R287" s="37"/>
      <c r="T287" s="99"/>
      <c r="U287" s="20" t="s">
        <v>20</v>
      </c>
      <c r="V287" s="100">
        <v>0</v>
      </c>
      <c r="W287" s="100">
        <f>$V$287*$K$286</f>
        <v>0</v>
      </c>
      <c r="X287" s="100">
        <v>0</v>
      </c>
      <c r="Y287" s="100">
        <f>$X$287*$K$286</f>
        <v>0</v>
      </c>
      <c r="Z287" s="100">
        <v>0</v>
      </c>
      <c r="AA287" s="101">
        <f>$Z$287*$K$286</f>
        <v>0</v>
      </c>
      <c r="AR287" s="6" t="s">
        <v>135</v>
      </c>
      <c r="AT287" s="6" t="s">
        <v>114</v>
      </c>
      <c r="AU287" s="6" t="s">
        <v>39</v>
      </c>
      <c r="AY287" s="6" t="s">
        <v>112</v>
      </c>
      <c r="BE287" s="69">
        <f>IF($U$287="základní",$N$286,0)</f>
        <v>0</v>
      </c>
      <c r="BF287" s="69">
        <f>IF($U$287="snížená",$N$286,0)</f>
        <v>0</v>
      </c>
      <c r="BG287" s="69">
        <f>IF($U$287="zákl. přenesená",$N$286,0)</f>
        <v>0</v>
      </c>
      <c r="BH287" s="69">
        <f>IF($U$287="sníž. přenesená",$N$286,0)</f>
        <v>0</v>
      </c>
      <c r="BI287" s="69">
        <f>IF($U$287="nulová",$N$286,0)</f>
        <v>0</v>
      </c>
      <c r="BJ287" s="6" t="s">
        <v>2</v>
      </c>
      <c r="BK287" s="69">
        <f>ROUND($L$286*$K$286,0)</f>
        <v>0</v>
      </c>
      <c r="BL287" s="6" t="s">
        <v>135</v>
      </c>
      <c r="BM287" s="6" t="s">
        <v>605</v>
      </c>
    </row>
    <row r="288" spans="2:63" s="84" customFormat="1" ht="30.95" customHeight="1">
      <c r="B288" s="85"/>
      <c r="C288" s="95" t="s">
        <v>606</v>
      </c>
      <c r="D288" s="95" t="s">
        <v>114</v>
      </c>
      <c r="E288" s="96" t="s">
        <v>607</v>
      </c>
      <c r="F288" s="394" t="s">
        <v>608</v>
      </c>
      <c r="G288" s="353"/>
      <c r="H288" s="353"/>
      <c r="I288" s="353"/>
      <c r="J288" s="97" t="s">
        <v>140</v>
      </c>
      <c r="K288" s="98">
        <v>285</v>
      </c>
      <c r="L288" s="354"/>
      <c r="M288" s="355"/>
      <c r="N288" s="354">
        <f>ROUND($L$288*$K$288,0)</f>
        <v>0</v>
      </c>
      <c r="O288" s="355"/>
      <c r="P288" s="355"/>
      <c r="Q288" s="355"/>
      <c r="R288" s="88"/>
      <c r="T288" s="89"/>
      <c r="U288" s="86"/>
      <c r="V288" s="86"/>
      <c r="W288" s="90">
        <f>SUM($W$289:$W$298)</f>
        <v>391.3726000000001</v>
      </c>
      <c r="X288" s="86"/>
      <c r="Y288" s="90">
        <f>SUM($Y$289:$Y$298)</f>
        <v>2.5684199999999997</v>
      </c>
      <c r="Z288" s="86"/>
      <c r="AA288" s="91">
        <f>SUM($AA$289:$AA$298)</f>
        <v>0</v>
      </c>
      <c r="AR288" s="92" t="s">
        <v>39</v>
      </c>
      <c r="AT288" s="92" t="s">
        <v>36</v>
      </c>
      <c r="AU288" s="92" t="s">
        <v>2</v>
      </c>
      <c r="AY288" s="92" t="s">
        <v>112</v>
      </c>
      <c r="BK288" s="93">
        <f>SUM($BK$289:$BK$298)</f>
        <v>0</v>
      </c>
    </row>
    <row r="289" spans="2:65" s="6" customFormat="1" ht="24" customHeight="1">
      <c r="B289" s="35"/>
      <c r="C289" s="95" t="s">
        <v>610</v>
      </c>
      <c r="D289" s="95" t="s">
        <v>114</v>
      </c>
      <c r="E289" s="96" t="s">
        <v>611</v>
      </c>
      <c r="F289" s="394" t="s">
        <v>612</v>
      </c>
      <c r="G289" s="353"/>
      <c r="H289" s="353"/>
      <c r="I289" s="353"/>
      <c r="J289" s="97" t="s">
        <v>140</v>
      </c>
      <c r="K289" s="98">
        <v>36</v>
      </c>
      <c r="L289" s="354"/>
      <c r="M289" s="355"/>
      <c r="N289" s="354">
        <f>ROUND($L$289*$K$289,0)</f>
        <v>0</v>
      </c>
      <c r="O289" s="355"/>
      <c r="P289" s="355"/>
      <c r="Q289" s="355"/>
      <c r="R289" s="37"/>
      <c r="T289" s="99"/>
      <c r="U289" s="20" t="s">
        <v>22</v>
      </c>
      <c r="V289" s="100">
        <v>1.03</v>
      </c>
      <c r="W289" s="100">
        <f>$V$289*$K$288</f>
        <v>293.55</v>
      </c>
      <c r="X289" s="100">
        <v>0.00663</v>
      </c>
      <c r="Y289" s="100">
        <f>$X$289*$K$288</f>
        <v>1.8895499999999998</v>
      </c>
      <c r="Z289" s="100">
        <v>0</v>
      </c>
      <c r="AA289" s="101">
        <f>$Z$289*$K$288</f>
        <v>0</v>
      </c>
      <c r="AR289" s="6" t="s">
        <v>135</v>
      </c>
      <c r="AT289" s="6" t="s">
        <v>114</v>
      </c>
      <c r="AU289" s="6" t="s">
        <v>39</v>
      </c>
      <c r="AY289" s="6" t="s">
        <v>112</v>
      </c>
      <c r="BE289" s="69">
        <f>IF($U$289="základní",$N$288,0)</f>
        <v>0</v>
      </c>
      <c r="BF289" s="69">
        <f>IF($U$289="snížená",$N$288,0)</f>
        <v>0</v>
      </c>
      <c r="BG289" s="69">
        <f>IF($U$289="zákl. přenesená",$N$288,0)</f>
        <v>0</v>
      </c>
      <c r="BH289" s="69">
        <f>IF($U$289="sníž. přenesená",$N$288,0)</f>
        <v>0</v>
      </c>
      <c r="BI289" s="69">
        <f>IF($U$289="nulová",$N$288,0)</f>
        <v>0</v>
      </c>
      <c r="BJ289" s="6" t="s">
        <v>39</v>
      </c>
      <c r="BK289" s="69">
        <f>ROUND($L$288*$K$288,0)</f>
        <v>0</v>
      </c>
      <c r="BL289" s="6" t="s">
        <v>135</v>
      </c>
      <c r="BM289" s="6" t="s">
        <v>609</v>
      </c>
    </row>
    <row r="290" spans="2:65" s="6" customFormat="1" ht="24" customHeight="1">
      <c r="B290" s="35"/>
      <c r="C290" s="95" t="s">
        <v>614</v>
      </c>
      <c r="D290" s="95" t="s">
        <v>114</v>
      </c>
      <c r="E290" s="96" t="s">
        <v>615</v>
      </c>
      <c r="F290" s="394" t="s">
        <v>616</v>
      </c>
      <c r="G290" s="353"/>
      <c r="H290" s="353"/>
      <c r="I290" s="353"/>
      <c r="J290" s="97" t="s">
        <v>289</v>
      </c>
      <c r="K290" s="98">
        <v>2</v>
      </c>
      <c r="L290" s="354"/>
      <c r="M290" s="355"/>
      <c r="N290" s="354">
        <f>ROUND($L$290*$K$290,0)</f>
        <v>0</v>
      </c>
      <c r="O290" s="355"/>
      <c r="P290" s="355"/>
      <c r="Q290" s="355"/>
      <c r="R290" s="37"/>
      <c r="T290" s="99"/>
      <c r="U290" s="20" t="s">
        <v>20</v>
      </c>
      <c r="V290" s="100">
        <v>0.448</v>
      </c>
      <c r="W290" s="100">
        <f>$V$290*$K$289</f>
        <v>16.128</v>
      </c>
      <c r="X290" s="100">
        <v>0.00582</v>
      </c>
      <c r="Y290" s="100">
        <f>$X$290*$K$289</f>
        <v>0.20951999999999998</v>
      </c>
      <c r="Z290" s="100">
        <v>0</v>
      </c>
      <c r="AA290" s="101">
        <f>$Z$290*$K$289</f>
        <v>0</v>
      </c>
      <c r="AR290" s="6" t="s">
        <v>135</v>
      </c>
      <c r="AT290" s="6" t="s">
        <v>114</v>
      </c>
      <c r="AU290" s="6" t="s">
        <v>39</v>
      </c>
      <c r="AY290" s="6" t="s">
        <v>112</v>
      </c>
      <c r="BE290" s="69">
        <f>IF($U$290="základní",$N$289,0)</f>
        <v>0</v>
      </c>
      <c r="BF290" s="69">
        <f>IF($U$290="snížená",$N$289,0)</f>
        <v>0</v>
      </c>
      <c r="BG290" s="69">
        <f>IF($U$290="zákl. přenesená",$N$289,0)</f>
        <v>0</v>
      </c>
      <c r="BH290" s="69">
        <f>IF($U$290="sníž. přenesená",$N$289,0)</f>
        <v>0</v>
      </c>
      <c r="BI290" s="69">
        <f>IF($U$290="nulová",$N$289,0)</f>
        <v>0</v>
      </c>
      <c r="BJ290" s="6" t="s">
        <v>2</v>
      </c>
      <c r="BK290" s="69">
        <f>ROUND($L$289*$K$289,0)</f>
        <v>0</v>
      </c>
      <c r="BL290" s="6" t="s">
        <v>135</v>
      </c>
      <c r="BM290" s="6" t="s">
        <v>613</v>
      </c>
    </row>
    <row r="291" spans="2:65" s="6" customFormat="1" ht="24" customHeight="1">
      <c r="B291" s="35"/>
      <c r="C291" s="95" t="s">
        <v>618</v>
      </c>
      <c r="D291" s="95" t="s">
        <v>114</v>
      </c>
      <c r="E291" s="96" t="s">
        <v>619</v>
      </c>
      <c r="F291" s="394" t="s">
        <v>620</v>
      </c>
      <c r="G291" s="353"/>
      <c r="H291" s="353"/>
      <c r="I291" s="353"/>
      <c r="J291" s="97" t="s">
        <v>431</v>
      </c>
      <c r="K291" s="98">
        <v>39</v>
      </c>
      <c r="L291" s="354"/>
      <c r="M291" s="355"/>
      <c r="N291" s="354">
        <f>ROUND($L$291*$K$291,0)</f>
        <v>0</v>
      </c>
      <c r="O291" s="355"/>
      <c r="P291" s="355"/>
      <c r="Q291" s="355"/>
      <c r="R291" s="37"/>
      <c r="T291" s="99"/>
      <c r="U291" s="20" t="s">
        <v>20</v>
      </c>
      <c r="V291" s="100">
        <v>0</v>
      </c>
      <c r="W291" s="100">
        <f>$V$291*$K$290</f>
        <v>0</v>
      </c>
      <c r="X291" s="100">
        <v>0</v>
      </c>
      <c r="Y291" s="100">
        <f>$X$291*$K$290</f>
        <v>0</v>
      </c>
      <c r="Z291" s="100">
        <v>0</v>
      </c>
      <c r="AA291" s="101">
        <f>$Z$291*$K$290</f>
        <v>0</v>
      </c>
      <c r="AR291" s="6" t="s">
        <v>135</v>
      </c>
      <c r="AT291" s="6" t="s">
        <v>114</v>
      </c>
      <c r="AU291" s="6" t="s">
        <v>39</v>
      </c>
      <c r="AY291" s="6" t="s">
        <v>112</v>
      </c>
      <c r="BE291" s="69">
        <f>IF($U$291="základní",$N$290,0)</f>
        <v>0</v>
      </c>
      <c r="BF291" s="69">
        <f>IF($U$291="snížená",$N$290,0)</f>
        <v>0</v>
      </c>
      <c r="BG291" s="69">
        <f>IF($U$291="zákl. přenesená",$N$290,0)</f>
        <v>0</v>
      </c>
      <c r="BH291" s="69">
        <f>IF($U$291="sníž. přenesená",$N$290,0)</f>
        <v>0</v>
      </c>
      <c r="BI291" s="69">
        <f>IF($U$291="nulová",$N$290,0)</f>
        <v>0</v>
      </c>
      <c r="BJ291" s="6" t="s">
        <v>2</v>
      </c>
      <c r="BK291" s="69">
        <f>ROUND($L$290*$K$290,0)</f>
        <v>0</v>
      </c>
      <c r="BL291" s="6" t="s">
        <v>135</v>
      </c>
      <c r="BM291" s="6" t="s">
        <v>617</v>
      </c>
    </row>
    <row r="292" spans="2:65" s="6" customFormat="1" ht="24" customHeight="1">
      <c r="B292" s="35"/>
      <c r="C292" s="95" t="s">
        <v>622</v>
      </c>
      <c r="D292" s="95" t="s">
        <v>114</v>
      </c>
      <c r="E292" s="96" t="s">
        <v>623</v>
      </c>
      <c r="F292" s="394" t="s">
        <v>624</v>
      </c>
      <c r="G292" s="353"/>
      <c r="H292" s="353"/>
      <c r="I292" s="353"/>
      <c r="J292" s="97" t="s">
        <v>431</v>
      </c>
      <c r="K292" s="98">
        <v>38.7</v>
      </c>
      <c r="L292" s="354"/>
      <c r="M292" s="355"/>
      <c r="N292" s="354">
        <f>ROUND($L$292*$K$292,0)</f>
        <v>0</v>
      </c>
      <c r="O292" s="355"/>
      <c r="P292" s="355"/>
      <c r="Q292" s="355"/>
      <c r="R292" s="37"/>
      <c r="T292" s="99"/>
      <c r="U292" s="20" t="s">
        <v>22</v>
      </c>
      <c r="V292" s="100">
        <v>0.343</v>
      </c>
      <c r="W292" s="100">
        <f>$V$292*$K$291</f>
        <v>13.377</v>
      </c>
      <c r="X292" s="100">
        <v>0.00202</v>
      </c>
      <c r="Y292" s="100">
        <f>$X$292*$K$291</f>
        <v>0.07878</v>
      </c>
      <c r="Z292" s="100">
        <v>0</v>
      </c>
      <c r="AA292" s="101">
        <f>$Z$292*$K$291</f>
        <v>0</v>
      </c>
      <c r="AR292" s="6" t="s">
        <v>135</v>
      </c>
      <c r="AT292" s="6" t="s">
        <v>114</v>
      </c>
      <c r="AU292" s="6" t="s">
        <v>39</v>
      </c>
      <c r="AY292" s="6" t="s">
        <v>112</v>
      </c>
      <c r="BE292" s="69">
        <f>IF($U$292="základní",$N$291,0)</f>
        <v>0</v>
      </c>
      <c r="BF292" s="69">
        <f>IF($U$292="snížená",$N$291,0)</f>
        <v>0</v>
      </c>
      <c r="BG292" s="69">
        <f>IF($U$292="zákl. přenesená",$N$291,0)</f>
        <v>0</v>
      </c>
      <c r="BH292" s="69">
        <f>IF($U$292="sníž. přenesená",$N$291,0)</f>
        <v>0</v>
      </c>
      <c r="BI292" s="69">
        <f>IF($U$292="nulová",$N$291,0)</f>
        <v>0</v>
      </c>
      <c r="BJ292" s="6" t="s">
        <v>39</v>
      </c>
      <c r="BK292" s="69">
        <f>ROUND($L$291*$K$291,0)</f>
        <v>0</v>
      </c>
      <c r="BL292" s="6" t="s">
        <v>135</v>
      </c>
      <c r="BM292" s="6" t="s">
        <v>621</v>
      </c>
    </row>
    <row r="293" spans="2:65" s="6" customFormat="1" ht="24" customHeight="1">
      <c r="B293" s="35"/>
      <c r="C293" s="95" t="s">
        <v>626</v>
      </c>
      <c r="D293" s="95" t="s">
        <v>114</v>
      </c>
      <c r="E293" s="96" t="s">
        <v>627</v>
      </c>
      <c r="F293" s="394" t="s">
        <v>628</v>
      </c>
      <c r="G293" s="353"/>
      <c r="H293" s="353"/>
      <c r="I293" s="353"/>
      <c r="J293" s="97" t="s">
        <v>431</v>
      </c>
      <c r="K293" s="98">
        <v>27.5</v>
      </c>
      <c r="L293" s="354"/>
      <c r="M293" s="355"/>
      <c r="N293" s="354">
        <f>ROUND($L$293*$K$293,0)</f>
        <v>0</v>
      </c>
      <c r="O293" s="355"/>
      <c r="P293" s="355"/>
      <c r="Q293" s="355"/>
      <c r="R293" s="37"/>
      <c r="T293" s="99"/>
      <c r="U293" s="20" t="s">
        <v>20</v>
      </c>
      <c r="V293" s="100">
        <v>0.233</v>
      </c>
      <c r="W293" s="100">
        <f>$V$293*$K$292</f>
        <v>9.017100000000001</v>
      </c>
      <c r="X293" s="100">
        <v>0.00149</v>
      </c>
      <c r="Y293" s="100">
        <f>$X$293*$K$292</f>
        <v>0.057663000000000006</v>
      </c>
      <c r="Z293" s="100">
        <v>0</v>
      </c>
      <c r="AA293" s="101">
        <f>$Z$293*$K$292</f>
        <v>0</v>
      </c>
      <c r="AR293" s="6" t="s">
        <v>135</v>
      </c>
      <c r="AT293" s="6" t="s">
        <v>114</v>
      </c>
      <c r="AU293" s="6" t="s">
        <v>39</v>
      </c>
      <c r="AY293" s="6" t="s">
        <v>112</v>
      </c>
      <c r="BE293" s="69">
        <f>IF($U$293="základní",$N$292,0)</f>
        <v>0</v>
      </c>
      <c r="BF293" s="69">
        <f>IF($U$293="snížená",$N$292,0)</f>
        <v>0</v>
      </c>
      <c r="BG293" s="69">
        <f>IF($U$293="zákl. přenesená",$N$292,0)</f>
        <v>0</v>
      </c>
      <c r="BH293" s="69">
        <f>IF($U$293="sníž. přenesená",$N$292,0)</f>
        <v>0</v>
      </c>
      <c r="BI293" s="69">
        <f>IF($U$293="nulová",$N$292,0)</f>
        <v>0</v>
      </c>
      <c r="BJ293" s="6" t="s">
        <v>2</v>
      </c>
      <c r="BK293" s="69">
        <f>ROUND($L$292*$K$292,0)</f>
        <v>0</v>
      </c>
      <c r="BL293" s="6" t="s">
        <v>135</v>
      </c>
      <c r="BM293" s="6" t="s">
        <v>625</v>
      </c>
    </row>
    <row r="294" spans="2:65" s="6" customFormat="1" ht="14.1" customHeight="1">
      <c r="B294" s="35"/>
      <c r="C294" s="95" t="s">
        <v>630</v>
      </c>
      <c r="D294" s="95" t="s">
        <v>114</v>
      </c>
      <c r="E294" s="96" t="s">
        <v>631</v>
      </c>
      <c r="F294" s="394" t="s">
        <v>632</v>
      </c>
      <c r="G294" s="353"/>
      <c r="H294" s="353"/>
      <c r="I294" s="353"/>
      <c r="J294" s="97" t="s">
        <v>431</v>
      </c>
      <c r="K294" s="98">
        <v>38.7</v>
      </c>
      <c r="L294" s="354"/>
      <c r="M294" s="355"/>
      <c r="N294" s="354">
        <f>ROUND($L$294*$K$294,0)</f>
        <v>0</v>
      </c>
      <c r="O294" s="355"/>
      <c r="P294" s="355"/>
      <c r="Q294" s="355"/>
      <c r="R294" s="37"/>
      <c r="T294" s="99"/>
      <c r="U294" s="20" t="s">
        <v>22</v>
      </c>
      <c r="V294" s="100">
        <v>0.24</v>
      </c>
      <c r="W294" s="100">
        <f>$V$294*$K$293</f>
        <v>6.6</v>
      </c>
      <c r="X294" s="100">
        <v>0.0013</v>
      </c>
      <c r="Y294" s="100">
        <f>$X$294*$K$293</f>
        <v>0.03575</v>
      </c>
      <c r="Z294" s="100">
        <v>0</v>
      </c>
      <c r="AA294" s="101">
        <f>$Z$294*$K$293</f>
        <v>0</v>
      </c>
      <c r="AR294" s="6" t="s">
        <v>135</v>
      </c>
      <c r="AT294" s="6" t="s">
        <v>114</v>
      </c>
      <c r="AU294" s="6" t="s">
        <v>39</v>
      </c>
      <c r="AY294" s="6" t="s">
        <v>112</v>
      </c>
      <c r="BE294" s="69">
        <f>IF($U$294="základní",$N$293,0)</f>
        <v>0</v>
      </c>
      <c r="BF294" s="69">
        <f>IF($U$294="snížená",$N$293,0)</f>
        <v>0</v>
      </c>
      <c r="BG294" s="69">
        <f>IF($U$294="zákl. přenesená",$N$293,0)</f>
        <v>0</v>
      </c>
      <c r="BH294" s="69">
        <f>IF($U$294="sníž. přenesená",$N$293,0)</f>
        <v>0</v>
      </c>
      <c r="BI294" s="69">
        <f>IF($U$294="nulová",$N$293,0)</f>
        <v>0</v>
      </c>
      <c r="BJ294" s="6" t="s">
        <v>39</v>
      </c>
      <c r="BK294" s="69">
        <f>ROUND($L$293*$K$293,0)</f>
        <v>0</v>
      </c>
      <c r="BL294" s="6" t="s">
        <v>135</v>
      </c>
      <c r="BM294" s="6" t="s">
        <v>629</v>
      </c>
    </row>
    <row r="295" spans="2:65" s="6" customFormat="1" ht="24" customHeight="1">
      <c r="B295" s="35"/>
      <c r="C295" s="95" t="s">
        <v>634</v>
      </c>
      <c r="D295" s="95" t="s">
        <v>114</v>
      </c>
      <c r="E295" s="96" t="s">
        <v>635</v>
      </c>
      <c r="F295" s="394" t="s">
        <v>636</v>
      </c>
      <c r="G295" s="353"/>
      <c r="H295" s="353"/>
      <c r="I295" s="353"/>
      <c r="J295" s="97" t="s">
        <v>431</v>
      </c>
      <c r="K295" s="98">
        <v>14</v>
      </c>
      <c r="L295" s="354"/>
      <c r="M295" s="355"/>
      <c r="N295" s="354">
        <f>ROUND($L$295*$K$295,0)</f>
        <v>0</v>
      </c>
      <c r="O295" s="355"/>
      <c r="P295" s="355"/>
      <c r="Q295" s="355"/>
      <c r="R295" s="37"/>
      <c r="T295" s="99"/>
      <c r="U295" s="20" t="s">
        <v>20</v>
      </c>
      <c r="V295" s="100">
        <v>1.195</v>
      </c>
      <c r="W295" s="100">
        <f>$V$295*$K$294</f>
        <v>46.246500000000005</v>
      </c>
      <c r="X295" s="100">
        <v>0.00651</v>
      </c>
      <c r="Y295" s="100">
        <f>$X$295*$K$294</f>
        <v>0.251937</v>
      </c>
      <c r="Z295" s="100">
        <v>0</v>
      </c>
      <c r="AA295" s="101">
        <f>$Z$295*$K$294</f>
        <v>0</v>
      </c>
      <c r="AR295" s="6" t="s">
        <v>135</v>
      </c>
      <c r="AT295" s="6" t="s">
        <v>114</v>
      </c>
      <c r="AU295" s="6" t="s">
        <v>39</v>
      </c>
      <c r="AY295" s="6" t="s">
        <v>112</v>
      </c>
      <c r="BE295" s="69">
        <f>IF($U$295="základní",$N$294,0)</f>
        <v>0</v>
      </c>
      <c r="BF295" s="69">
        <f>IF($U$295="snížená",$N$294,0)</f>
        <v>0</v>
      </c>
      <c r="BG295" s="69">
        <f>IF($U$295="zákl. přenesená",$N$294,0)</f>
        <v>0</v>
      </c>
      <c r="BH295" s="69">
        <f>IF($U$295="sníž. přenesená",$N$294,0)</f>
        <v>0</v>
      </c>
      <c r="BI295" s="69">
        <f>IF($U$295="nulová",$N$294,0)</f>
        <v>0</v>
      </c>
      <c r="BJ295" s="6" t="s">
        <v>2</v>
      </c>
      <c r="BK295" s="69">
        <f>ROUND($L$294*$K$294,0)</f>
        <v>0</v>
      </c>
      <c r="BL295" s="6" t="s">
        <v>135</v>
      </c>
      <c r="BM295" s="6" t="s">
        <v>633</v>
      </c>
    </row>
    <row r="296" spans="2:65" s="6" customFormat="1" ht="24" customHeight="1">
      <c r="B296" s="35"/>
      <c r="C296" s="95" t="s">
        <v>638</v>
      </c>
      <c r="D296" s="95" t="s">
        <v>114</v>
      </c>
      <c r="E296" s="96" t="s">
        <v>639</v>
      </c>
      <c r="F296" s="394" t="s">
        <v>640</v>
      </c>
      <c r="G296" s="353"/>
      <c r="H296" s="353"/>
      <c r="I296" s="353"/>
      <c r="J296" s="97" t="s">
        <v>140</v>
      </c>
      <c r="K296" s="98">
        <v>285</v>
      </c>
      <c r="L296" s="354"/>
      <c r="M296" s="355"/>
      <c r="N296" s="354">
        <f>ROUND($L$296*$K$296,0)</f>
        <v>0</v>
      </c>
      <c r="O296" s="355"/>
      <c r="P296" s="355"/>
      <c r="Q296" s="355"/>
      <c r="R296" s="37"/>
      <c r="T296" s="99"/>
      <c r="U296" s="20" t="s">
        <v>22</v>
      </c>
      <c r="V296" s="100">
        <v>0.461</v>
      </c>
      <c r="W296" s="100">
        <f>$V$296*$K$295</f>
        <v>6.454000000000001</v>
      </c>
      <c r="X296" s="100">
        <v>0.00323</v>
      </c>
      <c r="Y296" s="100">
        <f>$X$296*$K$295</f>
        <v>0.045219999999999996</v>
      </c>
      <c r="Z296" s="100">
        <v>0</v>
      </c>
      <c r="AA296" s="101">
        <f>$Z$296*$K$295</f>
        <v>0</v>
      </c>
      <c r="AR296" s="6" t="s">
        <v>135</v>
      </c>
      <c r="AT296" s="6" t="s">
        <v>114</v>
      </c>
      <c r="AU296" s="6" t="s">
        <v>39</v>
      </c>
      <c r="AY296" s="6" t="s">
        <v>112</v>
      </c>
      <c r="BE296" s="69">
        <f>IF($U$296="základní",$N$295,0)</f>
        <v>0</v>
      </c>
      <c r="BF296" s="69">
        <f>IF($U$296="snížená",$N$295,0)</f>
        <v>0</v>
      </c>
      <c r="BG296" s="69">
        <f>IF($U$296="zákl. přenesená",$N$295,0)</f>
        <v>0</v>
      </c>
      <c r="BH296" s="69">
        <f>IF($U$296="sníž. přenesená",$N$295,0)</f>
        <v>0</v>
      </c>
      <c r="BI296" s="69">
        <f>IF($U$296="nulová",$N$295,0)</f>
        <v>0</v>
      </c>
      <c r="BJ296" s="6" t="s">
        <v>39</v>
      </c>
      <c r="BK296" s="69">
        <f>ROUND($L$295*$K$295,0)</f>
        <v>0</v>
      </c>
      <c r="BL296" s="6" t="s">
        <v>135</v>
      </c>
      <c r="BM296" s="6" t="s">
        <v>637</v>
      </c>
    </row>
    <row r="297" spans="2:65" s="6" customFormat="1" ht="14.1" customHeight="1">
      <c r="B297" s="35"/>
      <c r="C297" s="95" t="s">
        <v>642</v>
      </c>
      <c r="D297" s="95" t="s">
        <v>114</v>
      </c>
      <c r="E297" s="96" t="s">
        <v>643</v>
      </c>
      <c r="F297" s="394" t="s">
        <v>644</v>
      </c>
      <c r="G297" s="353"/>
      <c r="H297" s="353"/>
      <c r="I297" s="353"/>
      <c r="J297" s="97" t="s">
        <v>501</v>
      </c>
      <c r="K297" s="98">
        <v>1.61</v>
      </c>
      <c r="L297" s="354"/>
      <c r="M297" s="355"/>
      <c r="N297" s="354">
        <f>ROUND($L$297*$K$297,0)</f>
        <v>0</v>
      </c>
      <c r="O297" s="355"/>
      <c r="P297" s="355"/>
      <c r="Q297" s="355"/>
      <c r="R297" s="37"/>
      <c r="T297" s="99"/>
      <c r="U297" s="20" t="s">
        <v>20</v>
      </c>
      <c r="V297" s="100">
        <v>0</v>
      </c>
      <c r="W297" s="100">
        <f>$V$297*$K$296</f>
        <v>0</v>
      </c>
      <c r="X297" s="100">
        <v>0</v>
      </c>
      <c r="Y297" s="100">
        <f>$X$297*$K$296</f>
        <v>0</v>
      </c>
      <c r="Z297" s="100">
        <v>0</v>
      </c>
      <c r="AA297" s="101">
        <f>$Z$297*$K$296</f>
        <v>0</v>
      </c>
      <c r="AR297" s="6" t="s">
        <v>135</v>
      </c>
      <c r="AT297" s="6" t="s">
        <v>114</v>
      </c>
      <c r="AU297" s="6" t="s">
        <v>39</v>
      </c>
      <c r="AY297" s="6" t="s">
        <v>112</v>
      </c>
      <c r="BE297" s="69">
        <f>IF($U$297="základní",$N$296,0)</f>
        <v>0</v>
      </c>
      <c r="BF297" s="69">
        <f>IF($U$297="snížená",$N$296,0)</f>
        <v>0</v>
      </c>
      <c r="BG297" s="69">
        <f>IF($U$297="zákl. přenesená",$N$296,0)</f>
        <v>0</v>
      </c>
      <c r="BH297" s="69">
        <f>IF($U$297="sníž. přenesená",$N$296,0)</f>
        <v>0</v>
      </c>
      <c r="BI297" s="69">
        <f>IF($U$297="nulová",$N$296,0)</f>
        <v>0</v>
      </c>
      <c r="BJ297" s="6" t="s">
        <v>2</v>
      </c>
      <c r="BK297" s="69">
        <f>ROUND($L$296*$K$296,0)</f>
        <v>0</v>
      </c>
      <c r="BL297" s="6" t="s">
        <v>135</v>
      </c>
      <c r="BM297" s="6" t="s">
        <v>641</v>
      </c>
    </row>
    <row r="298" spans="2:65" s="6" customFormat="1" ht="24" customHeight="1">
      <c r="B298" s="35"/>
      <c r="C298" s="86"/>
      <c r="D298" s="94" t="s">
        <v>76</v>
      </c>
      <c r="E298" s="94"/>
      <c r="F298" s="94"/>
      <c r="G298" s="94"/>
      <c r="H298" s="94"/>
      <c r="I298" s="94"/>
      <c r="J298" s="94"/>
      <c r="K298" s="94"/>
      <c r="L298" s="112"/>
      <c r="M298" s="112"/>
      <c r="N298" s="398">
        <f>$BK$299</f>
        <v>0</v>
      </c>
      <c r="O298" s="397"/>
      <c r="P298" s="397"/>
      <c r="Q298" s="397"/>
      <c r="R298" s="37"/>
      <c r="T298" s="99"/>
      <c r="U298" s="20" t="s">
        <v>20</v>
      </c>
      <c r="V298" s="100">
        <v>0</v>
      </c>
      <c r="W298" s="100">
        <f>$V$298*$K$297</f>
        <v>0</v>
      </c>
      <c r="X298" s="100">
        <v>0</v>
      </c>
      <c r="Y298" s="100">
        <f>$X$298*$K$297</f>
        <v>0</v>
      </c>
      <c r="Z298" s="100">
        <v>0</v>
      </c>
      <c r="AA298" s="101">
        <f>$Z$298*$K$297</f>
        <v>0</v>
      </c>
      <c r="AR298" s="6" t="s">
        <v>135</v>
      </c>
      <c r="AT298" s="6" t="s">
        <v>114</v>
      </c>
      <c r="AU298" s="6" t="s">
        <v>39</v>
      </c>
      <c r="AY298" s="6" t="s">
        <v>112</v>
      </c>
      <c r="BE298" s="69">
        <f>IF($U$298="základní",$N$297,0)</f>
        <v>0</v>
      </c>
      <c r="BF298" s="69">
        <f>IF($U$298="snížená",$N$297,0)</f>
        <v>0</v>
      </c>
      <c r="BG298" s="69">
        <f>IF($U$298="zákl. přenesená",$N$297,0)</f>
        <v>0</v>
      </c>
      <c r="BH298" s="69">
        <f>IF($U$298="sníž. přenesená",$N$297,0)</f>
        <v>0</v>
      </c>
      <c r="BI298" s="69">
        <f>IF($U$298="nulová",$N$297,0)</f>
        <v>0</v>
      </c>
      <c r="BJ298" s="6" t="s">
        <v>2</v>
      </c>
      <c r="BK298" s="69">
        <f>ROUND($L$297*$K$297,0)</f>
        <v>0</v>
      </c>
      <c r="BL298" s="6" t="s">
        <v>135</v>
      </c>
      <c r="BM298" s="6" t="s">
        <v>645</v>
      </c>
    </row>
    <row r="299" spans="2:63" s="84" customFormat="1" ht="30.95" customHeight="1">
      <c r="B299" s="85"/>
      <c r="C299" s="95" t="s">
        <v>646</v>
      </c>
      <c r="D299" s="95" t="s">
        <v>114</v>
      </c>
      <c r="E299" s="96" t="s">
        <v>647</v>
      </c>
      <c r="F299" s="394" t="s">
        <v>648</v>
      </c>
      <c r="G299" s="353"/>
      <c r="H299" s="353"/>
      <c r="I299" s="353"/>
      <c r="J299" s="97" t="s">
        <v>140</v>
      </c>
      <c r="K299" s="98">
        <v>342.86</v>
      </c>
      <c r="L299" s="354"/>
      <c r="M299" s="355"/>
      <c r="N299" s="354">
        <f>ROUND($L$299*$K$299,0)</f>
        <v>0</v>
      </c>
      <c r="O299" s="355"/>
      <c r="P299" s="355"/>
      <c r="Q299" s="355"/>
      <c r="R299" s="88"/>
      <c r="T299" s="89"/>
      <c r="U299" s="86"/>
      <c r="V299" s="86"/>
      <c r="W299" s="90">
        <f>SUM($W$300:$W$301)</f>
        <v>98.67922</v>
      </c>
      <c r="X299" s="86"/>
      <c r="Y299" s="90">
        <f>SUM($Y$300:$Y$301)</f>
        <v>0</v>
      </c>
      <c r="Z299" s="86"/>
      <c r="AA299" s="91">
        <f>SUM($AA$300:$AA$301)</f>
        <v>15.258518</v>
      </c>
      <c r="AR299" s="92" t="s">
        <v>39</v>
      </c>
      <c r="AT299" s="92" t="s">
        <v>36</v>
      </c>
      <c r="AU299" s="92" t="s">
        <v>2</v>
      </c>
      <c r="AY299" s="92" t="s">
        <v>112</v>
      </c>
      <c r="BK299" s="93">
        <f>SUM($BK$300:$BK$301)</f>
        <v>0</v>
      </c>
    </row>
    <row r="300" spans="2:65" s="6" customFormat="1" ht="24" customHeight="1">
      <c r="B300" s="35"/>
      <c r="C300" s="95" t="s">
        <v>650</v>
      </c>
      <c r="D300" s="95" t="s">
        <v>114</v>
      </c>
      <c r="E300" s="96" t="s">
        <v>651</v>
      </c>
      <c r="F300" s="394" t="s">
        <v>652</v>
      </c>
      <c r="G300" s="353"/>
      <c r="H300" s="353"/>
      <c r="I300" s="353"/>
      <c r="J300" s="97" t="s">
        <v>140</v>
      </c>
      <c r="K300" s="98">
        <v>9.6</v>
      </c>
      <c r="L300" s="354"/>
      <c r="M300" s="355"/>
      <c r="N300" s="354">
        <f>ROUND($L$300*$K$300,0)</f>
        <v>0</v>
      </c>
      <c r="O300" s="355"/>
      <c r="P300" s="355"/>
      <c r="Q300" s="355"/>
      <c r="R300" s="37"/>
      <c r="T300" s="99"/>
      <c r="U300" s="20" t="s">
        <v>20</v>
      </c>
      <c r="V300" s="100">
        <v>0.287</v>
      </c>
      <c r="W300" s="100">
        <f>$V$300*$K$299</f>
        <v>98.40082</v>
      </c>
      <c r="X300" s="100">
        <v>0</v>
      </c>
      <c r="Y300" s="100">
        <f>$X$300*$K$299</f>
        <v>0</v>
      </c>
      <c r="Z300" s="100">
        <v>0.0445</v>
      </c>
      <c r="AA300" s="101">
        <f>$Z$300*$K$299</f>
        <v>15.25727</v>
      </c>
      <c r="AR300" s="6" t="s">
        <v>135</v>
      </c>
      <c r="AT300" s="6" t="s">
        <v>114</v>
      </c>
      <c r="AU300" s="6" t="s">
        <v>39</v>
      </c>
      <c r="AY300" s="6" t="s">
        <v>112</v>
      </c>
      <c r="BE300" s="69">
        <f>IF($U$300="základní",$N$299,0)</f>
        <v>0</v>
      </c>
      <c r="BF300" s="69">
        <f>IF($U$300="snížená",$N$299,0)</f>
        <v>0</v>
      </c>
      <c r="BG300" s="69">
        <f>IF($U$300="zákl. přenesená",$N$299,0)</f>
        <v>0</v>
      </c>
      <c r="BH300" s="69">
        <f>IF($U$300="sníž. přenesená",$N$299,0)</f>
        <v>0</v>
      </c>
      <c r="BI300" s="69">
        <f>IF($U$300="nulová",$N$299,0)</f>
        <v>0</v>
      </c>
      <c r="BJ300" s="6" t="s">
        <v>2</v>
      </c>
      <c r="BK300" s="69">
        <f>ROUND($L$299*$K$299,0)</f>
        <v>0</v>
      </c>
      <c r="BL300" s="6" t="s">
        <v>135</v>
      </c>
      <c r="BM300" s="6" t="s">
        <v>649</v>
      </c>
    </row>
    <row r="301" spans="2:65" s="6" customFormat="1" ht="24" customHeight="1">
      <c r="B301" s="35"/>
      <c r="C301" s="86"/>
      <c r="D301" s="94" t="s">
        <v>77</v>
      </c>
      <c r="E301" s="94"/>
      <c r="F301" s="94"/>
      <c r="G301" s="94"/>
      <c r="H301" s="94"/>
      <c r="I301" s="94"/>
      <c r="J301" s="94"/>
      <c r="K301" s="94"/>
      <c r="L301" s="112"/>
      <c r="M301" s="112"/>
      <c r="N301" s="398">
        <f>$BK$302</f>
        <v>0</v>
      </c>
      <c r="O301" s="397"/>
      <c r="P301" s="397"/>
      <c r="Q301" s="397"/>
      <c r="R301" s="37"/>
      <c r="T301" s="99"/>
      <c r="U301" s="20" t="s">
        <v>20</v>
      </c>
      <c r="V301" s="100">
        <v>0.029</v>
      </c>
      <c r="W301" s="100">
        <f>$V$301*$K$300</f>
        <v>0.2784</v>
      </c>
      <c r="X301" s="100">
        <v>0</v>
      </c>
      <c r="Y301" s="100">
        <f>$X$301*$K$300</f>
        <v>0</v>
      </c>
      <c r="Z301" s="100">
        <v>0.00013</v>
      </c>
      <c r="AA301" s="101">
        <f>$Z$301*$K$300</f>
        <v>0.0012479999999999998</v>
      </c>
      <c r="AR301" s="6" t="s">
        <v>135</v>
      </c>
      <c r="AT301" s="6" t="s">
        <v>114</v>
      </c>
      <c r="AU301" s="6" t="s">
        <v>39</v>
      </c>
      <c r="AY301" s="6" t="s">
        <v>112</v>
      </c>
      <c r="BE301" s="69">
        <f>IF($U$301="základní",$N$300,0)</f>
        <v>0</v>
      </c>
      <c r="BF301" s="69">
        <f>IF($U$301="snížená",$N$300,0)</f>
        <v>0</v>
      </c>
      <c r="BG301" s="69">
        <f>IF($U$301="zákl. přenesená",$N$300,0)</f>
        <v>0</v>
      </c>
      <c r="BH301" s="69">
        <f>IF($U$301="sníž. přenesená",$N$300,0)</f>
        <v>0</v>
      </c>
      <c r="BI301" s="69">
        <f>IF($U$301="nulová",$N$300,0)</f>
        <v>0</v>
      </c>
      <c r="BJ301" s="6" t="s">
        <v>2</v>
      </c>
      <c r="BK301" s="69">
        <f>ROUND($L$300*$K$300,0)</f>
        <v>0</v>
      </c>
      <c r="BL301" s="6" t="s">
        <v>135</v>
      </c>
      <c r="BM301" s="6" t="s">
        <v>653</v>
      </c>
    </row>
    <row r="302" spans="2:63" s="84" customFormat="1" ht="30.95" customHeight="1">
      <c r="B302" s="85"/>
      <c r="C302" s="95" t="s">
        <v>654</v>
      </c>
      <c r="D302" s="95" t="s">
        <v>114</v>
      </c>
      <c r="E302" s="96" t="s">
        <v>655</v>
      </c>
      <c r="F302" s="394" t="s">
        <v>656</v>
      </c>
      <c r="G302" s="353"/>
      <c r="H302" s="353"/>
      <c r="I302" s="353"/>
      <c r="J302" s="97" t="s">
        <v>334</v>
      </c>
      <c r="K302" s="98">
        <v>8</v>
      </c>
      <c r="L302" s="354"/>
      <c r="M302" s="355"/>
      <c r="N302" s="354">
        <f>ROUND($L$302*$K$302,0)</f>
        <v>0</v>
      </c>
      <c r="O302" s="355"/>
      <c r="P302" s="355"/>
      <c r="Q302" s="355"/>
      <c r="R302" s="88"/>
      <c r="T302" s="89"/>
      <c r="U302" s="86"/>
      <c r="V302" s="86"/>
      <c r="W302" s="90">
        <f>SUM($W$303:$W$317)</f>
        <v>54.5935</v>
      </c>
      <c r="X302" s="86"/>
      <c r="Y302" s="90">
        <f>SUM($Y$303:$Y$317)</f>
        <v>0.8227</v>
      </c>
      <c r="Z302" s="86"/>
      <c r="AA302" s="91">
        <f>SUM($AA$303:$AA$317)</f>
        <v>0</v>
      </c>
      <c r="AR302" s="92" t="s">
        <v>39</v>
      </c>
      <c r="AT302" s="92" t="s">
        <v>36</v>
      </c>
      <c r="AU302" s="92" t="s">
        <v>2</v>
      </c>
      <c r="AY302" s="92" t="s">
        <v>112</v>
      </c>
      <c r="BK302" s="93">
        <f>SUM($BK$303:$BK$317)</f>
        <v>0</v>
      </c>
    </row>
    <row r="303" spans="2:65" s="6" customFormat="1" ht="14.1" customHeight="1">
      <c r="B303" s="35"/>
      <c r="C303" s="95" t="s">
        <v>658</v>
      </c>
      <c r="D303" s="95" t="s">
        <v>114</v>
      </c>
      <c r="E303" s="96" t="s">
        <v>659</v>
      </c>
      <c r="F303" s="394" t="s">
        <v>660</v>
      </c>
      <c r="G303" s="353"/>
      <c r="H303" s="353"/>
      <c r="I303" s="353"/>
      <c r="J303" s="97" t="s">
        <v>334</v>
      </c>
      <c r="K303" s="98">
        <v>3</v>
      </c>
      <c r="L303" s="354"/>
      <c r="M303" s="355"/>
      <c r="N303" s="354">
        <f>ROUND($L$303*$K$303,0)</f>
        <v>0</v>
      </c>
      <c r="O303" s="355"/>
      <c r="P303" s="355"/>
      <c r="Q303" s="355"/>
      <c r="R303" s="37"/>
      <c r="T303" s="99"/>
      <c r="U303" s="20" t="s">
        <v>22</v>
      </c>
      <c r="V303" s="100">
        <v>0</v>
      </c>
      <c r="W303" s="100">
        <f>$V$303*$K$302</f>
        <v>0</v>
      </c>
      <c r="X303" s="100">
        <v>0</v>
      </c>
      <c r="Y303" s="100">
        <f>$X$303*$K$302</f>
        <v>0</v>
      </c>
      <c r="Z303" s="100">
        <v>0</v>
      </c>
      <c r="AA303" s="101">
        <f>$Z$303*$K$302</f>
        <v>0</v>
      </c>
      <c r="AR303" s="6" t="s">
        <v>135</v>
      </c>
      <c r="AT303" s="6" t="s">
        <v>114</v>
      </c>
      <c r="AU303" s="6" t="s">
        <v>39</v>
      </c>
      <c r="AY303" s="6" t="s">
        <v>112</v>
      </c>
      <c r="BE303" s="69">
        <f>IF($U$303="základní",$N$302,0)</f>
        <v>0</v>
      </c>
      <c r="BF303" s="69">
        <f>IF($U$303="snížená",$N$302,0)</f>
        <v>0</v>
      </c>
      <c r="BG303" s="69">
        <f>IF($U$303="zákl. přenesená",$N$302,0)</f>
        <v>0</v>
      </c>
      <c r="BH303" s="69">
        <f>IF($U$303="sníž. přenesená",$N$302,0)</f>
        <v>0</v>
      </c>
      <c r="BI303" s="69">
        <f>IF($U$303="nulová",$N$302,0)</f>
        <v>0</v>
      </c>
      <c r="BJ303" s="6" t="s">
        <v>39</v>
      </c>
      <c r="BK303" s="69">
        <f>ROUND($L$302*$K$302,0)</f>
        <v>0</v>
      </c>
      <c r="BL303" s="6" t="s">
        <v>135</v>
      </c>
      <c r="BM303" s="6" t="s">
        <v>657</v>
      </c>
    </row>
    <row r="304" spans="2:65" s="6" customFormat="1" ht="24" customHeight="1">
      <c r="B304" s="35"/>
      <c r="C304" s="95" t="s">
        <v>662</v>
      </c>
      <c r="D304" s="95" t="s">
        <v>114</v>
      </c>
      <c r="E304" s="96" t="s">
        <v>663</v>
      </c>
      <c r="F304" s="394" t="s">
        <v>664</v>
      </c>
      <c r="G304" s="353"/>
      <c r="H304" s="353"/>
      <c r="I304" s="353"/>
      <c r="J304" s="97" t="s">
        <v>334</v>
      </c>
      <c r="K304" s="98">
        <v>6</v>
      </c>
      <c r="L304" s="354"/>
      <c r="M304" s="355"/>
      <c r="N304" s="354">
        <f>ROUND($L$304*$K$304,0)</f>
        <v>0</v>
      </c>
      <c r="O304" s="355"/>
      <c r="P304" s="355"/>
      <c r="Q304" s="355"/>
      <c r="R304" s="37"/>
      <c r="T304" s="99"/>
      <c r="U304" s="20" t="s">
        <v>20</v>
      </c>
      <c r="V304" s="100">
        <v>0</v>
      </c>
      <c r="W304" s="100">
        <f>$V$304*$K$303</f>
        <v>0</v>
      </c>
      <c r="X304" s="100">
        <v>0</v>
      </c>
      <c r="Y304" s="100">
        <f>$X$304*$K$303</f>
        <v>0</v>
      </c>
      <c r="Z304" s="100">
        <v>0</v>
      </c>
      <c r="AA304" s="101">
        <f>$Z$304*$K$303</f>
        <v>0</v>
      </c>
      <c r="AR304" s="6" t="s">
        <v>135</v>
      </c>
      <c r="AT304" s="6" t="s">
        <v>114</v>
      </c>
      <c r="AU304" s="6" t="s">
        <v>39</v>
      </c>
      <c r="AY304" s="6" t="s">
        <v>112</v>
      </c>
      <c r="BE304" s="69">
        <f>IF($U$304="základní",$N$303,0)</f>
        <v>0</v>
      </c>
      <c r="BF304" s="69">
        <f>IF($U$304="snížená",$N$303,0)</f>
        <v>0</v>
      </c>
      <c r="BG304" s="69">
        <f>IF($U$304="zákl. přenesená",$N$303,0)</f>
        <v>0</v>
      </c>
      <c r="BH304" s="69">
        <f>IF($U$304="sníž. přenesená",$N$303,0)</f>
        <v>0</v>
      </c>
      <c r="BI304" s="69">
        <f>IF($U$304="nulová",$N$303,0)</f>
        <v>0</v>
      </c>
      <c r="BJ304" s="6" t="s">
        <v>2</v>
      </c>
      <c r="BK304" s="69">
        <f>ROUND($L$303*$K$303,0)</f>
        <v>0</v>
      </c>
      <c r="BL304" s="6" t="s">
        <v>135</v>
      </c>
      <c r="BM304" s="6" t="s">
        <v>661</v>
      </c>
    </row>
    <row r="305" spans="2:65" s="6" customFormat="1" ht="24" customHeight="1">
      <c r="B305" s="35"/>
      <c r="C305" s="95" t="s">
        <v>666</v>
      </c>
      <c r="D305" s="95" t="s">
        <v>114</v>
      </c>
      <c r="E305" s="96" t="s">
        <v>667</v>
      </c>
      <c r="F305" s="394" t="s">
        <v>668</v>
      </c>
      <c r="G305" s="353"/>
      <c r="H305" s="353"/>
      <c r="I305" s="353"/>
      <c r="J305" s="97" t="s">
        <v>334</v>
      </c>
      <c r="K305" s="98">
        <v>4</v>
      </c>
      <c r="L305" s="354"/>
      <c r="M305" s="355"/>
      <c r="N305" s="354">
        <f>ROUND($L$305*$K$305,0)</f>
        <v>0</v>
      </c>
      <c r="O305" s="355"/>
      <c r="P305" s="355"/>
      <c r="Q305" s="355"/>
      <c r="R305" s="37"/>
      <c r="T305" s="99"/>
      <c r="U305" s="20" t="s">
        <v>22</v>
      </c>
      <c r="V305" s="100">
        <v>0</v>
      </c>
      <c r="W305" s="100">
        <f>$V$305*$K$304</f>
        <v>0</v>
      </c>
      <c r="X305" s="100">
        <v>0</v>
      </c>
      <c r="Y305" s="100">
        <f>$X$305*$K$304</f>
        <v>0</v>
      </c>
      <c r="Z305" s="100">
        <v>0</v>
      </c>
      <c r="AA305" s="101">
        <f>$Z$305*$K$304</f>
        <v>0</v>
      </c>
      <c r="AR305" s="6" t="s">
        <v>135</v>
      </c>
      <c r="AT305" s="6" t="s">
        <v>114</v>
      </c>
      <c r="AU305" s="6" t="s">
        <v>39</v>
      </c>
      <c r="AY305" s="6" t="s">
        <v>112</v>
      </c>
      <c r="BE305" s="69">
        <f>IF($U$305="základní",$N$304,0)</f>
        <v>0</v>
      </c>
      <c r="BF305" s="69">
        <f>IF($U$305="snížená",$N$304,0)</f>
        <v>0</v>
      </c>
      <c r="BG305" s="69">
        <f>IF($U$305="zákl. přenesená",$N$304,0)</f>
        <v>0</v>
      </c>
      <c r="BH305" s="69">
        <f>IF($U$305="sníž. přenesená",$N$304,0)</f>
        <v>0</v>
      </c>
      <c r="BI305" s="69">
        <f>IF($U$305="nulová",$N$304,0)</f>
        <v>0</v>
      </c>
      <c r="BJ305" s="6" t="s">
        <v>39</v>
      </c>
      <c r="BK305" s="69">
        <f>ROUND($L$304*$K$304,0)</f>
        <v>0</v>
      </c>
      <c r="BL305" s="6" t="s">
        <v>135</v>
      </c>
      <c r="BM305" s="6" t="s">
        <v>665</v>
      </c>
    </row>
    <row r="306" spans="2:65" s="6" customFormat="1" ht="24" customHeight="1">
      <c r="B306" s="35"/>
      <c r="C306" s="95" t="s">
        <v>670</v>
      </c>
      <c r="D306" s="95" t="s">
        <v>114</v>
      </c>
      <c r="E306" s="96" t="s">
        <v>671</v>
      </c>
      <c r="F306" s="394" t="s">
        <v>672</v>
      </c>
      <c r="G306" s="353"/>
      <c r="H306" s="353"/>
      <c r="I306" s="353"/>
      <c r="J306" s="97" t="s">
        <v>334</v>
      </c>
      <c r="K306" s="98">
        <v>1</v>
      </c>
      <c r="L306" s="354"/>
      <c r="M306" s="355"/>
      <c r="N306" s="354">
        <f>ROUND($L$306*$K$306,0)</f>
        <v>0</v>
      </c>
      <c r="O306" s="355"/>
      <c r="P306" s="355"/>
      <c r="Q306" s="355"/>
      <c r="R306" s="37"/>
      <c r="T306" s="99"/>
      <c r="U306" s="20" t="s">
        <v>22</v>
      </c>
      <c r="V306" s="100">
        <v>0</v>
      </c>
      <c r="W306" s="100">
        <f>$V$306*$K$305</f>
        <v>0</v>
      </c>
      <c r="X306" s="100">
        <v>0</v>
      </c>
      <c r="Y306" s="100">
        <f>$X$306*$K$305</f>
        <v>0</v>
      </c>
      <c r="Z306" s="100">
        <v>0</v>
      </c>
      <c r="AA306" s="101">
        <f>$Z$306*$K$305</f>
        <v>0</v>
      </c>
      <c r="AR306" s="6" t="s">
        <v>135</v>
      </c>
      <c r="AT306" s="6" t="s">
        <v>114</v>
      </c>
      <c r="AU306" s="6" t="s">
        <v>39</v>
      </c>
      <c r="AY306" s="6" t="s">
        <v>112</v>
      </c>
      <c r="BE306" s="69">
        <f>IF($U$306="základní",$N$305,0)</f>
        <v>0</v>
      </c>
      <c r="BF306" s="69">
        <f>IF($U$306="snížená",$N$305,0)</f>
        <v>0</v>
      </c>
      <c r="BG306" s="69">
        <f>IF($U$306="zákl. přenesená",$N$305,0)</f>
        <v>0</v>
      </c>
      <c r="BH306" s="69">
        <f>IF($U$306="sníž. přenesená",$N$305,0)</f>
        <v>0</v>
      </c>
      <c r="BI306" s="69">
        <f>IF($U$306="nulová",$N$305,0)</f>
        <v>0</v>
      </c>
      <c r="BJ306" s="6" t="s">
        <v>39</v>
      </c>
      <c r="BK306" s="69">
        <f>ROUND($L$305*$K$305,0)</f>
        <v>0</v>
      </c>
      <c r="BL306" s="6" t="s">
        <v>135</v>
      </c>
      <c r="BM306" s="6" t="s">
        <v>669</v>
      </c>
    </row>
    <row r="307" spans="2:65" s="6" customFormat="1" ht="24" customHeight="1">
      <c r="B307" s="35"/>
      <c r="C307" s="95" t="s">
        <v>674</v>
      </c>
      <c r="D307" s="95" t="s">
        <v>114</v>
      </c>
      <c r="E307" s="96" t="s">
        <v>675</v>
      </c>
      <c r="F307" s="394" t="s">
        <v>676</v>
      </c>
      <c r="G307" s="353"/>
      <c r="H307" s="353"/>
      <c r="I307" s="353"/>
      <c r="J307" s="97" t="s">
        <v>334</v>
      </c>
      <c r="K307" s="98">
        <v>1</v>
      </c>
      <c r="L307" s="354"/>
      <c r="M307" s="355"/>
      <c r="N307" s="354">
        <f>ROUND($L$307*$K$307,0)</f>
        <v>0</v>
      </c>
      <c r="O307" s="355"/>
      <c r="P307" s="355"/>
      <c r="Q307" s="355"/>
      <c r="R307" s="37"/>
      <c r="T307" s="99"/>
      <c r="U307" s="20" t="s">
        <v>22</v>
      </c>
      <c r="V307" s="100">
        <v>0</v>
      </c>
      <c r="W307" s="100">
        <f>$V$307*$K$306</f>
        <v>0</v>
      </c>
      <c r="X307" s="100">
        <v>0</v>
      </c>
      <c r="Y307" s="100">
        <f>$X$307*$K$306</f>
        <v>0</v>
      </c>
      <c r="Z307" s="100">
        <v>0</v>
      </c>
      <c r="AA307" s="101">
        <f>$Z$307*$K$306</f>
        <v>0</v>
      </c>
      <c r="AR307" s="6" t="s">
        <v>135</v>
      </c>
      <c r="AT307" s="6" t="s">
        <v>114</v>
      </c>
      <c r="AU307" s="6" t="s">
        <v>39</v>
      </c>
      <c r="AY307" s="6" t="s">
        <v>112</v>
      </c>
      <c r="BE307" s="69">
        <f>IF($U$307="základní",$N$306,0)</f>
        <v>0</v>
      </c>
      <c r="BF307" s="69">
        <f>IF($U$307="snížená",$N$306,0)</f>
        <v>0</v>
      </c>
      <c r="BG307" s="69">
        <f>IF($U$307="zákl. přenesená",$N$306,0)</f>
        <v>0</v>
      </c>
      <c r="BH307" s="69">
        <f>IF($U$307="sníž. přenesená",$N$306,0)</f>
        <v>0</v>
      </c>
      <c r="BI307" s="69">
        <f>IF($U$307="nulová",$N$306,0)</f>
        <v>0</v>
      </c>
      <c r="BJ307" s="6" t="s">
        <v>39</v>
      </c>
      <c r="BK307" s="69">
        <f>ROUND($L$306*$K$306,0)</f>
        <v>0</v>
      </c>
      <c r="BL307" s="6" t="s">
        <v>135</v>
      </c>
      <c r="BM307" s="6" t="s">
        <v>673</v>
      </c>
    </row>
    <row r="308" spans="2:65" s="6" customFormat="1" ht="24" customHeight="1">
      <c r="B308" s="35"/>
      <c r="C308" s="95" t="s">
        <v>678</v>
      </c>
      <c r="D308" s="95" t="s">
        <v>114</v>
      </c>
      <c r="E308" s="96" t="s">
        <v>679</v>
      </c>
      <c r="F308" s="394" t="s">
        <v>680</v>
      </c>
      <c r="G308" s="353"/>
      <c r="H308" s="353"/>
      <c r="I308" s="353"/>
      <c r="J308" s="97" t="s">
        <v>334</v>
      </c>
      <c r="K308" s="98">
        <v>4</v>
      </c>
      <c r="L308" s="354"/>
      <c r="M308" s="355"/>
      <c r="N308" s="354">
        <f>ROUND($L$308*$K$308,0)</f>
        <v>0</v>
      </c>
      <c r="O308" s="355"/>
      <c r="P308" s="355"/>
      <c r="Q308" s="355"/>
      <c r="R308" s="37"/>
      <c r="T308" s="99"/>
      <c r="U308" s="20" t="s">
        <v>20</v>
      </c>
      <c r="V308" s="100">
        <v>0</v>
      </c>
      <c r="W308" s="100">
        <f>$V$308*$K$307</f>
        <v>0</v>
      </c>
      <c r="X308" s="100">
        <v>0</v>
      </c>
      <c r="Y308" s="100">
        <f>$X$308*$K$307</f>
        <v>0</v>
      </c>
      <c r="Z308" s="100">
        <v>0</v>
      </c>
      <c r="AA308" s="101">
        <f>$Z$308*$K$307</f>
        <v>0</v>
      </c>
      <c r="AR308" s="6" t="s">
        <v>135</v>
      </c>
      <c r="AT308" s="6" t="s">
        <v>114</v>
      </c>
      <c r="AU308" s="6" t="s">
        <v>39</v>
      </c>
      <c r="AY308" s="6" t="s">
        <v>112</v>
      </c>
      <c r="BE308" s="69">
        <f>IF($U$308="základní",$N$307,0)</f>
        <v>0</v>
      </c>
      <c r="BF308" s="69">
        <f>IF($U$308="snížená",$N$307,0)</f>
        <v>0</v>
      </c>
      <c r="BG308" s="69">
        <f>IF($U$308="zákl. přenesená",$N$307,0)</f>
        <v>0</v>
      </c>
      <c r="BH308" s="69">
        <f>IF($U$308="sníž. přenesená",$N$307,0)</f>
        <v>0</v>
      </c>
      <c r="BI308" s="69">
        <f>IF($U$308="nulová",$N$307,0)</f>
        <v>0</v>
      </c>
      <c r="BJ308" s="6" t="s">
        <v>2</v>
      </c>
      <c r="BK308" s="69">
        <f>ROUND($L$307*$K$307,0)</f>
        <v>0</v>
      </c>
      <c r="BL308" s="6" t="s">
        <v>135</v>
      </c>
      <c r="BM308" s="6" t="s">
        <v>677</v>
      </c>
    </row>
    <row r="309" spans="2:65" s="6" customFormat="1" ht="24" customHeight="1">
      <c r="B309" s="35"/>
      <c r="C309" s="95" t="s">
        <v>682</v>
      </c>
      <c r="D309" s="95" t="s">
        <v>114</v>
      </c>
      <c r="E309" s="96" t="s">
        <v>683</v>
      </c>
      <c r="F309" s="394" t="s">
        <v>684</v>
      </c>
      <c r="G309" s="353"/>
      <c r="H309" s="353"/>
      <c r="I309" s="353"/>
      <c r="J309" s="97" t="s">
        <v>334</v>
      </c>
      <c r="K309" s="98">
        <v>1</v>
      </c>
      <c r="L309" s="354"/>
      <c r="M309" s="355"/>
      <c r="N309" s="354">
        <f>ROUND($L$309*$K$309,0)</f>
        <v>0</v>
      </c>
      <c r="O309" s="355"/>
      <c r="P309" s="355"/>
      <c r="Q309" s="355"/>
      <c r="R309" s="37"/>
      <c r="T309" s="99"/>
      <c r="U309" s="20" t="s">
        <v>20</v>
      </c>
      <c r="V309" s="100">
        <v>0</v>
      </c>
      <c r="W309" s="100">
        <f>$V$309*$K$308</f>
        <v>0</v>
      </c>
      <c r="X309" s="100">
        <v>0</v>
      </c>
      <c r="Y309" s="100">
        <f>$X$309*$K$308</f>
        <v>0</v>
      </c>
      <c r="Z309" s="100">
        <v>0</v>
      </c>
      <c r="AA309" s="101">
        <f>$Z$309*$K$308</f>
        <v>0</v>
      </c>
      <c r="AR309" s="6" t="s">
        <v>135</v>
      </c>
      <c r="AT309" s="6" t="s">
        <v>114</v>
      </c>
      <c r="AU309" s="6" t="s">
        <v>39</v>
      </c>
      <c r="AY309" s="6" t="s">
        <v>112</v>
      </c>
      <c r="BE309" s="69">
        <f>IF($U$309="základní",$N$308,0)</f>
        <v>0</v>
      </c>
      <c r="BF309" s="69">
        <f>IF($U$309="snížená",$N$308,0)</f>
        <v>0</v>
      </c>
      <c r="BG309" s="69">
        <f>IF($U$309="zákl. přenesená",$N$308,0)</f>
        <v>0</v>
      </c>
      <c r="BH309" s="69">
        <f>IF($U$309="sníž. přenesená",$N$308,0)</f>
        <v>0</v>
      </c>
      <c r="BI309" s="69">
        <f>IF($U$309="nulová",$N$308,0)</f>
        <v>0</v>
      </c>
      <c r="BJ309" s="6" t="s">
        <v>2</v>
      </c>
      <c r="BK309" s="69">
        <f>ROUND($L$308*$K$308,0)</f>
        <v>0</v>
      </c>
      <c r="BL309" s="6" t="s">
        <v>135</v>
      </c>
      <c r="BM309" s="6" t="s">
        <v>681</v>
      </c>
    </row>
    <row r="310" spans="2:65" s="6" customFormat="1" ht="24" customHeight="1">
      <c r="B310" s="35"/>
      <c r="C310" s="95" t="s">
        <v>686</v>
      </c>
      <c r="D310" s="95" t="s">
        <v>114</v>
      </c>
      <c r="E310" s="96" t="s">
        <v>687</v>
      </c>
      <c r="F310" s="394" t="s">
        <v>688</v>
      </c>
      <c r="G310" s="353"/>
      <c r="H310" s="353"/>
      <c r="I310" s="353"/>
      <c r="J310" s="97" t="s">
        <v>334</v>
      </c>
      <c r="K310" s="98">
        <v>5</v>
      </c>
      <c r="L310" s="354"/>
      <c r="M310" s="355"/>
      <c r="N310" s="354">
        <f>ROUND($L$310*$K$310,0)</f>
        <v>0</v>
      </c>
      <c r="O310" s="355"/>
      <c r="P310" s="355"/>
      <c r="Q310" s="355"/>
      <c r="R310" s="37"/>
      <c r="T310" s="99"/>
      <c r="U310" s="20" t="s">
        <v>20</v>
      </c>
      <c r="V310" s="100">
        <v>0</v>
      </c>
      <c r="W310" s="100">
        <f>$V$310*$K$309</f>
        <v>0</v>
      </c>
      <c r="X310" s="100">
        <v>0</v>
      </c>
      <c r="Y310" s="100">
        <f>$X$310*$K$309</f>
        <v>0</v>
      </c>
      <c r="Z310" s="100">
        <v>0</v>
      </c>
      <c r="AA310" s="101">
        <f>$Z$310*$K$309</f>
        <v>0</v>
      </c>
      <c r="AR310" s="6" t="s">
        <v>135</v>
      </c>
      <c r="AT310" s="6" t="s">
        <v>114</v>
      </c>
      <c r="AU310" s="6" t="s">
        <v>39</v>
      </c>
      <c r="AY310" s="6" t="s">
        <v>112</v>
      </c>
      <c r="BE310" s="69">
        <f>IF($U$310="základní",$N$309,0)</f>
        <v>0</v>
      </c>
      <c r="BF310" s="69">
        <f>IF($U$310="snížená",$N$309,0)</f>
        <v>0</v>
      </c>
      <c r="BG310" s="69">
        <f>IF($U$310="zákl. přenesená",$N$309,0)</f>
        <v>0</v>
      </c>
      <c r="BH310" s="69">
        <f>IF($U$310="sníž. přenesená",$N$309,0)</f>
        <v>0</v>
      </c>
      <c r="BI310" s="69">
        <f>IF($U$310="nulová",$N$309,0)</f>
        <v>0</v>
      </c>
      <c r="BJ310" s="6" t="s">
        <v>2</v>
      </c>
      <c r="BK310" s="69">
        <f>ROUND($L$309*$K$309,0)</f>
        <v>0</v>
      </c>
      <c r="BL310" s="6" t="s">
        <v>135</v>
      </c>
      <c r="BM310" s="6" t="s">
        <v>685</v>
      </c>
    </row>
    <row r="311" spans="2:65" s="6" customFormat="1" ht="24" customHeight="1">
      <c r="B311" s="35"/>
      <c r="C311" s="95" t="s">
        <v>690</v>
      </c>
      <c r="D311" s="95" t="s">
        <v>114</v>
      </c>
      <c r="E311" s="96" t="s">
        <v>691</v>
      </c>
      <c r="F311" s="394" t="s">
        <v>692</v>
      </c>
      <c r="G311" s="353"/>
      <c r="H311" s="353"/>
      <c r="I311" s="353"/>
      <c r="J311" s="97" t="s">
        <v>334</v>
      </c>
      <c r="K311" s="98">
        <v>5</v>
      </c>
      <c r="L311" s="354"/>
      <c r="M311" s="355"/>
      <c r="N311" s="354">
        <f>ROUND($L$311*$K$311,0)</f>
        <v>0</v>
      </c>
      <c r="O311" s="355"/>
      <c r="P311" s="355"/>
      <c r="Q311" s="355"/>
      <c r="R311" s="37"/>
      <c r="T311" s="99"/>
      <c r="U311" s="20" t="s">
        <v>20</v>
      </c>
      <c r="V311" s="100">
        <v>0</v>
      </c>
      <c r="W311" s="100">
        <f>$V$311*$K$310</f>
        <v>0</v>
      </c>
      <c r="X311" s="100">
        <v>0</v>
      </c>
      <c r="Y311" s="100">
        <f>$X$311*$K$310</f>
        <v>0</v>
      </c>
      <c r="Z311" s="100">
        <v>0</v>
      </c>
      <c r="AA311" s="101">
        <f>$Z$311*$K$310</f>
        <v>0</v>
      </c>
      <c r="AR311" s="6" t="s">
        <v>135</v>
      </c>
      <c r="AT311" s="6" t="s">
        <v>114</v>
      </c>
      <c r="AU311" s="6" t="s">
        <v>39</v>
      </c>
      <c r="AY311" s="6" t="s">
        <v>112</v>
      </c>
      <c r="BE311" s="69">
        <f>IF($U$311="základní",$N$310,0)</f>
        <v>0</v>
      </c>
      <c r="BF311" s="69">
        <f>IF($U$311="snížená",$N$310,0)</f>
        <v>0</v>
      </c>
      <c r="BG311" s="69">
        <f>IF($U$311="zákl. přenesená",$N$310,0)</f>
        <v>0</v>
      </c>
      <c r="BH311" s="69">
        <f>IF($U$311="sníž. přenesená",$N$310,0)</f>
        <v>0</v>
      </c>
      <c r="BI311" s="69">
        <f>IF($U$311="nulová",$N$310,0)</f>
        <v>0</v>
      </c>
      <c r="BJ311" s="6" t="s">
        <v>2</v>
      </c>
      <c r="BK311" s="69">
        <f>ROUND($L$310*$K$310,0)</f>
        <v>0</v>
      </c>
      <c r="BL311" s="6" t="s">
        <v>135</v>
      </c>
      <c r="BM311" s="6" t="s">
        <v>689</v>
      </c>
    </row>
    <row r="312" spans="2:65" s="6" customFormat="1" ht="14.1" customHeight="1">
      <c r="B312" s="35"/>
      <c r="C312" s="95" t="s">
        <v>694</v>
      </c>
      <c r="D312" s="95" t="s">
        <v>114</v>
      </c>
      <c r="E312" s="96" t="s">
        <v>695</v>
      </c>
      <c r="F312" s="394" t="s">
        <v>696</v>
      </c>
      <c r="G312" s="353"/>
      <c r="H312" s="353"/>
      <c r="I312" s="353"/>
      <c r="J312" s="97" t="s">
        <v>334</v>
      </c>
      <c r="K312" s="98">
        <v>2</v>
      </c>
      <c r="L312" s="354"/>
      <c r="M312" s="355"/>
      <c r="N312" s="354">
        <f>ROUND($L$312*$K$312,0)</f>
        <v>0</v>
      </c>
      <c r="O312" s="355"/>
      <c r="P312" s="355"/>
      <c r="Q312" s="355"/>
      <c r="R312" s="37"/>
      <c r="T312" s="99"/>
      <c r="U312" s="20" t="s">
        <v>20</v>
      </c>
      <c r="V312" s="100">
        <v>0</v>
      </c>
      <c r="W312" s="100">
        <f>$V$312*$K$311</f>
        <v>0</v>
      </c>
      <c r="X312" s="100">
        <v>0</v>
      </c>
      <c r="Y312" s="100">
        <f>$X$312*$K$311</f>
        <v>0</v>
      </c>
      <c r="Z312" s="100">
        <v>0</v>
      </c>
      <c r="AA312" s="101">
        <f>$Z$312*$K$311</f>
        <v>0</v>
      </c>
      <c r="AR312" s="6" t="s">
        <v>135</v>
      </c>
      <c r="AT312" s="6" t="s">
        <v>114</v>
      </c>
      <c r="AU312" s="6" t="s">
        <v>39</v>
      </c>
      <c r="AY312" s="6" t="s">
        <v>112</v>
      </c>
      <c r="BE312" s="69">
        <f>IF($U$312="základní",$N$311,0)</f>
        <v>0</v>
      </c>
      <c r="BF312" s="69">
        <f>IF($U$312="snížená",$N$311,0)</f>
        <v>0</v>
      </c>
      <c r="BG312" s="69">
        <f>IF($U$312="zákl. přenesená",$N$311,0)</f>
        <v>0</v>
      </c>
      <c r="BH312" s="69">
        <f>IF($U$312="sníž. přenesená",$N$311,0)</f>
        <v>0</v>
      </c>
      <c r="BI312" s="69">
        <f>IF($U$312="nulová",$N$311,0)</f>
        <v>0</v>
      </c>
      <c r="BJ312" s="6" t="s">
        <v>2</v>
      </c>
      <c r="BK312" s="69">
        <f>ROUND($L$311*$K$311,0)</f>
        <v>0</v>
      </c>
      <c r="BL312" s="6" t="s">
        <v>135</v>
      </c>
      <c r="BM312" s="6" t="s">
        <v>693</v>
      </c>
    </row>
    <row r="313" spans="2:65" s="6" customFormat="1" ht="14.1" customHeight="1">
      <c r="B313" s="35"/>
      <c r="C313" s="95" t="s">
        <v>698</v>
      </c>
      <c r="D313" s="95" t="s">
        <v>114</v>
      </c>
      <c r="E313" s="96" t="s">
        <v>699</v>
      </c>
      <c r="F313" s="394" t="s">
        <v>700</v>
      </c>
      <c r="G313" s="353"/>
      <c r="H313" s="353"/>
      <c r="I313" s="353"/>
      <c r="J313" s="97" t="s">
        <v>334</v>
      </c>
      <c r="K313" s="98">
        <v>1</v>
      </c>
      <c r="L313" s="354"/>
      <c r="M313" s="355"/>
      <c r="N313" s="354">
        <f>ROUND($L$313*$K$313,0)</f>
        <v>0</v>
      </c>
      <c r="O313" s="355"/>
      <c r="P313" s="355"/>
      <c r="Q313" s="355"/>
      <c r="R313" s="37"/>
      <c r="T313" s="99"/>
      <c r="U313" s="20" t="s">
        <v>20</v>
      </c>
      <c r="V313" s="100">
        <v>0</v>
      </c>
      <c r="W313" s="100">
        <f>$V$313*$K$312</f>
        <v>0</v>
      </c>
      <c r="X313" s="100">
        <v>0</v>
      </c>
      <c r="Y313" s="100">
        <f>$X$313*$K$312</f>
        <v>0</v>
      </c>
      <c r="Z313" s="100">
        <v>0</v>
      </c>
      <c r="AA313" s="101">
        <f>$Z$313*$K$312</f>
        <v>0</v>
      </c>
      <c r="AR313" s="6" t="s">
        <v>135</v>
      </c>
      <c r="AT313" s="6" t="s">
        <v>114</v>
      </c>
      <c r="AU313" s="6" t="s">
        <v>39</v>
      </c>
      <c r="AY313" s="6" t="s">
        <v>112</v>
      </c>
      <c r="BE313" s="69">
        <f>IF($U$313="základní",$N$312,0)</f>
        <v>0</v>
      </c>
      <c r="BF313" s="69">
        <f>IF($U$313="snížená",$N$312,0)</f>
        <v>0</v>
      </c>
      <c r="BG313" s="69">
        <f>IF($U$313="zákl. přenesená",$N$312,0)</f>
        <v>0</v>
      </c>
      <c r="BH313" s="69">
        <f>IF($U$313="sníž. přenesená",$N$312,0)</f>
        <v>0</v>
      </c>
      <c r="BI313" s="69">
        <f>IF($U$313="nulová",$N$312,0)</f>
        <v>0</v>
      </c>
      <c r="BJ313" s="6" t="s">
        <v>2</v>
      </c>
      <c r="BK313" s="69">
        <f>ROUND($L$312*$K$312,0)</f>
        <v>0</v>
      </c>
      <c r="BL313" s="6" t="s">
        <v>135</v>
      </c>
      <c r="BM313" s="6" t="s">
        <v>697</v>
      </c>
    </row>
    <row r="314" spans="2:65" s="6" customFormat="1" ht="14.1" customHeight="1">
      <c r="B314" s="35"/>
      <c r="C314" s="95" t="s">
        <v>702</v>
      </c>
      <c r="D314" s="95" t="s">
        <v>114</v>
      </c>
      <c r="E314" s="96" t="s">
        <v>703</v>
      </c>
      <c r="F314" s="394" t="s">
        <v>704</v>
      </c>
      <c r="G314" s="353"/>
      <c r="H314" s="353"/>
      <c r="I314" s="353"/>
      <c r="J314" s="97" t="s">
        <v>334</v>
      </c>
      <c r="K314" s="98">
        <v>6</v>
      </c>
      <c r="L314" s="354"/>
      <c r="M314" s="355"/>
      <c r="N314" s="354">
        <f>ROUND($L$314*$K$314,0)</f>
        <v>0</v>
      </c>
      <c r="O314" s="355"/>
      <c r="P314" s="355"/>
      <c r="Q314" s="355"/>
      <c r="R314" s="37"/>
      <c r="T314" s="99"/>
      <c r="U314" s="20" t="s">
        <v>20</v>
      </c>
      <c r="V314" s="100">
        <v>0</v>
      </c>
      <c r="W314" s="100">
        <f>$V$314*$K$313</f>
        <v>0</v>
      </c>
      <c r="X314" s="100">
        <v>0</v>
      </c>
      <c r="Y314" s="100">
        <f>$X$314*$K$313</f>
        <v>0</v>
      </c>
      <c r="Z314" s="100">
        <v>0</v>
      </c>
      <c r="AA314" s="101">
        <f>$Z$314*$K$313</f>
        <v>0</v>
      </c>
      <c r="AR314" s="6" t="s">
        <v>135</v>
      </c>
      <c r="AT314" s="6" t="s">
        <v>114</v>
      </c>
      <c r="AU314" s="6" t="s">
        <v>39</v>
      </c>
      <c r="AY314" s="6" t="s">
        <v>112</v>
      </c>
      <c r="BE314" s="69">
        <f>IF($U$314="základní",$N$313,0)</f>
        <v>0</v>
      </c>
      <c r="BF314" s="69">
        <f>IF($U$314="snížená",$N$313,0)</f>
        <v>0</v>
      </c>
      <c r="BG314" s="69">
        <f>IF($U$314="zákl. přenesená",$N$313,0)</f>
        <v>0</v>
      </c>
      <c r="BH314" s="69">
        <f>IF($U$314="sníž. přenesená",$N$313,0)</f>
        <v>0</v>
      </c>
      <c r="BI314" s="69">
        <f>IF($U$314="nulová",$N$313,0)</f>
        <v>0</v>
      </c>
      <c r="BJ314" s="6" t="s">
        <v>2</v>
      </c>
      <c r="BK314" s="69">
        <f>ROUND($L$313*$K$313,0)</f>
        <v>0</v>
      </c>
      <c r="BL314" s="6" t="s">
        <v>135</v>
      </c>
      <c r="BM314" s="6" t="s">
        <v>701</v>
      </c>
    </row>
    <row r="315" spans="2:65" s="6" customFormat="1" ht="14.1" customHeight="1">
      <c r="B315" s="35"/>
      <c r="C315" s="95" t="s">
        <v>706</v>
      </c>
      <c r="D315" s="95" t="s">
        <v>114</v>
      </c>
      <c r="E315" s="96" t="s">
        <v>707</v>
      </c>
      <c r="F315" s="394" t="s">
        <v>708</v>
      </c>
      <c r="G315" s="353"/>
      <c r="H315" s="353"/>
      <c r="I315" s="353"/>
      <c r="J315" s="97" t="s">
        <v>334</v>
      </c>
      <c r="K315" s="98">
        <v>19</v>
      </c>
      <c r="L315" s="354"/>
      <c r="M315" s="355"/>
      <c r="N315" s="354">
        <f>ROUND($L$315*$K$315,0)</f>
        <v>0</v>
      </c>
      <c r="O315" s="355"/>
      <c r="P315" s="355"/>
      <c r="Q315" s="355"/>
      <c r="R315" s="37"/>
      <c r="T315" s="99"/>
      <c r="U315" s="20" t="s">
        <v>22</v>
      </c>
      <c r="V315" s="100">
        <v>0</v>
      </c>
      <c r="W315" s="100">
        <f>$V$315*$K$314</f>
        <v>0</v>
      </c>
      <c r="X315" s="100">
        <v>0</v>
      </c>
      <c r="Y315" s="100">
        <f>$X$315*$K$314</f>
        <v>0</v>
      </c>
      <c r="Z315" s="100">
        <v>0</v>
      </c>
      <c r="AA315" s="101">
        <f>$Z$315*$K$314</f>
        <v>0</v>
      </c>
      <c r="AR315" s="6" t="s">
        <v>135</v>
      </c>
      <c r="AT315" s="6" t="s">
        <v>114</v>
      </c>
      <c r="AU315" s="6" t="s">
        <v>39</v>
      </c>
      <c r="AY315" s="6" t="s">
        <v>112</v>
      </c>
      <c r="BE315" s="69">
        <f>IF($U$315="základní",$N$314,0)</f>
        <v>0</v>
      </c>
      <c r="BF315" s="69">
        <f>IF($U$315="snížená",$N$314,0)</f>
        <v>0</v>
      </c>
      <c r="BG315" s="69">
        <f>IF($U$315="zákl. přenesená",$N$314,0)</f>
        <v>0</v>
      </c>
      <c r="BH315" s="69">
        <f>IF($U$315="sníž. přenesená",$N$314,0)</f>
        <v>0</v>
      </c>
      <c r="BI315" s="69">
        <f>IF($U$315="nulová",$N$314,0)</f>
        <v>0</v>
      </c>
      <c r="BJ315" s="6" t="s">
        <v>39</v>
      </c>
      <c r="BK315" s="69">
        <f>ROUND($L$314*$K$314,0)</f>
        <v>0</v>
      </c>
      <c r="BL315" s="6" t="s">
        <v>135</v>
      </c>
      <c r="BM315" s="6" t="s">
        <v>705</v>
      </c>
    </row>
    <row r="316" spans="2:65" s="6" customFormat="1" ht="24" customHeight="1">
      <c r="B316" s="35"/>
      <c r="C316" s="95" t="s">
        <v>710</v>
      </c>
      <c r="D316" s="95" t="s">
        <v>114</v>
      </c>
      <c r="E316" s="96" t="s">
        <v>711</v>
      </c>
      <c r="F316" s="394" t="s">
        <v>712</v>
      </c>
      <c r="G316" s="353"/>
      <c r="H316" s="353"/>
      <c r="I316" s="353"/>
      <c r="J316" s="97" t="s">
        <v>431</v>
      </c>
      <c r="K316" s="98">
        <v>27.5</v>
      </c>
      <c r="L316" s="354"/>
      <c r="M316" s="355"/>
      <c r="N316" s="354">
        <f>ROUND($L$316*$K$316,0)</f>
        <v>0</v>
      </c>
      <c r="O316" s="355"/>
      <c r="P316" s="355"/>
      <c r="Q316" s="355"/>
      <c r="R316" s="37"/>
      <c r="T316" s="99"/>
      <c r="U316" s="20" t="s">
        <v>22</v>
      </c>
      <c r="V316" s="100">
        <v>2.374</v>
      </c>
      <c r="W316" s="100">
        <f>$V$316*$K$315</f>
        <v>45.106</v>
      </c>
      <c r="X316" s="100">
        <v>0.0433</v>
      </c>
      <c r="Y316" s="100">
        <f>$X$316*$K$315</f>
        <v>0.8227</v>
      </c>
      <c r="Z316" s="100">
        <v>0</v>
      </c>
      <c r="AA316" s="101">
        <f>$Z$316*$K$315</f>
        <v>0</v>
      </c>
      <c r="AR316" s="6" t="s">
        <v>135</v>
      </c>
      <c r="AT316" s="6" t="s">
        <v>114</v>
      </c>
      <c r="AU316" s="6" t="s">
        <v>39</v>
      </c>
      <c r="AY316" s="6" t="s">
        <v>112</v>
      </c>
      <c r="BE316" s="69">
        <f>IF($U$316="základní",$N$315,0)</f>
        <v>0</v>
      </c>
      <c r="BF316" s="69">
        <f>IF($U$316="snížená",$N$315,0)</f>
        <v>0</v>
      </c>
      <c r="BG316" s="69">
        <f>IF($U$316="zákl. přenesená",$N$315,0)</f>
        <v>0</v>
      </c>
      <c r="BH316" s="69">
        <f>IF($U$316="sníž. přenesená",$N$315,0)</f>
        <v>0</v>
      </c>
      <c r="BI316" s="69">
        <f>IF($U$316="nulová",$N$315,0)</f>
        <v>0</v>
      </c>
      <c r="BJ316" s="6" t="s">
        <v>39</v>
      </c>
      <c r="BK316" s="69">
        <f>ROUND($L$315*$K$315,0)</f>
        <v>0</v>
      </c>
      <c r="BL316" s="6" t="s">
        <v>135</v>
      </c>
      <c r="BM316" s="6" t="s">
        <v>709</v>
      </c>
    </row>
    <row r="317" spans="2:65" s="6" customFormat="1" ht="14.1" customHeight="1">
      <c r="B317" s="35"/>
      <c r="C317" s="95"/>
      <c r="D317" s="95" t="s">
        <v>114</v>
      </c>
      <c r="E317" s="116" t="s">
        <v>870</v>
      </c>
      <c r="F317" s="352" t="s">
        <v>872</v>
      </c>
      <c r="G317" s="353"/>
      <c r="H317" s="353"/>
      <c r="I317" s="353"/>
      <c r="J317" s="117" t="s">
        <v>501</v>
      </c>
      <c r="K317" s="98">
        <v>1.1</v>
      </c>
      <c r="L317" s="354"/>
      <c r="M317" s="355"/>
      <c r="N317" s="354">
        <f>K317*L317</f>
        <v>0</v>
      </c>
      <c r="O317" s="355"/>
      <c r="P317" s="355"/>
      <c r="Q317" s="355"/>
      <c r="R317" s="37"/>
      <c r="T317" s="99"/>
      <c r="U317" s="20" t="s">
        <v>22</v>
      </c>
      <c r="V317" s="100">
        <v>0.345</v>
      </c>
      <c r="W317" s="100">
        <f>$V$317*$K$316</f>
        <v>9.487499999999999</v>
      </c>
      <c r="X317" s="100">
        <v>0</v>
      </c>
      <c r="Y317" s="100">
        <f>$X$317*$K$316</f>
        <v>0</v>
      </c>
      <c r="Z317" s="100">
        <v>0</v>
      </c>
      <c r="AA317" s="101">
        <f>$Z$317*$K$316</f>
        <v>0</v>
      </c>
      <c r="AR317" s="6" t="s">
        <v>135</v>
      </c>
      <c r="AT317" s="6" t="s">
        <v>114</v>
      </c>
      <c r="AU317" s="6" t="s">
        <v>39</v>
      </c>
      <c r="AY317" s="6" t="s">
        <v>112</v>
      </c>
      <c r="BE317" s="69">
        <f>IF($U$317="základní",$N$316,0)</f>
        <v>0</v>
      </c>
      <c r="BF317" s="69">
        <f>IF($U$317="snížená",$N$316,0)</f>
        <v>0</v>
      </c>
      <c r="BG317" s="69">
        <f>IF($U$317="zákl. přenesená",$N$316,0)</f>
        <v>0</v>
      </c>
      <c r="BH317" s="69">
        <f>IF($U$317="sníž. přenesená",$N$316,0)</f>
        <v>0</v>
      </c>
      <c r="BI317" s="69">
        <f>IF($U$317="nulová",$N$316,0)</f>
        <v>0</v>
      </c>
      <c r="BJ317" s="6" t="s">
        <v>39</v>
      </c>
      <c r="BK317" s="69">
        <f>ROUND($L$316*$K$316,0)</f>
        <v>0</v>
      </c>
      <c r="BL317" s="6" t="s">
        <v>135</v>
      </c>
      <c r="BM317" s="6" t="s">
        <v>713</v>
      </c>
    </row>
    <row r="318" spans="2:63" s="6" customFormat="1" ht="14.1" customHeight="1">
      <c r="B318" s="35"/>
      <c r="C318" s="86"/>
      <c r="D318" s="94" t="s">
        <v>78</v>
      </c>
      <c r="E318" s="94"/>
      <c r="F318" s="94"/>
      <c r="G318" s="94"/>
      <c r="H318" s="94"/>
      <c r="I318" s="94"/>
      <c r="J318" s="94"/>
      <c r="K318" s="94"/>
      <c r="L318" s="112"/>
      <c r="M318" s="112"/>
      <c r="N318" s="407">
        <f>$BK$319</f>
        <v>0</v>
      </c>
      <c r="O318" s="407"/>
      <c r="P318" s="407"/>
      <c r="Q318" s="407"/>
      <c r="R318" s="37"/>
      <c r="T318" s="115"/>
      <c r="U318" s="20"/>
      <c r="V318" s="100"/>
      <c r="W318" s="100"/>
      <c r="X318" s="100"/>
      <c r="Y318" s="100"/>
      <c r="Z318" s="100"/>
      <c r="AA318" s="101"/>
      <c r="BE318" s="69"/>
      <c r="BF318" s="69"/>
      <c r="BG318" s="69"/>
      <c r="BH318" s="69"/>
      <c r="BI318" s="69"/>
      <c r="BK318" s="69"/>
    </row>
    <row r="319" spans="2:63" s="84" customFormat="1" ht="30.95" customHeight="1">
      <c r="B319" s="85"/>
      <c r="C319" s="95" t="s">
        <v>714</v>
      </c>
      <c r="D319" s="95" t="s">
        <v>114</v>
      </c>
      <c r="E319" s="96" t="s">
        <v>715</v>
      </c>
      <c r="F319" s="394" t="s">
        <v>716</v>
      </c>
      <c r="G319" s="353"/>
      <c r="H319" s="353"/>
      <c r="I319" s="353"/>
      <c r="J319" s="97" t="s">
        <v>431</v>
      </c>
      <c r="K319" s="98">
        <v>2.5</v>
      </c>
      <c r="L319" s="354"/>
      <c r="M319" s="355"/>
      <c r="N319" s="354">
        <f>ROUND($L$319*$K$319,0)</f>
        <v>0</v>
      </c>
      <c r="O319" s="355"/>
      <c r="P319" s="355"/>
      <c r="Q319" s="355"/>
      <c r="R319" s="88"/>
      <c r="T319" s="89"/>
      <c r="U319" s="86"/>
      <c r="V319" s="86"/>
      <c r="W319" s="90">
        <f>SUM($W$320:$W$324)</f>
        <v>22.1175</v>
      </c>
      <c r="X319" s="86"/>
      <c r="Y319" s="90">
        <f>SUM($Y$320:$Y$324)</f>
        <v>0.001825</v>
      </c>
      <c r="Z319" s="86"/>
      <c r="AA319" s="91">
        <f>SUM($AA$320:$AA$324)</f>
        <v>0.04</v>
      </c>
      <c r="AR319" s="92" t="s">
        <v>39</v>
      </c>
      <c r="AT319" s="92" t="s">
        <v>36</v>
      </c>
      <c r="AU319" s="92" t="s">
        <v>2</v>
      </c>
      <c r="AY319" s="92" t="s">
        <v>112</v>
      </c>
      <c r="BK319" s="93">
        <f>SUM($BK$320:$BK$324)</f>
        <v>0</v>
      </c>
    </row>
    <row r="320" spans="2:65" s="6" customFormat="1" ht="14.1" customHeight="1">
      <c r="B320" s="35"/>
      <c r="C320" s="95" t="s">
        <v>718</v>
      </c>
      <c r="D320" s="95" t="s">
        <v>114</v>
      </c>
      <c r="E320" s="96" t="s">
        <v>719</v>
      </c>
      <c r="F320" s="394" t="s">
        <v>720</v>
      </c>
      <c r="G320" s="353"/>
      <c r="H320" s="353"/>
      <c r="I320" s="353"/>
      <c r="J320" s="97" t="s">
        <v>431</v>
      </c>
      <c r="K320" s="98">
        <v>36.5</v>
      </c>
      <c r="L320" s="354"/>
      <c r="M320" s="355"/>
      <c r="N320" s="354">
        <f>ROUND($L$320*$K$320,0)</f>
        <v>0</v>
      </c>
      <c r="O320" s="355"/>
      <c r="P320" s="355"/>
      <c r="Q320" s="355"/>
      <c r="R320" s="37"/>
      <c r="T320" s="99"/>
      <c r="U320" s="20" t="s">
        <v>20</v>
      </c>
      <c r="V320" s="100">
        <v>0.357</v>
      </c>
      <c r="W320" s="100">
        <f>$V$320*$K$319</f>
        <v>0.8925</v>
      </c>
      <c r="X320" s="100">
        <v>0</v>
      </c>
      <c r="Y320" s="100">
        <f>$X$320*$K$319</f>
        <v>0</v>
      </c>
      <c r="Z320" s="100">
        <v>0.016</v>
      </c>
      <c r="AA320" s="101">
        <f>$Z$320*$K$319</f>
        <v>0.04</v>
      </c>
      <c r="AR320" s="6" t="s">
        <v>135</v>
      </c>
      <c r="AT320" s="6" t="s">
        <v>114</v>
      </c>
      <c r="AU320" s="6" t="s">
        <v>39</v>
      </c>
      <c r="AY320" s="6" t="s">
        <v>112</v>
      </c>
      <c r="BE320" s="69">
        <f>IF($U$320="základní",$N$319,0)</f>
        <v>0</v>
      </c>
      <c r="BF320" s="69">
        <f>IF($U$320="snížená",$N$319,0)</f>
        <v>0</v>
      </c>
      <c r="BG320" s="69">
        <f>IF($U$320="zákl. přenesená",$N$319,0)</f>
        <v>0</v>
      </c>
      <c r="BH320" s="69">
        <f>IF($U$320="sníž. přenesená",$N$319,0)</f>
        <v>0</v>
      </c>
      <c r="BI320" s="69">
        <f>IF($U$320="nulová",$N$319,0)</f>
        <v>0</v>
      </c>
      <c r="BJ320" s="6" t="s">
        <v>2</v>
      </c>
      <c r="BK320" s="69">
        <f>ROUND($L$319*$K$319,0)</f>
        <v>0</v>
      </c>
      <c r="BL320" s="6" t="s">
        <v>135</v>
      </c>
      <c r="BM320" s="6" t="s">
        <v>717</v>
      </c>
    </row>
    <row r="321" spans="2:65" s="6" customFormat="1" ht="14.1" customHeight="1">
      <c r="B321" s="35"/>
      <c r="C321" s="95" t="s">
        <v>722</v>
      </c>
      <c r="D321" s="95" t="s">
        <v>114</v>
      </c>
      <c r="E321" s="96" t="s">
        <v>723</v>
      </c>
      <c r="F321" s="394" t="s">
        <v>724</v>
      </c>
      <c r="G321" s="353"/>
      <c r="H321" s="353"/>
      <c r="I321" s="353"/>
      <c r="J321" s="97" t="s">
        <v>150</v>
      </c>
      <c r="K321" s="98">
        <v>10</v>
      </c>
      <c r="L321" s="354"/>
      <c r="M321" s="355"/>
      <c r="N321" s="354">
        <f>ROUND($L$321*$K$321,0)</f>
        <v>0</v>
      </c>
      <c r="O321" s="355"/>
      <c r="P321" s="355"/>
      <c r="Q321" s="355"/>
      <c r="R321" s="37"/>
      <c r="T321" s="99"/>
      <c r="U321" s="20" t="s">
        <v>22</v>
      </c>
      <c r="V321" s="100">
        <v>0.25</v>
      </c>
      <c r="W321" s="100">
        <f>$V$321*$K$320</f>
        <v>9.125</v>
      </c>
      <c r="X321" s="100">
        <v>5E-05</v>
      </c>
      <c r="Y321" s="100">
        <f>$X$321*$K$320</f>
        <v>0.001825</v>
      </c>
      <c r="Z321" s="100">
        <v>0</v>
      </c>
      <c r="AA321" s="101">
        <f>$Z$321*$K$320</f>
        <v>0</v>
      </c>
      <c r="AR321" s="6" t="s">
        <v>135</v>
      </c>
      <c r="AT321" s="6" t="s">
        <v>114</v>
      </c>
      <c r="AU321" s="6" t="s">
        <v>39</v>
      </c>
      <c r="AY321" s="6" t="s">
        <v>112</v>
      </c>
      <c r="BE321" s="69">
        <f>IF($U$321="základní",$N$320,0)</f>
        <v>0</v>
      </c>
      <c r="BF321" s="69">
        <f>IF($U$321="snížená",$N$320,0)</f>
        <v>0</v>
      </c>
      <c r="BG321" s="69">
        <f>IF($U$321="zákl. přenesená",$N$320,0)</f>
        <v>0</v>
      </c>
      <c r="BH321" s="69">
        <f>IF($U$321="sníž. přenesená",$N$320,0)</f>
        <v>0</v>
      </c>
      <c r="BI321" s="69">
        <f>IF($U$321="nulová",$N$320,0)</f>
        <v>0</v>
      </c>
      <c r="BJ321" s="6" t="s">
        <v>39</v>
      </c>
      <c r="BK321" s="69">
        <f>ROUND($L$320*$K$320,0)</f>
        <v>0</v>
      </c>
      <c r="BL321" s="6" t="s">
        <v>135</v>
      </c>
      <c r="BM321" s="6" t="s">
        <v>721</v>
      </c>
    </row>
    <row r="322" spans="2:65" s="6" customFormat="1" ht="24" customHeight="1">
      <c r="B322" s="35"/>
      <c r="C322" s="95" t="s">
        <v>726</v>
      </c>
      <c r="D322" s="95" t="s">
        <v>114</v>
      </c>
      <c r="E322" s="96" t="s">
        <v>727</v>
      </c>
      <c r="F322" s="352" t="s">
        <v>871</v>
      </c>
      <c r="G322" s="353"/>
      <c r="H322" s="353"/>
      <c r="I322" s="353"/>
      <c r="J322" s="97" t="s">
        <v>501</v>
      </c>
      <c r="K322" s="98">
        <v>1.81</v>
      </c>
      <c r="L322" s="354"/>
      <c r="M322" s="355"/>
      <c r="N322" s="354">
        <f>ROUND($L$322*$K$322,0)</f>
        <v>0</v>
      </c>
      <c r="O322" s="355"/>
      <c r="P322" s="355"/>
      <c r="Q322" s="355"/>
      <c r="R322" s="37"/>
      <c r="T322" s="99"/>
      <c r="U322" s="20" t="s">
        <v>20</v>
      </c>
      <c r="V322" s="100">
        <v>1.21</v>
      </c>
      <c r="W322" s="100">
        <f>$V$322*$K$321</f>
        <v>12.1</v>
      </c>
      <c r="X322" s="100">
        <v>0</v>
      </c>
      <c r="Y322" s="100">
        <f>$X$322*$K$321</f>
        <v>0</v>
      </c>
      <c r="Z322" s="100">
        <v>0</v>
      </c>
      <c r="AA322" s="101">
        <f>$Z$322*$K$321</f>
        <v>0</v>
      </c>
      <c r="AR322" s="6" t="s">
        <v>135</v>
      </c>
      <c r="AT322" s="6" t="s">
        <v>114</v>
      </c>
      <c r="AU322" s="6" t="s">
        <v>39</v>
      </c>
      <c r="AY322" s="6" t="s">
        <v>112</v>
      </c>
      <c r="BE322" s="69">
        <f>IF($U$322="základní",$N$321,0)</f>
        <v>0</v>
      </c>
      <c r="BF322" s="69">
        <f>IF($U$322="snížená",$N$321,0)</f>
        <v>0</v>
      </c>
      <c r="BG322" s="69">
        <f>IF($U$322="zákl. přenesená",$N$321,0)</f>
        <v>0</v>
      </c>
      <c r="BH322" s="69">
        <f>IF($U$322="sníž. přenesená",$N$321,0)</f>
        <v>0</v>
      </c>
      <c r="BI322" s="69">
        <f>IF($U$322="nulová",$N$321,0)</f>
        <v>0</v>
      </c>
      <c r="BJ322" s="6" t="s">
        <v>2</v>
      </c>
      <c r="BK322" s="69">
        <f>ROUND($L$321*$K$321,0)</f>
        <v>0</v>
      </c>
      <c r="BL322" s="6" t="s">
        <v>135</v>
      </c>
      <c r="BM322" s="6" t="s">
        <v>725</v>
      </c>
    </row>
    <row r="323" spans="2:65" s="6" customFormat="1" ht="24" customHeight="1">
      <c r="B323" s="35"/>
      <c r="C323" s="95" t="s">
        <v>729</v>
      </c>
      <c r="D323" s="95" t="s">
        <v>114</v>
      </c>
      <c r="E323" s="96" t="s">
        <v>730</v>
      </c>
      <c r="F323" s="394" t="s">
        <v>731</v>
      </c>
      <c r="G323" s="353"/>
      <c r="H323" s="353"/>
      <c r="I323" s="353"/>
      <c r="J323" s="97" t="s">
        <v>289</v>
      </c>
      <c r="K323" s="98">
        <v>1</v>
      </c>
      <c r="L323" s="354"/>
      <c r="M323" s="355"/>
      <c r="N323" s="354">
        <f>ROUND($L$323*$K$323,0)</f>
        <v>0</v>
      </c>
      <c r="O323" s="355"/>
      <c r="P323" s="355"/>
      <c r="Q323" s="355"/>
      <c r="R323" s="37"/>
      <c r="T323" s="99"/>
      <c r="U323" s="20" t="s">
        <v>22</v>
      </c>
      <c r="V323" s="100">
        <v>0</v>
      </c>
      <c r="W323" s="100">
        <f>$V$323*$K$322</f>
        <v>0</v>
      </c>
      <c r="X323" s="100">
        <v>0</v>
      </c>
      <c r="Y323" s="100">
        <f>$X$323*$K$322</f>
        <v>0</v>
      </c>
      <c r="Z323" s="100">
        <v>0</v>
      </c>
      <c r="AA323" s="101">
        <f>$Z$323*$K$322</f>
        <v>0</v>
      </c>
      <c r="AR323" s="6" t="s">
        <v>135</v>
      </c>
      <c r="AT323" s="6" t="s">
        <v>114</v>
      </c>
      <c r="AU323" s="6" t="s">
        <v>39</v>
      </c>
      <c r="AY323" s="6" t="s">
        <v>112</v>
      </c>
      <c r="BE323" s="69">
        <f>IF($U$323="základní",$N$322,0)</f>
        <v>0</v>
      </c>
      <c r="BF323" s="69">
        <f>IF($U$323="snížená",$N$322,0)</f>
        <v>0</v>
      </c>
      <c r="BG323" s="69">
        <f>IF($U$323="zákl. přenesená",$N$322,0)</f>
        <v>0</v>
      </c>
      <c r="BH323" s="69">
        <f>IF($U$323="sníž. přenesená",$N$322,0)</f>
        <v>0</v>
      </c>
      <c r="BI323" s="69">
        <f>IF($U$323="nulová",$N$322,0)</f>
        <v>0</v>
      </c>
      <c r="BJ323" s="6" t="s">
        <v>39</v>
      </c>
      <c r="BK323" s="69">
        <f>ROUND($L$322*$K$322,0)</f>
        <v>0</v>
      </c>
      <c r="BL323" s="6" t="s">
        <v>135</v>
      </c>
      <c r="BM323" s="6" t="s">
        <v>728</v>
      </c>
    </row>
    <row r="324" spans="2:65" s="6" customFormat="1" ht="24" customHeight="1">
      <c r="B324" s="35"/>
      <c r="C324" s="86"/>
      <c r="D324" s="94" t="s">
        <v>79</v>
      </c>
      <c r="E324" s="94"/>
      <c r="F324" s="94"/>
      <c r="G324" s="94"/>
      <c r="H324" s="94"/>
      <c r="I324" s="94"/>
      <c r="J324" s="94"/>
      <c r="K324" s="94"/>
      <c r="L324" s="112"/>
      <c r="M324" s="112"/>
      <c r="N324" s="398">
        <f>$BK$325</f>
        <v>0</v>
      </c>
      <c r="O324" s="397"/>
      <c r="P324" s="397"/>
      <c r="Q324" s="397"/>
      <c r="R324" s="37"/>
      <c r="T324" s="99"/>
      <c r="U324" s="20" t="s">
        <v>20</v>
      </c>
      <c r="V324" s="100">
        <v>0</v>
      </c>
      <c r="W324" s="100">
        <f>$V$324*$K$323</f>
        <v>0</v>
      </c>
      <c r="X324" s="100">
        <v>0</v>
      </c>
      <c r="Y324" s="100">
        <f>$X$324*$K$323</f>
        <v>0</v>
      </c>
      <c r="Z324" s="100">
        <v>0</v>
      </c>
      <c r="AA324" s="101">
        <f>$Z$324*$K$323</f>
        <v>0</v>
      </c>
      <c r="AR324" s="6" t="s">
        <v>135</v>
      </c>
      <c r="AT324" s="6" t="s">
        <v>114</v>
      </c>
      <c r="AU324" s="6" t="s">
        <v>39</v>
      </c>
      <c r="AY324" s="6" t="s">
        <v>112</v>
      </c>
      <c r="BE324" s="69">
        <f>IF($U$324="základní",$N$323,0)</f>
        <v>0</v>
      </c>
      <c r="BF324" s="69">
        <f>IF($U$324="snížená",$N$323,0)</f>
        <v>0</v>
      </c>
      <c r="BG324" s="69">
        <f>IF($U$324="zákl. přenesená",$N$323,0)</f>
        <v>0</v>
      </c>
      <c r="BH324" s="69">
        <f>IF($U$324="sníž. přenesená",$N$323,0)</f>
        <v>0</v>
      </c>
      <c r="BI324" s="69">
        <f>IF($U$324="nulová",$N$323,0)</f>
        <v>0</v>
      </c>
      <c r="BJ324" s="6" t="s">
        <v>2</v>
      </c>
      <c r="BK324" s="69">
        <f>ROUND($L$323*$K$323,0)</f>
        <v>0</v>
      </c>
      <c r="BL324" s="6" t="s">
        <v>135</v>
      </c>
      <c r="BM324" s="6" t="s">
        <v>732</v>
      </c>
    </row>
    <row r="325" spans="2:63" s="84" customFormat="1" ht="30.95" customHeight="1">
      <c r="B325" s="85"/>
      <c r="C325" s="95" t="s">
        <v>733</v>
      </c>
      <c r="D325" s="95" t="s">
        <v>114</v>
      </c>
      <c r="E325" s="96" t="s">
        <v>734</v>
      </c>
      <c r="F325" s="394" t="s">
        <v>735</v>
      </c>
      <c r="G325" s="353"/>
      <c r="H325" s="353"/>
      <c r="I325" s="353"/>
      <c r="J325" s="97" t="s">
        <v>431</v>
      </c>
      <c r="K325" s="98">
        <v>45.2</v>
      </c>
      <c r="L325" s="354"/>
      <c r="M325" s="355"/>
      <c r="N325" s="354">
        <f>ROUND($L$325*$K$325,0)</f>
        <v>0</v>
      </c>
      <c r="O325" s="355"/>
      <c r="P325" s="355"/>
      <c r="Q325" s="355"/>
      <c r="R325" s="88"/>
      <c r="T325" s="89"/>
      <c r="U325" s="86"/>
      <c r="V325" s="86"/>
      <c r="W325" s="90">
        <f>SUM($W$326:$W$329)</f>
        <v>79.60929999999999</v>
      </c>
      <c r="X325" s="86"/>
      <c r="Y325" s="90">
        <f>SUM($Y$326:$Y$329)</f>
        <v>0.4323083</v>
      </c>
      <c r="Z325" s="86"/>
      <c r="AA325" s="91">
        <f>SUM($AA$326:$AA$329)</f>
        <v>0</v>
      </c>
      <c r="AR325" s="92" t="s">
        <v>39</v>
      </c>
      <c r="AT325" s="92" t="s">
        <v>36</v>
      </c>
      <c r="AU325" s="92" t="s">
        <v>2</v>
      </c>
      <c r="AY325" s="92" t="s">
        <v>112</v>
      </c>
      <c r="BK325" s="93">
        <f>SUM($BK$326:$BK$329)</f>
        <v>0</v>
      </c>
    </row>
    <row r="326" spans="2:65" s="6" customFormat="1" ht="24" customHeight="1">
      <c r="B326" s="35"/>
      <c r="C326" s="95" t="s">
        <v>737</v>
      </c>
      <c r="D326" s="95" t="s">
        <v>114</v>
      </c>
      <c r="E326" s="96" t="s">
        <v>738</v>
      </c>
      <c r="F326" s="394" t="s">
        <v>739</v>
      </c>
      <c r="G326" s="353"/>
      <c r="H326" s="353"/>
      <c r="I326" s="353"/>
      <c r="J326" s="97" t="s">
        <v>140</v>
      </c>
      <c r="K326" s="98">
        <v>128.39</v>
      </c>
      <c r="L326" s="354"/>
      <c r="M326" s="355"/>
      <c r="N326" s="354">
        <f>ROUND($L$326*$K$326,0)</f>
        <v>0</v>
      </c>
      <c r="O326" s="355"/>
      <c r="P326" s="355"/>
      <c r="Q326" s="355"/>
      <c r="R326" s="37"/>
      <c r="T326" s="99"/>
      <c r="U326" s="20" t="s">
        <v>22</v>
      </c>
      <c r="V326" s="100">
        <v>0.199</v>
      </c>
      <c r="W326" s="100">
        <f>$V$326*$K$325</f>
        <v>8.994800000000001</v>
      </c>
      <c r="X326" s="100">
        <v>0.00056</v>
      </c>
      <c r="Y326" s="100">
        <f>$X$326*$K$325</f>
        <v>0.025311999999999998</v>
      </c>
      <c r="Z326" s="100">
        <v>0</v>
      </c>
      <c r="AA326" s="101">
        <f>$Z$326*$K$325</f>
        <v>0</v>
      </c>
      <c r="AR326" s="6" t="s">
        <v>135</v>
      </c>
      <c r="AT326" s="6" t="s">
        <v>114</v>
      </c>
      <c r="AU326" s="6" t="s">
        <v>39</v>
      </c>
      <c r="AY326" s="6" t="s">
        <v>112</v>
      </c>
      <c r="BE326" s="69">
        <f>IF($U$326="základní",$N$325,0)</f>
        <v>0</v>
      </c>
      <c r="BF326" s="69">
        <f>IF($U$326="snížená",$N$325,0)</f>
        <v>0</v>
      </c>
      <c r="BG326" s="69">
        <f>IF($U$326="zákl. přenesená",$N$325,0)</f>
        <v>0</v>
      </c>
      <c r="BH326" s="69">
        <f>IF($U$326="sníž. přenesená",$N$325,0)</f>
        <v>0</v>
      </c>
      <c r="BI326" s="69">
        <f>IF($U$326="nulová",$N$325,0)</f>
        <v>0</v>
      </c>
      <c r="BJ326" s="6" t="s">
        <v>39</v>
      </c>
      <c r="BK326" s="69">
        <f>ROUND($L$325*$K$325,0)</f>
        <v>0</v>
      </c>
      <c r="BL326" s="6" t="s">
        <v>135</v>
      </c>
      <c r="BM326" s="6" t="s">
        <v>736</v>
      </c>
    </row>
    <row r="327" spans="2:65" s="6" customFormat="1" ht="24" customHeight="1">
      <c r="B327" s="35"/>
      <c r="C327" s="102" t="s">
        <v>741</v>
      </c>
      <c r="D327" s="102" t="s">
        <v>245</v>
      </c>
      <c r="E327" s="103" t="s">
        <v>742</v>
      </c>
      <c r="F327" s="399" t="s">
        <v>1357</v>
      </c>
      <c r="G327" s="400"/>
      <c r="H327" s="400"/>
      <c r="I327" s="400"/>
      <c r="J327" s="104" t="s">
        <v>140</v>
      </c>
      <c r="K327" s="105">
        <v>146.3</v>
      </c>
      <c r="L327" s="401"/>
      <c r="M327" s="402"/>
      <c r="N327" s="401">
        <f>ROUND($L$327*$K$327,0)</f>
        <v>0</v>
      </c>
      <c r="O327" s="355"/>
      <c r="P327" s="355"/>
      <c r="Q327" s="355"/>
      <c r="R327" s="37"/>
      <c r="T327" s="99"/>
      <c r="U327" s="20" t="s">
        <v>22</v>
      </c>
      <c r="V327" s="100">
        <v>0.55</v>
      </c>
      <c r="W327" s="100">
        <f>$V$327*$K$326</f>
        <v>70.61449999999999</v>
      </c>
      <c r="X327" s="100">
        <v>0.00317</v>
      </c>
      <c r="Y327" s="100">
        <f>$X$327*$K$326</f>
        <v>0.4069963</v>
      </c>
      <c r="Z327" s="100">
        <v>0</v>
      </c>
      <c r="AA327" s="101">
        <f>$Z$327*$K$326</f>
        <v>0</v>
      </c>
      <c r="AR327" s="6" t="s">
        <v>135</v>
      </c>
      <c r="AT327" s="6" t="s">
        <v>114</v>
      </c>
      <c r="AU327" s="6" t="s">
        <v>39</v>
      </c>
      <c r="AY327" s="6" t="s">
        <v>112</v>
      </c>
      <c r="BE327" s="69">
        <f>IF($U$327="základní",$N$326,0)</f>
        <v>0</v>
      </c>
      <c r="BF327" s="69">
        <f>IF($U$327="snížená",$N$326,0)</f>
        <v>0</v>
      </c>
      <c r="BG327" s="69">
        <f>IF($U$327="zákl. přenesená",$N$326,0)</f>
        <v>0</v>
      </c>
      <c r="BH327" s="69">
        <f>IF($U$327="sníž. přenesená",$N$326,0)</f>
        <v>0</v>
      </c>
      <c r="BI327" s="69">
        <f>IF($U$327="nulová",$N$326,0)</f>
        <v>0</v>
      </c>
      <c r="BJ327" s="6" t="s">
        <v>39</v>
      </c>
      <c r="BK327" s="69">
        <f>ROUND($L$326*$K$326,0)</f>
        <v>0</v>
      </c>
      <c r="BL327" s="6" t="s">
        <v>135</v>
      </c>
      <c r="BM327" s="6" t="s">
        <v>740</v>
      </c>
    </row>
    <row r="328" spans="2:65" s="6" customFormat="1" ht="14.1" customHeight="1">
      <c r="B328" s="35"/>
      <c r="C328" s="95" t="s">
        <v>744</v>
      </c>
      <c r="D328" s="95" t="s">
        <v>114</v>
      </c>
      <c r="E328" s="96" t="s">
        <v>745</v>
      </c>
      <c r="F328" s="394" t="s">
        <v>746</v>
      </c>
      <c r="G328" s="353"/>
      <c r="H328" s="353"/>
      <c r="I328" s="353"/>
      <c r="J328" s="97" t="s">
        <v>501</v>
      </c>
      <c r="K328" s="98">
        <v>6.58</v>
      </c>
      <c r="L328" s="354"/>
      <c r="M328" s="355"/>
      <c r="N328" s="354">
        <f>ROUND($L$328*$K$328,0)</f>
        <v>0</v>
      </c>
      <c r="O328" s="355"/>
      <c r="P328" s="355"/>
      <c r="Q328" s="355"/>
      <c r="R328" s="37"/>
      <c r="T328" s="99"/>
      <c r="U328" s="20" t="s">
        <v>22</v>
      </c>
      <c r="V328" s="100">
        <v>0</v>
      </c>
      <c r="W328" s="100">
        <f>$V$328*$K$327</f>
        <v>0</v>
      </c>
      <c r="X328" s="100">
        <v>0</v>
      </c>
      <c r="Y328" s="100">
        <f>$X$328*$K$327</f>
        <v>0</v>
      </c>
      <c r="Z328" s="100">
        <v>0</v>
      </c>
      <c r="AA328" s="101">
        <f>$Z$328*$K$327</f>
        <v>0</v>
      </c>
      <c r="AR328" s="6" t="s">
        <v>492</v>
      </c>
      <c r="AT328" s="6" t="s">
        <v>245</v>
      </c>
      <c r="AU328" s="6" t="s">
        <v>39</v>
      </c>
      <c r="AY328" s="6" t="s">
        <v>112</v>
      </c>
      <c r="BE328" s="69">
        <f>IF($U$328="základní",$N$327,0)</f>
        <v>0</v>
      </c>
      <c r="BF328" s="69">
        <f>IF($U$328="snížená",$N$327,0)</f>
        <v>0</v>
      </c>
      <c r="BG328" s="69">
        <f>IF($U$328="zákl. přenesená",$N$327,0)</f>
        <v>0</v>
      </c>
      <c r="BH328" s="69">
        <f>IF($U$328="sníž. přenesená",$N$327,0)</f>
        <v>0</v>
      </c>
      <c r="BI328" s="69">
        <f>IF($U$328="nulová",$N$327,0)</f>
        <v>0</v>
      </c>
      <c r="BJ328" s="6" t="s">
        <v>39</v>
      </c>
      <c r="BK328" s="69">
        <f>ROUND($L$327*$K$327,0)</f>
        <v>0</v>
      </c>
      <c r="BL328" s="6" t="s">
        <v>135</v>
      </c>
      <c r="BM328" s="6" t="s">
        <v>743</v>
      </c>
    </row>
    <row r="329" spans="2:65" s="6" customFormat="1" ht="24" customHeight="1">
      <c r="B329" s="35"/>
      <c r="C329" s="86"/>
      <c r="D329" s="94" t="s">
        <v>80</v>
      </c>
      <c r="E329" s="94"/>
      <c r="F329" s="94"/>
      <c r="G329" s="94"/>
      <c r="H329" s="94"/>
      <c r="I329" s="94"/>
      <c r="J329" s="94"/>
      <c r="K329" s="94"/>
      <c r="L329" s="112"/>
      <c r="M329" s="112"/>
      <c r="N329" s="398">
        <f>$BK$330</f>
        <v>0</v>
      </c>
      <c r="O329" s="397"/>
      <c r="P329" s="397"/>
      <c r="Q329" s="397"/>
      <c r="R329" s="37"/>
      <c r="T329" s="99"/>
      <c r="U329" s="20" t="s">
        <v>22</v>
      </c>
      <c r="V329" s="100">
        <v>0</v>
      </c>
      <c r="W329" s="100">
        <f>$V$329*$K$328</f>
        <v>0</v>
      </c>
      <c r="X329" s="100">
        <v>0</v>
      </c>
      <c r="Y329" s="100">
        <f>$X$329*$K$328</f>
        <v>0</v>
      </c>
      <c r="Z329" s="100">
        <v>0</v>
      </c>
      <c r="AA329" s="101">
        <f>$Z$329*$K$328</f>
        <v>0</v>
      </c>
      <c r="AR329" s="6" t="s">
        <v>135</v>
      </c>
      <c r="AT329" s="6" t="s">
        <v>114</v>
      </c>
      <c r="AU329" s="6" t="s">
        <v>39</v>
      </c>
      <c r="AY329" s="6" t="s">
        <v>112</v>
      </c>
      <c r="BE329" s="69">
        <f>IF($U$329="základní",$N$328,0)</f>
        <v>0</v>
      </c>
      <c r="BF329" s="69">
        <f>IF($U$329="snížená",$N$328,0)</f>
        <v>0</v>
      </c>
      <c r="BG329" s="69">
        <f>IF($U$329="zákl. přenesená",$N$328,0)</f>
        <v>0</v>
      </c>
      <c r="BH329" s="69">
        <f>IF($U$329="sníž. přenesená",$N$328,0)</f>
        <v>0</v>
      </c>
      <c r="BI329" s="69">
        <f>IF($U$329="nulová",$N$328,0)</f>
        <v>0</v>
      </c>
      <c r="BJ329" s="6" t="s">
        <v>39</v>
      </c>
      <c r="BK329" s="69">
        <f>ROUND($L$328*$K$328,0)</f>
        <v>0</v>
      </c>
      <c r="BL329" s="6" t="s">
        <v>135</v>
      </c>
      <c r="BM329" s="6" t="s">
        <v>747</v>
      </c>
    </row>
    <row r="330" spans="2:63" s="84" customFormat="1" ht="30.95" customHeight="1">
      <c r="B330" s="85"/>
      <c r="C330" s="95" t="s">
        <v>748</v>
      </c>
      <c r="D330" s="95" t="s">
        <v>114</v>
      </c>
      <c r="E330" s="96" t="s">
        <v>749</v>
      </c>
      <c r="F330" s="394" t="s">
        <v>750</v>
      </c>
      <c r="G330" s="353"/>
      <c r="H330" s="353"/>
      <c r="I330" s="353"/>
      <c r="J330" s="97" t="s">
        <v>140</v>
      </c>
      <c r="K330" s="98">
        <v>425</v>
      </c>
      <c r="L330" s="354"/>
      <c r="M330" s="355"/>
      <c r="N330" s="354">
        <f>ROUND($L$330*$K$330,0)</f>
        <v>0</v>
      </c>
      <c r="O330" s="355"/>
      <c r="P330" s="355"/>
      <c r="Q330" s="355"/>
      <c r="R330" s="88"/>
      <c r="T330" s="89"/>
      <c r="U330" s="86"/>
      <c r="V330" s="86"/>
      <c r="W330" s="90">
        <f>SUM($W$331:$W$338)</f>
        <v>316.0825</v>
      </c>
      <c r="X330" s="86"/>
      <c r="Y330" s="90">
        <f>SUM($Y$331:$Y$338)</f>
        <v>4.1726685</v>
      </c>
      <c r="Z330" s="86"/>
      <c r="AA330" s="91">
        <f>SUM($AA$331:$AA$338)</f>
        <v>1.4224999999999999</v>
      </c>
      <c r="AR330" s="92" t="s">
        <v>39</v>
      </c>
      <c r="AT330" s="92" t="s">
        <v>36</v>
      </c>
      <c r="AU330" s="92" t="s">
        <v>2</v>
      </c>
      <c r="AY330" s="92" t="s">
        <v>112</v>
      </c>
      <c r="BK330" s="93">
        <f>SUM($BK$331:$BK$338)</f>
        <v>0</v>
      </c>
    </row>
    <row r="331" spans="2:65" s="6" customFormat="1" ht="14.1" customHeight="1">
      <c r="B331" s="35"/>
      <c r="C331" s="95" t="s">
        <v>752</v>
      </c>
      <c r="D331" s="95" t="s">
        <v>114</v>
      </c>
      <c r="E331" s="96" t="s">
        <v>753</v>
      </c>
      <c r="F331" s="394" t="s">
        <v>754</v>
      </c>
      <c r="G331" s="353"/>
      <c r="H331" s="353"/>
      <c r="I331" s="353"/>
      <c r="J331" s="97" t="s">
        <v>140</v>
      </c>
      <c r="K331" s="98">
        <v>120</v>
      </c>
      <c r="L331" s="354"/>
      <c r="M331" s="355"/>
      <c r="N331" s="354">
        <f>ROUND($L$331*$K$331,0)</f>
        <v>0</v>
      </c>
      <c r="O331" s="355"/>
      <c r="P331" s="355"/>
      <c r="Q331" s="355"/>
      <c r="R331" s="37"/>
      <c r="T331" s="99"/>
      <c r="U331" s="20" t="s">
        <v>20</v>
      </c>
      <c r="V331" s="100">
        <v>0.105</v>
      </c>
      <c r="W331" s="100">
        <f>$V$331*$K$330</f>
        <v>44.625</v>
      </c>
      <c r="X331" s="100">
        <v>0</v>
      </c>
      <c r="Y331" s="100">
        <f>$X$331*$K$330</f>
        <v>0</v>
      </c>
      <c r="Z331" s="100">
        <v>0.0025</v>
      </c>
      <c r="AA331" s="101">
        <f>$Z$331*$K$330</f>
        <v>1.0625</v>
      </c>
      <c r="AR331" s="6" t="s">
        <v>135</v>
      </c>
      <c r="AT331" s="6" t="s">
        <v>114</v>
      </c>
      <c r="AU331" s="6" t="s">
        <v>39</v>
      </c>
      <c r="AY331" s="6" t="s">
        <v>112</v>
      </c>
      <c r="BE331" s="69">
        <f>IF($U$331="základní",$N$330,0)</f>
        <v>0</v>
      </c>
      <c r="BF331" s="69">
        <f>IF($U$331="snížená",$N$330,0)</f>
        <v>0</v>
      </c>
      <c r="BG331" s="69">
        <f>IF($U$331="zákl. přenesená",$N$330,0)</f>
        <v>0</v>
      </c>
      <c r="BH331" s="69">
        <f>IF($U$331="sníž. přenesená",$N$330,0)</f>
        <v>0</v>
      </c>
      <c r="BI331" s="69">
        <f>IF($U$331="nulová",$N$330,0)</f>
        <v>0</v>
      </c>
      <c r="BJ331" s="6" t="s">
        <v>2</v>
      </c>
      <c r="BK331" s="69">
        <f>ROUND($L$330*$K$330,0)</f>
        <v>0</v>
      </c>
      <c r="BL331" s="6" t="s">
        <v>135</v>
      </c>
      <c r="BM331" s="6" t="s">
        <v>751</v>
      </c>
    </row>
    <row r="332" spans="2:65" s="6" customFormat="1" ht="14.1" customHeight="1">
      <c r="B332" s="35"/>
      <c r="C332" s="95" t="s">
        <v>756</v>
      </c>
      <c r="D332" s="95" t="s">
        <v>114</v>
      </c>
      <c r="E332" s="96" t="s">
        <v>757</v>
      </c>
      <c r="F332" s="394" t="s">
        <v>758</v>
      </c>
      <c r="G332" s="353"/>
      <c r="H332" s="353"/>
      <c r="I332" s="353"/>
      <c r="J332" s="97" t="s">
        <v>140</v>
      </c>
      <c r="K332" s="98">
        <v>135.35</v>
      </c>
      <c r="L332" s="354"/>
      <c r="M332" s="355"/>
      <c r="N332" s="354">
        <f>ROUND($L$332*$K$332,0)</f>
        <v>0</v>
      </c>
      <c r="O332" s="355"/>
      <c r="P332" s="355"/>
      <c r="Q332" s="355"/>
      <c r="R332" s="37"/>
      <c r="T332" s="99"/>
      <c r="U332" s="20" t="s">
        <v>20</v>
      </c>
      <c r="V332" s="100">
        <v>0.255</v>
      </c>
      <c r="W332" s="100">
        <f>$V$332*$K$331</f>
        <v>30.6</v>
      </c>
      <c r="X332" s="100">
        <v>0</v>
      </c>
      <c r="Y332" s="100">
        <f>$X$332*$K$331</f>
        <v>0</v>
      </c>
      <c r="Z332" s="100">
        <v>0.003</v>
      </c>
      <c r="AA332" s="101">
        <f>$Z$332*$K$331</f>
        <v>0.36</v>
      </c>
      <c r="AR332" s="6" t="s">
        <v>135</v>
      </c>
      <c r="AT332" s="6" t="s">
        <v>114</v>
      </c>
      <c r="AU332" s="6" t="s">
        <v>39</v>
      </c>
      <c r="AY332" s="6" t="s">
        <v>112</v>
      </c>
      <c r="BE332" s="69">
        <f>IF($U$332="základní",$N$331,0)</f>
        <v>0</v>
      </c>
      <c r="BF332" s="69">
        <f>IF($U$332="snížená",$N$331,0)</f>
        <v>0</v>
      </c>
      <c r="BG332" s="69">
        <f>IF($U$332="zákl. přenesená",$N$331,0)</f>
        <v>0</v>
      </c>
      <c r="BH332" s="69">
        <f>IF($U$332="sníž. přenesená",$N$331,0)</f>
        <v>0</v>
      </c>
      <c r="BI332" s="69">
        <f>IF($U$332="nulová",$N$331,0)</f>
        <v>0</v>
      </c>
      <c r="BJ332" s="6" t="s">
        <v>2</v>
      </c>
      <c r="BK332" s="69">
        <f>ROUND($L$331*$K$331,0)</f>
        <v>0</v>
      </c>
      <c r="BL332" s="6" t="s">
        <v>135</v>
      </c>
      <c r="BM332" s="6" t="s">
        <v>755</v>
      </c>
    </row>
    <row r="333" spans="2:65" s="6" customFormat="1" ht="14.1" customHeight="1">
      <c r="B333" s="35"/>
      <c r="C333" s="102" t="s">
        <v>760</v>
      </c>
      <c r="D333" s="102" t="s">
        <v>245</v>
      </c>
      <c r="E333" s="103" t="s">
        <v>761</v>
      </c>
      <c r="F333" s="399" t="s">
        <v>1358</v>
      </c>
      <c r="G333" s="400"/>
      <c r="H333" s="400"/>
      <c r="I333" s="400"/>
      <c r="J333" s="104" t="s">
        <v>140</v>
      </c>
      <c r="K333" s="105">
        <v>143</v>
      </c>
      <c r="L333" s="401"/>
      <c r="M333" s="402"/>
      <c r="N333" s="401">
        <f>ROUND($L$333*$K$333,0)</f>
        <v>0</v>
      </c>
      <c r="O333" s="355"/>
      <c r="P333" s="355"/>
      <c r="Q333" s="355"/>
      <c r="R333" s="37"/>
      <c r="T333" s="99"/>
      <c r="U333" s="20" t="s">
        <v>20</v>
      </c>
      <c r="V333" s="100">
        <v>0.2</v>
      </c>
      <c r="W333" s="100">
        <f>$V$333*$K$332</f>
        <v>27.07</v>
      </c>
      <c r="X333" s="100">
        <v>0.00027</v>
      </c>
      <c r="Y333" s="100">
        <f>$X$333*$K$332</f>
        <v>0.0365445</v>
      </c>
      <c r="Z333" s="100">
        <v>0</v>
      </c>
      <c r="AA333" s="101">
        <f>$Z$333*$K$332</f>
        <v>0</v>
      </c>
      <c r="AR333" s="6" t="s">
        <v>135</v>
      </c>
      <c r="AT333" s="6" t="s">
        <v>114</v>
      </c>
      <c r="AU333" s="6" t="s">
        <v>39</v>
      </c>
      <c r="AY333" s="6" t="s">
        <v>112</v>
      </c>
      <c r="BE333" s="69">
        <f>IF($U$333="základní",$N$332,0)</f>
        <v>0</v>
      </c>
      <c r="BF333" s="69">
        <f>IF($U$333="snížená",$N$332,0)</f>
        <v>0</v>
      </c>
      <c r="BG333" s="69">
        <f>IF($U$333="zákl. přenesená",$N$332,0)</f>
        <v>0</v>
      </c>
      <c r="BH333" s="69">
        <f>IF($U$333="sníž. přenesená",$N$332,0)</f>
        <v>0</v>
      </c>
      <c r="BI333" s="69">
        <f>IF($U$333="nulová",$N$332,0)</f>
        <v>0</v>
      </c>
      <c r="BJ333" s="6" t="s">
        <v>2</v>
      </c>
      <c r="BK333" s="69">
        <f>ROUND($L$332*$K$332,0)</f>
        <v>0</v>
      </c>
      <c r="BL333" s="6" t="s">
        <v>135</v>
      </c>
      <c r="BM333" s="6" t="s">
        <v>759</v>
      </c>
    </row>
    <row r="334" spans="2:65" s="6" customFormat="1" ht="14.1" customHeight="1">
      <c r="B334" s="35"/>
      <c r="C334" s="95" t="s">
        <v>763</v>
      </c>
      <c r="D334" s="95" t="s">
        <v>114</v>
      </c>
      <c r="E334" s="96" t="s">
        <v>764</v>
      </c>
      <c r="F334" s="394" t="s">
        <v>765</v>
      </c>
      <c r="G334" s="353"/>
      <c r="H334" s="353"/>
      <c r="I334" s="353"/>
      <c r="J334" s="97" t="s">
        <v>140</v>
      </c>
      <c r="K334" s="98">
        <v>359.9</v>
      </c>
      <c r="L334" s="354"/>
      <c r="M334" s="355"/>
      <c r="N334" s="354">
        <f>ROUND($L$334*$K$334,0)</f>
        <v>0</v>
      </c>
      <c r="O334" s="355"/>
      <c r="P334" s="355"/>
      <c r="Q334" s="355"/>
      <c r="R334" s="37"/>
      <c r="T334" s="99"/>
      <c r="U334" s="20" t="s">
        <v>20</v>
      </c>
      <c r="V334" s="100">
        <v>0</v>
      </c>
      <c r="W334" s="100">
        <f>$V$334*$K$333</f>
        <v>0</v>
      </c>
      <c r="X334" s="100">
        <v>0.0025</v>
      </c>
      <c r="Y334" s="100">
        <f>$X$334*$K$333</f>
        <v>0.3575</v>
      </c>
      <c r="Z334" s="100">
        <v>0</v>
      </c>
      <c r="AA334" s="101">
        <f>$Z$334*$K$333</f>
        <v>0</v>
      </c>
      <c r="AR334" s="6" t="s">
        <v>492</v>
      </c>
      <c r="AT334" s="6" t="s">
        <v>245</v>
      </c>
      <c r="AU334" s="6" t="s">
        <v>39</v>
      </c>
      <c r="AY334" s="6" t="s">
        <v>112</v>
      </c>
      <c r="BE334" s="69">
        <f>IF($U$334="základní",$N$333,0)</f>
        <v>0</v>
      </c>
      <c r="BF334" s="69">
        <f>IF($U$334="snížená",$N$333,0)</f>
        <v>0</v>
      </c>
      <c r="BG334" s="69">
        <f>IF($U$334="zákl. přenesená",$N$333,0)</f>
        <v>0</v>
      </c>
      <c r="BH334" s="69">
        <f>IF($U$334="sníž. přenesená",$N$333,0)</f>
        <v>0</v>
      </c>
      <c r="BI334" s="69">
        <f>IF($U$334="nulová",$N$333,0)</f>
        <v>0</v>
      </c>
      <c r="BJ334" s="6" t="s">
        <v>2</v>
      </c>
      <c r="BK334" s="69">
        <f>ROUND($L$333*$K$333,0)</f>
        <v>0</v>
      </c>
      <c r="BL334" s="6" t="s">
        <v>135</v>
      </c>
      <c r="BM334" s="6" t="s">
        <v>762</v>
      </c>
    </row>
    <row r="335" spans="2:65" s="6" customFormat="1" ht="14.1" customHeight="1">
      <c r="B335" s="35"/>
      <c r="C335" s="102" t="s">
        <v>767</v>
      </c>
      <c r="D335" s="102" t="s">
        <v>245</v>
      </c>
      <c r="E335" s="103" t="s">
        <v>768</v>
      </c>
      <c r="F335" s="399" t="s">
        <v>1359</v>
      </c>
      <c r="G335" s="400"/>
      <c r="H335" s="400"/>
      <c r="I335" s="400"/>
      <c r="J335" s="104" t="s">
        <v>140</v>
      </c>
      <c r="K335" s="105">
        <v>395</v>
      </c>
      <c r="L335" s="401"/>
      <c r="M335" s="402"/>
      <c r="N335" s="401">
        <f>ROUND($L$335*$K$335,0)</f>
        <v>0</v>
      </c>
      <c r="O335" s="355"/>
      <c r="P335" s="355"/>
      <c r="Q335" s="355"/>
      <c r="R335" s="37"/>
      <c r="T335" s="99"/>
      <c r="U335" s="20" t="s">
        <v>20</v>
      </c>
      <c r="V335" s="100">
        <v>0.25</v>
      </c>
      <c r="W335" s="100">
        <f>$V$335*$K$334</f>
        <v>89.975</v>
      </c>
      <c r="X335" s="100">
        <v>0.00016</v>
      </c>
      <c r="Y335" s="100">
        <f>$X$335*$K$334</f>
        <v>0.057584</v>
      </c>
      <c r="Z335" s="100">
        <v>0</v>
      </c>
      <c r="AA335" s="101">
        <f>$Z$335*$K$334</f>
        <v>0</v>
      </c>
      <c r="AR335" s="6" t="s">
        <v>135</v>
      </c>
      <c r="AT335" s="6" t="s">
        <v>114</v>
      </c>
      <c r="AU335" s="6" t="s">
        <v>39</v>
      </c>
      <c r="AY335" s="6" t="s">
        <v>112</v>
      </c>
      <c r="BE335" s="69">
        <f>IF($U$335="základní",$N$334,0)</f>
        <v>0</v>
      </c>
      <c r="BF335" s="69">
        <f>IF($U$335="snížená",$N$334,0)</f>
        <v>0</v>
      </c>
      <c r="BG335" s="69">
        <f>IF($U$335="zákl. přenesená",$N$334,0)</f>
        <v>0</v>
      </c>
      <c r="BH335" s="69">
        <f>IF($U$335="sníž. přenesená",$N$334,0)</f>
        <v>0</v>
      </c>
      <c r="BI335" s="69">
        <f>IF($U$335="nulová",$N$334,0)</f>
        <v>0</v>
      </c>
      <c r="BJ335" s="6" t="s">
        <v>2</v>
      </c>
      <c r="BK335" s="69">
        <f>ROUND($L$334*$K$334,0)</f>
        <v>0</v>
      </c>
      <c r="BL335" s="6" t="s">
        <v>135</v>
      </c>
      <c r="BM335" s="6" t="s">
        <v>766</v>
      </c>
    </row>
    <row r="336" spans="2:65" s="6" customFormat="1" ht="14.1" customHeight="1">
      <c r="B336" s="35"/>
      <c r="C336" s="95" t="s">
        <v>770</v>
      </c>
      <c r="D336" s="95" t="s">
        <v>114</v>
      </c>
      <c r="E336" s="96" t="s">
        <v>771</v>
      </c>
      <c r="F336" s="394" t="s">
        <v>772</v>
      </c>
      <c r="G336" s="353"/>
      <c r="H336" s="353"/>
      <c r="I336" s="353"/>
      <c r="J336" s="97" t="s">
        <v>140</v>
      </c>
      <c r="K336" s="98">
        <v>495.25</v>
      </c>
      <c r="L336" s="354"/>
      <c r="M336" s="355"/>
      <c r="N336" s="354">
        <f>ROUND($L$336*$K$336,0)</f>
        <v>0</v>
      </c>
      <c r="O336" s="355"/>
      <c r="P336" s="355"/>
      <c r="Q336" s="355"/>
      <c r="R336" s="37"/>
      <c r="T336" s="99"/>
      <c r="U336" s="20" t="s">
        <v>20</v>
      </c>
      <c r="V336" s="100">
        <v>0</v>
      </c>
      <c r="W336" s="100">
        <f>$V$336*$K$335</f>
        <v>0</v>
      </c>
      <c r="X336" s="100">
        <v>0.0027</v>
      </c>
      <c r="Y336" s="100">
        <f>$X$336*$K$335</f>
        <v>1.0665</v>
      </c>
      <c r="Z336" s="100">
        <v>0</v>
      </c>
      <c r="AA336" s="101">
        <f>$Z$336*$K$335</f>
        <v>0</v>
      </c>
      <c r="AR336" s="6" t="s">
        <v>492</v>
      </c>
      <c r="AT336" s="6" t="s">
        <v>245</v>
      </c>
      <c r="AU336" s="6" t="s">
        <v>39</v>
      </c>
      <c r="AY336" s="6" t="s">
        <v>112</v>
      </c>
      <c r="BE336" s="69">
        <f>IF($U$336="základní",$N$335,0)</f>
        <v>0</v>
      </c>
      <c r="BF336" s="69">
        <f>IF($U$336="snížená",$N$335,0)</f>
        <v>0</v>
      </c>
      <c r="BG336" s="69">
        <f>IF($U$336="zákl. přenesená",$N$335,0)</f>
        <v>0</v>
      </c>
      <c r="BH336" s="69">
        <f>IF($U$336="sníž. přenesená",$N$335,0)</f>
        <v>0</v>
      </c>
      <c r="BI336" s="69">
        <f>IF($U$336="nulová",$N$335,0)</f>
        <v>0</v>
      </c>
      <c r="BJ336" s="6" t="s">
        <v>2</v>
      </c>
      <c r="BK336" s="69">
        <f>ROUND($L$335*$K$335,0)</f>
        <v>0</v>
      </c>
      <c r="BL336" s="6" t="s">
        <v>135</v>
      </c>
      <c r="BM336" s="6" t="s">
        <v>769</v>
      </c>
    </row>
    <row r="337" spans="2:65" s="6" customFormat="1" ht="24" customHeight="1">
      <c r="B337" s="35"/>
      <c r="C337" s="95" t="s">
        <v>774</v>
      </c>
      <c r="D337" s="95" t="s">
        <v>114</v>
      </c>
      <c r="E337" s="96" t="s">
        <v>775</v>
      </c>
      <c r="F337" s="394" t="s">
        <v>776</v>
      </c>
      <c r="G337" s="353"/>
      <c r="H337" s="353"/>
      <c r="I337" s="353"/>
      <c r="J337" s="97" t="s">
        <v>501</v>
      </c>
      <c r="K337" s="98">
        <v>0.4</v>
      </c>
      <c r="L337" s="354"/>
      <c r="M337" s="355"/>
      <c r="N337" s="354">
        <f>K337*L337</f>
        <v>0</v>
      </c>
      <c r="O337" s="355"/>
      <c r="P337" s="355"/>
      <c r="Q337" s="355"/>
      <c r="R337" s="37"/>
      <c r="T337" s="99"/>
      <c r="U337" s="20" t="s">
        <v>20</v>
      </c>
      <c r="V337" s="100">
        <v>0.25</v>
      </c>
      <c r="W337" s="100">
        <f>$V$337*$K$336</f>
        <v>123.8125</v>
      </c>
      <c r="X337" s="100">
        <v>0.00536</v>
      </c>
      <c r="Y337" s="100">
        <f>$X$337*$K$336</f>
        <v>2.65454</v>
      </c>
      <c r="Z337" s="100">
        <v>0</v>
      </c>
      <c r="AA337" s="101">
        <f>$Z$337*$K$336</f>
        <v>0</v>
      </c>
      <c r="AR337" s="6" t="s">
        <v>135</v>
      </c>
      <c r="AT337" s="6" t="s">
        <v>114</v>
      </c>
      <c r="AU337" s="6" t="s">
        <v>39</v>
      </c>
      <c r="AY337" s="6" t="s">
        <v>112</v>
      </c>
      <c r="BE337" s="69">
        <f>IF($U$337="základní",$N$336,0)</f>
        <v>0</v>
      </c>
      <c r="BF337" s="69">
        <f>IF($U$337="snížená",$N$336,0)</f>
        <v>0</v>
      </c>
      <c r="BG337" s="69">
        <f>IF($U$337="zákl. přenesená",$N$336,0)</f>
        <v>0</v>
      </c>
      <c r="BH337" s="69">
        <f>IF($U$337="sníž. přenesená",$N$336,0)</f>
        <v>0</v>
      </c>
      <c r="BI337" s="69">
        <f>IF($U$337="nulová",$N$336,0)</f>
        <v>0</v>
      </c>
      <c r="BJ337" s="6" t="s">
        <v>2</v>
      </c>
      <c r="BK337" s="69">
        <f>ROUND($L$336*$K$336,0)</f>
        <v>0</v>
      </c>
      <c r="BL337" s="6" t="s">
        <v>135</v>
      </c>
      <c r="BM337" s="6" t="s">
        <v>773</v>
      </c>
    </row>
    <row r="338" spans="2:65" s="6" customFormat="1" ht="24" customHeight="1">
      <c r="B338" s="35"/>
      <c r="C338" s="86"/>
      <c r="D338" s="94" t="s">
        <v>81</v>
      </c>
      <c r="E338" s="94"/>
      <c r="F338" s="94"/>
      <c r="G338" s="94"/>
      <c r="H338" s="94"/>
      <c r="I338" s="94"/>
      <c r="J338" s="94"/>
      <c r="K338" s="94"/>
      <c r="L338" s="112"/>
      <c r="M338" s="112"/>
      <c r="N338" s="398">
        <f>$BK$339</f>
        <v>0</v>
      </c>
      <c r="O338" s="397"/>
      <c r="P338" s="397"/>
      <c r="Q338" s="397"/>
      <c r="R338" s="37"/>
      <c r="T338" s="99"/>
      <c r="U338" s="20" t="s">
        <v>20</v>
      </c>
      <c r="V338" s="100">
        <v>0</v>
      </c>
      <c r="W338" s="100">
        <f>$V$338*$K$337</f>
        <v>0</v>
      </c>
      <c r="X338" s="100">
        <v>0</v>
      </c>
      <c r="Y338" s="100">
        <f>$X$338*$K$337</f>
        <v>0</v>
      </c>
      <c r="Z338" s="100">
        <v>0</v>
      </c>
      <c r="AA338" s="101">
        <f>$Z$338*$K$337</f>
        <v>0</v>
      </c>
      <c r="AR338" s="6" t="s">
        <v>135</v>
      </c>
      <c r="AT338" s="6" t="s">
        <v>114</v>
      </c>
      <c r="AU338" s="6" t="s">
        <v>39</v>
      </c>
      <c r="AY338" s="6" t="s">
        <v>112</v>
      </c>
      <c r="BE338" s="69">
        <f>IF($U$338="základní",$N$337,0)</f>
        <v>0</v>
      </c>
      <c r="BF338" s="69">
        <f>IF($U$338="snížená",$N$337,0)</f>
        <v>0</v>
      </c>
      <c r="BG338" s="69">
        <f>IF($U$338="zákl. přenesená",$N$337,0)</f>
        <v>0</v>
      </c>
      <c r="BH338" s="69">
        <f>IF($U$338="sníž. přenesená",$N$337,0)</f>
        <v>0</v>
      </c>
      <c r="BI338" s="69">
        <f>IF($U$338="nulová",$N$337,0)</f>
        <v>0</v>
      </c>
      <c r="BJ338" s="6" t="s">
        <v>2</v>
      </c>
      <c r="BK338" s="69">
        <f>ROUND($L$337*$K$337,0)</f>
        <v>0</v>
      </c>
      <c r="BL338" s="6" t="s">
        <v>135</v>
      </c>
      <c r="BM338" s="6" t="s">
        <v>777</v>
      </c>
    </row>
    <row r="339" spans="2:63" s="84" customFormat="1" ht="30.95" customHeight="1">
      <c r="B339" s="85"/>
      <c r="C339" s="95" t="s">
        <v>778</v>
      </c>
      <c r="D339" s="95" t="s">
        <v>114</v>
      </c>
      <c r="E339" s="96" t="s">
        <v>779</v>
      </c>
      <c r="F339" s="394" t="s">
        <v>780</v>
      </c>
      <c r="G339" s="353"/>
      <c r="H339" s="353"/>
      <c r="I339" s="353"/>
      <c r="J339" s="97" t="s">
        <v>140</v>
      </c>
      <c r="K339" s="98">
        <v>534.1</v>
      </c>
      <c r="L339" s="354"/>
      <c r="M339" s="355"/>
      <c r="N339" s="354">
        <f>ROUND($L$339*$K$339,0)</f>
        <v>0</v>
      </c>
      <c r="O339" s="355"/>
      <c r="P339" s="355"/>
      <c r="Q339" s="355"/>
      <c r="R339" s="88"/>
      <c r="T339" s="89"/>
      <c r="U339" s="86"/>
      <c r="V339" s="86"/>
      <c r="W339" s="90">
        <f>SUM($W$340:$W$341)</f>
        <v>213.64000000000001</v>
      </c>
      <c r="X339" s="86"/>
      <c r="Y339" s="90">
        <f>SUM($Y$340:$Y$341)</f>
        <v>2.2111739999999998</v>
      </c>
      <c r="Z339" s="86"/>
      <c r="AA339" s="91">
        <f>SUM($AA$340:$AA$341)</f>
        <v>0</v>
      </c>
      <c r="AR339" s="92" t="s">
        <v>39</v>
      </c>
      <c r="AT339" s="92" t="s">
        <v>36</v>
      </c>
      <c r="AU339" s="92" t="s">
        <v>2</v>
      </c>
      <c r="AY339" s="92" t="s">
        <v>112</v>
      </c>
      <c r="BK339" s="93">
        <f>SUM($BK$340:$BK$341)</f>
        <v>0</v>
      </c>
    </row>
    <row r="340" spans="2:65" s="6" customFormat="1" ht="24" customHeight="1">
      <c r="B340" s="35"/>
      <c r="C340" s="95" t="s">
        <v>782</v>
      </c>
      <c r="D340" s="95" t="s">
        <v>114</v>
      </c>
      <c r="E340" s="96" t="s">
        <v>783</v>
      </c>
      <c r="F340" s="394" t="s">
        <v>784</v>
      </c>
      <c r="G340" s="353"/>
      <c r="H340" s="353"/>
      <c r="I340" s="353"/>
      <c r="J340" s="97" t="s">
        <v>501</v>
      </c>
      <c r="K340" s="98">
        <v>0.84</v>
      </c>
      <c r="L340" s="354"/>
      <c r="M340" s="355"/>
      <c r="N340" s="354">
        <f>K340*L340</f>
        <v>0</v>
      </c>
      <c r="O340" s="355"/>
      <c r="P340" s="355"/>
      <c r="Q340" s="355"/>
      <c r="R340" s="37"/>
      <c r="T340" s="99"/>
      <c r="U340" s="20" t="s">
        <v>20</v>
      </c>
      <c r="V340" s="100">
        <v>0.4</v>
      </c>
      <c r="W340" s="100">
        <f>$V$340*$K$339</f>
        <v>213.64000000000001</v>
      </c>
      <c r="X340" s="100">
        <v>0.00414</v>
      </c>
      <c r="Y340" s="100">
        <f>$X$340*$K$339</f>
        <v>2.2111739999999998</v>
      </c>
      <c r="Z340" s="100">
        <v>0</v>
      </c>
      <c r="AA340" s="101">
        <f>$Z$340*$K$339</f>
        <v>0</v>
      </c>
      <c r="AR340" s="6" t="s">
        <v>135</v>
      </c>
      <c r="AT340" s="6" t="s">
        <v>114</v>
      </c>
      <c r="AU340" s="6" t="s">
        <v>39</v>
      </c>
      <c r="AY340" s="6" t="s">
        <v>112</v>
      </c>
      <c r="BE340" s="69">
        <f>IF($U$340="základní",$N$339,0)</f>
        <v>0</v>
      </c>
      <c r="BF340" s="69">
        <f>IF($U$340="snížená",$N$339,0)</f>
        <v>0</v>
      </c>
      <c r="BG340" s="69">
        <f>IF($U$340="zákl. přenesená",$N$339,0)</f>
        <v>0</v>
      </c>
      <c r="BH340" s="69">
        <f>IF($U$340="sníž. přenesená",$N$339,0)</f>
        <v>0</v>
      </c>
      <c r="BI340" s="69">
        <f>IF($U$340="nulová",$N$339,0)</f>
        <v>0</v>
      </c>
      <c r="BJ340" s="6" t="s">
        <v>2</v>
      </c>
      <c r="BK340" s="69">
        <f>ROUND($L$339*$K$339,0)</f>
        <v>0</v>
      </c>
      <c r="BL340" s="6" t="s">
        <v>135</v>
      </c>
      <c r="BM340" s="6" t="s">
        <v>781</v>
      </c>
    </row>
    <row r="341" spans="2:65" s="6" customFormat="1" ht="24" customHeight="1">
      <c r="B341" s="35"/>
      <c r="C341" s="86"/>
      <c r="D341" s="94" t="s">
        <v>82</v>
      </c>
      <c r="E341" s="94"/>
      <c r="F341" s="94"/>
      <c r="G341" s="94"/>
      <c r="H341" s="94"/>
      <c r="I341" s="94"/>
      <c r="J341" s="94"/>
      <c r="K341" s="94"/>
      <c r="L341" s="112"/>
      <c r="M341" s="112"/>
      <c r="N341" s="398">
        <f>SUM(N342:Q345)</f>
        <v>0</v>
      </c>
      <c r="O341" s="397"/>
      <c r="P341" s="397"/>
      <c r="Q341" s="397"/>
      <c r="R341" s="37"/>
      <c r="T341" s="99"/>
      <c r="U341" s="20" t="s">
        <v>20</v>
      </c>
      <c r="V341" s="100">
        <v>0</v>
      </c>
      <c r="W341" s="100">
        <f>$V$341*$K$340</f>
        <v>0</v>
      </c>
      <c r="X341" s="100">
        <v>0</v>
      </c>
      <c r="Y341" s="100">
        <f>$X$341*$K$340</f>
        <v>0</v>
      </c>
      <c r="Z341" s="100">
        <v>0</v>
      </c>
      <c r="AA341" s="101">
        <f>$Z$341*$K$340</f>
        <v>0</v>
      </c>
      <c r="AR341" s="6" t="s">
        <v>135</v>
      </c>
      <c r="AT341" s="6" t="s">
        <v>114</v>
      </c>
      <c r="AU341" s="6" t="s">
        <v>39</v>
      </c>
      <c r="AY341" s="6" t="s">
        <v>112</v>
      </c>
      <c r="BE341" s="69">
        <f>IF($U$341="základní",$N$340,0)</f>
        <v>0</v>
      </c>
      <c r="BF341" s="69">
        <f>IF($U$341="snížená",$N$340,0)</f>
        <v>0</v>
      </c>
      <c r="BG341" s="69">
        <f>IF($U$341="zákl. přenesená",$N$340,0)</f>
        <v>0</v>
      </c>
      <c r="BH341" s="69">
        <f>IF($U$341="sníž. přenesená",$N$340,0)</f>
        <v>0</v>
      </c>
      <c r="BI341" s="69">
        <f>IF($U$341="nulová",$N$340,0)</f>
        <v>0</v>
      </c>
      <c r="BJ341" s="6" t="s">
        <v>2</v>
      </c>
      <c r="BK341" s="69">
        <f>ROUND($L$340*$K$340,0)</f>
        <v>0</v>
      </c>
      <c r="BL341" s="6" t="s">
        <v>135</v>
      </c>
      <c r="BM341" s="6" t="s">
        <v>785</v>
      </c>
    </row>
    <row r="342" spans="2:63" s="84" customFormat="1" ht="30.95" customHeight="1">
      <c r="B342" s="85"/>
      <c r="C342" s="95" t="s">
        <v>786</v>
      </c>
      <c r="D342" s="95" t="s">
        <v>114</v>
      </c>
      <c r="E342" s="96" t="s">
        <v>787</v>
      </c>
      <c r="F342" s="394" t="s">
        <v>788</v>
      </c>
      <c r="G342" s="353"/>
      <c r="H342" s="353"/>
      <c r="I342" s="353"/>
      <c r="J342" s="97" t="s">
        <v>140</v>
      </c>
      <c r="K342" s="98">
        <v>149.38</v>
      </c>
      <c r="L342" s="354"/>
      <c r="M342" s="355"/>
      <c r="N342" s="354">
        <f>ROUND($L$342*$K$342,0)</f>
        <v>0</v>
      </c>
      <c r="O342" s="355"/>
      <c r="P342" s="355"/>
      <c r="Q342" s="355"/>
      <c r="R342" s="88"/>
      <c r="T342" s="89"/>
      <c r="U342" s="86"/>
      <c r="V342" s="86"/>
      <c r="W342" s="90">
        <f>SUM($W$343:$W$346)</f>
        <v>132.9482</v>
      </c>
      <c r="X342" s="86"/>
      <c r="Y342" s="90">
        <f>SUM($Y$343:$Y$346)</f>
        <v>2.3870924000000002</v>
      </c>
      <c r="Z342" s="86"/>
      <c r="AA342" s="91">
        <f>SUM($AA$343:$AA$346)</f>
        <v>0</v>
      </c>
      <c r="AR342" s="92" t="s">
        <v>39</v>
      </c>
      <c r="AT342" s="92" t="s">
        <v>36</v>
      </c>
      <c r="AU342" s="92" t="s">
        <v>2</v>
      </c>
      <c r="AY342" s="92" t="s">
        <v>112</v>
      </c>
      <c r="BK342" s="93">
        <f>SUM($BK$343:$BK$346)</f>
        <v>0</v>
      </c>
    </row>
    <row r="343" spans="2:65" s="6" customFormat="1" ht="24" customHeight="1">
      <c r="B343" s="35"/>
      <c r="C343" s="102" t="s">
        <v>790</v>
      </c>
      <c r="D343" s="102" t="s">
        <v>245</v>
      </c>
      <c r="E343" s="103" t="s">
        <v>791</v>
      </c>
      <c r="F343" s="399" t="s">
        <v>1360</v>
      </c>
      <c r="G343" s="400"/>
      <c r="H343" s="400"/>
      <c r="I343" s="400"/>
      <c r="J343" s="104" t="s">
        <v>140</v>
      </c>
      <c r="K343" s="105">
        <v>164.318</v>
      </c>
      <c r="L343" s="401"/>
      <c r="M343" s="402"/>
      <c r="N343" s="401">
        <f>ROUND($L$343*$K$343,0)</f>
        <v>0</v>
      </c>
      <c r="O343" s="355"/>
      <c r="P343" s="355"/>
      <c r="Q343" s="355"/>
      <c r="R343" s="37"/>
      <c r="T343" s="99"/>
      <c r="U343" s="20" t="s">
        <v>22</v>
      </c>
      <c r="V343" s="100">
        <v>0.76</v>
      </c>
      <c r="W343" s="100">
        <f>$V$343*$K$342</f>
        <v>113.5288</v>
      </c>
      <c r="X343" s="100">
        <v>0.003</v>
      </c>
      <c r="Y343" s="100">
        <f>$X$343*$K$342</f>
        <v>0.44814</v>
      </c>
      <c r="Z343" s="100">
        <v>0</v>
      </c>
      <c r="AA343" s="101">
        <f>$Z$343*$K$342</f>
        <v>0</v>
      </c>
      <c r="AR343" s="6" t="s">
        <v>135</v>
      </c>
      <c r="AT343" s="6" t="s">
        <v>114</v>
      </c>
      <c r="AU343" s="6" t="s">
        <v>39</v>
      </c>
      <c r="AY343" s="6" t="s">
        <v>112</v>
      </c>
      <c r="BE343" s="69">
        <f>IF($U$343="základní",$N$342,0)</f>
        <v>0</v>
      </c>
      <c r="BF343" s="69">
        <f>IF($U$343="snížená",$N$342,0)</f>
        <v>0</v>
      </c>
      <c r="BG343" s="69">
        <f>IF($U$343="zákl. přenesená",$N$342,0)</f>
        <v>0</v>
      </c>
      <c r="BH343" s="69">
        <f>IF($U$343="sníž. přenesená",$N$342,0)</f>
        <v>0</v>
      </c>
      <c r="BI343" s="69">
        <f>IF($U$343="nulová",$N$342,0)</f>
        <v>0</v>
      </c>
      <c r="BJ343" s="6" t="s">
        <v>39</v>
      </c>
      <c r="BK343" s="69">
        <f>ROUND($L$342*$K$342,0)</f>
        <v>0</v>
      </c>
      <c r="BL343" s="6" t="s">
        <v>135</v>
      </c>
      <c r="BM343" s="6" t="s">
        <v>789</v>
      </c>
    </row>
    <row r="344" spans="2:65" s="6" customFormat="1" ht="14.1" customHeight="1">
      <c r="B344" s="35"/>
      <c r="C344" s="95" t="s">
        <v>793</v>
      </c>
      <c r="D344" s="95" t="s">
        <v>114</v>
      </c>
      <c r="E344" s="96" t="s">
        <v>794</v>
      </c>
      <c r="F344" s="394" t="s">
        <v>795</v>
      </c>
      <c r="G344" s="353"/>
      <c r="H344" s="353"/>
      <c r="I344" s="353"/>
      <c r="J344" s="97" t="s">
        <v>140</v>
      </c>
      <c r="K344" s="98">
        <v>149.38</v>
      </c>
      <c r="L344" s="354"/>
      <c r="M344" s="355"/>
      <c r="N344" s="354">
        <f>ROUND($L$344*$K$344,0)</f>
        <v>0</v>
      </c>
      <c r="O344" s="355"/>
      <c r="P344" s="355"/>
      <c r="Q344" s="355"/>
      <c r="R344" s="37"/>
      <c r="T344" s="99"/>
      <c r="U344" s="20" t="s">
        <v>22</v>
      </c>
      <c r="V344" s="100">
        <v>0</v>
      </c>
      <c r="W344" s="100">
        <f>$V$344*$K$343</f>
        <v>0</v>
      </c>
      <c r="X344" s="100">
        <v>0.0118</v>
      </c>
      <c r="Y344" s="100">
        <f>$X$344*$K$343</f>
        <v>1.9389524</v>
      </c>
      <c r="Z344" s="100">
        <v>0</v>
      </c>
      <c r="AA344" s="101">
        <f>$Z$344*$K$343</f>
        <v>0</v>
      </c>
      <c r="AR344" s="6" t="s">
        <v>492</v>
      </c>
      <c r="AT344" s="6" t="s">
        <v>245</v>
      </c>
      <c r="AU344" s="6" t="s">
        <v>39</v>
      </c>
      <c r="AY344" s="6" t="s">
        <v>112</v>
      </c>
      <c r="BE344" s="69">
        <f>IF($U$344="základní",$N$343,0)</f>
        <v>0</v>
      </c>
      <c r="BF344" s="69">
        <f>IF($U$344="snížená",$N$343,0)</f>
        <v>0</v>
      </c>
      <c r="BG344" s="69">
        <f>IF($U$344="zákl. přenesená",$N$343,0)</f>
        <v>0</v>
      </c>
      <c r="BH344" s="69">
        <f>IF($U$344="sníž. přenesená",$N$343,0)</f>
        <v>0</v>
      </c>
      <c r="BI344" s="69">
        <f>IF($U$344="nulová",$N$343,0)</f>
        <v>0</v>
      </c>
      <c r="BJ344" s="6" t="s">
        <v>39</v>
      </c>
      <c r="BK344" s="69">
        <f>ROUND($L$343*$K$343,0)</f>
        <v>0</v>
      </c>
      <c r="BL344" s="6" t="s">
        <v>135</v>
      </c>
      <c r="BM344" s="6" t="s">
        <v>792</v>
      </c>
    </row>
    <row r="345" spans="2:65" s="6" customFormat="1" ht="24" customHeight="1">
      <c r="B345" s="35"/>
      <c r="C345" s="95" t="s">
        <v>797</v>
      </c>
      <c r="D345" s="95" t="s">
        <v>114</v>
      </c>
      <c r="E345" s="96" t="s">
        <v>798</v>
      </c>
      <c r="F345" s="394" t="s">
        <v>799</v>
      </c>
      <c r="G345" s="353"/>
      <c r="H345" s="353"/>
      <c r="I345" s="353"/>
      <c r="J345" s="97" t="s">
        <v>501</v>
      </c>
      <c r="K345" s="98">
        <v>3.54</v>
      </c>
      <c r="L345" s="354"/>
      <c r="M345" s="355"/>
      <c r="N345" s="354">
        <f>K345*L345</f>
        <v>0</v>
      </c>
      <c r="O345" s="355"/>
      <c r="P345" s="355"/>
      <c r="Q345" s="355"/>
      <c r="R345" s="37"/>
      <c r="T345" s="99"/>
      <c r="U345" s="20" t="s">
        <v>22</v>
      </c>
      <c r="V345" s="100">
        <v>0.13</v>
      </c>
      <c r="W345" s="100">
        <f>$V$345*$K$344</f>
        <v>19.4194</v>
      </c>
      <c r="X345" s="100">
        <v>0</v>
      </c>
      <c r="Y345" s="100">
        <f>$X$345*$K$344</f>
        <v>0</v>
      </c>
      <c r="Z345" s="100">
        <v>0</v>
      </c>
      <c r="AA345" s="101">
        <f>$Z$345*$K$344</f>
        <v>0</v>
      </c>
      <c r="AR345" s="6" t="s">
        <v>135</v>
      </c>
      <c r="AT345" s="6" t="s">
        <v>114</v>
      </c>
      <c r="AU345" s="6" t="s">
        <v>39</v>
      </c>
      <c r="AY345" s="6" t="s">
        <v>112</v>
      </c>
      <c r="BE345" s="69">
        <f>IF($U$345="základní",$N$344,0)</f>
        <v>0</v>
      </c>
      <c r="BF345" s="69">
        <f>IF($U$345="snížená",$N$344,0)</f>
        <v>0</v>
      </c>
      <c r="BG345" s="69">
        <f>IF($U$345="zákl. přenesená",$N$344,0)</f>
        <v>0</v>
      </c>
      <c r="BH345" s="69">
        <f>IF($U$345="sníž. přenesená",$N$344,0)</f>
        <v>0</v>
      </c>
      <c r="BI345" s="69">
        <f>IF($U$345="nulová",$N$344,0)</f>
        <v>0</v>
      </c>
      <c r="BJ345" s="6" t="s">
        <v>39</v>
      </c>
      <c r="BK345" s="69">
        <f>ROUND($L$344*$K$344,0)</f>
        <v>0</v>
      </c>
      <c r="BL345" s="6" t="s">
        <v>135</v>
      </c>
      <c r="BM345" s="6" t="s">
        <v>796</v>
      </c>
    </row>
    <row r="346" spans="2:65" s="6" customFormat="1" ht="24" customHeight="1">
      <c r="B346" s="35"/>
      <c r="C346" s="86"/>
      <c r="D346" s="94" t="s">
        <v>83</v>
      </c>
      <c r="E346" s="94"/>
      <c r="F346" s="94"/>
      <c r="G346" s="94"/>
      <c r="H346" s="94"/>
      <c r="I346" s="94"/>
      <c r="J346" s="94"/>
      <c r="K346" s="94"/>
      <c r="L346" s="112"/>
      <c r="M346" s="112"/>
      <c r="N346" s="398">
        <f>$BK$347</f>
        <v>0</v>
      </c>
      <c r="O346" s="397"/>
      <c r="P346" s="397"/>
      <c r="Q346" s="397"/>
      <c r="R346" s="37"/>
      <c r="T346" s="99"/>
      <c r="U346" s="20" t="s">
        <v>20</v>
      </c>
      <c r="V346" s="100">
        <v>0</v>
      </c>
      <c r="W346" s="100">
        <f>$V$346*$K$345</f>
        <v>0</v>
      </c>
      <c r="X346" s="100">
        <v>0</v>
      </c>
      <c r="Y346" s="100">
        <f>$X$346*$K$345</f>
        <v>0</v>
      </c>
      <c r="Z346" s="100">
        <v>0</v>
      </c>
      <c r="AA346" s="101">
        <f>$Z$346*$K$345</f>
        <v>0</v>
      </c>
      <c r="AR346" s="6" t="s">
        <v>135</v>
      </c>
      <c r="AT346" s="6" t="s">
        <v>114</v>
      </c>
      <c r="AU346" s="6" t="s">
        <v>39</v>
      </c>
      <c r="AY346" s="6" t="s">
        <v>112</v>
      </c>
      <c r="BE346" s="69">
        <f>IF($U$346="základní",$N$345,0)</f>
        <v>0</v>
      </c>
      <c r="BF346" s="69">
        <f>IF($U$346="snížená",$N$345,0)</f>
        <v>0</v>
      </c>
      <c r="BG346" s="69">
        <f>IF($U$346="zákl. přenesená",$N$345,0)</f>
        <v>0</v>
      </c>
      <c r="BH346" s="69">
        <f>IF($U$346="sníž. přenesená",$N$345,0)</f>
        <v>0</v>
      </c>
      <c r="BI346" s="69">
        <f>IF($U$346="nulová",$N$345,0)</f>
        <v>0</v>
      </c>
      <c r="BJ346" s="6" t="s">
        <v>2</v>
      </c>
      <c r="BK346" s="69">
        <f>ROUND($L$345*$K$345,0)</f>
        <v>0</v>
      </c>
      <c r="BL346" s="6" t="s">
        <v>135</v>
      </c>
      <c r="BM346" s="6" t="s">
        <v>800</v>
      </c>
    </row>
    <row r="347" spans="2:63" s="84" customFormat="1" ht="30.95" customHeight="1">
      <c r="B347" s="85"/>
      <c r="C347" s="95" t="s">
        <v>801</v>
      </c>
      <c r="D347" s="95" t="s">
        <v>114</v>
      </c>
      <c r="E347" s="96" t="s">
        <v>802</v>
      </c>
      <c r="F347" s="394" t="s">
        <v>803</v>
      </c>
      <c r="G347" s="353"/>
      <c r="H347" s="353"/>
      <c r="I347" s="353"/>
      <c r="J347" s="97" t="s">
        <v>140</v>
      </c>
      <c r="K347" s="98">
        <v>61</v>
      </c>
      <c r="L347" s="354"/>
      <c r="M347" s="355"/>
      <c r="N347" s="354">
        <f>ROUND($L$347*$K$347,0)</f>
        <v>0</v>
      </c>
      <c r="O347" s="355"/>
      <c r="P347" s="355"/>
      <c r="Q347" s="355"/>
      <c r="R347" s="88"/>
      <c r="T347" s="89"/>
      <c r="U347" s="86"/>
      <c r="V347" s="86"/>
      <c r="W347" s="90">
        <f>SUM($W$348:$W$351)</f>
        <v>305.69950000000006</v>
      </c>
      <c r="X347" s="86"/>
      <c r="Y347" s="90">
        <f>SUM($Y$348:$Y$351)</f>
        <v>5.76548</v>
      </c>
      <c r="Z347" s="86"/>
      <c r="AA347" s="91">
        <f>SUM($AA$348:$AA$351)</f>
        <v>0</v>
      </c>
      <c r="AR347" s="92" t="s">
        <v>39</v>
      </c>
      <c r="AT347" s="92" t="s">
        <v>36</v>
      </c>
      <c r="AU347" s="92" t="s">
        <v>2</v>
      </c>
      <c r="AY347" s="92" t="s">
        <v>112</v>
      </c>
      <c r="BK347" s="93">
        <f>SUM($BK$348:$BK$351)</f>
        <v>0</v>
      </c>
    </row>
    <row r="348" spans="2:65" s="6" customFormat="1" ht="14.1" customHeight="1">
      <c r="B348" s="35"/>
      <c r="C348" s="102" t="s">
        <v>805</v>
      </c>
      <c r="D348" s="102" t="s">
        <v>245</v>
      </c>
      <c r="E348" s="103" t="s">
        <v>806</v>
      </c>
      <c r="F348" s="399" t="s">
        <v>1361</v>
      </c>
      <c r="G348" s="400"/>
      <c r="H348" s="400"/>
      <c r="I348" s="400"/>
      <c r="J348" s="104" t="s">
        <v>140</v>
      </c>
      <c r="K348" s="105">
        <v>64.05</v>
      </c>
      <c r="L348" s="401"/>
      <c r="M348" s="402"/>
      <c r="N348" s="401">
        <f>ROUND($L$348*$K$348,0)</f>
        <v>0</v>
      </c>
      <c r="O348" s="355"/>
      <c r="P348" s="355"/>
      <c r="Q348" s="355"/>
      <c r="R348" s="37"/>
      <c r="T348" s="99"/>
      <c r="U348" s="20" t="s">
        <v>20</v>
      </c>
      <c r="V348" s="100">
        <v>5.001</v>
      </c>
      <c r="W348" s="100">
        <f>$V$348*$K$347</f>
        <v>305.06100000000004</v>
      </c>
      <c r="X348" s="100">
        <v>0.00913</v>
      </c>
      <c r="Y348" s="100">
        <f>$X$348*$K$347</f>
        <v>0.5569299999999999</v>
      </c>
      <c r="Z348" s="100">
        <v>0</v>
      </c>
      <c r="AA348" s="101">
        <f>$Z$348*$K$347</f>
        <v>0</v>
      </c>
      <c r="AR348" s="6" t="s">
        <v>135</v>
      </c>
      <c r="AT348" s="6" t="s">
        <v>114</v>
      </c>
      <c r="AU348" s="6" t="s">
        <v>39</v>
      </c>
      <c r="AY348" s="6" t="s">
        <v>112</v>
      </c>
      <c r="BE348" s="69">
        <f>IF($U$348="základní",$N$347,0)</f>
        <v>0</v>
      </c>
      <c r="BF348" s="69">
        <f>IF($U$348="snížená",$N$347,0)</f>
        <v>0</v>
      </c>
      <c r="BG348" s="69">
        <f>IF($U$348="zákl. přenesená",$N$347,0)</f>
        <v>0</v>
      </c>
      <c r="BH348" s="69">
        <f>IF($U$348="sníž. přenesená",$N$347,0)</f>
        <v>0</v>
      </c>
      <c r="BI348" s="69">
        <f>IF($U$348="nulová",$N$347,0)</f>
        <v>0</v>
      </c>
      <c r="BJ348" s="6" t="s">
        <v>2</v>
      </c>
      <c r="BK348" s="69">
        <f>ROUND($L$347*$K$347,0)</f>
        <v>0</v>
      </c>
      <c r="BL348" s="6" t="s">
        <v>135</v>
      </c>
      <c r="BM348" s="6" t="s">
        <v>804</v>
      </c>
    </row>
    <row r="349" spans="2:65" s="6" customFormat="1" ht="14.1" customHeight="1">
      <c r="B349" s="35"/>
      <c r="C349" s="95" t="s">
        <v>808</v>
      </c>
      <c r="D349" s="95" t="s">
        <v>114</v>
      </c>
      <c r="E349" s="96" t="s">
        <v>809</v>
      </c>
      <c r="F349" s="394" t="s">
        <v>810</v>
      </c>
      <c r="G349" s="353"/>
      <c r="H349" s="353"/>
      <c r="I349" s="353"/>
      <c r="J349" s="97" t="s">
        <v>140</v>
      </c>
      <c r="K349" s="98">
        <v>0.5</v>
      </c>
      <c r="L349" s="354"/>
      <c r="M349" s="355"/>
      <c r="N349" s="354">
        <f>ROUND($L$349*$K$349,0)</f>
        <v>0</v>
      </c>
      <c r="O349" s="355"/>
      <c r="P349" s="355"/>
      <c r="Q349" s="355"/>
      <c r="R349" s="37"/>
      <c r="T349" s="99"/>
      <c r="U349" s="20" t="s">
        <v>20</v>
      </c>
      <c r="V349" s="100">
        <v>0</v>
      </c>
      <c r="W349" s="100">
        <f>$V$349*$K$348</f>
        <v>0</v>
      </c>
      <c r="X349" s="100">
        <v>0.081</v>
      </c>
      <c r="Y349" s="100">
        <f>$X$349*$K$348</f>
        <v>5.18805</v>
      </c>
      <c r="Z349" s="100">
        <v>0</v>
      </c>
      <c r="AA349" s="101">
        <f>$Z$349*$K$348</f>
        <v>0</v>
      </c>
      <c r="AR349" s="6" t="s">
        <v>492</v>
      </c>
      <c r="AT349" s="6" t="s">
        <v>245</v>
      </c>
      <c r="AU349" s="6" t="s">
        <v>39</v>
      </c>
      <c r="AY349" s="6" t="s">
        <v>112</v>
      </c>
      <c r="BE349" s="69">
        <f>IF($U$349="základní",$N$348,0)</f>
        <v>0</v>
      </c>
      <c r="BF349" s="69">
        <f>IF($U$349="snížená",$N$348,0)</f>
        <v>0</v>
      </c>
      <c r="BG349" s="69">
        <f>IF($U$349="zákl. přenesená",$N$348,0)</f>
        <v>0</v>
      </c>
      <c r="BH349" s="69">
        <f>IF($U$349="sníž. přenesená",$N$348,0)</f>
        <v>0</v>
      </c>
      <c r="BI349" s="69">
        <f>IF($U$349="nulová",$N$348,0)</f>
        <v>0</v>
      </c>
      <c r="BJ349" s="6" t="s">
        <v>2</v>
      </c>
      <c r="BK349" s="69">
        <f>ROUND($L$348*$K$348,0)</f>
        <v>0</v>
      </c>
      <c r="BL349" s="6" t="s">
        <v>135</v>
      </c>
      <c r="BM349" s="6" t="s">
        <v>807</v>
      </c>
    </row>
    <row r="350" spans="2:65" s="6" customFormat="1" ht="14.1" customHeight="1">
      <c r="B350" s="35"/>
      <c r="C350" s="95" t="s">
        <v>812</v>
      </c>
      <c r="D350" s="95" t="s">
        <v>114</v>
      </c>
      <c r="E350" s="96" t="s">
        <v>813</v>
      </c>
      <c r="F350" s="394" t="s">
        <v>814</v>
      </c>
      <c r="G350" s="353"/>
      <c r="H350" s="353"/>
      <c r="I350" s="353"/>
      <c r="J350" s="97" t="s">
        <v>501</v>
      </c>
      <c r="K350" s="98">
        <v>4.23</v>
      </c>
      <c r="L350" s="354"/>
      <c r="M350" s="355"/>
      <c r="N350" s="354"/>
      <c r="O350" s="355"/>
      <c r="P350" s="355"/>
      <c r="Q350" s="355"/>
      <c r="R350" s="37"/>
      <c r="T350" s="99"/>
      <c r="U350" s="20" t="s">
        <v>20</v>
      </c>
      <c r="V350" s="100">
        <v>1.277</v>
      </c>
      <c r="W350" s="100">
        <f>$V$350*$K$349</f>
        <v>0.6385</v>
      </c>
      <c r="X350" s="100">
        <v>0.041</v>
      </c>
      <c r="Y350" s="100">
        <f>$X$350*$K$349</f>
        <v>0.0205</v>
      </c>
      <c r="Z350" s="100">
        <v>0</v>
      </c>
      <c r="AA350" s="101">
        <f>$Z$350*$K$349</f>
        <v>0</v>
      </c>
      <c r="AR350" s="6" t="s">
        <v>135</v>
      </c>
      <c r="AT350" s="6" t="s">
        <v>114</v>
      </c>
      <c r="AU350" s="6" t="s">
        <v>39</v>
      </c>
      <c r="AY350" s="6" t="s">
        <v>112</v>
      </c>
      <c r="BE350" s="69">
        <f>IF($U$350="základní",$N$349,0)</f>
        <v>0</v>
      </c>
      <c r="BF350" s="69">
        <f>IF($U$350="snížená",$N$349,0)</f>
        <v>0</v>
      </c>
      <c r="BG350" s="69">
        <f>IF($U$350="zákl. přenesená",$N$349,0)</f>
        <v>0</v>
      </c>
      <c r="BH350" s="69">
        <f>IF($U$350="sníž. přenesená",$N$349,0)</f>
        <v>0</v>
      </c>
      <c r="BI350" s="69">
        <f>IF($U$350="nulová",$N$349,0)</f>
        <v>0</v>
      </c>
      <c r="BJ350" s="6" t="s">
        <v>2</v>
      </c>
      <c r="BK350" s="69">
        <f>ROUND($L$349*$K$349,0)</f>
        <v>0</v>
      </c>
      <c r="BL350" s="6" t="s">
        <v>135</v>
      </c>
      <c r="BM350" s="6" t="s">
        <v>811</v>
      </c>
    </row>
    <row r="351" spans="2:65" s="6" customFormat="1" ht="24" customHeight="1">
      <c r="B351" s="35"/>
      <c r="C351" s="86"/>
      <c r="D351" s="94" t="s">
        <v>84</v>
      </c>
      <c r="E351" s="94"/>
      <c r="F351" s="94"/>
      <c r="G351" s="94"/>
      <c r="H351" s="94"/>
      <c r="I351" s="94"/>
      <c r="J351" s="94"/>
      <c r="K351" s="94"/>
      <c r="L351" s="112"/>
      <c r="M351" s="112"/>
      <c r="N351" s="398">
        <f>$BK$352</f>
        <v>0</v>
      </c>
      <c r="O351" s="397"/>
      <c r="P351" s="397"/>
      <c r="Q351" s="397"/>
      <c r="R351" s="37"/>
      <c r="T351" s="99"/>
      <c r="U351" s="20" t="s">
        <v>20</v>
      </c>
      <c r="V351" s="100">
        <v>0</v>
      </c>
      <c r="W351" s="100">
        <f>$V$351*$K$350</f>
        <v>0</v>
      </c>
      <c r="X351" s="100">
        <v>0</v>
      </c>
      <c r="Y351" s="100">
        <f>$X$351*$K$350</f>
        <v>0</v>
      </c>
      <c r="Z351" s="100">
        <v>0</v>
      </c>
      <c r="AA351" s="101">
        <f>$Z$351*$K$350</f>
        <v>0</v>
      </c>
      <c r="AR351" s="6" t="s">
        <v>135</v>
      </c>
      <c r="AT351" s="6" t="s">
        <v>114</v>
      </c>
      <c r="AU351" s="6" t="s">
        <v>39</v>
      </c>
      <c r="AY351" s="6" t="s">
        <v>112</v>
      </c>
      <c r="BE351" s="69">
        <f>IF($U$351="základní",$N$350,0)</f>
        <v>0</v>
      </c>
      <c r="BF351" s="69">
        <f>IF($U$351="snížená",$N$350,0)</f>
        <v>0</v>
      </c>
      <c r="BG351" s="69">
        <f>IF($U$351="zákl. přenesená",$N$350,0)</f>
        <v>0</v>
      </c>
      <c r="BH351" s="69">
        <f>IF($U$351="sníž. přenesená",$N$350,0)</f>
        <v>0</v>
      </c>
      <c r="BI351" s="69">
        <f>IF($U$351="nulová",$N$350,0)</f>
        <v>0</v>
      </c>
      <c r="BJ351" s="6" t="s">
        <v>2</v>
      </c>
      <c r="BK351" s="69">
        <f>ROUND($L$350*$K$350,0)</f>
        <v>0</v>
      </c>
      <c r="BL351" s="6" t="s">
        <v>135</v>
      </c>
      <c r="BM351" s="6" t="s">
        <v>815</v>
      </c>
    </row>
    <row r="352" spans="2:63" s="84" customFormat="1" ht="30.95" customHeight="1">
      <c r="B352" s="85"/>
      <c r="C352" s="95" t="s">
        <v>816</v>
      </c>
      <c r="D352" s="95" t="s">
        <v>114</v>
      </c>
      <c r="E352" s="96" t="s">
        <v>817</v>
      </c>
      <c r="F352" s="394" t="s">
        <v>818</v>
      </c>
      <c r="G352" s="353"/>
      <c r="H352" s="353"/>
      <c r="I352" s="353"/>
      <c r="J352" s="97" t="s">
        <v>140</v>
      </c>
      <c r="K352" s="98">
        <v>270</v>
      </c>
      <c r="L352" s="354"/>
      <c r="M352" s="355"/>
      <c r="N352" s="354">
        <f>ROUND($L$352*$K$352,0)</f>
        <v>0</v>
      </c>
      <c r="O352" s="355"/>
      <c r="P352" s="355"/>
      <c r="Q352" s="355"/>
      <c r="R352" s="88"/>
      <c r="T352" s="89"/>
      <c r="U352" s="86"/>
      <c r="V352" s="86"/>
      <c r="W352" s="90">
        <f>$W$353</f>
        <v>54.540000000000006</v>
      </c>
      <c r="X352" s="86"/>
      <c r="Y352" s="90">
        <f>$Y$353</f>
        <v>0.0432</v>
      </c>
      <c r="Z352" s="86"/>
      <c r="AA352" s="91">
        <f>$AA$353</f>
        <v>0</v>
      </c>
      <c r="AR352" s="92" t="s">
        <v>39</v>
      </c>
      <c r="AT352" s="92" t="s">
        <v>36</v>
      </c>
      <c r="AU352" s="92" t="s">
        <v>2</v>
      </c>
      <c r="AY352" s="92" t="s">
        <v>112</v>
      </c>
      <c r="BK352" s="93">
        <f>$BK$353</f>
        <v>0</v>
      </c>
    </row>
    <row r="353" spans="2:65" s="6" customFormat="1" ht="34.9" customHeight="1">
      <c r="B353" s="35"/>
      <c r="C353" s="86"/>
      <c r="D353" s="94" t="s">
        <v>85</v>
      </c>
      <c r="E353" s="94"/>
      <c r="F353" s="94"/>
      <c r="G353" s="94"/>
      <c r="H353" s="94"/>
      <c r="I353" s="94"/>
      <c r="J353" s="94"/>
      <c r="K353" s="94"/>
      <c r="L353" s="112"/>
      <c r="M353" s="112"/>
      <c r="N353" s="398">
        <f>$BK$354</f>
        <v>0</v>
      </c>
      <c r="O353" s="397"/>
      <c r="P353" s="397"/>
      <c r="Q353" s="397"/>
      <c r="R353" s="37"/>
      <c r="T353" s="99"/>
      <c r="U353" s="20" t="s">
        <v>22</v>
      </c>
      <c r="V353" s="100">
        <v>0.202</v>
      </c>
      <c r="W353" s="100">
        <f>$V$353*$K$352</f>
        <v>54.540000000000006</v>
      </c>
      <c r="X353" s="100">
        <v>0.00016</v>
      </c>
      <c r="Y353" s="100">
        <f>$X$353*$K$352</f>
        <v>0.0432</v>
      </c>
      <c r="Z353" s="100">
        <v>0</v>
      </c>
      <c r="AA353" s="101">
        <f>$Z$353*$K$352</f>
        <v>0</v>
      </c>
      <c r="AR353" s="6" t="s">
        <v>135</v>
      </c>
      <c r="AT353" s="6" t="s">
        <v>114</v>
      </c>
      <c r="AU353" s="6" t="s">
        <v>39</v>
      </c>
      <c r="AY353" s="6" t="s">
        <v>112</v>
      </c>
      <c r="BE353" s="69">
        <f>IF($U$353="základní",$N$352,0)</f>
        <v>0</v>
      </c>
      <c r="BF353" s="69">
        <f>IF($U$353="snížená",$N$352,0)</f>
        <v>0</v>
      </c>
      <c r="BG353" s="69">
        <f>IF($U$353="zákl. přenesená",$N$352,0)</f>
        <v>0</v>
      </c>
      <c r="BH353" s="69">
        <f>IF($U$353="sníž. přenesená",$N$352,0)</f>
        <v>0</v>
      </c>
      <c r="BI353" s="69">
        <f>IF($U$353="nulová",$N$352,0)</f>
        <v>0</v>
      </c>
      <c r="BJ353" s="6" t="s">
        <v>39</v>
      </c>
      <c r="BK353" s="69">
        <f>ROUND($L$352*$K$352,0)</f>
        <v>0</v>
      </c>
      <c r="BL353" s="6" t="s">
        <v>135</v>
      </c>
      <c r="BM353" s="6" t="s">
        <v>819</v>
      </c>
    </row>
    <row r="354" spans="2:63" s="84" customFormat="1" ht="30.95" customHeight="1">
      <c r="B354" s="85"/>
      <c r="C354" s="95" t="s">
        <v>820</v>
      </c>
      <c r="D354" s="95" t="s">
        <v>114</v>
      </c>
      <c r="E354" s="96" t="s">
        <v>821</v>
      </c>
      <c r="F354" s="394" t="s">
        <v>822</v>
      </c>
      <c r="G354" s="353"/>
      <c r="H354" s="353"/>
      <c r="I354" s="353"/>
      <c r="J354" s="97" t="s">
        <v>140</v>
      </c>
      <c r="K354" s="98">
        <v>108.12</v>
      </c>
      <c r="L354" s="354"/>
      <c r="M354" s="355"/>
      <c r="N354" s="354">
        <f>ROUND($L$354*$K$354,0)</f>
        <v>0</v>
      </c>
      <c r="O354" s="355"/>
      <c r="P354" s="355"/>
      <c r="Q354" s="355"/>
      <c r="R354" s="88"/>
      <c r="T354" s="89"/>
      <c r="U354" s="86"/>
      <c r="V354" s="86"/>
      <c r="W354" s="90">
        <f>SUM($W$355:$W$360)</f>
        <v>403.9066</v>
      </c>
      <c r="X354" s="86"/>
      <c r="Y354" s="90">
        <f>SUM($Y$355:$Y$360)</f>
        <v>3.5052735000000004</v>
      </c>
      <c r="Z354" s="86"/>
      <c r="AA354" s="91">
        <f>SUM($AA$355:$AA$360)</f>
        <v>0.8392165</v>
      </c>
      <c r="AR354" s="92" t="s">
        <v>39</v>
      </c>
      <c r="AT354" s="92" t="s">
        <v>36</v>
      </c>
      <c r="AU354" s="92" t="s">
        <v>2</v>
      </c>
      <c r="AY354" s="92" t="s">
        <v>112</v>
      </c>
      <c r="BK354" s="93">
        <f>SUM($BK$355:$BK$360)</f>
        <v>0</v>
      </c>
    </row>
    <row r="355" spans="2:65" s="6" customFormat="1" ht="24" customHeight="1">
      <c r="B355" s="35"/>
      <c r="C355" s="95" t="s">
        <v>824</v>
      </c>
      <c r="D355" s="95" t="s">
        <v>114</v>
      </c>
      <c r="E355" s="96" t="s">
        <v>825</v>
      </c>
      <c r="F355" s="394" t="s">
        <v>826</v>
      </c>
      <c r="G355" s="353"/>
      <c r="H355" s="353"/>
      <c r="I355" s="353"/>
      <c r="J355" s="97" t="s">
        <v>140</v>
      </c>
      <c r="K355" s="98">
        <v>2558</v>
      </c>
      <c r="L355" s="354"/>
      <c r="M355" s="355"/>
      <c r="N355" s="354">
        <f>ROUND($L$355*$K$355,0)</f>
        <v>0</v>
      </c>
      <c r="O355" s="355"/>
      <c r="P355" s="355"/>
      <c r="Q355" s="355"/>
      <c r="R355" s="37"/>
      <c r="T355" s="99"/>
      <c r="U355" s="20" t="s">
        <v>20</v>
      </c>
      <c r="V355" s="100">
        <v>0</v>
      </c>
      <c r="W355" s="100">
        <f>$V$355*$K$354</f>
        <v>0</v>
      </c>
      <c r="X355" s="100">
        <v>0</v>
      </c>
      <c r="Y355" s="100">
        <f>$X$355*$K$354</f>
        <v>0</v>
      </c>
      <c r="Z355" s="100">
        <v>0</v>
      </c>
      <c r="AA355" s="101">
        <f>$Z$355*$K$354</f>
        <v>0</v>
      </c>
      <c r="AR355" s="6" t="s">
        <v>135</v>
      </c>
      <c r="AT355" s="6" t="s">
        <v>114</v>
      </c>
      <c r="AU355" s="6" t="s">
        <v>39</v>
      </c>
      <c r="AY355" s="6" t="s">
        <v>112</v>
      </c>
      <c r="BE355" s="69">
        <f>IF($U$355="základní",$N$354,0)</f>
        <v>0</v>
      </c>
      <c r="BF355" s="69">
        <f>IF($U$355="snížená",$N$354,0)</f>
        <v>0</v>
      </c>
      <c r="BG355" s="69">
        <f>IF($U$355="zákl. přenesená",$N$354,0)</f>
        <v>0</v>
      </c>
      <c r="BH355" s="69">
        <f>IF($U$355="sníž. přenesená",$N$354,0)</f>
        <v>0</v>
      </c>
      <c r="BI355" s="69">
        <f>IF($U$355="nulová",$N$354,0)</f>
        <v>0</v>
      </c>
      <c r="BJ355" s="6" t="s">
        <v>2</v>
      </c>
      <c r="BK355" s="69">
        <f>ROUND($L$354*$K$354,0)</f>
        <v>0</v>
      </c>
      <c r="BL355" s="6" t="s">
        <v>135</v>
      </c>
      <c r="BM355" s="6" t="s">
        <v>823</v>
      </c>
    </row>
    <row r="356" spans="2:65" s="6" customFormat="1" ht="14.1" customHeight="1">
      <c r="B356" s="35"/>
      <c r="C356" s="95" t="s">
        <v>828</v>
      </c>
      <c r="D356" s="95" t="s">
        <v>114</v>
      </c>
      <c r="E356" s="96" t="s">
        <v>829</v>
      </c>
      <c r="F356" s="394" t="s">
        <v>830</v>
      </c>
      <c r="G356" s="353"/>
      <c r="H356" s="353"/>
      <c r="I356" s="353"/>
      <c r="J356" s="97" t="s">
        <v>140</v>
      </c>
      <c r="K356" s="98">
        <v>149.15</v>
      </c>
      <c r="L356" s="354"/>
      <c r="M356" s="355"/>
      <c r="N356" s="354">
        <f>ROUND($L$356*$K$356,0)</f>
        <v>0</v>
      </c>
      <c r="O356" s="355"/>
      <c r="P356" s="355"/>
      <c r="Q356" s="355"/>
      <c r="R356" s="37"/>
      <c r="T356" s="99"/>
      <c r="U356" s="20" t="s">
        <v>20</v>
      </c>
      <c r="V356" s="100">
        <v>0.079</v>
      </c>
      <c r="W356" s="100">
        <f>$V$356*$K$355</f>
        <v>202.082</v>
      </c>
      <c r="X356" s="100">
        <v>0.001</v>
      </c>
      <c r="Y356" s="100">
        <f>$X$356*$K$355</f>
        <v>2.5580000000000003</v>
      </c>
      <c r="Z356" s="100">
        <v>0.00031</v>
      </c>
      <c r="AA356" s="101">
        <f>$Z$356*$K$355</f>
        <v>0.79298</v>
      </c>
      <c r="AR356" s="6" t="s">
        <v>135</v>
      </c>
      <c r="AT356" s="6" t="s">
        <v>114</v>
      </c>
      <c r="AU356" s="6" t="s">
        <v>39</v>
      </c>
      <c r="AY356" s="6" t="s">
        <v>112</v>
      </c>
      <c r="BE356" s="69">
        <f>IF($U$356="základní",$N$355,0)</f>
        <v>0</v>
      </c>
      <c r="BF356" s="69">
        <f>IF($U$356="snížená",$N$355,0)</f>
        <v>0</v>
      </c>
      <c r="BG356" s="69">
        <f>IF($U$356="zákl. přenesená",$N$355,0)</f>
        <v>0</v>
      </c>
      <c r="BH356" s="69">
        <f>IF($U$356="sníž. přenesená",$N$355,0)</f>
        <v>0</v>
      </c>
      <c r="BI356" s="69">
        <f>IF($U$356="nulová",$N$355,0)</f>
        <v>0</v>
      </c>
      <c r="BJ356" s="6" t="s">
        <v>2</v>
      </c>
      <c r="BK356" s="69">
        <f>ROUND($L$355*$K$355,0)</f>
        <v>0</v>
      </c>
      <c r="BL356" s="6" t="s">
        <v>135</v>
      </c>
      <c r="BM356" s="6" t="s">
        <v>827</v>
      </c>
    </row>
    <row r="357" spans="2:65" s="6" customFormat="1" ht="24" customHeight="1">
      <c r="B357" s="35"/>
      <c r="C357" s="95" t="s">
        <v>832</v>
      </c>
      <c r="D357" s="95" t="s">
        <v>114</v>
      </c>
      <c r="E357" s="96" t="s">
        <v>833</v>
      </c>
      <c r="F357" s="394" t="s">
        <v>834</v>
      </c>
      <c r="G357" s="353"/>
      <c r="H357" s="353"/>
      <c r="I357" s="353"/>
      <c r="J357" s="97" t="s">
        <v>140</v>
      </c>
      <c r="K357" s="98">
        <v>2558</v>
      </c>
      <c r="L357" s="354"/>
      <c r="M357" s="355"/>
      <c r="N357" s="354">
        <f>ROUND($L$357*$K$357,0)</f>
        <v>0</v>
      </c>
      <c r="O357" s="355"/>
      <c r="P357" s="355"/>
      <c r="Q357" s="355"/>
      <c r="R357" s="37"/>
      <c r="T357" s="99"/>
      <c r="U357" s="20" t="s">
        <v>20</v>
      </c>
      <c r="V357" s="100">
        <v>0.088</v>
      </c>
      <c r="W357" s="100">
        <f>$V$357*$K$356</f>
        <v>13.1252</v>
      </c>
      <c r="X357" s="100">
        <v>0.001</v>
      </c>
      <c r="Y357" s="100">
        <f>$X$357*$K$356</f>
        <v>0.14915</v>
      </c>
      <c r="Z357" s="100">
        <v>0.00031</v>
      </c>
      <c r="AA357" s="101">
        <f>$Z$357*$K$356</f>
        <v>0.0462365</v>
      </c>
      <c r="AR357" s="6" t="s">
        <v>135</v>
      </c>
      <c r="AT357" s="6" t="s">
        <v>114</v>
      </c>
      <c r="AU357" s="6" t="s">
        <v>39</v>
      </c>
      <c r="AY357" s="6" t="s">
        <v>112</v>
      </c>
      <c r="BE357" s="69">
        <f>IF($U$357="základní",$N$356,0)</f>
        <v>0</v>
      </c>
      <c r="BF357" s="69">
        <f>IF($U$357="snížená",$N$356,0)</f>
        <v>0</v>
      </c>
      <c r="BG357" s="69">
        <f>IF($U$357="zákl. přenesená",$N$356,0)</f>
        <v>0</v>
      </c>
      <c r="BH357" s="69">
        <f>IF($U$357="sníž. přenesená",$N$356,0)</f>
        <v>0</v>
      </c>
      <c r="BI357" s="69">
        <f>IF($U$357="nulová",$N$356,0)</f>
        <v>0</v>
      </c>
      <c r="BJ357" s="6" t="s">
        <v>2</v>
      </c>
      <c r="BK357" s="69">
        <f>ROUND($L$356*$K$356,0)</f>
        <v>0</v>
      </c>
      <c r="BL357" s="6" t="s">
        <v>135</v>
      </c>
      <c r="BM357" s="6" t="s">
        <v>831</v>
      </c>
    </row>
    <row r="358" spans="2:65" s="6" customFormat="1" ht="24" customHeight="1">
      <c r="B358" s="35"/>
      <c r="C358" s="95" t="s">
        <v>836</v>
      </c>
      <c r="D358" s="95" t="s">
        <v>114</v>
      </c>
      <c r="E358" s="96" t="s">
        <v>837</v>
      </c>
      <c r="F358" s="394" t="s">
        <v>838</v>
      </c>
      <c r="G358" s="353"/>
      <c r="H358" s="353"/>
      <c r="I358" s="353"/>
      <c r="J358" s="97" t="s">
        <v>140</v>
      </c>
      <c r="K358" s="98">
        <v>194.15</v>
      </c>
      <c r="L358" s="354"/>
      <c r="M358" s="355"/>
      <c r="N358" s="354">
        <f>ROUND($L$358*$K$358,0)</f>
        <v>0</v>
      </c>
      <c r="O358" s="355"/>
      <c r="P358" s="355"/>
      <c r="Q358" s="355"/>
      <c r="R358" s="37"/>
      <c r="T358" s="99"/>
      <c r="U358" s="20" t="s">
        <v>20</v>
      </c>
      <c r="V358" s="100">
        <v>0.068</v>
      </c>
      <c r="W358" s="100">
        <f>$V$358*$K$357</f>
        <v>173.94400000000002</v>
      </c>
      <c r="X358" s="100">
        <v>0.00029</v>
      </c>
      <c r="Y358" s="100">
        <f>$X$358*$K$357</f>
        <v>0.74182</v>
      </c>
      <c r="Z358" s="100">
        <v>0</v>
      </c>
      <c r="AA358" s="101">
        <f>$Z$358*$K$357</f>
        <v>0</v>
      </c>
      <c r="AR358" s="6" t="s">
        <v>135</v>
      </c>
      <c r="AT358" s="6" t="s">
        <v>114</v>
      </c>
      <c r="AU358" s="6" t="s">
        <v>39</v>
      </c>
      <c r="AY358" s="6" t="s">
        <v>112</v>
      </c>
      <c r="BE358" s="69">
        <f>IF($U$358="základní",$N$357,0)</f>
        <v>0</v>
      </c>
      <c r="BF358" s="69">
        <f>IF($U$358="snížená",$N$357,0)</f>
        <v>0</v>
      </c>
      <c r="BG358" s="69">
        <f>IF($U$358="zákl. přenesená",$N$357,0)</f>
        <v>0</v>
      </c>
      <c r="BH358" s="69">
        <f>IF($U$358="sníž. přenesená",$N$357,0)</f>
        <v>0</v>
      </c>
      <c r="BI358" s="69">
        <f>IF($U$358="nulová",$N$357,0)</f>
        <v>0</v>
      </c>
      <c r="BJ358" s="6" t="s">
        <v>2</v>
      </c>
      <c r="BK358" s="69">
        <f>ROUND($L$357*$K$357,0)</f>
        <v>0</v>
      </c>
      <c r="BL358" s="6" t="s">
        <v>135</v>
      </c>
      <c r="BM358" s="6" t="s">
        <v>835</v>
      </c>
    </row>
    <row r="359" spans="2:65" s="6" customFormat="1" ht="24" customHeight="1">
      <c r="B359" s="35"/>
      <c r="C359" s="95" t="s">
        <v>840</v>
      </c>
      <c r="D359" s="95" t="s">
        <v>114</v>
      </c>
      <c r="E359" s="96" t="s">
        <v>841</v>
      </c>
      <c r="F359" s="394" t="s">
        <v>842</v>
      </c>
      <c r="G359" s="353"/>
      <c r="H359" s="353"/>
      <c r="I359" s="353"/>
      <c r="J359" s="97" t="s">
        <v>140</v>
      </c>
      <c r="K359" s="98">
        <v>695.5</v>
      </c>
      <c r="L359" s="354"/>
      <c r="M359" s="355"/>
      <c r="N359" s="354">
        <f>ROUND($L$359*$K$359,0)</f>
        <v>0</v>
      </c>
      <c r="O359" s="355"/>
      <c r="P359" s="355"/>
      <c r="Q359" s="355"/>
      <c r="R359" s="37"/>
      <c r="T359" s="99"/>
      <c r="U359" s="20" t="s">
        <v>20</v>
      </c>
      <c r="V359" s="100">
        <v>0.076</v>
      </c>
      <c r="W359" s="100">
        <f>$V$359*$K$358</f>
        <v>14.7554</v>
      </c>
      <c r="X359" s="100">
        <v>0.00029</v>
      </c>
      <c r="Y359" s="100">
        <f>$X$359*$K$358</f>
        <v>0.0563035</v>
      </c>
      <c r="Z359" s="100">
        <v>0</v>
      </c>
      <c r="AA359" s="101">
        <f>$Z$359*$K$358</f>
        <v>0</v>
      </c>
      <c r="AR359" s="6" t="s">
        <v>135</v>
      </c>
      <c r="AT359" s="6" t="s">
        <v>114</v>
      </c>
      <c r="AU359" s="6" t="s">
        <v>39</v>
      </c>
      <c r="AY359" s="6" t="s">
        <v>112</v>
      </c>
      <c r="BE359" s="69">
        <f>IF($U$359="základní",$N$358,0)</f>
        <v>0</v>
      </c>
      <c r="BF359" s="69">
        <f>IF($U$359="snížená",$N$358,0)</f>
        <v>0</v>
      </c>
      <c r="BG359" s="69">
        <f>IF($U$359="zákl. přenesená",$N$358,0)</f>
        <v>0</v>
      </c>
      <c r="BH359" s="69">
        <f>IF($U$359="sníž. přenesená",$N$358,0)</f>
        <v>0</v>
      </c>
      <c r="BI359" s="69">
        <f>IF($U$359="nulová",$N$358,0)</f>
        <v>0</v>
      </c>
      <c r="BJ359" s="6" t="s">
        <v>2</v>
      </c>
      <c r="BK359" s="69">
        <f>ROUND($L$358*$K$358,0)</f>
        <v>0</v>
      </c>
      <c r="BL359" s="6" t="s">
        <v>135</v>
      </c>
      <c r="BM359" s="6" t="s">
        <v>839</v>
      </c>
    </row>
    <row r="360" spans="2:65" s="6" customFormat="1" ht="14.1" customHeight="1">
      <c r="B360" s="35"/>
      <c r="C360" s="86"/>
      <c r="D360" s="87" t="s">
        <v>86</v>
      </c>
      <c r="E360" s="87"/>
      <c r="F360" s="87"/>
      <c r="G360" s="87"/>
      <c r="H360" s="87"/>
      <c r="I360" s="87"/>
      <c r="J360" s="87"/>
      <c r="K360" s="87"/>
      <c r="L360" s="111"/>
      <c r="M360" s="111"/>
      <c r="N360" s="396">
        <f>SUM(N361+N363+N365+N368)</f>
        <v>0</v>
      </c>
      <c r="O360" s="397"/>
      <c r="P360" s="397"/>
      <c r="Q360" s="397"/>
      <c r="R360" s="37"/>
      <c r="T360" s="99"/>
      <c r="U360" s="20" t="s">
        <v>22</v>
      </c>
      <c r="V360" s="100">
        <v>0</v>
      </c>
      <c r="W360" s="100">
        <f>$V$360*$K$359</f>
        <v>0</v>
      </c>
      <c r="X360" s="100">
        <v>0</v>
      </c>
      <c r="Y360" s="100">
        <f>$X$360*$K$359</f>
        <v>0</v>
      </c>
      <c r="Z360" s="100">
        <v>0</v>
      </c>
      <c r="AA360" s="101">
        <f>$Z$360*$K$359</f>
        <v>0</v>
      </c>
      <c r="AR360" s="6" t="s">
        <v>135</v>
      </c>
      <c r="AT360" s="6" t="s">
        <v>114</v>
      </c>
      <c r="AU360" s="6" t="s">
        <v>39</v>
      </c>
      <c r="AY360" s="6" t="s">
        <v>112</v>
      </c>
      <c r="BE360" s="69">
        <f>IF($U$360="základní",$N$359,0)</f>
        <v>0</v>
      </c>
      <c r="BF360" s="69">
        <f>IF($U$360="snížená",$N$359,0)</f>
        <v>0</v>
      </c>
      <c r="BG360" s="69">
        <f>IF($U$360="zákl. přenesená",$N$359,0)</f>
        <v>0</v>
      </c>
      <c r="BH360" s="69">
        <f>IF($U$360="sníž. přenesená",$N$359,0)</f>
        <v>0</v>
      </c>
      <c r="BI360" s="69">
        <f>IF($U$360="nulová",$N$359,0)</f>
        <v>0</v>
      </c>
      <c r="BJ360" s="6" t="s">
        <v>39</v>
      </c>
      <c r="BK360" s="69">
        <f>ROUND($L$359*$K$359,0)</f>
        <v>0</v>
      </c>
      <c r="BL360" s="6" t="s">
        <v>135</v>
      </c>
      <c r="BM360" s="6" t="s">
        <v>843</v>
      </c>
    </row>
    <row r="361" spans="2:63" s="84" customFormat="1" ht="38.45" customHeight="1">
      <c r="B361" s="85"/>
      <c r="C361" s="86"/>
      <c r="D361" s="94" t="s">
        <v>87</v>
      </c>
      <c r="E361" s="94"/>
      <c r="F361" s="94"/>
      <c r="G361" s="94"/>
      <c r="H361" s="94"/>
      <c r="I361" s="94"/>
      <c r="J361" s="94"/>
      <c r="K361" s="94"/>
      <c r="L361" s="112"/>
      <c r="M361" s="112"/>
      <c r="N361" s="398">
        <f>SUM(N362)</f>
        <v>0</v>
      </c>
      <c r="O361" s="397"/>
      <c r="P361" s="397"/>
      <c r="Q361" s="397"/>
      <c r="R361" s="88"/>
      <c r="T361" s="89"/>
      <c r="U361" s="86"/>
      <c r="V361" s="86"/>
      <c r="W361" s="90">
        <f>$W$362+$W$366+$W$369</f>
        <v>0</v>
      </c>
      <c r="X361" s="86"/>
      <c r="Y361" s="90">
        <f>$Y$362+$Y$366+$Y$369</f>
        <v>0</v>
      </c>
      <c r="Z361" s="86"/>
      <c r="AA361" s="91">
        <f>$AA$362+$AA$366+$AA$369</f>
        <v>0</v>
      </c>
      <c r="AR361" s="92" t="s">
        <v>844</v>
      </c>
      <c r="AT361" s="92" t="s">
        <v>36</v>
      </c>
      <c r="AU361" s="92" t="s">
        <v>15</v>
      </c>
      <c r="AY361" s="92" t="s">
        <v>112</v>
      </c>
      <c r="BK361" s="93">
        <f>$BK$362+$BK$366+$BK$369</f>
        <v>0</v>
      </c>
    </row>
    <row r="362" spans="2:63" s="84" customFormat="1" ht="20.45" customHeight="1">
      <c r="B362" s="85"/>
      <c r="C362" s="95" t="s">
        <v>845</v>
      </c>
      <c r="D362" s="95" t="s">
        <v>114</v>
      </c>
      <c r="E362" s="96" t="s">
        <v>846</v>
      </c>
      <c r="F362" s="404" t="s">
        <v>1350</v>
      </c>
      <c r="G362" s="353"/>
      <c r="H362" s="353"/>
      <c r="I362" s="353"/>
      <c r="J362" s="97" t="s">
        <v>289</v>
      </c>
      <c r="K362" s="98">
        <v>1</v>
      </c>
      <c r="L362" s="354">
        <f>'Elektro silno '!H96</f>
        <v>0</v>
      </c>
      <c r="M362" s="355"/>
      <c r="N362" s="354">
        <f>K362*L362</f>
        <v>0</v>
      </c>
      <c r="O362" s="355"/>
      <c r="P362" s="355"/>
      <c r="Q362" s="355"/>
      <c r="R362" s="88"/>
      <c r="T362" s="89"/>
      <c r="U362" s="86"/>
      <c r="V362" s="86"/>
      <c r="W362" s="90">
        <f>$W$365</f>
        <v>0</v>
      </c>
      <c r="X362" s="86"/>
      <c r="Y362" s="90">
        <f>$Y$365</f>
        <v>0</v>
      </c>
      <c r="Z362" s="86"/>
      <c r="AA362" s="91">
        <f>$AA$365</f>
        <v>0</v>
      </c>
      <c r="AR362" s="92" t="s">
        <v>844</v>
      </c>
      <c r="AT362" s="92" t="s">
        <v>36</v>
      </c>
      <c r="AU362" s="92" t="s">
        <v>2</v>
      </c>
      <c r="AY362" s="92" t="s">
        <v>112</v>
      </c>
      <c r="BK362" s="93">
        <f>$BK$365</f>
        <v>0</v>
      </c>
    </row>
    <row r="363" spans="2:63" s="84" customFormat="1" ht="20.45" customHeight="1">
      <c r="B363" s="85"/>
      <c r="C363" s="350"/>
      <c r="D363" s="94" t="s">
        <v>1351</v>
      </c>
      <c r="E363" s="94"/>
      <c r="F363" s="94"/>
      <c r="G363" s="94"/>
      <c r="H363" s="94"/>
      <c r="I363" s="94"/>
      <c r="J363" s="94"/>
      <c r="K363" s="94"/>
      <c r="L363" s="112"/>
      <c r="M363" s="112"/>
      <c r="N363" s="398">
        <f>SUM(N364)</f>
        <v>0</v>
      </c>
      <c r="O363" s="397"/>
      <c r="P363" s="397"/>
      <c r="Q363" s="397"/>
      <c r="R363" s="88"/>
      <c r="T363" s="89"/>
      <c r="U363" s="86"/>
      <c r="V363" s="86"/>
      <c r="W363" s="90"/>
      <c r="X363" s="86"/>
      <c r="Y363" s="90"/>
      <c r="Z363" s="86"/>
      <c r="AA363" s="91"/>
      <c r="AR363" s="92"/>
      <c r="AT363" s="92"/>
      <c r="AU363" s="92"/>
      <c r="AY363" s="92"/>
      <c r="BK363" s="93"/>
    </row>
    <row r="364" spans="2:63" s="84" customFormat="1" ht="20.45" customHeight="1">
      <c r="B364" s="85"/>
      <c r="C364" s="95"/>
      <c r="D364" s="95" t="s">
        <v>114</v>
      </c>
      <c r="E364" s="351" t="s">
        <v>1352</v>
      </c>
      <c r="F364" s="404" t="s">
        <v>1353</v>
      </c>
      <c r="G364" s="353"/>
      <c r="H364" s="353"/>
      <c r="I364" s="353"/>
      <c r="J364" s="97" t="s">
        <v>289</v>
      </c>
      <c r="K364" s="98">
        <v>1</v>
      </c>
      <c r="L364" s="354">
        <f>Elektroslabo!H51</f>
        <v>0</v>
      </c>
      <c r="M364" s="355"/>
      <c r="N364" s="354">
        <f>K364*L364</f>
        <v>0</v>
      </c>
      <c r="O364" s="355"/>
      <c r="P364" s="355"/>
      <c r="Q364" s="355"/>
      <c r="R364" s="88"/>
      <c r="T364" s="89"/>
      <c r="U364" s="86"/>
      <c r="V364" s="86"/>
      <c r="W364" s="90"/>
      <c r="X364" s="86"/>
      <c r="Y364" s="90"/>
      <c r="Z364" s="86"/>
      <c r="AA364" s="91"/>
      <c r="AR364" s="92"/>
      <c r="AT364" s="92"/>
      <c r="AU364" s="92"/>
      <c r="AY364" s="92"/>
      <c r="BK364" s="93"/>
    </row>
    <row r="365" spans="2:65" s="6" customFormat="1" ht="14.1" customHeight="1">
      <c r="B365" s="35"/>
      <c r="C365" s="86"/>
      <c r="D365" s="94" t="s">
        <v>88</v>
      </c>
      <c r="E365" s="94"/>
      <c r="F365" s="94"/>
      <c r="G365" s="94"/>
      <c r="H365" s="94"/>
      <c r="I365" s="94"/>
      <c r="J365" s="94"/>
      <c r="K365" s="94"/>
      <c r="L365" s="112"/>
      <c r="M365" s="112"/>
      <c r="N365" s="398">
        <f>SUM(N366:Q367)</f>
        <v>0</v>
      </c>
      <c r="O365" s="397"/>
      <c r="P365" s="397"/>
      <c r="Q365" s="397"/>
      <c r="R365" s="37"/>
      <c r="T365" s="99"/>
      <c r="U365" s="20" t="s">
        <v>20</v>
      </c>
      <c r="V365" s="100">
        <v>0</v>
      </c>
      <c r="W365" s="100">
        <f>$V$365*$K$362</f>
        <v>0</v>
      </c>
      <c r="X365" s="100">
        <v>0</v>
      </c>
      <c r="Y365" s="100">
        <f>$X$365*$K$362</f>
        <v>0</v>
      </c>
      <c r="Z365" s="100">
        <v>0</v>
      </c>
      <c r="AA365" s="101">
        <f>$Z$365*$K$362</f>
        <v>0</v>
      </c>
      <c r="AR365" s="6" t="s">
        <v>847</v>
      </c>
      <c r="AT365" s="6" t="s">
        <v>114</v>
      </c>
      <c r="AU365" s="6" t="s">
        <v>39</v>
      </c>
      <c r="AY365" s="6" t="s">
        <v>112</v>
      </c>
      <c r="BE365" s="69">
        <f>IF($U$365="základní",$N$362,0)</f>
        <v>0</v>
      </c>
      <c r="BF365" s="69">
        <f>IF($U$365="snížená",$N$362,0)</f>
        <v>0</v>
      </c>
      <c r="BG365" s="69">
        <f>IF($U$365="zákl. přenesená",$N$362,0)</f>
        <v>0</v>
      </c>
      <c r="BH365" s="69">
        <f>IF($U$365="sníž. přenesená",$N$362,0)</f>
        <v>0</v>
      </c>
      <c r="BI365" s="69">
        <f>IF($U$365="nulová",$N$362,0)</f>
        <v>0</v>
      </c>
      <c r="BJ365" s="6" t="s">
        <v>2</v>
      </c>
      <c r="BK365" s="69">
        <f>ROUND($L$362*$K$362,0)</f>
        <v>0</v>
      </c>
      <c r="BL365" s="6" t="s">
        <v>847</v>
      </c>
      <c r="BM365" s="6" t="s">
        <v>848</v>
      </c>
    </row>
    <row r="366" spans="2:63" s="84" customFormat="1" ht="30.95" customHeight="1">
      <c r="B366" s="85"/>
      <c r="C366" s="95" t="s">
        <v>849</v>
      </c>
      <c r="D366" s="95" t="s">
        <v>114</v>
      </c>
      <c r="E366" s="96" t="s">
        <v>850</v>
      </c>
      <c r="F366" s="394" t="s">
        <v>851</v>
      </c>
      <c r="G366" s="353"/>
      <c r="H366" s="353"/>
      <c r="I366" s="353"/>
      <c r="J366" s="157" t="s">
        <v>859</v>
      </c>
      <c r="K366" s="98">
        <v>65</v>
      </c>
      <c r="L366" s="354">
        <v>0</v>
      </c>
      <c r="M366" s="355"/>
      <c r="N366" s="354">
        <f>K366*L366</f>
        <v>0</v>
      </c>
      <c r="O366" s="355"/>
      <c r="P366" s="355"/>
      <c r="Q366" s="355"/>
      <c r="R366" s="88"/>
      <c r="T366" s="89"/>
      <c r="U366" s="86"/>
      <c r="V366" s="86"/>
      <c r="W366" s="90">
        <f>SUM($W$367:$W$368)</f>
        <v>0</v>
      </c>
      <c r="X366" s="86"/>
      <c r="Y366" s="90">
        <f>SUM($Y$367:$Y$368)</f>
        <v>0</v>
      </c>
      <c r="Z366" s="86"/>
      <c r="AA366" s="91">
        <f>SUM($AA$367:$AA$368)</f>
        <v>0</v>
      </c>
      <c r="AR366" s="92" t="s">
        <v>844</v>
      </c>
      <c r="AT366" s="92" t="s">
        <v>36</v>
      </c>
      <c r="AU366" s="92" t="s">
        <v>2</v>
      </c>
      <c r="AY366" s="92" t="s">
        <v>112</v>
      </c>
      <c r="BK366" s="93">
        <f>SUM($BK$367:$BK$368)</f>
        <v>0</v>
      </c>
    </row>
    <row r="367" spans="2:65" s="6" customFormat="1" ht="14.1" customHeight="1">
      <c r="B367" s="35"/>
      <c r="C367" s="95" t="s">
        <v>853</v>
      </c>
      <c r="D367" s="95" t="s">
        <v>114</v>
      </c>
      <c r="E367" s="96" t="s">
        <v>854</v>
      </c>
      <c r="F367" s="404" t="s">
        <v>1348</v>
      </c>
      <c r="G367" s="353"/>
      <c r="H367" s="353"/>
      <c r="I367" s="353"/>
      <c r="J367" s="97" t="s">
        <v>289</v>
      </c>
      <c r="K367" s="98">
        <v>1</v>
      </c>
      <c r="L367" s="354">
        <v>0</v>
      </c>
      <c r="M367" s="355"/>
      <c r="N367" s="354">
        <f>ROUND($L$367*$K$367,0)</f>
        <v>0</v>
      </c>
      <c r="O367" s="355"/>
      <c r="P367" s="355"/>
      <c r="Q367" s="355"/>
      <c r="R367" s="37"/>
      <c r="T367" s="99"/>
      <c r="U367" s="20" t="s">
        <v>22</v>
      </c>
      <c r="V367" s="100">
        <v>0</v>
      </c>
      <c r="W367" s="100">
        <f>$V$367*$K$366</f>
        <v>0</v>
      </c>
      <c r="X367" s="100">
        <v>0</v>
      </c>
      <c r="Y367" s="100">
        <f>$X$367*$K$366</f>
        <v>0</v>
      </c>
      <c r="Z367" s="100">
        <v>0</v>
      </c>
      <c r="AA367" s="101">
        <f>$Z$367*$K$366</f>
        <v>0</v>
      </c>
      <c r="AR367" s="6" t="s">
        <v>847</v>
      </c>
      <c r="AT367" s="6" t="s">
        <v>114</v>
      </c>
      <c r="AU367" s="6" t="s">
        <v>39</v>
      </c>
      <c r="AY367" s="6" t="s">
        <v>112</v>
      </c>
      <c r="BE367" s="69">
        <f>IF($U$367="základní",$N$366,0)</f>
        <v>0</v>
      </c>
      <c r="BF367" s="69">
        <f>IF($U$367="snížená",$N$366,0)</f>
        <v>0</v>
      </c>
      <c r="BG367" s="69">
        <f>IF($U$367="zákl. přenesená",$N$366,0)</f>
        <v>0</v>
      </c>
      <c r="BH367" s="69">
        <f>IF($U$367="sníž. přenesená",$N$366,0)</f>
        <v>0</v>
      </c>
      <c r="BI367" s="69">
        <f>IF($U$367="nulová",$N$366,0)</f>
        <v>0</v>
      </c>
      <c r="BJ367" s="6" t="s">
        <v>39</v>
      </c>
      <c r="BK367" s="69">
        <f>ROUND($L$366*$K$366,0)</f>
        <v>0</v>
      </c>
      <c r="BL367" s="6" t="s">
        <v>847</v>
      </c>
      <c r="BM367" s="6" t="s">
        <v>852</v>
      </c>
    </row>
    <row r="368" spans="2:65" s="6" customFormat="1" ht="14.1" customHeight="1">
      <c r="B368" s="35"/>
      <c r="C368" s="86"/>
      <c r="D368" s="94" t="s">
        <v>89</v>
      </c>
      <c r="E368" s="94"/>
      <c r="F368" s="94"/>
      <c r="G368" s="94"/>
      <c r="H368" s="94"/>
      <c r="I368" s="94"/>
      <c r="J368" s="94"/>
      <c r="K368" s="94"/>
      <c r="L368" s="112"/>
      <c r="M368" s="112"/>
      <c r="N368" s="398">
        <f>$BK$369</f>
        <v>0</v>
      </c>
      <c r="O368" s="397"/>
      <c r="P368" s="397"/>
      <c r="Q368" s="397"/>
      <c r="R368" s="37"/>
      <c r="T368" s="99"/>
      <c r="U368" s="20" t="s">
        <v>20</v>
      </c>
      <c r="V368" s="100">
        <v>0</v>
      </c>
      <c r="W368" s="100">
        <f>$V$368*$K$367</f>
        <v>0</v>
      </c>
      <c r="X368" s="100">
        <v>0</v>
      </c>
      <c r="Y368" s="100">
        <f>$X$368*$K$367</f>
        <v>0</v>
      </c>
      <c r="Z368" s="100">
        <v>0</v>
      </c>
      <c r="AA368" s="101">
        <f>$Z$368*$K$367</f>
        <v>0</v>
      </c>
      <c r="AR368" s="6" t="s">
        <v>847</v>
      </c>
      <c r="AT368" s="6" t="s">
        <v>114</v>
      </c>
      <c r="AU368" s="6" t="s">
        <v>39</v>
      </c>
      <c r="AY368" s="6" t="s">
        <v>112</v>
      </c>
      <c r="BE368" s="69">
        <f>IF($U$368="základní",$N$367,0)</f>
        <v>0</v>
      </c>
      <c r="BF368" s="69">
        <f>IF($U$368="snížená",$N$367,0)</f>
        <v>0</v>
      </c>
      <c r="BG368" s="69">
        <f>IF($U$368="zákl. přenesená",$N$367,0)</f>
        <v>0</v>
      </c>
      <c r="BH368" s="69">
        <f>IF($U$368="sníž. přenesená",$N$367,0)</f>
        <v>0</v>
      </c>
      <c r="BI368" s="69">
        <f>IF($U$368="nulová",$N$367,0)</f>
        <v>0</v>
      </c>
      <c r="BJ368" s="6" t="s">
        <v>2</v>
      </c>
      <c r="BK368" s="69">
        <f>ROUND($L$367*$K$367,0)</f>
        <v>0</v>
      </c>
      <c r="BL368" s="6" t="s">
        <v>847</v>
      </c>
      <c r="BM368" s="6" t="s">
        <v>855</v>
      </c>
    </row>
    <row r="369" spans="2:63" s="84" customFormat="1" ht="30.95" customHeight="1">
      <c r="B369" s="85"/>
      <c r="C369" s="95" t="s">
        <v>856</v>
      </c>
      <c r="D369" s="95" t="s">
        <v>114</v>
      </c>
      <c r="E369" s="96" t="s">
        <v>857</v>
      </c>
      <c r="F369" s="394" t="s">
        <v>858</v>
      </c>
      <c r="G369" s="353"/>
      <c r="H369" s="353"/>
      <c r="I369" s="353"/>
      <c r="J369" s="97" t="s">
        <v>859</v>
      </c>
      <c r="K369" s="98">
        <v>80</v>
      </c>
      <c r="L369" s="354"/>
      <c r="M369" s="355"/>
      <c r="N369" s="354">
        <f>ROUND($L$369*$K$369,0)</f>
        <v>0</v>
      </c>
      <c r="O369" s="355"/>
      <c r="P369" s="355"/>
      <c r="Q369" s="355"/>
      <c r="R369" s="88"/>
      <c r="T369" s="89"/>
      <c r="U369" s="86"/>
      <c r="V369" s="86"/>
      <c r="W369" s="90">
        <f>SUM($W$370:$W$372)</f>
        <v>0</v>
      </c>
      <c r="X369" s="86"/>
      <c r="Y369" s="90">
        <f>SUM($Y$370:$Y$372)</f>
        <v>0</v>
      </c>
      <c r="Z369" s="86"/>
      <c r="AA369" s="91">
        <f>SUM($AA$370:$AA$372)</f>
        <v>0</v>
      </c>
      <c r="AR369" s="92" t="s">
        <v>844</v>
      </c>
      <c r="AT369" s="92" t="s">
        <v>36</v>
      </c>
      <c r="AU369" s="92" t="s">
        <v>2</v>
      </c>
      <c r="AY369" s="92" t="s">
        <v>112</v>
      </c>
      <c r="BK369" s="93">
        <f>SUM($BK$370:$BK$372)</f>
        <v>0</v>
      </c>
    </row>
    <row r="370" spans="2:65" s="6" customFormat="1" ht="14.1" customHeight="1">
      <c r="B370" s="35"/>
      <c r="C370" s="95" t="s">
        <v>861</v>
      </c>
      <c r="D370" s="95" t="s">
        <v>114</v>
      </c>
      <c r="E370" s="96" t="s">
        <v>862</v>
      </c>
      <c r="F370" s="404" t="s">
        <v>863</v>
      </c>
      <c r="G370" s="353"/>
      <c r="H370" s="353"/>
      <c r="I370" s="353"/>
      <c r="J370" s="97" t="s">
        <v>289</v>
      </c>
      <c r="K370" s="98">
        <v>1</v>
      </c>
      <c r="L370" s="354"/>
      <c r="M370" s="355"/>
      <c r="N370" s="354">
        <f>ROUND($L$370*$K$370,0)</f>
        <v>0</v>
      </c>
      <c r="O370" s="355"/>
      <c r="P370" s="355"/>
      <c r="Q370" s="355"/>
      <c r="R370" s="37"/>
      <c r="T370" s="99"/>
      <c r="U370" s="20" t="s">
        <v>22</v>
      </c>
      <c r="V370" s="100">
        <v>0</v>
      </c>
      <c r="W370" s="100">
        <f>$V$370*$K$369</f>
        <v>0</v>
      </c>
      <c r="X370" s="100">
        <v>0</v>
      </c>
      <c r="Y370" s="100">
        <f>$X$370*$K$369</f>
        <v>0</v>
      </c>
      <c r="Z370" s="100">
        <v>0</v>
      </c>
      <c r="AA370" s="101">
        <f>$Z$370*$K$369</f>
        <v>0</v>
      </c>
      <c r="AR370" s="6" t="s">
        <v>847</v>
      </c>
      <c r="AT370" s="6" t="s">
        <v>114</v>
      </c>
      <c r="AU370" s="6" t="s">
        <v>39</v>
      </c>
      <c r="AY370" s="6" t="s">
        <v>112</v>
      </c>
      <c r="BE370" s="69">
        <f>IF($U$370="základní",$N$369,0)</f>
        <v>0</v>
      </c>
      <c r="BF370" s="69">
        <f>IF($U$370="snížená",$N$369,0)</f>
        <v>0</v>
      </c>
      <c r="BG370" s="69">
        <f>IF($U$370="zákl. přenesená",$N$369,0)</f>
        <v>0</v>
      </c>
      <c r="BH370" s="69">
        <f>IF($U$370="sníž. přenesená",$N$369,0)</f>
        <v>0</v>
      </c>
      <c r="BI370" s="69">
        <f>IF($U$370="nulová",$N$369,0)</f>
        <v>0</v>
      </c>
      <c r="BJ370" s="6" t="s">
        <v>39</v>
      </c>
      <c r="BK370" s="69">
        <f>ROUND($L$369*$K$369,0)</f>
        <v>0</v>
      </c>
      <c r="BL370" s="6" t="s">
        <v>847</v>
      </c>
      <c r="BM370" s="6" t="s">
        <v>860</v>
      </c>
    </row>
    <row r="371" spans="2:65" s="6" customFormat="1" ht="14.1" customHeight="1">
      <c r="B371" s="35"/>
      <c r="C371" s="95" t="s">
        <v>865</v>
      </c>
      <c r="D371" s="95" t="s">
        <v>114</v>
      </c>
      <c r="E371" s="96" t="s">
        <v>866</v>
      </c>
      <c r="F371" s="394" t="s">
        <v>867</v>
      </c>
      <c r="G371" s="353"/>
      <c r="H371" s="353"/>
      <c r="I371" s="353"/>
      <c r="J371" s="97" t="s">
        <v>289</v>
      </c>
      <c r="K371" s="98">
        <v>1</v>
      </c>
      <c r="L371" s="354"/>
      <c r="M371" s="355"/>
      <c r="N371" s="354">
        <f>ROUND($L$371*$K$371,0)</f>
        <v>0</v>
      </c>
      <c r="O371" s="355"/>
      <c r="P371" s="355"/>
      <c r="Q371" s="355"/>
      <c r="R371" s="37"/>
      <c r="T371" s="99"/>
      <c r="U371" s="20" t="s">
        <v>22</v>
      </c>
      <c r="V371" s="100">
        <v>0</v>
      </c>
      <c r="W371" s="100">
        <f>$V$371*$K$370</f>
        <v>0</v>
      </c>
      <c r="X371" s="100">
        <v>0</v>
      </c>
      <c r="Y371" s="100">
        <f>$X$371*$K$370</f>
        <v>0</v>
      </c>
      <c r="Z371" s="100">
        <v>0</v>
      </c>
      <c r="AA371" s="101">
        <f>$Z$371*$K$370</f>
        <v>0</v>
      </c>
      <c r="AR371" s="6" t="s">
        <v>847</v>
      </c>
      <c r="AT371" s="6" t="s">
        <v>114</v>
      </c>
      <c r="AU371" s="6" t="s">
        <v>39</v>
      </c>
      <c r="AY371" s="6" t="s">
        <v>112</v>
      </c>
      <c r="BE371" s="69">
        <f>IF($U$371="základní",$N$370,0)</f>
        <v>0</v>
      </c>
      <c r="BF371" s="69">
        <f>IF($U$371="snížená",$N$370,0)</f>
        <v>0</v>
      </c>
      <c r="BG371" s="69">
        <f>IF($U$371="zákl. přenesená",$N$370,0)</f>
        <v>0</v>
      </c>
      <c r="BH371" s="69">
        <f>IF($U$371="sníž. přenesená",$N$370,0)</f>
        <v>0</v>
      </c>
      <c r="BI371" s="69">
        <f>IF($U$371="nulová",$N$370,0)</f>
        <v>0</v>
      </c>
      <c r="BJ371" s="6" t="s">
        <v>39</v>
      </c>
      <c r="BK371" s="69">
        <f>ROUND($L$370*$K$370,0)</f>
        <v>0</v>
      </c>
      <c r="BL371" s="6" t="s">
        <v>847</v>
      </c>
      <c r="BM371" s="6" t="s">
        <v>864</v>
      </c>
    </row>
    <row r="372" spans="2:65" s="6" customFormat="1" ht="14.1" customHeight="1">
      <c r="B372" s="35"/>
      <c r="C372" s="53"/>
      <c r="D372" s="53"/>
      <c r="E372" s="53"/>
      <c r="F372" s="53"/>
      <c r="G372" s="53"/>
      <c r="H372" s="53"/>
      <c r="I372" s="53"/>
      <c r="J372" s="53"/>
      <c r="K372" s="53"/>
      <c r="L372" s="113"/>
      <c r="M372" s="113"/>
      <c r="N372" s="113"/>
      <c r="O372" s="113"/>
      <c r="P372" s="113"/>
      <c r="Q372" s="113"/>
      <c r="R372" s="37"/>
      <c r="T372" s="99"/>
      <c r="U372" s="106" t="s">
        <v>20</v>
      </c>
      <c r="V372" s="107">
        <v>0</v>
      </c>
      <c r="W372" s="107">
        <f>$V$372*$K$371</f>
        <v>0</v>
      </c>
      <c r="X372" s="107">
        <v>0</v>
      </c>
      <c r="Y372" s="107">
        <f>$X$372*$K$371</f>
        <v>0</v>
      </c>
      <c r="Z372" s="107">
        <v>0</v>
      </c>
      <c r="AA372" s="108">
        <f>$Z$372*$K$371</f>
        <v>0</v>
      </c>
      <c r="AR372" s="6" t="s">
        <v>847</v>
      </c>
      <c r="AT372" s="6" t="s">
        <v>114</v>
      </c>
      <c r="AU372" s="6" t="s">
        <v>39</v>
      </c>
      <c r="AY372" s="6" t="s">
        <v>112</v>
      </c>
      <c r="BE372" s="69">
        <f>IF($U$372="základní",$N$371,0)</f>
        <v>0</v>
      </c>
      <c r="BF372" s="69">
        <f>IF($U$372="snížená",$N$371,0)</f>
        <v>0</v>
      </c>
      <c r="BG372" s="69">
        <f>IF($U$372="zákl. přenesená",$N$371,0)</f>
        <v>0</v>
      </c>
      <c r="BH372" s="69">
        <f>IF($U$372="sníž. přenesená",$N$371,0)</f>
        <v>0</v>
      </c>
      <c r="BI372" s="69">
        <f>IF($U$372="nulová",$N$371,0)</f>
        <v>0</v>
      </c>
      <c r="BJ372" s="6" t="s">
        <v>2</v>
      </c>
      <c r="BK372" s="69">
        <f>ROUND($L$371*$K$371,0)</f>
        <v>0</v>
      </c>
      <c r="BL372" s="6" t="s">
        <v>847</v>
      </c>
      <c r="BM372" s="6" t="s">
        <v>868</v>
      </c>
    </row>
    <row r="373" spans="2:18" s="6" customFormat="1" ht="7.9" customHeight="1">
      <c r="B373" s="52"/>
      <c r="C373" s="2"/>
      <c r="D373" s="2"/>
      <c r="E373" s="2"/>
      <c r="F373" s="2"/>
      <c r="G373" s="2"/>
      <c r="H373" s="2"/>
      <c r="I373" s="2"/>
      <c r="J373" s="2"/>
      <c r="K373" s="2"/>
      <c r="L373" s="114"/>
      <c r="M373" s="114"/>
      <c r="N373" s="114"/>
      <c r="O373" s="114"/>
      <c r="P373" s="114"/>
      <c r="Q373" s="114"/>
      <c r="R373" s="54"/>
    </row>
    <row r="374" s="2" customFormat="1" ht="12.95" customHeight="1"/>
  </sheetData>
  <mergeCells count="704">
    <mergeCell ref="F364:I364"/>
    <mergeCell ref="L364:M364"/>
    <mergeCell ref="N364:Q364"/>
    <mergeCell ref="N363:Q363"/>
    <mergeCell ref="N353:Q353"/>
    <mergeCell ref="N360:Q360"/>
    <mergeCell ref="N361:Q361"/>
    <mergeCell ref="F358:I358"/>
    <mergeCell ref="L358:M358"/>
    <mergeCell ref="F359:I359"/>
    <mergeCell ref="N271:Q271"/>
    <mergeCell ref="N272:Q272"/>
    <mergeCell ref="N156:Q156"/>
    <mergeCell ref="N221:Q221"/>
    <mergeCell ref="N237:Q237"/>
    <mergeCell ref="N243:Q243"/>
    <mergeCell ref="H1:K1"/>
    <mergeCell ref="N318:Q318"/>
    <mergeCell ref="N324:Q324"/>
    <mergeCell ref="N329:Q329"/>
    <mergeCell ref="N338:Q338"/>
    <mergeCell ref="N341:Q341"/>
    <mergeCell ref="N262:Q262"/>
    <mergeCell ref="N264:Q264"/>
    <mergeCell ref="N266:Q266"/>
    <mergeCell ref="N269:Q269"/>
    <mergeCell ref="L370:M370"/>
    <mergeCell ref="N370:Q370"/>
    <mergeCell ref="F362:I362"/>
    <mergeCell ref="L362:M362"/>
    <mergeCell ref="N362:Q362"/>
    <mergeCell ref="F366:I366"/>
    <mergeCell ref="L366:M366"/>
    <mergeCell ref="N366:Q366"/>
    <mergeCell ref="N365:Q365"/>
    <mergeCell ref="N368:Q368"/>
    <mergeCell ref="F371:I371"/>
    <mergeCell ref="L371:M371"/>
    <mergeCell ref="N371:Q371"/>
    <mergeCell ref="F367:I367"/>
    <mergeCell ref="L367:M367"/>
    <mergeCell ref="N367:Q367"/>
    <mergeCell ref="F369:I369"/>
    <mergeCell ref="L369:M369"/>
    <mergeCell ref="N369:Q369"/>
    <mergeCell ref="F370:I370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N358:Q358"/>
    <mergeCell ref="F354:I354"/>
    <mergeCell ref="L354:M354"/>
    <mergeCell ref="N354:Q354"/>
    <mergeCell ref="F355:I355"/>
    <mergeCell ref="L355:M355"/>
    <mergeCell ref="N355:Q355"/>
    <mergeCell ref="F350:I350"/>
    <mergeCell ref="L350:M350"/>
    <mergeCell ref="N350:Q350"/>
    <mergeCell ref="F352:I352"/>
    <mergeCell ref="L352:M352"/>
    <mergeCell ref="N352:Q352"/>
    <mergeCell ref="N351:Q351"/>
    <mergeCell ref="F348:I348"/>
    <mergeCell ref="L348:M348"/>
    <mergeCell ref="N348:Q348"/>
    <mergeCell ref="F349:I349"/>
    <mergeCell ref="L349:M349"/>
    <mergeCell ref="N349:Q349"/>
    <mergeCell ref="F345:I345"/>
    <mergeCell ref="L345:M345"/>
    <mergeCell ref="N345:Q345"/>
    <mergeCell ref="F347:I347"/>
    <mergeCell ref="L347:M347"/>
    <mergeCell ref="N347:Q347"/>
    <mergeCell ref="N346:Q346"/>
    <mergeCell ref="F343:I343"/>
    <mergeCell ref="L343:M343"/>
    <mergeCell ref="N343:Q343"/>
    <mergeCell ref="F344:I344"/>
    <mergeCell ref="L344:M344"/>
    <mergeCell ref="N344:Q344"/>
    <mergeCell ref="F340:I340"/>
    <mergeCell ref="L340:M340"/>
    <mergeCell ref="N340:Q340"/>
    <mergeCell ref="F342:I342"/>
    <mergeCell ref="L342:M342"/>
    <mergeCell ref="N342:Q342"/>
    <mergeCell ref="F337:I337"/>
    <mergeCell ref="L337:M337"/>
    <mergeCell ref="N337:Q337"/>
    <mergeCell ref="F339:I339"/>
    <mergeCell ref="L339:M339"/>
    <mergeCell ref="N339:Q339"/>
    <mergeCell ref="F335:I335"/>
    <mergeCell ref="L335:M335"/>
    <mergeCell ref="N335:Q335"/>
    <mergeCell ref="F336:I336"/>
    <mergeCell ref="L336:M336"/>
    <mergeCell ref="N336:Q336"/>
    <mergeCell ref="F333:I333"/>
    <mergeCell ref="L333:M333"/>
    <mergeCell ref="N333:Q333"/>
    <mergeCell ref="F334:I334"/>
    <mergeCell ref="L334:M334"/>
    <mergeCell ref="N334:Q334"/>
    <mergeCell ref="F331:I331"/>
    <mergeCell ref="L331:M331"/>
    <mergeCell ref="N331:Q331"/>
    <mergeCell ref="F332:I332"/>
    <mergeCell ref="L332:M332"/>
    <mergeCell ref="N332:Q332"/>
    <mergeCell ref="F328:I328"/>
    <mergeCell ref="L328:M328"/>
    <mergeCell ref="N328:Q328"/>
    <mergeCell ref="F330:I330"/>
    <mergeCell ref="L330:M330"/>
    <mergeCell ref="N330:Q330"/>
    <mergeCell ref="F326:I326"/>
    <mergeCell ref="L326:M326"/>
    <mergeCell ref="N326:Q326"/>
    <mergeCell ref="F327:I327"/>
    <mergeCell ref="L327:M327"/>
    <mergeCell ref="N327:Q327"/>
    <mergeCell ref="F323:I323"/>
    <mergeCell ref="L323:M323"/>
    <mergeCell ref="N323:Q323"/>
    <mergeCell ref="F325:I325"/>
    <mergeCell ref="L325:M325"/>
    <mergeCell ref="N325:Q325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3:I313"/>
    <mergeCell ref="L313:M313"/>
    <mergeCell ref="N313:Q313"/>
    <mergeCell ref="F314:I314"/>
    <mergeCell ref="L314:M314"/>
    <mergeCell ref="N314:Q314"/>
    <mergeCell ref="F311:I311"/>
    <mergeCell ref="L311:M311"/>
    <mergeCell ref="N311:Q311"/>
    <mergeCell ref="F312:I312"/>
    <mergeCell ref="L312:M312"/>
    <mergeCell ref="N312:Q312"/>
    <mergeCell ref="F309:I309"/>
    <mergeCell ref="L309:M309"/>
    <mergeCell ref="N309:Q309"/>
    <mergeCell ref="F310:I310"/>
    <mergeCell ref="L310:M310"/>
    <mergeCell ref="N310:Q310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0:I300"/>
    <mergeCell ref="L300:M300"/>
    <mergeCell ref="N300:Q300"/>
    <mergeCell ref="F302:I302"/>
    <mergeCell ref="L302:M302"/>
    <mergeCell ref="N302:Q302"/>
    <mergeCell ref="N301:Q301"/>
    <mergeCell ref="F297:I297"/>
    <mergeCell ref="L297:M297"/>
    <mergeCell ref="N297:Q297"/>
    <mergeCell ref="F299:I299"/>
    <mergeCell ref="L299:M299"/>
    <mergeCell ref="N299:Q299"/>
    <mergeCell ref="N298:Q298"/>
    <mergeCell ref="F295:I295"/>
    <mergeCell ref="L295:M295"/>
    <mergeCell ref="N295:Q295"/>
    <mergeCell ref="F296:I296"/>
    <mergeCell ref="L296:M296"/>
    <mergeCell ref="N296:Q296"/>
    <mergeCell ref="F293:I293"/>
    <mergeCell ref="L293:M293"/>
    <mergeCell ref="N293:Q293"/>
    <mergeCell ref="F294:I294"/>
    <mergeCell ref="L294:M294"/>
    <mergeCell ref="N294:Q294"/>
    <mergeCell ref="F291:I291"/>
    <mergeCell ref="L291:M291"/>
    <mergeCell ref="N291:Q291"/>
    <mergeCell ref="F292:I292"/>
    <mergeCell ref="L292:M292"/>
    <mergeCell ref="N292:Q292"/>
    <mergeCell ref="F289:I289"/>
    <mergeCell ref="L289:M289"/>
    <mergeCell ref="N289:Q289"/>
    <mergeCell ref="F290:I290"/>
    <mergeCell ref="L290:M290"/>
    <mergeCell ref="N290:Q290"/>
    <mergeCell ref="F286:I286"/>
    <mergeCell ref="L286:M286"/>
    <mergeCell ref="N286:Q286"/>
    <mergeCell ref="F288:I288"/>
    <mergeCell ref="L288:M288"/>
    <mergeCell ref="N288:Q288"/>
    <mergeCell ref="N287:Q287"/>
    <mergeCell ref="F284:I284"/>
    <mergeCell ref="L284:M284"/>
    <mergeCell ref="N284:Q284"/>
    <mergeCell ref="F285:I285"/>
    <mergeCell ref="L285:M285"/>
    <mergeCell ref="N285:Q285"/>
    <mergeCell ref="F281:I281"/>
    <mergeCell ref="L281:M281"/>
    <mergeCell ref="N281:Q281"/>
    <mergeCell ref="F283:I283"/>
    <mergeCell ref="L283:M283"/>
    <mergeCell ref="N283:Q283"/>
    <mergeCell ref="N282:Q282"/>
    <mergeCell ref="F279:I279"/>
    <mergeCell ref="L279:M279"/>
    <mergeCell ref="N279:Q279"/>
    <mergeCell ref="F280:I280"/>
    <mergeCell ref="L280:M280"/>
    <mergeCell ref="N280:Q280"/>
    <mergeCell ref="F277:I277"/>
    <mergeCell ref="L277:M277"/>
    <mergeCell ref="N277:Q277"/>
    <mergeCell ref="F278:I278"/>
    <mergeCell ref="L278:M278"/>
    <mergeCell ref="N278:Q278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5:I265"/>
    <mergeCell ref="L265:M265"/>
    <mergeCell ref="N265:Q265"/>
    <mergeCell ref="F259:I259"/>
    <mergeCell ref="L259:M259"/>
    <mergeCell ref="N259:Q259"/>
    <mergeCell ref="F261:I261"/>
    <mergeCell ref="L261:M261"/>
    <mergeCell ref="N261:Q261"/>
    <mergeCell ref="N260:Q260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0:I250"/>
    <mergeCell ref="L250:M250"/>
    <mergeCell ref="N250:Q250"/>
    <mergeCell ref="F252:I252"/>
    <mergeCell ref="L252:M252"/>
    <mergeCell ref="N252:Q252"/>
    <mergeCell ref="N251:Q251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7:I247"/>
    <mergeCell ref="L247:M247"/>
    <mergeCell ref="N247:Q247"/>
    <mergeCell ref="N245:Q245"/>
    <mergeCell ref="N246:Q246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40:I240"/>
    <mergeCell ref="L240:M240"/>
    <mergeCell ref="N240:Q240"/>
    <mergeCell ref="F236:I236"/>
    <mergeCell ref="L236:M236"/>
    <mergeCell ref="N236:Q236"/>
    <mergeCell ref="F238:I238"/>
    <mergeCell ref="L238:M238"/>
    <mergeCell ref="N238:Q238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6:I196"/>
    <mergeCell ref="L196:M196"/>
    <mergeCell ref="N196:Q196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5:I175"/>
    <mergeCell ref="L175:M175"/>
    <mergeCell ref="N175:Q175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3:I153"/>
    <mergeCell ref="L153:M153"/>
    <mergeCell ref="N153:Q153"/>
    <mergeCell ref="N152:Q152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8:I148"/>
    <mergeCell ref="L148:M148"/>
    <mergeCell ref="N148:Q148"/>
    <mergeCell ref="N145:Q145"/>
    <mergeCell ref="N146:Q146"/>
    <mergeCell ref="N147:Q147"/>
    <mergeCell ref="C134:Q134"/>
    <mergeCell ref="F136:P136"/>
    <mergeCell ref="F137:P137"/>
    <mergeCell ref="M139:P139"/>
    <mergeCell ref="M141:Q141"/>
    <mergeCell ref="M142:Q142"/>
    <mergeCell ref="D124:H124"/>
    <mergeCell ref="N124:Q124"/>
    <mergeCell ref="N125:Q125"/>
    <mergeCell ref="N126:Q126"/>
    <mergeCell ref="L128:Q128"/>
    <mergeCell ref="D125:J125"/>
    <mergeCell ref="D121:H121"/>
    <mergeCell ref="N121:Q121"/>
    <mergeCell ref="D122:H122"/>
    <mergeCell ref="N122:Q122"/>
    <mergeCell ref="D123:H123"/>
    <mergeCell ref="N123:Q123"/>
    <mergeCell ref="N114:Q114"/>
    <mergeCell ref="N115:Q115"/>
    <mergeCell ref="N117:Q117"/>
    <mergeCell ref="N118:Q118"/>
    <mergeCell ref="N120:Q120"/>
    <mergeCell ref="N116:Q116"/>
    <mergeCell ref="N108:Q108"/>
    <mergeCell ref="N109:Q109"/>
    <mergeCell ref="N110:Q110"/>
    <mergeCell ref="N111:Q111"/>
    <mergeCell ref="N112:Q112"/>
    <mergeCell ref="N113:Q113"/>
    <mergeCell ref="N102:Q102"/>
    <mergeCell ref="N103:Q103"/>
    <mergeCell ref="N104:Q104"/>
    <mergeCell ref="N105:Q105"/>
    <mergeCell ref="N106:Q106"/>
    <mergeCell ref="N107:Q107"/>
    <mergeCell ref="N96:Q96"/>
    <mergeCell ref="N97:Q97"/>
    <mergeCell ref="N98:Q98"/>
    <mergeCell ref="N99:Q99"/>
    <mergeCell ref="N100:Q100"/>
    <mergeCell ref="N101:Q101"/>
    <mergeCell ref="N90:Q90"/>
    <mergeCell ref="N91:Q91"/>
    <mergeCell ref="N92:Q92"/>
    <mergeCell ref="N93:Q93"/>
    <mergeCell ref="N94:Q94"/>
    <mergeCell ref="N95:Q95"/>
    <mergeCell ref="N84:Q84"/>
    <mergeCell ref="N85:Q85"/>
    <mergeCell ref="N86:Q86"/>
    <mergeCell ref="N87:Q87"/>
    <mergeCell ref="N88:Q88"/>
    <mergeCell ref="N89:Q89"/>
    <mergeCell ref="M77:Q77"/>
    <mergeCell ref="M78:Q78"/>
    <mergeCell ref="C80:G80"/>
    <mergeCell ref="N80:Q80"/>
    <mergeCell ref="N82:Q82"/>
    <mergeCell ref="N83:Q83"/>
    <mergeCell ref="L37:P37"/>
    <mergeCell ref="C70:Q70"/>
    <mergeCell ref="F72:P72"/>
    <mergeCell ref="F73:P73"/>
    <mergeCell ref="D40:L40"/>
    <mergeCell ref="M75:P75"/>
    <mergeCell ref="D41:L41"/>
    <mergeCell ref="H33:J33"/>
    <mergeCell ref="M33:P33"/>
    <mergeCell ref="H34:J34"/>
    <mergeCell ref="M34:P34"/>
    <mergeCell ref="H35:J35"/>
    <mergeCell ref="M35:P35"/>
    <mergeCell ref="M26:P26"/>
    <mergeCell ref="M27:P27"/>
    <mergeCell ref="M29:P29"/>
    <mergeCell ref="H31:J31"/>
    <mergeCell ref="M31:P31"/>
    <mergeCell ref="H32:J32"/>
    <mergeCell ref="M32:P32"/>
    <mergeCell ref="O14:P14"/>
    <mergeCell ref="O16:P16"/>
    <mergeCell ref="O17:P17"/>
    <mergeCell ref="O19:P19"/>
    <mergeCell ref="O20:P20"/>
    <mergeCell ref="E23:L23"/>
    <mergeCell ref="F317:I317"/>
    <mergeCell ref="L317:M317"/>
    <mergeCell ref="N317:Q317"/>
    <mergeCell ref="C3:Q3"/>
    <mergeCell ref="F5:P5"/>
    <mergeCell ref="F6:P6"/>
    <mergeCell ref="O8:P8"/>
    <mergeCell ref="O10:P10"/>
    <mergeCell ref="O11:P11"/>
    <mergeCell ref="O13:P13"/>
  </mergeCells>
  <printOptions/>
  <pageMargins left="0.5902777910232544" right="0.5902777910232544" top="0.5208333730697632" bottom="0.4861111342906952" header="0" footer="0"/>
  <pageSetup blackAndWhite="1" fitToHeight="999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workbookViewId="0" topLeftCell="A1">
      <pane ySplit="12" topLeftCell="A55" activePane="bottomLeft" state="frozen"/>
      <selection pane="bottomLeft" activeCell="E61" sqref="E61"/>
    </sheetView>
  </sheetViews>
  <sheetFormatPr defaultColWidth="10.5" defaultRowHeight="12" customHeight="1"/>
  <cols>
    <col min="1" max="1" width="7" style="122" customWidth="1"/>
    <col min="2" max="2" width="8.66015625" style="121" customWidth="1"/>
    <col min="3" max="3" width="15.5" style="121" customWidth="1"/>
    <col min="4" max="4" width="46.83203125" style="121" customWidth="1"/>
    <col min="5" max="5" width="5.5" style="121" customWidth="1"/>
    <col min="6" max="6" width="11.16015625" style="120" customWidth="1"/>
    <col min="7" max="7" width="13.33203125" style="119" customWidth="1"/>
    <col min="8" max="8" width="21.16015625" style="119" customWidth="1"/>
    <col min="9" max="16384" width="10.5" style="118" customWidth="1"/>
  </cols>
  <sheetData>
    <row r="1" spans="1:8" s="123" customFormat="1" ht="27.75" customHeight="1">
      <c r="A1" s="408" t="s">
        <v>1018</v>
      </c>
      <c r="B1" s="408"/>
      <c r="C1" s="408"/>
      <c r="D1" s="408"/>
      <c r="E1" s="408"/>
      <c r="F1" s="408"/>
      <c r="G1" s="408"/>
      <c r="H1" s="408"/>
    </row>
    <row r="2" spans="1:8" s="123" customFormat="1" ht="12.95" customHeight="1">
      <c r="A2" s="155" t="s">
        <v>1017</v>
      </c>
      <c r="B2" s="155"/>
      <c r="C2" s="155"/>
      <c r="D2" s="155"/>
      <c r="E2" s="155"/>
      <c r="F2" s="155"/>
      <c r="G2" s="155"/>
      <c r="H2" s="155"/>
    </row>
    <row r="3" spans="1:8" s="123" customFormat="1" ht="12.95" customHeight="1">
      <c r="A3" s="155" t="s">
        <v>1016</v>
      </c>
      <c r="B3" s="155"/>
      <c r="C3" s="155"/>
      <c r="D3" s="155"/>
      <c r="E3" s="155"/>
      <c r="F3" s="155"/>
      <c r="G3" s="155"/>
      <c r="H3" s="155"/>
    </row>
    <row r="4" spans="1:8" s="123" customFormat="1" ht="13.5" customHeight="1">
      <c r="A4" s="156"/>
      <c r="B4" s="155"/>
      <c r="C4" s="156"/>
      <c r="D4" s="155"/>
      <c r="E4" s="155"/>
      <c r="F4" s="155"/>
      <c r="G4" s="155"/>
      <c r="H4" s="155"/>
    </row>
    <row r="5" spans="1:8" s="123" customFormat="1" ht="6.75" customHeight="1">
      <c r="A5" s="154"/>
      <c r="B5" s="152"/>
      <c r="C5" s="153"/>
      <c r="D5" s="152"/>
      <c r="E5" s="152"/>
      <c r="F5" s="151"/>
      <c r="G5" s="150"/>
      <c r="H5" s="150"/>
    </row>
    <row r="6" spans="1:8" s="123" customFormat="1" ht="12.95" customHeight="1">
      <c r="A6" s="147" t="s">
        <v>1015</v>
      </c>
      <c r="B6" s="147"/>
      <c r="C6" s="147"/>
      <c r="D6" s="147"/>
      <c r="E6" s="147"/>
      <c r="F6" s="147"/>
      <c r="G6" s="147"/>
      <c r="H6" s="147"/>
    </row>
    <row r="7" spans="1:8" s="123" customFormat="1" ht="13.5" customHeight="1">
      <c r="A7" s="147" t="s">
        <v>1014</v>
      </c>
      <c r="B7" s="147"/>
      <c r="C7" s="147"/>
      <c r="D7" s="147"/>
      <c r="E7" s="147"/>
      <c r="F7" s="147"/>
      <c r="G7" s="147" t="s">
        <v>1013</v>
      </c>
      <c r="H7" s="147"/>
    </row>
    <row r="8" spans="1:8" s="123" customFormat="1" ht="13.5" customHeight="1">
      <c r="A8" s="147" t="s">
        <v>1012</v>
      </c>
      <c r="B8" s="149"/>
      <c r="C8" s="149"/>
      <c r="D8" s="149"/>
      <c r="E8" s="149"/>
      <c r="F8" s="148"/>
      <c r="G8" s="147" t="s">
        <v>1376</v>
      </c>
      <c r="H8" s="146"/>
    </row>
    <row r="9" spans="1:8" s="123" customFormat="1" ht="6" customHeight="1" thickBot="1">
      <c r="A9" s="144"/>
      <c r="B9" s="144"/>
      <c r="C9" s="144"/>
      <c r="D9" s="144"/>
      <c r="E9" s="144"/>
      <c r="F9" s="144"/>
      <c r="G9" s="144"/>
      <c r="H9" s="144"/>
    </row>
    <row r="10" spans="1:8" s="123" customFormat="1" ht="25.5" customHeight="1" thickBot="1">
      <c r="A10" s="145" t="s">
        <v>1011</v>
      </c>
      <c r="B10" s="145" t="s">
        <v>1010</v>
      </c>
      <c r="C10" s="145" t="s">
        <v>1009</v>
      </c>
      <c r="D10" s="145" t="s">
        <v>100</v>
      </c>
      <c r="E10" s="145" t="s">
        <v>101</v>
      </c>
      <c r="F10" s="145" t="s">
        <v>1008</v>
      </c>
      <c r="G10" s="145" t="s">
        <v>1007</v>
      </c>
      <c r="H10" s="145" t="s">
        <v>1006</v>
      </c>
    </row>
    <row r="11" spans="1:8" s="123" customFormat="1" ht="12.95" customHeight="1" hidden="1">
      <c r="A11" s="145" t="s">
        <v>2</v>
      </c>
      <c r="B11" s="145" t="s">
        <v>39</v>
      </c>
      <c r="C11" s="145" t="s">
        <v>844</v>
      </c>
      <c r="D11" s="145" t="s">
        <v>118</v>
      </c>
      <c r="E11" s="145" t="s">
        <v>1005</v>
      </c>
      <c r="F11" s="145" t="s">
        <v>1004</v>
      </c>
      <c r="G11" s="145" t="s">
        <v>1003</v>
      </c>
      <c r="H11" s="145" t="s">
        <v>248</v>
      </c>
    </row>
    <row r="12" spans="1:8" s="123" customFormat="1" ht="4.5" customHeight="1">
      <c r="A12" s="144"/>
      <c r="B12" s="144"/>
      <c r="C12" s="144"/>
      <c r="D12" s="144"/>
      <c r="E12" s="144"/>
      <c r="F12" s="144"/>
      <c r="G12" s="144"/>
      <c r="H12" s="144"/>
    </row>
    <row r="13" spans="1:8" s="123" customFormat="1" ht="30.95" customHeight="1">
      <c r="A13" s="143"/>
      <c r="B13" s="142"/>
      <c r="C13" s="142" t="s">
        <v>1002</v>
      </c>
      <c r="D13" s="142" t="s">
        <v>1001</v>
      </c>
      <c r="E13" s="142"/>
      <c r="F13" s="141"/>
      <c r="G13" s="140"/>
      <c r="H13" s="140">
        <f>SUM(H14+H37+H59)</f>
        <v>0</v>
      </c>
    </row>
    <row r="14" spans="1:8" s="123" customFormat="1" ht="28.5" customHeight="1">
      <c r="A14" s="139"/>
      <c r="B14" s="138"/>
      <c r="C14" s="138" t="s">
        <v>876</v>
      </c>
      <c r="D14" s="138" t="s">
        <v>1000</v>
      </c>
      <c r="E14" s="138"/>
      <c r="F14" s="137"/>
      <c r="G14" s="136"/>
      <c r="H14" s="136">
        <f>SUM(H15:H36)</f>
        <v>0</v>
      </c>
    </row>
    <row r="15" spans="1:8" s="123" customFormat="1" ht="13.5" customHeight="1">
      <c r="A15" s="131">
        <v>18</v>
      </c>
      <c r="B15" s="130" t="s">
        <v>876</v>
      </c>
      <c r="C15" s="130" t="s">
        <v>999</v>
      </c>
      <c r="D15" s="130" t="s">
        <v>998</v>
      </c>
      <c r="E15" s="130" t="s">
        <v>431</v>
      </c>
      <c r="F15" s="129">
        <v>8</v>
      </c>
      <c r="G15" s="128"/>
      <c r="H15" s="128">
        <f>F15*G15</f>
        <v>0</v>
      </c>
    </row>
    <row r="16" spans="1:8" s="123" customFormat="1" ht="13.5" customHeight="1">
      <c r="A16" s="131">
        <v>19</v>
      </c>
      <c r="B16" s="130" t="s">
        <v>876</v>
      </c>
      <c r="C16" s="130" t="s">
        <v>997</v>
      </c>
      <c r="D16" s="130" t="s">
        <v>996</v>
      </c>
      <c r="E16" s="130" t="s">
        <v>431</v>
      </c>
      <c r="F16" s="129">
        <v>10.5</v>
      </c>
      <c r="G16" s="128"/>
      <c r="H16" s="128">
        <f aca="true" t="shared" si="0" ref="H16:H75">F16*G16</f>
        <v>0</v>
      </c>
    </row>
    <row r="17" spans="1:8" s="123" customFormat="1" ht="24" customHeight="1">
      <c r="A17" s="131">
        <v>54</v>
      </c>
      <c r="B17" s="130" t="s">
        <v>876</v>
      </c>
      <c r="C17" s="130" t="s">
        <v>995</v>
      </c>
      <c r="D17" s="130" t="s">
        <v>994</v>
      </c>
      <c r="E17" s="130" t="s">
        <v>431</v>
      </c>
      <c r="F17" s="129">
        <v>19</v>
      </c>
      <c r="G17" s="128"/>
      <c r="H17" s="128">
        <f t="shared" si="0"/>
        <v>0</v>
      </c>
    </row>
    <row r="18" spans="1:8" s="123" customFormat="1" ht="24" customHeight="1">
      <c r="A18" s="131">
        <v>21</v>
      </c>
      <c r="B18" s="130" t="s">
        <v>876</v>
      </c>
      <c r="C18" s="130" t="s">
        <v>993</v>
      </c>
      <c r="D18" s="130" t="s">
        <v>992</v>
      </c>
      <c r="E18" s="130" t="s">
        <v>431</v>
      </c>
      <c r="F18" s="129">
        <v>42</v>
      </c>
      <c r="G18" s="128"/>
      <c r="H18" s="128">
        <f t="shared" si="0"/>
        <v>0</v>
      </c>
    </row>
    <row r="19" spans="1:8" s="123" customFormat="1" ht="21.4" customHeight="1">
      <c r="A19" s="131">
        <v>4</v>
      </c>
      <c r="B19" s="130" t="s">
        <v>876</v>
      </c>
      <c r="C19" s="130" t="s">
        <v>991</v>
      </c>
      <c r="D19" s="130" t="s">
        <v>990</v>
      </c>
      <c r="E19" s="130" t="s">
        <v>431</v>
      </c>
      <c r="F19" s="129">
        <v>43.8</v>
      </c>
      <c r="G19" s="128"/>
      <c r="H19" s="128">
        <f t="shared" si="0"/>
        <v>0</v>
      </c>
    </row>
    <row r="20" spans="1:8" s="123" customFormat="1" ht="20.85" customHeight="1">
      <c r="A20" s="131">
        <v>1</v>
      </c>
      <c r="B20" s="130" t="s">
        <v>876</v>
      </c>
      <c r="C20" s="130" t="s">
        <v>989</v>
      </c>
      <c r="D20" s="130" t="s">
        <v>988</v>
      </c>
      <c r="E20" s="130" t="s">
        <v>431</v>
      </c>
      <c r="F20" s="129">
        <v>46</v>
      </c>
      <c r="G20" s="128"/>
      <c r="H20" s="128">
        <f t="shared" si="0"/>
        <v>0</v>
      </c>
    </row>
    <row r="21" spans="1:8" s="123" customFormat="1" ht="23.65" customHeight="1">
      <c r="A21" s="131">
        <v>2</v>
      </c>
      <c r="B21" s="130" t="s">
        <v>876</v>
      </c>
      <c r="C21" s="130" t="s">
        <v>987</v>
      </c>
      <c r="D21" s="130" t="s">
        <v>986</v>
      </c>
      <c r="E21" s="130" t="s">
        <v>431</v>
      </c>
      <c r="F21" s="129">
        <v>8.1</v>
      </c>
      <c r="G21" s="128"/>
      <c r="H21" s="128">
        <f t="shared" si="0"/>
        <v>0</v>
      </c>
    </row>
    <row r="22" spans="1:8" s="123" customFormat="1" ht="22.5" customHeight="1">
      <c r="A22" s="131">
        <v>3</v>
      </c>
      <c r="B22" s="130" t="s">
        <v>876</v>
      </c>
      <c r="C22" s="130" t="s">
        <v>985</v>
      </c>
      <c r="D22" s="130" t="s">
        <v>984</v>
      </c>
      <c r="E22" s="130" t="s">
        <v>431</v>
      </c>
      <c r="F22" s="129">
        <v>28.5</v>
      </c>
      <c r="G22" s="128"/>
      <c r="H22" s="128">
        <f t="shared" si="0"/>
        <v>0</v>
      </c>
    </row>
    <row r="23" spans="1:8" s="123" customFormat="1" ht="13.5" customHeight="1">
      <c r="A23" s="131">
        <v>14</v>
      </c>
      <c r="B23" s="130" t="s">
        <v>876</v>
      </c>
      <c r="C23" s="130" t="s">
        <v>983</v>
      </c>
      <c r="D23" s="130" t="s">
        <v>982</v>
      </c>
      <c r="E23" s="130" t="s">
        <v>431</v>
      </c>
      <c r="F23" s="129">
        <v>11</v>
      </c>
      <c r="G23" s="128"/>
      <c r="H23" s="128">
        <f t="shared" si="0"/>
        <v>0</v>
      </c>
    </row>
    <row r="24" spans="1:8" s="123" customFormat="1" ht="13.5" customHeight="1">
      <c r="A24" s="131">
        <v>15</v>
      </c>
      <c r="B24" s="130" t="s">
        <v>876</v>
      </c>
      <c r="C24" s="130" t="s">
        <v>981</v>
      </c>
      <c r="D24" s="130" t="s">
        <v>980</v>
      </c>
      <c r="E24" s="130" t="s">
        <v>431</v>
      </c>
      <c r="F24" s="129">
        <v>28.5</v>
      </c>
      <c r="G24" s="128"/>
      <c r="H24" s="128">
        <f t="shared" si="0"/>
        <v>0</v>
      </c>
    </row>
    <row r="25" spans="1:8" s="123" customFormat="1" ht="13.5" customHeight="1">
      <c r="A25" s="131">
        <v>7</v>
      </c>
      <c r="B25" s="130" t="s">
        <v>876</v>
      </c>
      <c r="C25" s="130" t="s">
        <v>979</v>
      </c>
      <c r="D25" s="130" t="s">
        <v>978</v>
      </c>
      <c r="E25" s="130" t="s">
        <v>150</v>
      </c>
      <c r="F25" s="129">
        <v>51</v>
      </c>
      <c r="G25" s="128"/>
      <c r="H25" s="128">
        <f t="shared" si="0"/>
        <v>0</v>
      </c>
    </row>
    <row r="26" spans="1:8" s="123" customFormat="1" ht="13.5" customHeight="1">
      <c r="A26" s="131">
        <v>37</v>
      </c>
      <c r="B26" s="130" t="s">
        <v>876</v>
      </c>
      <c r="C26" s="130" t="s">
        <v>977</v>
      </c>
      <c r="D26" s="130" t="s">
        <v>976</v>
      </c>
      <c r="E26" s="130" t="s">
        <v>150</v>
      </c>
      <c r="F26" s="129">
        <v>2</v>
      </c>
      <c r="G26" s="128"/>
      <c r="H26" s="128">
        <f t="shared" si="0"/>
        <v>0</v>
      </c>
    </row>
    <row r="27" spans="1:8" s="123" customFormat="1" ht="13.5" customHeight="1">
      <c r="A27" s="131">
        <v>36</v>
      </c>
      <c r="B27" s="130" t="s">
        <v>876</v>
      </c>
      <c r="C27" s="130" t="s">
        <v>975</v>
      </c>
      <c r="D27" s="130" t="s">
        <v>974</v>
      </c>
      <c r="E27" s="130" t="s">
        <v>150</v>
      </c>
      <c r="F27" s="129">
        <v>5</v>
      </c>
      <c r="G27" s="128"/>
      <c r="H27" s="128">
        <f t="shared" si="0"/>
        <v>0</v>
      </c>
    </row>
    <row r="28" spans="1:8" s="123" customFormat="1" ht="45.2" customHeight="1">
      <c r="A28" s="131">
        <v>10</v>
      </c>
      <c r="B28" s="130" t="s">
        <v>880</v>
      </c>
      <c r="C28" s="130" t="s">
        <v>973</v>
      </c>
      <c r="D28" s="130" t="s">
        <v>972</v>
      </c>
      <c r="E28" s="130" t="s">
        <v>334</v>
      </c>
      <c r="F28" s="129">
        <v>8</v>
      </c>
      <c r="G28" s="128"/>
      <c r="H28" s="128">
        <f t="shared" si="0"/>
        <v>0</v>
      </c>
    </row>
    <row r="29" spans="1:8" s="123" customFormat="1" ht="13.5" customHeight="1">
      <c r="A29" s="131">
        <v>11</v>
      </c>
      <c r="B29" s="130" t="s">
        <v>880</v>
      </c>
      <c r="C29" s="130" t="s">
        <v>971</v>
      </c>
      <c r="D29" s="130" t="s">
        <v>970</v>
      </c>
      <c r="E29" s="130" t="s">
        <v>334</v>
      </c>
      <c r="F29" s="129">
        <v>1</v>
      </c>
      <c r="G29" s="128"/>
      <c r="H29" s="128">
        <f t="shared" si="0"/>
        <v>0</v>
      </c>
    </row>
    <row r="30" spans="1:8" s="123" customFormat="1" ht="13.5" customHeight="1">
      <c r="A30" s="131">
        <v>12</v>
      </c>
      <c r="B30" s="130" t="s">
        <v>880</v>
      </c>
      <c r="C30" s="130" t="s">
        <v>969</v>
      </c>
      <c r="D30" s="130" t="s">
        <v>968</v>
      </c>
      <c r="E30" s="130" t="s">
        <v>334</v>
      </c>
      <c r="F30" s="129">
        <v>3</v>
      </c>
      <c r="G30" s="128"/>
      <c r="H30" s="128">
        <f t="shared" si="0"/>
        <v>0</v>
      </c>
    </row>
    <row r="31" spans="1:8" s="123" customFormat="1" ht="13.5" customHeight="1">
      <c r="A31" s="131">
        <v>13</v>
      </c>
      <c r="B31" s="130" t="s">
        <v>880</v>
      </c>
      <c r="C31" s="130" t="s">
        <v>967</v>
      </c>
      <c r="D31" s="130" t="s">
        <v>966</v>
      </c>
      <c r="E31" s="130" t="s">
        <v>334</v>
      </c>
      <c r="F31" s="129">
        <v>5</v>
      </c>
      <c r="G31" s="128"/>
      <c r="H31" s="128">
        <f t="shared" si="0"/>
        <v>0</v>
      </c>
    </row>
    <row r="32" spans="1:8" s="123" customFormat="1" ht="34.7" customHeight="1">
      <c r="A32" s="131">
        <v>22</v>
      </c>
      <c r="B32" s="130" t="s">
        <v>880</v>
      </c>
      <c r="C32" s="130" t="s">
        <v>965</v>
      </c>
      <c r="D32" s="130" t="s">
        <v>964</v>
      </c>
      <c r="E32" s="130" t="s">
        <v>334</v>
      </c>
      <c r="F32" s="129">
        <v>4</v>
      </c>
      <c r="G32" s="128"/>
      <c r="H32" s="128">
        <f t="shared" si="0"/>
        <v>0</v>
      </c>
    </row>
    <row r="33" spans="1:8" s="123" customFormat="1" ht="24" customHeight="1">
      <c r="A33" s="131">
        <v>23</v>
      </c>
      <c r="B33" s="130" t="s">
        <v>880</v>
      </c>
      <c r="C33" s="130" t="s">
        <v>963</v>
      </c>
      <c r="D33" s="130" t="s">
        <v>962</v>
      </c>
      <c r="E33" s="130" t="s">
        <v>334</v>
      </c>
      <c r="F33" s="129">
        <v>6</v>
      </c>
      <c r="G33" s="128"/>
      <c r="H33" s="128">
        <f t="shared" si="0"/>
        <v>0</v>
      </c>
    </row>
    <row r="34" spans="1:8" s="123" customFormat="1" ht="24" customHeight="1">
      <c r="A34" s="131">
        <v>49</v>
      </c>
      <c r="B34" s="130" t="s">
        <v>880</v>
      </c>
      <c r="C34" s="130" t="s">
        <v>961</v>
      </c>
      <c r="D34" s="130" t="s">
        <v>960</v>
      </c>
      <c r="E34" s="130" t="s">
        <v>959</v>
      </c>
      <c r="F34" s="129">
        <v>40</v>
      </c>
      <c r="G34" s="128"/>
      <c r="H34" s="128">
        <f t="shared" si="0"/>
        <v>0</v>
      </c>
    </row>
    <row r="35" spans="1:8" s="123" customFormat="1" ht="13.5" customHeight="1">
      <c r="A35" s="131">
        <v>63</v>
      </c>
      <c r="B35" s="130" t="s">
        <v>880</v>
      </c>
      <c r="C35" s="130" t="s">
        <v>958</v>
      </c>
      <c r="D35" s="130" t="s">
        <v>957</v>
      </c>
      <c r="E35" s="130" t="s">
        <v>431</v>
      </c>
      <c r="F35" s="129">
        <v>14</v>
      </c>
      <c r="G35" s="128"/>
      <c r="H35" s="128">
        <f t="shared" si="0"/>
        <v>0</v>
      </c>
    </row>
    <row r="36" spans="1:8" s="123" customFormat="1" ht="24.75" customHeight="1">
      <c r="A36" s="131">
        <v>9</v>
      </c>
      <c r="B36" s="130" t="s">
        <v>876</v>
      </c>
      <c r="C36" s="130" t="s">
        <v>956</v>
      </c>
      <c r="D36" s="130" t="s">
        <v>955</v>
      </c>
      <c r="E36" s="130" t="s">
        <v>431</v>
      </c>
      <c r="F36" s="129">
        <v>245.4</v>
      </c>
      <c r="G36" s="128"/>
      <c r="H36" s="128">
        <f t="shared" si="0"/>
        <v>0</v>
      </c>
    </row>
    <row r="37" spans="1:8" s="123" customFormat="1" ht="28.5" customHeight="1">
      <c r="A37" s="139"/>
      <c r="B37" s="138"/>
      <c r="C37" s="138" t="s">
        <v>954</v>
      </c>
      <c r="D37" s="138" t="s">
        <v>953</v>
      </c>
      <c r="E37" s="138"/>
      <c r="F37" s="137"/>
      <c r="G37" s="136"/>
      <c r="H37" s="136">
        <f>SUM(H38:H58)</f>
        <v>0</v>
      </c>
    </row>
    <row r="38" spans="1:8" s="123" customFormat="1" ht="55.35" customHeight="1">
      <c r="A38" s="131">
        <v>25</v>
      </c>
      <c r="B38" s="130" t="s">
        <v>876</v>
      </c>
      <c r="C38" s="130" t="s">
        <v>952</v>
      </c>
      <c r="D38" s="130" t="s">
        <v>951</v>
      </c>
      <c r="E38" s="130" t="s">
        <v>910</v>
      </c>
      <c r="F38" s="129">
        <v>6</v>
      </c>
      <c r="G38" s="128"/>
      <c r="H38" s="128">
        <f t="shared" si="0"/>
        <v>0</v>
      </c>
    </row>
    <row r="39" spans="1:8" s="123" customFormat="1" ht="59.45" customHeight="1">
      <c r="A39" s="131">
        <v>35</v>
      </c>
      <c r="B39" s="130" t="s">
        <v>876</v>
      </c>
      <c r="C39" s="130" t="s">
        <v>950</v>
      </c>
      <c r="D39" s="130" t="s">
        <v>949</v>
      </c>
      <c r="E39" s="130" t="s">
        <v>910</v>
      </c>
      <c r="F39" s="129">
        <v>6</v>
      </c>
      <c r="G39" s="128"/>
      <c r="H39" s="128">
        <f t="shared" si="0"/>
        <v>0</v>
      </c>
    </row>
    <row r="40" spans="1:8" s="123" customFormat="1" ht="24" customHeight="1">
      <c r="A40" s="131">
        <v>50</v>
      </c>
      <c r="B40" s="130" t="s">
        <v>876</v>
      </c>
      <c r="C40" s="130" t="s">
        <v>948</v>
      </c>
      <c r="D40" s="130" t="s">
        <v>947</v>
      </c>
      <c r="E40" s="130" t="s">
        <v>910</v>
      </c>
      <c r="F40" s="129">
        <v>1</v>
      </c>
      <c r="G40" s="128"/>
      <c r="H40" s="128">
        <f t="shared" si="0"/>
        <v>0</v>
      </c>
    </row>
    <row r="41" spans="1:8" s="123" customFormat="1" ht="24" customHeight="1">
      <c r="A41" s="131">
        <v>56</v>
      </c>
      <c r="B41" s="130" t="s">
        <v>876</v>
      </c>
      <c r="C41" s="130" t="s">
        <v>946</v>
      </c>
      <c r="D41" s="130" t="s">
        <v>945</v>
      </c>
      <c r="E41" s="130" t="s">
        <v>150</v>
      </c>
      <c r="F41" s="129">
        <v>1</v>
      </c>
      <c r="G41" s="128"/>
      <c r="H41" s="128">
        <f t="shared" si="0"/>
        <v>0</v>
      </c>
    </row>
    <row r="42" spans="1:8" s="123" customFormat="1" ht="34.7" customHeight="1">
      <c r="A42" s="131">
        <v>29</v>
      </c>
      <c r="B42" s="130" t="s">
        <v>876</v>
      </c>
      <c r="C42" s="130" t="s">
        <v>944</v>
      </c>
      <c r="D42" s="130" t="s">
        <v>943</v>
      </c>
      <c r="E42" s="130" t="s">
        <v>910</v>
      </c>
      <c r="F42" s="129">
        <v>1</v>
      </c>
      <c r="G42" s="128"/>
      <c r="H42" s="128">
        <f t="shared" si="0"/>
        <v>0</v>
      </c>
    </row>
    <row r="43" spans="1:8" s="123" customFormat="1" ht="24" customHeight="1">
      <c r="A43" s="131">
        <v>34</v>
      </c>
      <c r="B43" s="130" t="s">
        <v>876</v>
      </c>
      <c r="C43" s="130" t="s">
        <v>942</v>
      </c>
      <c r="D43" s="130" t="s">
        <v>941</v>
      </c>
      <c r="E43" s="130" t="s">
        <v>910</v>
      </c>
      <c r="F43" s="129">
        <v>1</v>
      </c>
      <c r="G43" s="128"/>
      <c r="H43" s="128">
        <f t="shared" si="0"/>
        <v>0</v>
      </c>
    </row>
    <row r="44" spans="1:8" s="123" customFormat="1" ht="34.7" customHeight="1">
      <c r="A44" s="131">
        <v>52</v>
      </c>
      <c r="B44" s="130" t="s">
        <v>876</v>
      </c>
      <c r="C44" s="130" t="s">
        <v>940</v>
      </c>
      <c r="D44" s="130" t="s">
        <v>939</v>
      </c>
      <c r="E44" s="130" t="s">
        <v>910</v>
      </c>
      <c r="F44" s="129">
        <v>2</v>
      </c>
      <c r="G44" s="128"/>
      <c r="H44" s="128">
        <f t="shared" si="0"/>
        <v>0</v>
      </c>
    </row>
    <row r="45" spans="1:8" s="123" customFormat="1" ht="66.95" customHeight="1">
      <c r="A45" s="131">
        <v>53</v>
      </c>
      <c r="B45" s="130" t="s">
        <v>876</v>
      </c>
      <c r="C45" s="130" t="s">
        <v>938</v>
      </c>
      <c r="D45" s="130" t="s">
        <v>937</v>
      </c>
      <c r="E45" s="130" t="s">
        <v>910</v>
      </c>
      <c r="F45" s="129">
        <v>2</v>
      </c>
      <c r="G45" s="128"/>
      <c r="H45" s="128">
        <f t="shared" si="0"/>
        <v>0</v>
      </c>
    </row>
    <row r="46" spans="1:8" s="123" customFormat="1" ht="24" customHeight="1">
      <c r="A46" s="131">
        <v>68</v>
      </c>
      <c r="B46" s="130" t="s">
        <v>876</v>
      </c>
      <c r="C46" s="130" t="s">
        <v>936</v>
      </c>
      <c r="D46" s="130" t="s">
        <v>935</v>
      </c>
      <c r="E46" s="130" t="s">
        <v>910</v>
      </c>
      <c r="F46" s="129">
        <v>2</v>
      </c>
      <c r="G46" s="128"/>
      <c r="H46" s="128">
        <f t="shared" si="0"/>
        <v>0</v>
      </c>
    </row>
    <row r="47" spans="1:8" s="123" customFormat="1" ht="24" customHeight="1">
      <c r="A47" s="131">
        <v>26</v>
      </c>
      <c r="B47" s="130" t="s">
        <v>876</v>
      </c>
      <c r="C47" s="130" t="s">
        <v>934</v>
      </c>
      <c r="D47" s="130" t="s">
        <v>933</v>
      </c>
      <c r="E47" s="130" t="s">
        <v>910</v>
      </c>
      <c r="F47" s="129">
        <v>15</v>
      </c>
      <c r="G47" s="128"/>
      <c r="H47" s="128">
        <f t="shared" si="0"/>
        <v>0</v>
      </c>
    </row>
    <row r="48" spans="1:8" s="123" customFormat="1" ht="24" customHeight="1">
      <c r="A48" s="131">
        <v>32</v>
      </c>
      <c r="B48" s="130" t="s">
        <v>876</v>
      </c>
      <c r="C48" s="130" t="s">
        <v>932</v>
      </c>
      <c r="D48" s="130" t="s">
        <v>931</v>
      </c>
      <c r="E48" s="130" t="s">
        <v>910</v>
      </c>
      <c r="F48" s="129">
        <v>17</v>
      </c>
      <c r="G48" s="128"/>
      <c r="H48" s="128">
        <f t="shared" si="0"/>
        <v>0</v>
      </c>
    </row>
    <row r="49" spans="1:8" s="123" customFormat="1" ht="30.75" customHeight="1">
      <c r="A49" s="131">
        <v>30</v>
      </c>
      <c r="B49" s="130" t="s">
        <v>876</v>
      </c>
      <c r="C49" s="130" t="s">
        <v>930</v>
      </c>
      <c r="D49" s="130" t="s">
        <v>929</v>
      </c>
      <c r="E49" s="130" t="s">
        <v>910</v>
      </c>
      <c r="F49" s="129">
        <v>4</v>
      </c>
      <c r="G49" s="128"/>
      <c r="H49" s="128">
        <f t="shared" si="0"/>
        <v>0</v>
      </c>
    </row>
    <row r="50" spans="1:8" s="123" customFormat="1" ht="24" customHeight="1">
      <c r="A50" s="131">
        <v>33</v>
      </c>
      <c r="B50" s="130" t="s">
        <v>876</v>
      </c>
      <c r="C50" s="130" t="s">
        <v>928</v>
      </c>
      <c r="D50" s="130" t="s">
        <v>927</v>
      </c>
      <c r="E50" s="130" t="s">
        <v>910</v>
      </c>
      <c r="F50" s="129">
        <v>4</v>
      </c>
      <c r="G50" s="128"/>
      <c r="H50" s="128">
        <f t="shared" si="0"/>
        <v>0</v>
      </c>
    </row>
    <row r="51" spans="1:8" s="123" customFormat="1" ht="13.5" customHeight="1">
      <c r="A51" s="131">
        <v>57</v>
      </c>
      <c r="B51" s="130" t="s">
        <v>876</v>
      </c>
      <c r="C51" s="130" t="s">
        <v>926</v>
      </c>
      <c r="D51" s="130" t="s">
        <v>925</v>
      </c>
      <c r="E51" s="130" t="s">
        <v>150</v>
      </c>
      <c r="F51" s="129">
        <v>1</v>
      </c>
      <c r="G51" s="128"/>
      <c r="H51" s="128">
        <f t="shared" si="0"/>
        <v>0</v>
      </c>
    </row>
    <row r="52" spans="1:8" s="123" customFormat="1" ht="24" customHeight="1">
      <c r="A52" s="131">
        <v>27</v>
      </c>
      <c r="B52" s="130" t="s">
        <v>876</v>
      </c>
      <c r="C52" s="130" t="s">
        <v>924</v>
      </c>
      <c r="D52" s="130" t="s">
        <v>923</v>
      </c>
      <c r="E52" s="130" t="s">
        <v>910</v>
      </c>
      <c r="F52" s="129">
        <v>1</v>
      </c>
      <c r="G52" s="128"/>
      <c r="H52" s="128">
        <f t="shared" si="0"/>
        <v>0</v>
      </c>
    </row>
    <row r="53" spans="1:8" s="123" customFormat="1" ht="24" customHeight="1">
      <c r="A53" s="131">
        <v>62</v>
      </c>
      <c r="B53" s="130" t="s">
        <v>876</v>
      </c>
      <c r="C53" s="130" t="s">
        <v>922</v>
      </c>
      <c r="D53" s="130" t="s">
        <v>921</v>
      </c>
      <c r="E53" s="130" t="s">
        <v>910</v>
      </c>
      <c r="F53" s="129">
        <v>1</v>
      </c>
      <c r="G53" s="128"/>
      <c r="H53" s="128">
        <f t="shared" si="0"/>
        <v>0</v>
      </c>
    </row>
    <row r="54" spans="1:8" s="123" customFormat="1" ht="30.75" customHeight="1">
      <c r="A54" s="131">
        <v>64</v>
      </c>
      <c r="B54" s="130" t="s">
        <v>876</v>
      </c>
      <c r="C54" s="130" t="s">
        <v>920</v>
      </c>
      <c r="D54" s="130" t="s">
        <v>919</v>
      </c>
      <c r="E54" s="130" t="s">
        <v>910</v>
      </c>
      <c r="F54" s="129">
        <v>1</v>
      </c>
      <c r="G54" s="128"/>
      <c r="H54" s="128">
        <f t="shared" si="0"/>
        <v>0</v>
      </c>
    </row>
    <row r="55" spans="1:8" s="123" customFormat="1" ht="24" customHeight="1">
      <c r="A55" s="131">
        <v>65</v>
      </c>
      <c r="B55" s="130" t="s">
        <v>876</v>
      </c>
      <c r="C55" s="130" t="s">
        <v>918</v>
      </c>
      <c r="D55" s="130" t="s">
        <v>917</v>
      </c>
      <c r="E55" s="130" t="s">
        <v>910</v>
      </c>
      <c r="F55" s="129">
        <v>1</v>
      </c>
      <c r="G55" s="128"/>
      <c r="H55" s="128">
        <f t="shared" si="0"/>
        <v>0</v>
      </c>
    </row>
    <row r="56" spans="1:8" s="123" customFormat="1" ht="24" customHeight="1">
      <c r="A56" s="131">
        <v>66</v>
      </c>
      <c r="B56" s="130" t="s">
        <v>876</v>
      </c>
      <c r="C56" s="130" t="s">
        <v>916</v>
      </c>
      <c r="D56" s="130" t="s">
        <v>915</v>
      </c>
      <c r="E56" s="130" t="s">
        <v>910</v>
      </c>
      <c r="F56" s="129">
        <v>1</v>
      </c>
      <c r="G56" s="128"/>
      <c r="H56" s="128">
        <f t="shared" si="0"/>
        <v>0</v>
      </c>
    </row>
    <row r="57" spans="1:8" s="123" customFormat="1" ht="24" customHeight="1">
      <c r="A57" s="131">
        <v>31</v>
      </c>
      <c r="B57" s="130" t="s">
        <v>876</v>
      </c>
      <c r="C57" s="130" t="s">
        <v>914</v>
      </c>
      <c r="D57" s="130" t="s">
        <v>913</v>
      </c>
      <c r="E57" s="130" t="s">
        <v>910</v>
      </c>
      <c r="F57" s="129">
        <v>44</v>
      </c>
      <c r="G57" s="128"/>
      <c r="H57" s="128">
        <f t="shared" si="0"/>
        <v>0</v>
      </c>
    </row>
    <row r="58" spans="1:8" s="123" customFormat="1" ht="43.15" customHeight="1">
      <c r="A58" s="131">
        <v>51</v>
      </c>
      <c r="B58" s="130" t="s">
        <v>876</v>
      </c>
      <c r="C58" s="130" t="s">
        <v>912</v>
      </c>
      <c r="D58" s="130" t="s">
        <v>911</v>
      </c>
      <c r="E58" s="130" t="s">
        <v>910</v>
      </c>
      <c r="F58" s="129">
        <v>3</v>
      </c>
      <c r="G58" s="128"/>
      <c r="H58" s="128">
        <f t="shared" si="0"/>
        <v>0</v>
      </c>
    </row>
    <row r="59" spans="1:8" s="123" customFormat="1" ht="28.5" customHeight="1">
      <c r="A59" s="135"/>
      <c r="B59" s="134"/>
      <c r="C59" s="134" t="s">
        <v>909</v>
      </c>
      <c r="D59" s="134" t="s">
        <v>908</v>
      </c>
      <c r="E59" s="134"/>
      <c r="F59" s="133"/>
      <c r="G59" s="132"/>
      <c r="H59" s="132">
        <f>SUM(H60:H75)</f>
        <v>0</v>
      </c>
    </row>
    <row r="60" spans="1:8" s="123" customFormat="1" ht="24" customHeight="1">
      <c r="A60" s="131">
        <v>41</v>
      </c>
      <c r="B60" s="130" t="s">
        <v>876</v>
      </c>
      <c r="C60" s="130" t="s">
        <v>907</v>
      </c>
      <c r="D60" s="130" t="s">
        <v>906</v>
      </c>
      <c r="E60" s="130" t="s">
        <v>431</v>
      </c>
      <c r="F60" s="129">
        <v>154</v>
      </c>
      <c r="G60" s="128"/>
      <c r="H60" s="128">
        <f t="shared" si="0"/>
        <v>0</v>
      </c>
    </row>
    <row r="61" spans="1:8" s="123" customFormat="1" ht="24" customHeight="1">
      <c r="A61" s="131">
        <v>39</v>
      </c>
      <c r="B61" s="130" t="s">
        <v>876</v>
      </c>
      <c r="C61" s="130" t="s">
        <v>905</v>
      </c>
      <c r="D61" s="130" t="s">
        <v>904</v>
      </c>
      <c r="E61" s="130" t="s">
        <v>431</v>
      </c>
      <c r="F61" s="129">
        <v>108.2</v>
      </c>
      <c r="G61" s="128"/>
      <c r="H61" s="128">
        <f t="shared" si="0"/>
        <v>0</v>
      </c>
    </row>
    <row r="62" spans="1:8" s="123" customFormat="1" ht="24" customHeight="1">
      <c r="A62" s="131">
        <v>40</v>
      </c>
      <c r="B62" s="130" t="s">
        <v>876</v>
      </c>
      <c r="C62" s="130" t="s">
        <v>903</v>
      </c>
      <c r="D62" s="130" t="s">
        <v>902</v>
      </c>
      <c r="E62" s="130" t="s">
        <v>431</v>
      </c>
      <c r="F62" s="129">
        <v>60</v>
      </c>
      <c r="G62" s="128"/>
      <c r="H62" s="128">
        <f t="shared" si="0"/>
        <v>0</v>
      </c>
    </row>
    <row r="63" spans="1:8" s="123" customFormat="1" ht="24" customHeight="1">
      <c r="A63" s="131">
        <v>38</v>
      </c>
      <c r="B63" s="130" t="s">
        <v>876</v>
      </c>
      <c r="C63" s="130" t="s">
        <v>901</v>
      </c>
      <c r="D63" s="130" t="s">
        <v>900</v>
      </c>
      <c r="E63" s="130" t="s">
        <v>431</v>
      </c>
      <c r="F63" s="129">
        <v>57</v>
      </c>
      <c r="G63" s="128"/>
      <c r="H63" s="128">
        <f t="shared" si="0"/>
        <v>0</v>
      </c>
    </row>
    <row r="64" spans="1:8" s="123" customFormat="1" ht="13.5" customHeight="1">
      <c r="A64" s="131">
        <v>61</v>
      </c>
      <c r="B64" s="130" t="s">
        <v>876</v>
      </c>
      <c r="C64" s="130" t="s">
        <v>898</v>
      </c>
      <c r="D64" s="130" t="s">
        <v>899</v>
      </c>
      <c r="E64" s="130" t="s">
        <v>431</v>
      </c>
      <c r="F64" s="129">
        <v>154</v>
      </c>
      <c r="G64" s="128"/>
      <c r="H64" s="128">
        <f t="shared" si="0"/>
        <v>0</v>
      </c>
    </row>
    <row r="65" spans="1:8" s="123" customFormat="1" ht="13.5" customHeight="1">
      <c r="A65" s="131">
        <v>58</v>
      </c>
      <c r="B65" s="130" t="s">
        <v>876</v>
      </c>
      <c r="C65" s="130" t="s">
        <v>898</v>
      </c>
      <c r="D65" s="130" t="s">
        <v>897</v>
      </c>
      <c r="E65" s="130" t="s">
        <v>431</v>
      </c>
      <c r="F65" s="129">
        <v>108</v>
      </c>
      <c r="G65" s="128"/>
      <c r="H65" s="128">
        <f t="shared" si="0"/>
        <v>0</v>
      </c>
    </row>
    <row r="66" spans="1:8" s="123" customFormat="1" ht="13.5" customHeight="1">
      <c r="A66" s="131">
        <v>59</v>
      </c>
      <c r="B66" s="130" t="s">
        <v>876</v>
      </c>
      <c r="C66" s="130" t="s">
        <v>896</v>
      </c>
      <c r="D66" s="130" t="s">
        <v>895</v>
      </c>
      <c r="E66" s="130" t="s">
        <v>431</v>
      </c>
      <c r="F66" s="129">
        <v>60</v>
      </c>
      <c r="G66" s="128"/>
      <c r="H66" s="128">
        <f t="shared" si="0"/>
        <v>0</v>
      </c>
    </row>
    <row r="67" spans="1:8" s="123" customFormat="1" ht="13.5" customHeight="1">
      <c r="A67" s="131">
        <v>60</v>
      </c>
      <c r="B67" s="130" t="s">
        <v>876</v>
      </c>
      <c r="C67" s="130" t="s">
        <v>894</v>
      </c>
      <c r="D67" s="130" t="s">
        <v>893</v>
      </c>
      <c r="E67" s="130" t="s">
        <v>431</v>
      </c>
      <c r="F67" s="129">
        <v>57</v>
      </c>
      <c r="G67" s="128"/>
      <c r="H67" s="128">
        <f t="shared" si="0"/>
        <v>0</v>
      </c>
    </row>
    <row r="68" spans="1:8" s="123" customFormat="1" ht="27.2" customHeight="1">
      <c r="A68" s="131">
        <v>42</v>
      </c>
      <c r="B68" s="130" t="s">
        <v>876</v>
      </c>
      <c r="C68" s="130" t="s">
        <v>892</v>
      </c>
      <c r="D68" s="130" t="s">
        <v>891</v>
      </c>
      <c r="E68" s="130" t="s">
        <v>150</v>
      </c>
      <c r="F68" s="129">
        <v>50</v>
      </c>
      <c r="G68" s="128"/>
      <c r="H68" s="128">
        <f t="shared" si="0"/>
        <v>0</v>
      </c>
    </row>
    <row r="69" spans="1:8" s="123" customFormat="1" ht="13.5" customHeight="1">
      <c r="A69" s="131">
        <v>67</v>
      </c>
      <c r="B69" s="130" t="s">
        <v>876</v>
      </c>
      <c r="C69" s="130" t="s">
        <v>890</v>
      </c>
      <c r="D69" s="130" t="s">
        <v>889</v>
      </c>
      <c r="E69" s="130" t="s">
        <v>150</v>
      </c>
      <c r="F69" s="129">
        <v>8</v>
      </c>
      <c r="G69" s="128"/>
      <c r="H69" s="128">
        <f t="shared" si="0"/>
        <v>0</v>
      </c>
    </row>
    <row r="70" spans="1:8" s="123" customFormat="1" ht="13.5" customHeight="1">
      <c r="A70" s="131">
        <v>43</v>
      </c>
      <c r="B70" s="130" t="s">
        <v>876</v>
      </c>
      <c r="C70" s="130" t="s">
        <v>888</v>
      </c>
      <c r="D70" s="130" t="s">
        <v>887</v>
      </c>
      <c r="E70" s="130" t="s">
        <v>150</v>
      </c>
      <c r="F70" s="129">
        <v>7</v>
      </c>
      <c r="G70" s="128"/>
      <c r="H70" s="128">
        <f t="shared" si="0"/>
        <v>0</v>
      </c>
    </row>
    <row r="71" spans="1:8" s="123" customFormat="1" ht="13.5" customHeight="1">
      <c r="A71" s="131">
        <v>44</v>
      </c>
      <c r="B71" s="130" t="s">
        <v>876</v>
      </c>
      <c r="C71" s="130" t="s">
        <v>886</v>
      </c>
      <c r="D71" s="130" t="s">
        <v>885</v>
      </c>
      <c r="E71" s="130" t="s">
        <v>150</v>
      </c>
      <c r="F71" s="129">
        <v>2</v>
      </c>
      <c r="G71" s="128"/>
      <c r="H71" s="128">
        <f t="shared" si="0"/>
        <v>0</v>
      </c>
    </row>
    <row r="72" spans="1:8" s="123" customFormat="1" ht="13.5" customHeight="1">
      <c r="A72" s="131">
        <v>45</v>
      </c>
      <c r="B72" s="130" t="s">
        <v>876</v>
      </c>
      <c r="C72" s="130" t="s">
        <v>884</v>
      </c>
      <c r="D72" s="130" t="s">
        <v>883</v>
      </c>
      <c r="E72" s="130" t="s">
        <v>150</v>
      </c>
      <c r="F72" s="129">
        <v>4</v>
      </c>
      <c r="G72" s="128"/>
      <c r="H72" s="128">
        <f t="shared" si="0"/>
        <v>0</v>
      </c>
    </row>
    <row r="73" spans="1:8" s="123" customFormat="1" ht="13.5" customHeight="1">
      <c r="A73" s="131">
        <v>47</v>
      </c>
      <c r="B73" s="130" t="s">
        <v>880</v>
      </c>
      <c r="C73" s="130" t="s">
        <v>882</v>
      </c>
      <c r="D73" s="130" t="s">
        <v>881</v>
      </c>
      <c r="E73" s="130" t="s">
        <v>334</v>
      </c>
      <c r="F73" s="129">
        <v>15</v>
      </c>
      <c r="G73" s="128"/>
      <c r="H73" s="128">
        <f t="shared" si="0"/>
        <v>0</v>
      </c>
    </row>
    <row r="74" spans="1:8" s="123" customFormat="1" ht="23.65" customHeight="1">
      <c r="A74" s="131">
        <v>48</v>
      </c>
      <c r="B74" s="130" t="s">
        <v>880</v>
      </c>
      <c r="C74" s="130" t="s">
        <v>879</v>
      </c>
      <c r="D74" s="130" t="s">
        <v>878</v>
      </c>
      <c r="E74" s="130" t="s">
        <v>877</v>
      </c>
      <c r="F74" s="129">
        <v>80</v>
      </c>
      <c r="G74" s="128"/>
      <c r="H74" s="128">
        <f t="shared" si="0"/>
        <v>0</v>
      </c>
    </row>
    <row r="75" spans="1:8" s="123" customFormat="1" ht="24.2" customHeight="1">
      <c r="A75" s="131">
        <v>46</v>
      </c>
      <c r="B75" s="130" t="s">
        <v>876</v>
      </c>
      <c r="C75" s="130" t="s">
        <v>875</v>
      </c>
      <c r="D75" s="130" t="s">
        <v>874</v>
      </c>
      <c r="E75" s="130" t="s">
        <v>431</v>
      </c>
      <c r="F75" s="129">
        <v>379</v>
      </c>
      <c r="G75" s="128"/>
      <c r="H75" s="128">
        <f t="shared" si="0"/>
        <v>0</v>
      </c>
    </row>
    <row r="76" spans="1:8" s="123" customFormat="1" ht="30.95" customHeight="1">
      <c r="A76" s="127"/>
      <c r="B76" s="126"/>
      <c r="C76" s="126"/>
      <c r="D76" s="126" t="s">
        <v>873</v>
      </c>
      <c r="E76" s="126"/>
      <c r="F76" s="125"/>
      <c r="G76" s="124"/>
      <c r="H76" s="124">
        <f>H13</f>
        <v>0</v>
      </c>
    </row>
    <row r="78" spans="4:6" ht="12" customHeight="1">
      <c r="D78" s="409" t="s">
        <v>1354</v>
      </c>
      <c r="E78" s="410"/>
      <c r="F78" s="411"/>
    </row>
  </sheetData>
  <mergeCells count="2">
    <mergeCell ref="A1:H1"/>
    <mergeCell ref="D78:F7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 topLeftCell="A1">
      <pane ySplit="12" topLeftCell="A46" activePane="bottomLeft" state="frozen"/>
      <selection pane="bottomLeft" activeCell="G9" sqref="G9"/>
    </sheetView>
  </sheetViews>
  <sheetFormatPr defaultColWidth="10.5" defaultRowHeight="12" customHeight="1"/>
  <cols>
    <col min="1" max="1" width="7" style="122" customWidth="1"/>
    <col min="2" max="2" width="8.66015625" style="121" customWidth="1"/>
    <col min="3" max="3" width="15.5" style="121" customWidth="1"/>
    <col min="4" max="4" width="46.83203125" style="121" customWidth="1"/>
    <col min="5" max="5" width="5.5" style="121" customWidth="1"/>
    <col min="6" max="6" width="11.16015625" style="120" customWidth="1"/>
    <col min="7" max="7" width="13.33203125" style="119" customWidth="1"/>
    <col min="8" max="8" width="21.16015625" style="119" customWidth="1"/>
    <col min="9" max="16384" width="10.5" style="118" customWidth="1"/>
  </cols>
  <sheetData>
    <row r="1" spans="1:8" s="123" customFormat="1" ht="27.75" customHeight="1">
      <c r="A1" s="408" t="s">
        <v>1018</v>
      </c>
      <c r="B1" s="408"/>
      <c r="C1" s="408"/>
      <c r="D1" s="408"/>
      <c r="E1" s="408"/>
      <c r="F1" s="408"/>
      <c r="G1" s="408"/>
      <c r="H1" s="408"/>
    </row>
    <row r="2" spans="1:8" s="123" customFormat="1" ht="12.95" customHeight="1">
      <c r="A2" s="155" t="s">
        <v>1017</v>
      </c>
      <c r="B2" s="155"/>
      <c r="C2" s="155"/>
      <c r="D2" s="155"/>
      <c r="E2" s="155"/>
      <c r="F2" s="155"/>
      <c r="G2" s="155"/>
      <c r="H2" s="155"/>
    </row>
    <row r="3" spans="1:8" s="123" customFormat="1" ht="12.95" customHeight="1">
      <c r="A3" s="155" t="s">
        <v>1016</v>
      </c>
      <c r="B3" s="155"/>
      <c r="C3" s="155"/>
      <c r="D3" s="155"/>
      <c r="E3" s="155"/>
      <c r="F3" s="155"/>
      <c r="G3" s="155"/>
      <c r="H3" s="155"/>
    </row>
    <row r="4" spans="1:8" s="123" customFormat="1" ht="13.5" customHeight="1">
      <c r="A4" s="156"/>
      <c r="B4" s="155"/>
      <c r="C4" s="156"/>
      <c r="D4" s="155"/>
      <c r="E4" s="155"/>
      <c r="F4" s="155"/>
      <c r="G4" s="155"/>
      <c r="H4" s="155"/>
    </row>
    <row r="5" spans="1:8" s="123" customFormat="1" ht="6.75" customHeight="1">
      <c r="A5" s="154"/>
      <c r="B5" s="152"/>
      <c r="C5" s="153"/>
      <c r="D5" s="152"/>
      <c r="E5" s="152"/>
      <c r="F5" s="151"/>
      <c r="G5" s="150"/>
      <c r="H5" s="150"/>
    </row>
    <row r="6" spans="1:8" s="123" customFormat="1" ht="12.95" customHeight="1">
      <c r="A6" s="147" t="s">
        <v>1015</v>
      </c>
      <c r="B6" s="147"/>
      <c r="C6" s="147"/>
      <c r="D6" s="147"/>
      <c r="E6" s="147"/>
      <c r="F6" s="147"/>
      <c r="G6" s="147"/>
      <c r="H6" s="147"/>
    </row>
    <row r="7" spans="1:8" s="123" customFormat="1" ht="13.5" customHeight="1">
      <c r="A7" s="147" t="s">
        <v>1014</v>
      </c>
      <c r="B7" s="147"/>
      <c r="C7" s="147"/>
      <c r="D7" s="147"/>
      <c r="E7" s="147"/>
      <c r="F7" s="147"/>
      <c r="G7" s="147" t="s">
        <v>1013</v>
      </c>
      <c r="H7" s="147"/>
    </row>
    <row r="8" spans="1:8" s="123" customFormat="1" ht="13.5" customHeight="1">
      <c r="A8" s="147" t="s">
        <v>1012</v>
      </c>
      <c r="B8" s="149"/>
      <c r="C8" s="149"/>
      <c r="D8" s="149"/>
      <c r="E8" s="149"/>
      <c r="F8" s="148"/>
      <c r="G8" s="147" t="s">
        <v>1376</v>
      </c>
      <c r="H8" s="146"/>
    </row>
    <row r="9" spans="1:8" s="123" customFormat="1" ht="6" customHeight="1" thickBot="1">
      <c r="A9" s="144"/>
      <c r="B9" s="144"/>
      <c r="C9" s="144"/>
      <c r="D9" s="144"/>
      <c r="E9" s="144"/>
      <c r="F9" s="144"/>
      <c r="G9" s="144"/>
      <c r="H9" s="144"/>
    </row>
    <row r="10" spans="1:8" s="123" customFormat="1" ht="25.5" customHeight="1" thickBot="1">
      <c r="A10" s="145" t="s">
        <v>1011</v>
      </c>
      <c r="B10" s="145" t="s">
        <v>1010</v>
      </c>
      <c r="C10" s="145" t="s">
        <v>1009</v>
      </c>
      <c r="D10" s="145" t="s">
        <v>100</v>
      </c>
      <c r="E10" s="145" t="s">
        <v>101</v>
      </c>
      <c r="F10" s="145" t="s">
        <v>1008</v>
      </c>
      <c r="G10" s="145" t="s">
        <v>1007</v>
      </c>
      <c r="H10" s="145" t="s">
        <v>1006</v>
      </c>
    </row>
    <row r="11" spans="1:8" s="123" customFormat="1" ht="12.95" customHeight="1" hidden="1">
      <c r="A11" s="145" t="s">
        <v>2</v>
      </c>
      <c r="B11" s="145" t="s">
        <v>39</v>
      </c>
      <c r="C11" s="145" t="s">
        <v>844</v>
      </c>
      <c r="D11" s="145" t="s">
        <v>118</v>
      </c>
      <c r="E11" s="145" t="s">
        <v>1005</v>
      </c>
      <c r="F11" s="145" t="s">
        <v>1004</v>
      </c>
      <c r="G11" s="145" t="s">
        <v>1003</v>
      </c>
      <c r="H11" s="145" t="s">
        <v>248</v>
      </c>
    </row>
    <row r="12" spans="1:8" s="123" customFormat="1" ht="4.5" customHeight="1">
      <c r="A12" s="144"/>
      <c r="B12" s="144"/>
      <c r="C12" s="144"/>
      <c r="D12" s="144"/>
      <c r="E12" s="144"/>
      <c r="F12" s="144"/>
      <c r="G12" s="144"/>
      <c r="H12" s="144"/>
    </row>
    <row r="13" spans="1:8" s="123" customFormat="1" ht="30.95" customHeight="1">
      <c r="A13" s="143"/>
      <c r="B13" s="142"/>
      <c r="C13" s="142" t="s">
        <v>1002</v>
      </c>
      <c r="D13" s="142" t="s">
        <v>1001</v>
      </c>
      <c r="E13" s="142"/>
      <c r="F13" s="141"/>
      <c r="G13" s="140"/>
      <c r="H13" s="140">
        <f>SUM(H14+H24+H39)</f>
        <v>0</v>
      </c>
    </row>
    <row r="14" spans="1:8" s="123" customFormat="1" ht="28.5" customHeight="1">
      <c r="A14" s="139"/>
      <c r="B14" s="138"/>
      <c r="C14" s="138" t="s">
        <v>1093</v>
      </c>
      <c r="D14" s="138" t="s">
        <v>1092</v>
      </c>
      <c r="E14" s="138"/>
      <c r="F14" s="137"/>
      <c r="G14" s="136"/>
      <c r="H14" s="136">
        <f>SUM(H15:H23)</f>
        <v>0</v>
      </c>
    </row>
    <row r="15" spans="1:8" s="123" customFormat="1" ht="34.7" customHeight="1">
      <c r="A15" s="131">
        <v>1</v>
      </c>
      <c r="B15" s="130" t="s">
        <v>1023</v>
      </c>
      <c r="C15" s="130" t="s">
        <v>1091</v>
      </c>
      <c r="D15" s="130" t="s">
        <v>1090</v>
      </c>
      <c r="E15" s="130" t="s">
        <v>910</v>
      </c>
      <c r="F15" s="129">
        <v>1</v>
      </c>
      <c r="G15" s="128"/>
      <c r="H15" s="128">
        <f>F15*G15</f>
        <v>0</v>
      </c>
    </row>
    <row r="16" spans="1:8" s="123" customFormat="1" ht="24" customHeight="1">
      <c r="A16" s="131">
        <v>3</v>
      </c>
      <c r="B16" s="130" t="s">
        <v>1023</v>
      </c>
      <c r="C16" s="130" t="s">
        <v>1089</v>
      </c>
      <c r="D16" s="130" t="s">
        <v>1088</v>
      </c>
      <c r="E16" s="130" t="s">
        <v>150</v>
      </c>
      <c r="F16" s="129">
        <v>1</v>
      </c>
      <c r="G16" s="128"/>
      <c r="H16" s="128">
        <f aca="true" t="shared" si="0" ref="H16:H51">F16*G16</f>
        <v>0</v>
      </c>
    </row>
    <row r="17" spans="1:8" s="123" customFormat="1" ht="24" customHeight="1">
      <c r="A17" s="131">
        <v>4</v>
      </c>
      <c r="B17" s="130" t="s">
        <v>1023</v>
      </c>
      <c r="C17" s="130" t="s">
        <v>1087</v>
      </c>
      <c r="D17" s="130" t="s">
        <v>1086</v>
      </c>
      <c r="E17" s="130" t="s">
        <v>150</v>
      </c>
      <c r="F17" s="129">
        <v>1</v>
      </c>
      <c r="G17" s="128"/>
      <c r="H17" s="128">
        <f t="shared" si="0"/>
        <v>0</v>
      </c>
    </row>
    <row r="18" spans="1:8" s="123" customFormat="1" ht="24" customHeight="1">
      <c r="A18" s="131">
        <v>2</v>
      </c>
      <c r="B18" s="130" t="s">
        <v>1023</v>
      </c>
      <c r="C18" s="130" t="s">
        <v>1085</v>
      </c>
      <c r="D18" s="130" t="s">
        <v>1084</v>
      </c>
      <c r="E18" s="130" t="s">
        <v>150</v>
      </c>
      <c r="F18" s="129">
        <v>1</v>
      </c>
      <c r="G18" s="128"/>
      <c r="H18" s="128">
        <f t="shared" si="0"/>
        <v>0</v>
      </c>
    </row>
    <row r="19" spans="1:8" s="123" customFormat="1" ht="13.5" customHeight="1">
      <c r="A19" s="131">
        <v>5</v>
      </c>
      <c r="B19" s="130" t="s">
        <v>1023</v>
      </c>
      <c r="C19" s="130" t="s">
        <v>1083</v>
      </c>
      <c r="D19" s="130" t="s">
        <v>1082</v>
      </c>
      <c r="E19" s="130" t="s">
        <v>150</v>
      </c>
      <c r="F19" s="129">
        <v>2</v>
      </c>
      <c r="G19" s="128"/>
      <c r="H19" s="128">
        <f t="shared" si="0"/>
        <v>0</v>
      </c>
    </row>
    <row r="20" spans="1:8" s="123" customFormat="1" ht="13.5" customHeight="1">
      <c r="A20" s="131">
        <v>6</v>
      </c>
      <c r="B20" s="130" t="s">
        <v>1023</v>
      </c>
      <c r="C20" s="130" t="s">
        <v>1081</v>
      </c>
      <c r="D20" s="130" t="s">
        <v>1080</v>
      </c>
      <c r="E20" s="130" t="s">
        <v>150</v>
      </c>
      <c r="F20" s="129">
        <v>2</v>
      </c>
      <c r="G20" s="128"/>
      <c r="H20" s="128">
        <f t="shared" si="0"/>
        <v>0</v>
      </c>
    </row>
    <row r="21" spans="1:8" s="123" customFormat="1" ht="24" customHeight="1">
      <c r="A21" s="131">
        <v>7</v>
      </c>
      <c r="B21" s="130" t="s">
        <v>1023</v>
      </c>
      <c r="C21" s="130" t="s">
        <v>1079</v>
      </c>
      <c r="D21" s="130" t="s">
        <v>1078</v>
      </c>
      <c r="E21" s="130" t="s">
        <v>150</v>
      </c>
      <c r="F21" s="129">
        <v>2</v>
      </c>
      <c r="G21" s="128"/>
      <c r="H21" s="128">
        <f t="shared" si="0"/>
        <v>0</v>
      </c>
    </row>
    <row r="22" spans="1:8" s="123" customFormat="1" ht="13.5" customHeight="1">
      <c r="A22" s="131">
        <v>8</v>
      </c>
      <c r="B22" s="130" t="s">
        <v>1023</v>
      </c>
      <c r="C22" s="130" t="s">
        <v>1077</v>
      </c>
      <c r="D22" s="130" t="s">
        <v>1076</v>
      </c>
      <c r="E22" s="130" t="s">
        <v>150</v>
      </c>
      <c r="F22" s="129">
        <v>1</v>
      </c>
      <c r="G22" s="128"/>
      <c r="H22" s="128">
        <f t="shared" si="0"/>
        <v>0</v>
      </c>
    </row>
    <row r="23" spans="1:8" s="123" customFormat="1" ht="13.5" customHeight="1">
      <c r="A23" s="131">
        <v>38</v>
      </c>
      <c r="B23" s="130" t="s">
        <v>880</v>
      </c>
      <c r="C23" s="130" t="s">
        <v>1075</v>
      </c>
      <c r="D23" s="130" t="s">
        <v>1074</v>
      </c>
      <c r="E23" s="130" t="s">
        <v>334</v>
      </c>
      <c r="F23" s="129">
        <v>2</v>
      </c>
      <c r="G23" s="128"/>
      <c r="H23" s="128">
        <f t="shared" si="0"/>
        <v>0</v>
      </c>
    </row>
    <row r="24" spans="1:8" s="123" customFormat="1" ht="28.5" customHeight="1">
      <c r="A24" s="139"/>
      <c r="B24" s="138"/>
      <c r="C24" s="138" t="s">
        <v>1073</v>
      </c>
      <c r="D24" s="138" t="s">
        <v>1072</v>
      </c>
      <c r="E24" s="138"/>
      <c r="F24" s="137"/>
      <c r="G24" s="136"/>
      <c r="H24" s="136">
        <f>SUM(H25:H38)</f>
        <v>0</v>
      </c>
    </row>
    <row r="25" spans="1:8" s="123" customFormat="1" ht="24" customHeight="1">
      <c r="A25" s="131">
        <v>11</v>
      </c>
      <c r="B25" s="130" t="s">
        <v>1023</v>
      </c>
      <c r="C25" s="130" t="s">
        <v>1071</v>
      </c>
      <c r="D25" s="130" t="s">
        <v>1070</v>
      </c>
      <c r="E25" s="130" t="s">
        <v>431</v>
      </c>
      <c r="F25" s="129">
        <v>30</v>
      </c>
      <c r="G25" s="128"/>
      <c r="H25" s="128">
        <f t="shared" si="0"/>
        <v>0</v>
      </c>
    </row>
    <row r="26" spans="1:8" s="123" customFormat="1" ht="24" customHeight="1">
      <c r="A26" s="131">
        <v>12</v>
      </c>
      <c r="B26" s="130" t="s">
        <v>1023</v>
      </c>
      <c r="C26" s="130" t="s">
        <v>1069</v>
      </c>
      <c r="D26" s="130" t="s">
        <v>1068</v>
      </c>
      <c r="E26" s="130" t="s">
        <v>431</v>
      </c>
      <c r="F26" s="129">
        <v>120</v>
      </c>
      <c r="G26" s="128"/>
      <c r="H26" s="128">
        <f t="shared" si="0"/>
        <v>0</v>
      </c>
    </row>
    <row r="27" spans="1:8" s="123" customFormat="1" ht="24" customHeight="1">
      <c r="A27" s="131">
        <v>13</v>
      </c>
      <c r="B27" s="130" t="s">
        <v>1023</v>
      </c>
      <c r="C27" s="130" t="s">
        <v>1067</v>
      </c>
      <c r="D27" s="130" t="s">
        <v>1066</v>
      </c>
      <c r="E27" s="130" t="s">
        <v>431</v>
      </c>
      <c r="F27" s="129">
        <v>110</v>
      </c>
      <c r="G27" s="128"/>
      <c r="H27" s="128">
        <f t="shared" si="0"/>
        <v>0</v>
      </c>
    </row>
    <row r="28" spans="1:8" s="123" customFormat="1" ht="24" customHeight="1">
      <c r="A28" s="131">
        <v>14</v>
      </c>
      <c r="B28" s="130" t="s">
        <v>1023</v>
      </c>
      <c r="C28" s="130" t="s">
        <v>1065</v>
      </c>
      <c r="D28" s="130" t="s">
        <v>1064</v>
      </c>
      <c r="E28" s="130" t="s">
        <v>431</v>
      </c>
      <c r="F28" s="129">
        <v>30</v>
      </c>
      <c r="G28" s="128"/>
      <c r="H28" s="128">
        <f t="shared" si="0"/>
        <v>0</v>
      </c>
    </row>
    <row r="29" spans="1:8" s="123" customFormat="1" ht="24" customHeight="1">
      <c r="A29" s="131">
        <v>10</v>
      </c>
      <c r="B29" s="130" t="s">
        <v>1023</v>
      </c>
      <c r="C29" s="130" t="s">
        <v>1063</v>
      </c>
      <c r="D29" s="130" t="s">
        <v>1062</v>
      </c>
      <c r="E29" s="130" t="s">
        <v>431</v>
      </c>
      <c r="F29" s="129">
        <v>70</v>
      </c>
      <c r="G29" s="128"/>
      <c r="H29" s="128">
        <f t="shared" si="0"/>
        <v>0</v>
      </c>
    </row>
    <row r="30" spans="1:8" s="123" customFormat="1" ht="13.5" customHeight="1">
      <c r="A30" s="131">
        <v>29</v>
      </c>
      <c r="B30" s="130" t="s">
        <v>876</v>
      </c>
      <c r="C30" s="130" t="s">
        <v>898</v>
      </c>
      <c r="D30" s="130" t="s">
        <v>1061</v>
      </c>
      <c r="E30" s="130" t="s">
        <v>431</v>
      </c>
      <c r="F30" s="129">
        <v>30</v>
      </c>
      <c r="G30" s="128"/>
      <c r="H30" s="128">
        <f t="shared" si="0"/>
        <v>0</v>
      </c>
    </row>
    <row r="31" spans="1:8" s="123" customFormat="1" ht="13.5" customHeight="1">
      <c r="A31" s="131">
        <v>28</v>
      </c>
      <c r="B31" s="130" t="s">
        <v>1023</v>
      </c>
      <c r="C31" s="130" t="s">
        <v>1060</v>
      </c>
      <c r="D31" s="130" t="s">
        <v>1059</v>
      </c>
      <c r="E31" s="130" t="s">
        <v>431</v>
      </c>
      <c r="F31" s="129">
        <v>120</v>
      </c>
      <c r="G31" s="128"/>
      <c r="H31" s="128">
        <f t="shared" si="0"/>
        <v>0</v>
      </c>
    </row>
    <row r="32" spans="1:8" s="123" customFormat="1" ht="13.5" customHeight="1">
      <c r="A32" s="131">
        <v>35</v>
      </c>
      <c r="B32" s="130" t="s">
        <v>1023</v>
      </c>
      <c r="C32" s="130" t="s">
        <v>1056</v>
      </c>
      <c r="D32" s="130" t="s">
        <v>1058</v>
      </c>
      <c r="E32" s="130" t="s">
        <v>431</v>
      </c>
      <c r="F32" s="129">
        <v>110</v>
      </c>
      <c r="G32" s="128"/>
      <c r="H32" s="128">
        <f t="shared" si="0"/>
        <v>0</v>
      </c>
    </row>
    <row r="33" spans="1:8" s="123" customFormat="1" ht="13.5" customHeight="1">
      <c r="A33" s="131">
        <v>37</v>
      </c>
      <c r="B33" s="130" t="s">
        <v>1023</v>
      </c>
      <c r="C33" s="130" t="s">
        <v>1056</v>
      </c>
      <c r="D33" s="130" t="s">
        <v>1057</v>
      </c>
      <c r="E33" s="130" t="s">
        <v>431</v>
      </c>
      <c r="F33" s="129">
        <v>30</v>
      </c>
      <c r="G33" s="128"/>
      <c r="H33" s="128">
        <f t="shared" si="0"/>
        <v>0</v>
      </c>
    </row>
    <row r="34" spans="1:8" s="123" customFormat="1" ht="13.5" customHeight="1">
      <c r="A34" s="131">
        <v>36</v>
      </c>
      <c r="B34" s="130" t="s">
        <v>1023</v>
      </c>
      <c r="C34" s="130" t="s">
        <v>1056</v>
      </c>
      <c r="D34" s="130" t="s">
        <v>1055</v>
      </c>
      <c r="E34" s="130" t="s">
        <v>431</v>
      </c>
      <c r="F34" s="129">
        <v>70</v>
      </c>
      <c r="G34" s="128"/>
      <c r="H34" s="128">
        <f t="shared" si="0"/>
        <v>0</v>
      </c>
    </row>
    <row r="35" spans="1:8" s="123" customFormat="1" ht="25.35" customHeight="1">
      <c r="A35" s="131">
        <v>31</v>
      </c>
      <c r="B35" s="130" t="s">
        <v>880</v>
      </c>
      <c r="C35" s="130" t="s">
        <v>1054</v>
      </c>
      <c r="D35" s="130" t="s">
        <v>1053</v>
      </c>
      <c r="E35" s="130" t="s">
        <v>877</v>
      </c>
      <c r="F35" s="129">
        <v>24</v>
      </c>
      <c r="G35" s="128"/>
      <c r="H35" s="128">
        <f t="shared" si="0"/>
        <v>0</v>
      </c>
    </row>
    <row r="36" spans="1:8" s="123" customFormat="1" ht="13.5" customHeight="1">
      <c r="A36" s="131">
        <v>32</v>
      </c>
      <c r="B36" s="130" t="s">
        <v>880</v>
      </c>
      <c r="C36" s="130" t="s">
        <v>1052</v>
      </c>
      <c r="D36" s="130" t="s">
        <v>1051</v>
      </c>
      <c r="E36" s="130" t="s">
        <v>877</v>
      </c>
      <c r="F36" s="129">
        <v>80</v>
      </c>
      <c r="G36" s="128"/>
      <c r="H36" s="128">
        <f t="shared" si="0"/>
        <v>0</v>
      </c>
    </row>
    <row r="37" spans="1:8" s="123" customFormat="1" ht="13.5" customHeight="1">
      <c r="A37" s="131">
        <v>33</v>
      </c>
      <c r="B37" s="130" t="s">
        <v>880</v>
      </c>
      <c r="C37" s="130" t="s">
        <v>1050</v>
      </c>
      <c r="D37" s="130" t="s">
        <v>1049</v>
      </c>
      <c r="E37" s="130" t="s">
        <v>1048</v>
      </c>
      <c r="F37" s="129">
        <v>15</v>
      </c>
      <c r="G37" s="128"/>
      <c r="H37" s="128">
        <f t="shared" si="0"/>
        <v>0</v>
      </c>
    </row>
    <row r="38" spans="1:8" s="123" customFormat="1" ht="13.5" customHeight="1">
      <c r="A38" s="131">
        <v>34</v>
      </c>
      <c r="B38" s="130" t="s">
        <v>1023</v>
      </c>
      <c r="C38" s="130" t="s">
        <v>1047</v>
      </c>
      <c r="D38" s="130" t="s">
        <v>1046</v>
      </c>
      <c r="E38" s="130" t="s">
        <v>431</v>
      </c>
      <c r="F38" s="129">
        <v>360</v>
      </c>
      <c r="G38" s="128"/>
      <c r="H38" s="128">
        <f t="shared" si="0"/>
        <v>0</v>
      </c>
    </row>
    <row r="39" spans="1:8" s="123" customFormat="1" ht="28.5" customHeight="1">
      <c r="A39" s="139"/>
      <c r="B39" s="138"/>
      <c r="C39" s="138" t="s">
        <v>1045</v>
      </c>
      <c r="D39" s="138" t="s">
        <v>1044</v>
      </c>
      <c r="E39" s="138"/>
      <c r="F39" s="137"/>
      <c r="G39" s="136"/>
      <c r="H39" s="136">
        <f>SUM(H40:H51)</f>
        <v>0</v>
      </c>
    </row>
    <row r="40" spans="1:8" s="123" customFormat="1" ht="13.5" customHeight="1">
      <c r="A40" s="131">
        <v>26</v>
      </c>
      <c r="B40" s="130" t="s">
        <v>1023</v>
      </c>
      <c r="C40" s="130" t="s">
        <v>1043</v>
      </c>
      <c r="D40" s="130" t="s">
        <v>1042</v>
      </c>
      <c r="E40" s="130" t="s">
        <v>150</v>
      </c>
      <c r="F40" s="129">
        <v>34</v>
      </c>
      <c r="G40" s="128"/>
      <c r="H40" s="128">
        <f t="shared" si="0"/>
        <v>0</v>
      </c>
    </row>
    <row r="41" spans="1:8" s="123" customFormat="1" ht="24" customHeight="1">
      <c r="A41" s="131">
        <v>25</v>
      </c>
      <c r="B41" s="130" t="s">
        <v>1023</v>
      </c>
      <c r="C41" s="130" t="s">
        <v>1041</v>
      </c>
      <c r="D41" s="130" t="s">
        <v>1040</v>
      </c>
      <c r="E41" s="130" t="s">
        <v>150</v>
      </c>
      <c r="F41" s="129">
        <v>34</v>
      </c>
      <c r="G41" s="128"/>
      <c r="H41" s="128">
        <f t="shared" si="0"/>
        <v>0</v>
      </c>
    </row>
    <row r="42" spans="1:8" s="123" customFormat="1" ht="34.7" customHeight="1">
      <c r="A42" s="131">
        <v>15</v>
      </c>
      <c r="B42" s="130" t="s">
        <v>1023</v>
      </c>
      <c r="C42" s="130" t="s">
        <v>1039</v>
      </c>
      <c r="D42" s="130" t="s">
        <v>1038</v>
      </c>
      <c r="E42" s="130" t="s">
        <v>150</v>
      </c>
      <c r="F42" s="129">
        <v>2</v>
      </c>
      <c r="G42" s="128"/>
      <c r="H42" s="128">
        <f t="shared" si="0"/>
        <v>0</v>
      </c>
    </row>
    <row r="43" spans="1:8" s="123" customFormat="1" ht="38.25" customHeight="1">
      <c r="A43" s="131">
        <v>16</v>
      </c>
      <c r="B43" s="130" t="s">
        <v>1023</v>
      </c>
      <c r="C43" s="130" t="s">
        <v>1037</v>
      </c>
      <c r="D43" s="130" t="s">
        <v>1036</v>
      </c>
      <c r="E43" s="130" t="s">
        <v>150</v>
      </c>
      <c r="F43" s="129">
        <v>1</v>
      </c>
      <c r="G43" s="128"/>
      <c r="H43" s="128">
        <f t="shared" si="0"/>
        <v>0</v>
      </c>
    </row>
    <row r="44" spans="1:8" s="123" customFormat="1" ht="34.7" customHeight="1">
      <c r="A44" s="131">
        <v>17</v>
      </c>
      <c r="B44" s="130" t="s">
        <v>1023</v>
      </c>
      <c r="C44" s="130" t="s">
        <v>1035</v>
      </c>
      <c r="D44" s="130" t="s">
        <v>1034</v>
      </c>
      <c r="E44" s="130" t="s">
        <v>150</v>
      </c>
      <c r="F44" s="129">
        <v>1</v>
      </c>
      <c r="G44" s="128"/>
      <c r="H44" s="128">
        <f t="shared" si="0"/>
        <v>0</v>
      </c>
    </row>
    <row r="45" spans="1:8" s="123" customFormat="1" ht="34.7" customHeight="1">
      <c r="A45" s="131">
        <v>18</v>
      </c>
      <c r="B45" s="130" t="s">
        <v>1023</v>
      </c>
      <c r="C45" s="130" t="s">
        <v>1033</v>
      </c>
      <c r="D45" s="130" t="s">
        <v>1032</v>
      </c>
      <c r="E45" s="130" t="s">
        <v>150</v>
      </c>
      <c r="F45" s="129">
        <v>3</v>
      </c>
      <c r="G45" s="128"/>
      <c r="H45" s="128">
        <f t="shared" si="0"/>
        <v>0</v>
      </c>
    </row>
    <row r="46" spans="1:8" s="123" customFormat="1" ht="34.7" customHeight="1">
      <c r="A46" s="131">
        <v>19</v>
      </c>
      <c r="B46" s="130" t="s">
        <v>1023</v>
      </c>
      <c r="C46" s="130" t="s">
        <v>1031</v>
      </c>
      <c r="D46" s="130" t="s">
        <v>1030</v>
      </c>
      <c r="E46" s="130" t="s">
        <v>150</v>
      </c>
      <c r="F46" s="129">
        <v>1</v>
      </c>
      <c r="G46" s="128"/>
      <c r="H46" s="128">
        <f t="shared" si="0"/>
        <v>0</v>
      </c>
    </row>
    <row r="47" spans="1:8" s="123" customFormat="1" ht="34.7" customHeight="1">
      <c r="A47" s="131">
        <v>20</v>
      </c>
      <c r="B47" s="130" t="s">
        <v>1023</v>
      </c>
      <c r="C47" s="130" t="s">
        <v>1029</v>
      </c>
      <c r="D47" s="130" t="s">
        <v>1028</v>
      </c>
      <c r="E47" s="130" t="s">
        <v>150</v>
      </c>
      <c r="F47" s="129">
        <v>9</v>
      </c>
      <c r="G47" s="128"/>
      <c r="H47" s="128">
        <f t="shared" si="0"/>
        <v>0</v>
      </c>
    </row>
    <row r="48" spans="1:8" s="123" customFormat="1" ht="34.7" customHeight="1">
      <c r="A48" s="131">
        <v>21</v>
      </c>
      <c r="B48" s="130" t="s">
        <v>1023</v>
      </c>
      <c r="C48" s="130" t="s">
        <v>1027</v>
      </c>
      <c r="D48" s="130" t="s">
        <v>1026</v>
      </c>
      <c r="E48" s="130" t="s">
        <v>150</v>
      </c>
      <c r="F48" s="129">
        <v>7</v>
      </c>
      <c r="G48" s="128"/>
      <c r="H48" s="128">
        <f t="shared" si="0"/>
        <v>0</v>
      </c>
    </row>
    <row r="49" spans="1:8" s="123" customFormat="1" ht="34.7" customHeight="1">
      <c r="A49" s="131">
        <v>23</v>
      </c>
      <c r="B49" s="130" t="s">
        <v>1023</v>
      </c>
      <c r="C49" s="130" t="s">
        <v>1025</v>
      </c>
      <c r="D49" s="130" t="s">
        <v>1024</v>
      </c>
      <c r="E49" s="130" t="s">
        <v>150</v>
      </c>
      <c r="F49" s="129">
        <v>6</v>
      </c>
      <c r="G49" s="128"/>
      <c r="H49" s="128">
        <f t="shared" si="0"/>
        <v>0</v>
      </c>
    </row>
    <row r="50" spans="1:8" s="123" customFormat="1" ht="34.7" customHeight="1">
      <c r="A50" s="131">
        <v>24</v>
      </c>
      <c r="B50" s="130" t="s">
        <v>1023</v>
      </c>
      <c r="C50" s="130" t="s">
        <v>1022</v>
      </c>
      <c r="D50" s="130" t="s">
        <v>1021</v>
      </c>
      <c r="E50" s="130" t="s">
        <v>150</v>
      </c>
      <c r="F50" s="129">
        <v>4</v>
      </c>
      <c r="G50" s="128"/>
      <c r="H50" s="128">
        <f t="shared" si="0"/>
        <v>0</v>
      </c>
    </row>
    <row r="51" spans="1:8" s="123" customFormat="1" ht="13.5" customHeight="1">
      <c r="A51" s="131">
        <v>30</v>
      </c>
      <c r="B51" s="130" t="s">
        <v>880</v>
      </c>
      <c r="C51" s="130" t="s">
        <v>1020</v>
      </c>
      <c r="D51" s="130" t="s">
        <v>1019</v>
      </c>
      <c r="E51" s="130" t="s">
        <v>150</v>
      </c>
      <c r="F51" s="129">
        <v>34</v>
      </c>
      <c r="G51" s="128"/>
      <c r="H51" s="128">
        <f t="shared" si="0"/>
        <v>0</v>
      </c>
    </row>
    <row r="52" spans="1:8" s="123" customFormat="1" ht="30.95" customHeight="1">
      <c r="A52" s="127"/>
      <c r="B52" s="126"/>
      <c r="C52" s="126"/>
      <c r="D52" s="126" t="s">
        <v>873</v>
      </c>
      <c r="E52" s="126"/>
      <c r="F52" s="125"/>
      <c r="G52" s="124"/>
      <c r="H52" s="124">
        <f>H13</f>
        <v>0</v>
      </c>
    </row>
    <row r="54" spans="2:4" ht="12" customHeight="1">
      <c r="B54" s="409"/>
      <c r="C54" s="410"/>
      <c r="D54" s="411"/>
    </row>
  </sheetData>
  <mergeCells count="2">
    <mergeCell ref="A1:H1"/>
    <mergeCell ref="B54:D5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workbookViewId="0" topLeftCell="A61">
      <selection activeCell="C16" sqref="C16"/>
    </sheetView>
  </sheetViews>
  <sheetFormatPr defaultColWidth="9.33203125" defaultRowHeight="13.5"/>
  <cols>
    <col min="3" max="3" width="66.5" style="0" customWidth="1"/>
    <col min="4" max="4" width="23.33203125" style="0" customWidth="1"/>
    <col min="5" max="5" width="10.66015625" style="0" customWidth="1"/>
    <col min="7" max="7" width="17.5" style="0" customWidth="1"/>
    <col min="8" max="8" width="25" style="0" customWidth="1"/>
  </cols>
  <sheetData>
    <row r="2" spans="1:8" ht="16.5">
      <c r="A2" s="301"/>
      <c r="B2" s="412" t="s">
        <v>1213</v>
      </c>
      <c r="C2" s="364"/>
      <c r="D2" s="302"/>
      <c r="E2" s="302"/>
      <c r="F2" s="302"/>
      <c r="G2" s="303"/>
      <c r="H2" s="303"/>
    </row>
    <row r="3" spans="1:8" ht="16.5">
      <c r="A3" s="304"/>
      <c r="B3" s="305" t="s">
        <v>1214</v>
      </c>
      <c r="C3" s="305"/>
      <c r="D3" s="305"/>
      <c r="E3" s="305"/>
      <c r="F3" s="306"/>
      <c r="G3" s="303"/>
      <c r="H3" s="303"/>
    </row>
    <row r="4" spans="1:8" ht="14.25" thickBot="1">
      <c r="A4" s="307" t="s">
        <v>1215</v>
      </c>
      <c r="B4" s="308" t="s">
        <v>35</v>
      </c>
      <c r="C4" s="309" t="s">
        <v>100</v>
      </c>
      <c r="D4" s="309"/>
      <c r="E4" s="310" t="s">
        <v>101</v>
      </c>
      <c r="F4" s="309" t="s">
        <v>1216</v>
      </c>
      <c r="G4" s="311" t="s">
        <v>1217</v>
      </c>
      <c r="H4" s="311" t="s">
        <v>1190</v>
      </c>
    </row>
    <row r="5" spans="1:8" ht="13.5">
      <c r="A5" s="312"/>
      <c r="B5" s="313"/>
      <c r="C5" s="314"/>
      <c r="D5" s="314"/>
      <c r="E5" s="315"/>
      <c r="F5" s="316"/>
      <c r="G5" s="303"/>
      <c r="H5" s="303"/>
    </row>
    <row r="6" spans="1:8" ht="13.5">
      <c r="A6" s="317"/>
      <c r="B6" s="318"/>
      <c r="C6" s="319" t="s">
        <v>1218</v>
      </c>
      <c r="D6" s="318"/>
      <c r="E6" s="320"/>
      <c r="F6" s="321"/>
      <c r="G6" s="303"/>
      <c r="H6" s="303"/>
    </row>
    <row r="7" spans="1:8" ht="27.2" customHeight="1">
      <c r="A7" s="322">
        <v>1</v>
      </c>
      <c r="B7" s="323"/>
      <c r="C7" s="324" t="s">
        <v>1219</v>
      </c>
      <c r="D7" s="324"/>
      <c r="E7" s="325" t="s">
        <v>289</v>
      </c>
      <c r="F7" s="326">
        <v>1</v>
      </c>
      <c r="G7" s="303"/>
      <c r="H7" s="303">
        <f aca="true" t="shared" si="0" ref="H7:H13">F7*G7</f>
        <v>0</v>
      </c>
    </row>
    <row r="8" spans="1:8" ht="25.15" customHeight="1">
      <c r="A8" s="322">
        <v>2</v>
      </c>
      <c r="B8" s="323"/>
      <c r="C8" s="324" t="s">
        <v>1220</v>
      </c>
      <c r="D8" s="324"/>
      <c r="E8" s="325" t="s">
        <v>289</v>
      </c>
      <c r="F8" s="326">
        <v>1</v>
      </c>
      <c r="G8" s="303"/>
      <c r="H8" s="303">
        <f t="shared" si="0"/>
        <v>0</v>
      </c>
    </row>
    <row r="9" spans="1:8" ht="27.6" customHeight="1">
      <c r="A9" s="322">
        <v>3</v>
      </c>
      <c r="B9" s="323"/>
      <c r="C9" s="324" t="s">
        <v>1221</v>
      </c>
      <c r="D9" s="324"/>
      <c r="E9" s="325" t="s">
        <v>289</v>
      </c>
      <c r="F9" s="326">
        <v>1</v>
      </c>
      <c r="G9" s="303"/>
      <c r="H9" s="303">
        <f t="shared" si="0"/>
        <v>0</v>
      </c>
    </row>
    <row r="10" spans="1:8" ht="27.6" customHeight="1">
      <c r="A10" s="322">
        <v>4</v>
      </c>
      <c r="B10" s="323"/>
      <c r="C10" s="324" t="s">
        <v>1222</v>
      </c>
      <c r="D10" s="324"/>
      <c r="E10" s="325" t="s">
        <v>289</v>
      </c>
      <c r="F10" s="326">
        <v>1</v>
      </c>
      <c r="G10" s="303"/>
      <c r="H10" s="303">
        <f t="shared" si="0"/>
        <v>0</v>
      </c>
    </row>
    <row r="11" spans="1:8" ht="19.9" customHeight="1">
      <c r="A11" s="322">
        <v>5</v>
      </c>
      <c r="B11" s="323"/>
      <c r="C11" s="324" t="s">
        <v>1369</v>
      </c>
      <c r="D11" s="324"/>
      <c r="E11" s="325" t="s">
        <v>289</v>
      </c>
      <c r="F11" s="326">
        <v>1</v>
      </c>
      <c r="G11" s="303"/>
      <c r="H11" s="303">
        <f t="shared" si="0"/>
        <v>0</v>
      </c>
    </row>
    <row r="12" spans="1:8" ht="27.6" customHeight="1">
      <c r="A12" s="322" t="s">
        <v>1223</v>
      </c>
      <c r="B12" s="323"/>
      <c r="C12" s="324" t="s">
        <v>1224</v>
      </c>
      <c r="D12" s="324"/>
      <c r="E12" s="325" t="s">
        <v>289</v>
      </c>
      <c r="F12" s="326">
        <v>1</v>
      </c>
      <c r="G12" s="303"/>
      <c r="H12" s="303">
        <f t="shared" si="0"/>
        <v>0</v>
      </c>
    </row>
    <row r="13" spans="1:8" ht="21" customHeight="1">
      <c r="A13" s="322" t="s">
        <v>1225</v>
      </c>
      <c r="B13" s="323"/>
      <c r="C13" s="324" t="s">
        <v>1370</v>
      </c>
      <c r="D13" s="324"/>
      <c r="E13" s="325" t="s">
        <v>289</v>
      </c>
      <c r="F13" s="326">
        <v>1</v>
      </c>
      <c r="G13" s="303"/>
      <c r="H13" s="303">
        <f t="shared" si="0"/>
        <v>0</v>
      </c>
    </row>
    <row r="14" spans="1:8" ht="13.5">
      <c r="A14" s="322"/>
      <c r="B14" s="323"/>
      <c r="C14" s="324"/>
      <c r="D14" s="324"/>
      <c r="E14" s="325"/>
      <c r="F14" s="326"/>
      <c r="G14" s="303"/>
      <c r="H14" s="303"/>
    </row>
    <row r="15" spans="1:8" ht="15.6" customHeight="1">
      <c r="A15" s="322"/>
      <c r="B15" s="319"/>
      <c r="C15" s="319" t="s">
        <v>1226</v>
      </c>
      <c r="D15" s="319"/>
      <c r="E15" s="327"/>
      <c r="F15" s="326"/>
      <c r="G15" s="303"/>
      <c r="H15" s="303"/>
    </row>
    <row r="16" spans="1:8" ht="25.9" customHeight="1">
      <c r="A16" s="322">
        <v>1</v>
      </c>
      <c r="B16" s="323"/>
      <c r="C16" s="324" t="s">
        <v>1227</v>
      </c>
      <c r="D16" s="324"/>
      <c r="E16" s="325" t="s">
        <v>289</v>
      </c>
      <c r="F16" s="326">
        <v>1</v>
      </c>
      <c r="G16" s="303"/>
      <c r="H16" s="303">
        <f>F16*G16</f>
        <v>0</v>
      </c>
    </row>
    <row r="17" spans="1:8" ht="15.6" customHeight="1">
      <c r="A17" s="322" t="s">
        <v>1228</v>
      </c>
      <c r="B17" s="323"/>
      <c r="C17" s="324" t="s">
        <v>1229</v>
      </c>
      <c r="D17" s="324"/>
      <c r="E17" s="325" t="s">
        <v>289</v>
      </c>
      <c r="F17" s="326">
        <v>1</v>
      </c>
      <c r="G17" s="303"/>
      <c r="H17" s="303">
        <f>F17*G17</f>
        <v>0</v>
      </c>
    </row>
    <row r="18" spans="1:8" ht="13.5">
      <c r="A18" s="328"/>
      <c r="B18" s="329"/>
      <c r="C18" s="330"/>
      <c r="D18" s="330"/>
      <c r="E18" s="331"/>
      <c r="F18" s="326"/>
      <c r="G18" s="303"/>
      <c r="H18" s="303"/>
    </row>
    <row r="19" spans="1:8" ht="13.5">
      <c r="A19" s="332"/>
      <c r="B19" s="319"/>
      <c r="C19" s="319" t="s">
        <v>1230</v>
      </c>
      <c r="D19" s="319"/>
      <c r="E19" s="327"/>
      <c r="F19" s="326"/>
      <c r="G19" s="303"/>
      <c r="H19" s="303"/>
    </row>
    <row r="20" spans="1:8" ht="29.65" customHeight="1">
      <c r="A20" s="322">
        <v>1</v>
      </c>
      <c r="B20" s="323"/>
      <c r="C20" s="324" t="s">
        <v>1231</v>
      </c>
      <c r="D20" s="324"/>
      <c r="E20" s="325" t="s">
        <v>431</v>
      </c>
      <c r="F20" s="326">
        <v>0</v>
      </c>
      <c r="G20" s="303"/>
      <c r="H20" s="303">
        <f aca="true" t="shared" si="1" ref="H20:H31">F20*G20</f>
        <v>0</v>
      </c>
    </row>
    <row r="21" spans="1:8" ht="18.6" customHeight="1">
      <c r="A21" s="322">
        <v>2</v>
      </c>
      <c r="B21" s="323"/>
      <c r="C21" s="324" t="s">
        <v>1232</v>
      </c>
      <c r="D21" s="324"/>
      <c r="E21" s="325" t="s">
        <v>431</v>
      </c>
      <c r="F21" s="326">
        <v>5</v>
      </c>
      <c r="G21" s="303"/>
      <c r="H21" s="303">
        <f t="shared" si="1"/>
        <v>0</v>
      </c>
    </row>
    <row r="22" spans="1:8" ht="21" customHeight="1">
      <c r="A22" s="322">
        <v>3</v>
      </c>
      <c r="B22" s="323"/>
      <c r="C22" s="324" t="s">
        <v>1233</v>
      </c>
      <c r="D22" s="324"/>
      <c r="E22" s="325" t="s">
        <v>431</v>
      </c>
      <c r="F22" s="326">
        <v>125</v>
      </c>
      <c r="G22" s="303"/>
      <c r="H22" s="303">
        <f t="shared" si="1"/>
        <v>0</v>
      </c>
    </row>
    <row r="23" spans="1:8" ht="16.9" customHeight="1">
      <c r="A23" s="322">
        <v>4</v>
      </c>
      <c r="B23" s="323"/>
      <c r="C23" s="324" t="s">
        <v>1234</v>
      </c>
      <c r="D23" s="324"/>
      <c r="E23" s="325" t="s">
        <v>431</v>
      </c>
      <c r="F23" s="326">
        <v>115</v>
      </c>
      <c r="G23" s="303"/>
      <c r="H23" s="303">
        <f t="shared" si="1"/>
        <v>0</v>
      </c>
    </row>
    <row r="24" spans="1:8" ht="18.6" customHeight="1">
      <c r="A24" s="322">
        <v>5</v>
      </c>
      <c r="B24" s="323"/>
      <c r="C24" s="324" t="s">
        <v>1235</v>
      </c>
      <c r="D24" s="324"/>
      <c r="E24" s="325" t="s">
        <v>431</v>
      </c>
      <c r="F24" s="326">
        <v>66</v>
      </c>
      <c r="G24" s="303"/>
      <c r="H24" s="303">
        <f t="shared" si="1"/>
        <v>0</v>
      </c>
    </row>
    <row r="25" spans="1:8" ht="17.45" customHeight="1">
      <c r="A25" s="322">
        <v>6</v>
      </c>
      <c r="B25" s="323"/>
      <c r="C25" s="324" t="s">
        <v>1236</v>
      </c>
      <c r="D25" s="324"/>
      <c r="E25" s="325" t="s">
        <v>431</v>
      </c>
      <c r="F25" s="326">
        <v>175</v>
      </c>
      <c r="G25" s="303"/>
      <c r="H25" s="303">
        <f t="shared" si="1"/>
        <v>0</v>
      </c>
    </row>
    <row r="26" spans="1:8" ht="17.45" customHeight="1">
      <c r="A26" s="322">
        <v>7</v>
      </c>
      <c r="B26" s="323"/>
      <c r="C26" s="324" t="s">
        <v>1237</v>
      </c>
      <c r="D26" s="324"/>
      <c r="E26" s="325" t="s">
        <v>431</v>
      </c>
      <c r="F26" s="326">
        <v>66</v>
      </c>
      <c r="G26" s="303"/>
      <c r="H26" s="303">
        <f t="shared" si="1"/>
        <v>0</v>
      </c>
    </row>
    <row r="27" spans="1:8" ht="14.45" customHeight="1">
      <c r="A27" s="322">
        <v>8</v>
      </c>
      <c r="B27" s="323"/>
      <c r="C27" s="324" t="s">
        <v>1238</v>
      </c>
      <c r="D27" s="324"/>
      <c r="E27" s="325" t="s">
        <v>431</v>
      </c>
      <c r="F27" s="326">
        <v>600</v>
      </c>
      <c r="G27" s="303"/>
      <c r="H27" s="303">
        <f t="shared" si="1"/>
        <v>0</v>
      </c>
    </row>
    <row r="28" spans="1:8" ht="15.6" customHeight="1">
      <c r="A28" s="322">
        <v>9</v>
      </c>
      <c r="B28" s="323"/>
      <c r="C28" s="324" t="s">
        <v>1239</v>
      </c>
      <c r="D28" s="324"/>
      <c r="E28" s="325" t="s">
        <v>431</v>
      </c>
      <c r="F28" s="326">
        <v>2400</v>
      </c>
      <c r="G28" s="303"/>
      <c r="H28" s="303">
        <f t="shared" si="1"/>
        <v>0</v>
      </c>
    </row>
    <row r="29" spans="1:8" ht="18" customHeight="1">
      <c r="A29" s="322">
        <v>10</v>
      </c>
      <c r="B29" s="323"/>
      <c r="C29" s="324" t="s">
        <v>1240</v>
      </c>
      <c r="D29" s="324"/>
      <c r="E29" s="325" t="s">
        <v>431</v>
      </c>
      <c r="F29" s="326">
        <v>2250</v>
      </c>
      <c r="G29" s="303"/>
      <c r="H29" s="303">
        <f t="shared" si="1"/>
        <v>0</v>
      </c>
    </row>
    <row r="30" spans="1:8" ht="16.9" customHeight="1">
      <c r="A30" s="322">
        <v>11</v>
      </c>
      <c r="B30" s="323"/>
      <c r="C30" s="324" t="s">
        <v>1241</v>
      </c>
      <c r="D30" s="325"/>
      <c r="E30" s="325" t="s">
        <v>431</v>
      </c>
      <c r="F30" s="326">
        <v>260</v>
      </c>
      <c r="G30" s="303"/>
      <c r="H30" s="303">
        <f t="shared" si="1"/>
        <v>0</v>
      </c>
    </row>
    <row r="31" spans="1:8" ht="18" customHeight="1">
      <c r="A31" s="322">
        <v>12</v>
      </c>
      <c r="B31" s="323"/>
      <c r="C31" s="324" t="s">
        <v>1242</v>
      </c>
      <c r="D31" s="324"/>
      <c r="E31" s="325" t="s">
        <v>431</v>
      </c>
      <c r="F31" s="326">
        <v>330</v>
      </c>
      <c r="G31" s="303"/>
      <c r="H31" s="303">
        <f t="shared" si="1"/>
        <v>0</v>
      </c>
    </row>
    <row r="32" spans="1:8" ht="1.7" customHeight="1">
      <c r="A32" s="328"/>
      <c r="B32" s="329"/>
      <c r="C32" s="330"/>
      <c r="D32" s="330"/>
      <c r="E32" s="331"/>
      <c r="F32" s="326"/>
      <c r="G32" s="303"/>
      <c r="H32" s="303"/>
    </row>
    <row r="33" spans="1:8" ht="28.35" customHeight="1">
      <c r="A33" s="332"/>
      <c r="B33" s="319"/>
      <c r="C33" s="319" t="s">
        <v>1243</v>
      </c>
      <c r="D33" s="319"/>
      <c r="E33" s="327"/>
      <c r="F33" s="326"/>
      <c r="G33" s="303"/>
      <c r="H33" s="303"/>
    </row>
    <row r="34" spans="1:8" ht="30.95" customHeight="1">
      <c r="A34" s="322">
        <v>1</v>
      </c>
      <c r="B34" s="323"/>
      <c r="C34" s="324" t="s">
        <v>1244</v>
      </c>
      <c r="D34" s="324"/>
      <c r="E34" s="325" t="s">
        <v>431</v>
      </c>
      <c r="F34" s="326">
        <v>35</v>
      </c>
      <c r="G34" s="303"/>
      <c r="H34" s="303">
        <f aca="true" t="shared" si="2" ref="H34:H45">F34*G34</f>
        <v>0</v>
      </c>
    </row>
    <row r="35" spans="1:8" ht="16.9" customHeight="1">
      <c r="A35" s="322">
        <v>2</v>
      </c>
      <c r="B35" s="323"/>
      <c r="C35" s="324" t="s">
        <v>1364</v>
      </c>
      <c r="D35" s="324"/>
      <c r="E35" s="325" t="s">
        <v>431</v>
      </c>
      <c r="F35" s="326">
        <v>55</v>
      </c>
      <c r="G35" s="303"/>
      <c r="H35" s="303">
        <f t="shared" si="2"/>
        <v>0</v>
      </c>
    </row>
    <row r="36" spans="1:8" ht="15.6" customHeight="1">
      <c r="A36" s="322">
        <v>3</v>
      </c>
      <c r="B36" s="323"/>
      <c r="C36" s="324" t="s">
        <v>1365</v>
      </c>
      <c r="D36" s="324"/>
      <c r="E36" s="325" t="s">
        <v>431</v>
      </c>
      <c r="F36" s="326">
        <v>250</v>
      </c>
      <c r="G36" s="303"/>
      <c r="H36" s="303">
        <f t="shared" si="2"/>
        <v>0</v>
      </c>
    </row>
    <row r="37" spans="1:8" ht="24.6" customHeight="1">
      <c r="A37" s="322">
        <v>4</v>
      </c>
      <c r="B37" s="323"/>
      <c r="C37" s="324" t="s">
        <v>1245</v>
      </c>
      <c r="D37" s="324"/>
      <c r="E37" s="325" t="s">
        <v>431</v>
      </c>
      <c r="F37" s="326">
        <v>2350</v>
      </c>
      <c r="G37" s="303"/>
      <c r="H37" s="303">
        <f t="shared" si="2"/>
        <v>0</v>
      </c>
    </row>
    <row r="38" spans="1:8" ht="19.15" customHeight="1">
      <c r="A38" s="322">
        <v>5</v>
      </c>
      <c r="B38" s="323"/>
      <c r="C38" s="324" t="s">
        <v>1246</v>
      </c>
      <c r="D38" s="324"/>
      <c r="E38" s="325" t="s">
        <v>431</v>
      </c>
      <c r="F38" s="326">
        <v>150</v>
      </c>
      <c r="G38" s="303"/>
      <c r="H38" s="303">
        <f t="shared" si="2"/>
        <v>0</v>
      </c>
    </row>
    <row r="39" spans="1:8" ht="21.6" customHeight="1">
      <c r="A39" s="322">
        <v>6</v>
      </c>
      <c r="B39" s="323"/>
      <c r="C39" s="324" t="s">
        <v>1247</v>
      </c>
      <c r="D39" s="324"/>
      <c r="E39" s="325" t="s">
        <v>431</v>
      </c>
      <c r="F39" s="326">
        <v>250</v>
      </c>
      <c r="G39" s="303"/>
      <c r="H39" s="303">
        <f t="shared" si="2"/>
        <v>0</v>
      </c>
    </row>
    <row r="40" spans="1:8" ht="14.45" customHeight="1">
      <c r="A40" s="322">
        <v>7</v>
      </c>
      <c r="B40" s="323"/>
      <c r="C40" s="324" t="s">
        <v>1248</v>
      </c>
      <c r="D40" s="324"/>
      <c r="E40" s="325" t="s">
        <v>334</v>
      </c>
      <c r="F40" s="326">
        <v>5</v>
      </c>
      <c r="G40" s="303"/>
      <c r="H40" s="303">
        <f t="shared" si="2"/>
        <v>0</v>
      </c>
    </row>
    <row r="41" spans="1:8" ht="17.45" customHeight="1">
      <c r="A41" s="322">
        <v>8</v>
      </c>
      <c r="B41" s="323"/>
      <c r="C41" s="324" t="s">
        <v>1249</v>
      </c>
      <c r="D41" s="324"/>
      <c r="E41" s="325" t="s">
        <v>334</v>
      </c>
      <c r="F41" s="326">
        <v>155</v>
      </c>
      <c r="G41" s="326"/>
      <c r="H41" s="303">
        <f t="shared" si="2"/>
        <v>0</v>
      </c>
    </row>
    <row r="42" spans="1:8" ht="24" customHeight="1">
      <c r="A42" s="322">
        <v>9</v>
      </c>
      <c r="B42" s="323"/>
      <c r="C42" s="324" t="s">
        <v>1250</v>
      </c>
      <c r="D42" s="324"/>
      <c r="E42" s="325" t="s">
        <v>334</v>
      </c>
      <c r="F42" s="326">
        <v>25</v>
      </c>
      <c r="G42" s="326"/>
      <c r="H42" s="303">
        <f t="shared" si="2"/>
        <v>0</v>
      </c>
    </row>
    <row r="43" spans="1:8" ht="20.45" customHeight="1">
      <c r="A43" s="322">
        <v>10</v>
      </c>
      <c r="B43" s="323"/>
      <c r="C43" s="324" t="s">
        <v>1251</v>
      </c>
      <c r="D43" s="324"/>
      <c r="E43" s="325" t="s">
        <v>334</v>
      </c>
      <c r="F43" s="326">
        <v>5</v>
      </c>
      <c r="G43" s="326"/>
      <c r="H43" s="303">
        <f t="shared" si="2"/>
        <v>0</v>
      </c>
    </row>
    <row r="44" spans="1:8" ht="13.5">
      <c r="A44" s="322">
        <v>11</v>
      </c>
      <c r="B44" s="323"/>
      <c r="C44" s="324" t="s">
        <v>1252</v>
      </c>
      <c r="D44" s="333"/>
      <c r="E44" s="325" t="s">
        <v>334</v>
      </c>
      <c r="F44" s="326">
        <v>8</v>
      </c>
      <c r="G44" s="326"/>
      <c r="H44" s="303">
        <f t="shared" si="2"/>
        <v>0</v>
      </c>
    </row>
    <row r="45" spans="1:8" ht="19.9" customHeight="1">
      <c r="A45" s="322">
        <v>12</v>
      </c>
      <c r="B45" s="323"/>
      <c r="C45" s="324" t="s">
        <v>1253</v>
      </c>
      <c r="D45" s="324"/>
      <c r="E45" s="325" t="s">
        <v>289</v>
      </c>
      <c r="F45" s="326">
        <v>1</v>
      </c>
      <c r="G45" s="326"/>
      <c r="H45" s="303">
        <f t="shared" si="2"/>
        <v>0</v>
      </c>
    </row>
    <row r="46" spans="1:8" ht="13.5">
      <c r="A46" s="328"/>
      <c r="B46" s="329"/>
      <c r="C46" s="330"/>
      <c r="D46" s="330"/>
      <c r="E46" s="331"/>
      <c r="F46" s="326"/>
      <c r="G46" s="303"/>
      <c r="H46" s="303"/>
    </row>
    <row r="47" spans="1:8" ht="13.5">
      <c r="A47" s="332"/>
      <c r="B47" s="319"/>
      <c r="C47" s="319" t="s">
        <v>1254</v>
      </c>
      <c r="D47" s="319"/>
      <c r="E47" s="327"/>
      <c r="F47" s="326"/>
      <c r="G47" s="303"/>
      <c r="H47" s="303"/>
    </row>
    <row r="48" spans="1:8" ht="19.9" customHeight="1">
      <c r="A48" s="322">
        <v>1</v>
      </c>
      <c r="B48" s="323"/>
      <c r="C48" s="334" t="s">
        <v>1255</v>
      </c>
      <c r="D48" s="324"/>
      <c r="E48" s="325" t="s">
        <v>334</v>
      </c>
      <c r="F48" s="326">
        <v>9</v>
      </c>
      <c r="G48" s="303"/>
      <c r="H48" s="303">
        <f aca="true" t="shared" si="3" ref="H48:H55">F48*G48</f>
        <v>0</v>
      </c>
    </row>
    <row r="49" spans="1:8" ht="19.9" customHeight="1">
      <c r="A49" s="322">
        <v>2</v>
      </c>
      <c r="B49" s="323"/>
      <c r="C49" s="334" t="s">
        <v>1256</v>
      </c>
      <c r="D49" s="324"/>
      <c r="E49" s="325" t="s">
        <v>334</v>
      </c>
      <c r="F49" s="326">
        <v>13</v>
      </c>
      <c r="G49" s="303"/>
      <c r="H49" s="303">
        <f t="shared" si="3"/>
        <v>0</v>
      </c>
    </row>
    <row r="50" spans="1:8" ht="21.6" customHeight="1">
      <c r="A50" s="322">
        <v>3</v>
      </c>
      <c r="B50" s="323"/>
      <c r="C50" s="334" t="s">
        <v>1257</v>
      </c>
      <c r="D50" s="324"/>
      <c r="E50" s="325" t="s">
        <v>334</v>
      </c>
      <c r="F50" s="326">
        <v>130</v>
      </c>
      <c r="G50" s="303"/>
      <c r="H50" s="303">
        <f t="shared" si="3"/>
        <v>0</v>
      </c>
    </row>
    <row r="51" spans="1:8" ht="20.45" customHeight="1">
      <c r="A51" s="322">
        <v>4</v>
      </c>
      <c r="B51" s="323"/>
      <c r="C51" s="324" t="s">
        <v>1258</v>
      </c>
      <c r="D51" s="324"/>
      <c r="E51" s="325" t="s">
        <v>334</v>
      </c>
      <c r="F51" s="326">
        <v>9</v>
      </c>
      <c r="G51" s="303"/>
      <c r="H51" s="303">
        <f t="shared" si="3"/>
        <v>0</v>
      </c>
    </row>
    <row r="52" spans="1:8" ht="14.1" customHeight="1">
      <c r="A52" s="322">
        <v>5</v>
      </c>
      <c r="B52" s="323"/>
      <c r="C52" s="324" t="s">
        <v>1259</v>
      </c>
      <c r="D52" s="324"/>
      <c r="E52" s="325" t="s">
        <v>334</v>
      </c>
      <c r="F52" s="326">
        <v>10</v>
      </c>
      <c r="G52" s="303"/>
      <c r="H52" s="303">
        <f t="shared" si="3"/>
        <v>0</v>
      </c>
    </row>
    <row r="53" spans="1:8" ht="17.45" customHeight="1">
      <c r="A53" s="322">
        <v>6</v>
      </c>
      <c r="B53" s="323"/>
      <c r="C53" s="324" t="s">
        <v>1260</v>
      </c>
      <c r="D53" s="324"/>
      <c r="E53" s="325" t="s">
        <v>334</v>
      </c>
      <c r="F53" s="326">
        <v>13</v>
      </c>
      <c r="G53" s="303"/>
      <c r="H53" s="303">
        <f t="shared" si="3"/>
        <v>0</v>
      </c>
    </row>
    <row r="54" spans="1:8" ht="16.9" customHeight="1">
      <c r="A54" s="322">
        <v>7</v>
      </c>
      <c r="B54" s="323"/>
      <c r="C54" s="324" t="s">
        <v>1261</v>
      </c>
      <c r="D54" s="324"/>
      <c r="E54" s="325" t="s">
        <v>334</v>
      </c>
      <c r="F54" s="326">
        <v>2</v>
      </c>
      <c r="G54" s="303"/>
      <c r="H54" s="303">
        <f t="shared" si="3"/>
        <v>0</v>
      </c>
    </row>
    <row r="55" spans="1:8" ht="19.9" customHeight="1">
      <c r="A55" s="322">
        <v>8</v>
      </c>
      <c r="B55" s="323"/>
      <c r="C55" s="335" t="s">
        <v>1262</v>
      </c>
      <c r="D55" s="333"/>
      <c r="E55" s="325" t="s">
        <v>334</v>
      </c>
      <c r="F55" s="326">
        <v>1</v>
      </c>
      <c r="G55" s="303"/>
      <c r="H55" s="303">
        <f t="shared" si="3"/>
        <v>0</v>
      </c>
    </row>
    <row r="56" spans="1:8" ht="13.5">
      <c r="A56" s="328"/>
      <c r="B56" s="329"/>
      <c r="C56" s="330"/>
      <c r="D56" s="333"/>
      <c r="E56" s="331"/>
      <c r="F56" s="326"/>
      <c r="G56" s="303"/>
      <c r="H56" s="303"/>
    </row>
    <row r="57" spans="1:8" ht="13.5">
      <c r="A57" s="332"/>
      <c r="B57" s="319"/>
      <c r="C57" s="319" t="s">
        <v>1263</v>
      </c>
      <c r="D57" s="333"/>
      <c r="E57" s="327"/>
      <c r="F57" s="326"/>
      <c r="G57" s="303"/>
      <c r="H57" s="303"/>
    </row>
    <row r="58" spans="1:8" ht="19.9" customHeight="1">
      <c r="A58" s="322">
        <v>1</v>
      </c>
      <c r="B58" s="323"/>
      <c r="C58" s="324" t="s">
        <v>1264</v>
      </c>
      <c r="D58" s="333"/>
      <c r="E58" s="325" t="s">
        <v>334</v>
      </c>
      <c r="F58" s="326">
        <v>32</v>
      </c>
      <c r="G58" s="303"/>
      <c r="H58" s="303">
        <f>F58*G58</f>
        <v>0</v>
      </c>
    </row>
    <row r="59" spans="1:8" ht="16.5" customHeight="1">
      <c r="A59" s="322">
        <v>2</v>
      </c>
      <c r="B59" s="323"/>
      <c r="C59" s="324" t="s">
        <v>1265</v>
      </c>
      <c r="D59" s="333"/>
      <c r="E59" s="325" t="s">
        <v>334</v>
      </c>
      <c r="F59" s="326">
        <v>14</v>
      </c>
      <c r="G59" s="303"/>
      <c r="H59" s="303">
        <f>F59*G59</f>
        <v>0</v>
      </c>
    </row>
    <row r="60" spans="1:8" ht="15" customHeight="1">
      <c r="A60" s="322">
        <v>3</v>
      </c>
      <c r="B60" s="336"/>
      <c r="C60" s="324" t="s">
        <v>1266</v>
      </c>
      <c r="D60" s="337"/>
      <c r="E60" s="325" t="s">
        <v>334</v>
      </c>
      <c r="F60" s="326">
        <v>68</v>
      </c>
      <c r="G60" s="303"/>
      <c r="H60" s="303">
        <f aca="true" t="shared" si="4" ref="H60:H71">F60*G60</f>
        <v>0</v>
      </c>
    </row>
    <row r="61" spans="1:8" ht="18" customHeight="1">
      <c r="A61" s="322">
        <v>4</v>
      </c>
      <c r="B61" s="336"/>
      <c r="C61" s="324" t="s">
        <v>1267</v>
      </c>
      <c r="D61" s="337"/>
      <c r="E61" s="325" t="s">
        <v>334</v>
      </c>
      <c r="F61" s="326">
        <v>27</v>
      </c>
      <c r="G61" s="303"/>
      <c r="H61" s="303">
        <f t="shared" si="4"/>
        <v>0</v>
      </c>
    </row>
    <row r="62" spans="1:8" ht="21.6" customHeight="1">
      <c r="A62" s="322">
        <v>5</v>
      </c>
      <c r="B62" s="336"/>
      <c r="C62" s="324" t="s">
        <v>1268</v>
      </c>
      <c r="D62" s="324"/>
      <c r="E62" s="325" t="s">
        <v>334</v>
      </c>
      <c r="F62" s="326">
        <v>4</v>
      </c>
      <c r="G62" s="303"/>
      <c r="H62" s="303">
        <f t="shared" si="4"/>
        <v>0</v>
      </c>
    </row>
    <row r="63" spans="1:8" ht="18" customHeight="1">
      <c r="A63" s="322">
        <v>6</v>
      </c>
      <c r="B63" s="323"/>
      <c r="C63" s="324" t="s">
        <v>1269</v>
      </c>
      <c r="D63" s="324"/>
      <c r="E63" s="325" t="s">
        <v>334</v>
      </c>
      <c r="F63" s="326">
        <v>6</v>
      </c>
      <c r="G63" s="303"/>
      <c r="H63" s="303">
        <f t="shared" si="4"/>
        <v>0</v>
      </c>
    </row>
    <row r="64" spans="1:8" ht="19.15" customHeight="1">
      <c r="A64" s="322">
        <v>7</v>
      </c>
      <c r="B64" s="323"/>
      <c r="C64" s="324" t="s">
        <v>1270</v>
      </c>
      <c r="D64" s="324"/>
      <c r="E64" s="325" t="s">
        <v>334</v>
      </c>
      <c r="F64" s="326">
        <v>15</v>
      </c>
      <c r="G64" s="303"/>
      <c r="H64" s="303">
        <f t="shared" si="4"/>
        <v>0</v>
      </c>
    </row>
    <row r="65" spans="1:8" ht="15.6" customHeight="1">
      <c r="A65" s="322">
        <v>8</v>
      </c>
      <c r="B65" s="323"/>
      <c r="C65" s="324" t="s">
        <v>1271</v>
      </c>
      <c r="D65" s="324"/>
      <c r="E65" s="325" t="s">
        <v>334</v>
      </c>
      <c r="F65" s="326">
        <v>4</v>
      </c>
      <c r="G65" s="303"/>
      <c r="H65" s="303">
        <f t="shared" si="4"/>
        <v>0</v>
      </c>
    </row>
    <row r="66" spans="1:8" ht="16.5" customHeight="1">
      <c r="A66" s="322">
        <v>9</v>
      </c>
      <c r="B66" s="323"/>
      <c r="C66" s="324" t="s">
        <v>1272</v>
      </c>
      <c r="D66" s="324"/>
      <c r="E66" s="325" t="s">
        <v>334</v>
      </c>
      <c r="F66" s="326">
        <v>2</v>
      </c>
      <c r="G66" s="303"/>
      <c r="H66" s="303">
        <f t="shared" si="4"/>
        <v>0</v>
      </c>
    </row>
    <row r="67" spans="1:8" ht="19.15" customHeight="1">
      <c r="A67" s="322">
        <v>10</v>
      </c>
      <c r="B67" s="323"/>
      <c r="C67" s="324" t="s">
        <v>1273</v>
      </c>
      <c r="D67" s="324"/>
      <c r="E67" s="325" t="s">
        <v>334</v>
      </c>
      <c r="F67" s="326">
        <v>4</v>
      </c>
      <c r="G67" s="303"/>
      <c r="H67" s="303">
        <f t="shared" si="4"/>
        <v>0</v>
      </c>
    </row>
    <row r="68" spans="1:8" ht="18" customHeight="1">
      <c r="A68" s="322">
        <v>11</v>
      </c>
      <c r="B68" s="323"/>
      <c r="C68" s="324" t="s">
        <v>1274</v>
      </c>
      <c r="D68" s="324"/>
      <c r="E68" s="325" t="s">
        <v>334</v>
      </c>
      <c r="F68" s="326">
        <v>11</v>
      </c>
      <c r="G68" s="303"/>
      <c r="H68" s="303">
        <f t="shared" si="4"/>
        <v>0</v>
      </c>
    </row>
    <row r="69" spans="1:8" ht="17.45" customHeight="1">
      <c r="A69" s="322">
        <v>11</v>
      </c>
      <c r="B69" s="323"/>
      <c r="C69" s="324" t="s">
        <v>1275</v>
      </c>
      <c r="D69" s="324"/>
      <c r="E69" s="325" t="s">
        <v>334</v>
      </c>
      <c r="F69" s="326">
        <v>5</v>
      </c>
      <c r="G69" s="303"/>
      <c r="H69" s="303">
        <f t="shared" si="4"/>
        <v>0</v>
      </c>
    </row>
    <row r="70" spans="1:8" ht="14.1" customHeight="1">
      <c r="A70" s="322">
        <v>12</v>
      </c>
      <c r="B70" s="323"/>
      <c r="C70" s="324" t="s">
        <v>1276</v>
      </c>
      <c r="D70" s="324"/>
      <c r="E70" s="325" t="s">
        <v>334</v>
      </c>
      <c r="F70" s="326">
        <v>15</v>
      </c>
      <c r="G70" s="303"/>
      <c r="H70" s="303">
        <f t="shared" si="4"/>
        <v>0</v>
      </c>
    </row>
    <row r="71" spans="1:8" ht="18.6" customHeight="1">
      <c r="A71" s="322">
        <v>13</v>
      </c>
      <c r="B71" s="323"/>
      <c r="C71" s="324" t="s">
        <v>1277</v>
      </c>
      <c r="D71" s="324"/>
      <c r="E71" s="325" t="s">
        <v>334</v>
      </c>
      <c r="F71" s="326">
        <v>207</v>
      </c>
      <c r="G71" s="303"/>
      <c r="H71" s="303">
        <f t="shared" si="4"/>
        <v>0</v>
      </c>
    </row>
    <row r="72" spans="1:8" ht="13.5">
      <c r="A72" s="322"/>
      <c r="B72" s="329"/>
      <c r="C72" s="330"/>
      <c r="D72" s="330"/>
      <c r="E72" s="331"/>
      <c r="F72" s="326"/>
      <c r="G72" s="303"/>
      <c r="H72" s="303"/>
    </row>
    <row r="73" spans="1:8" ht="13.5">
      <c r="A73" s="322"/>
      <c r="B73" s="319"/>
      <c r="C73" s="319" t="s">
        <v>1278</v>
      </c>
      <c r="D73" s="319"/>
      <c r="E73" s="327"/>
      <c r="F73" s="326"/>
      <c r="G73" s="303"/>
      <c r="H73" s="303"/>
    </row>
    <row r="74" spans="1:8" ht="15" customHeight="1">
      <c r="A74" s="322">
        <v>1</v>
      </c>
      <c r="B74" s="338"/>
      <c r="C74" s="339" t="s">
        <v>1279</v>
      </c>
      <c r="D74" s="339"/>
      <c r="E74" s="340" t="s">
        <v>431</v>
      </c>
      <c r="F74" s="326">
        <v>480</v>
      </c>
      <c r="G74" s="303"/>
      <c r="H74" s="303">
        <f aca="true" t="shared" si="5" ref="H74:H85">F74*G74</f>
        <v>0</v>
      </c>
    </row>
    <row r="75" spans="1:8" ht="22.7" customHeight="1">
      <c r="A75" s="322">
        <v>2</v>
      </c>
      <c r="B75" s="338"/>
      <c r="C75" s="339" t="s">
        <v>1280</v>
      </c>
      <c r="D75" s="339"/>
      <c r="E75" s="340" t="s">
        <v>431</v>
      </c>
      <c r="F75" s="326">
        <v>20</v>
      </c>
      <c r="G75" s="303"/>
      <c r="H75" s="303">
        <f t="shared" si="5"/>
        <v>0</v>
      </c>
    </row>
    <row r="76" spans="1:8" ht="17.45" customHeight="1">
      <c r="A76" s="322">
        <v>3</v>
      </c>
      <c r="B76" s="338"/>
      <c r="C76" s="339" t="s">
        <v>1281</v>
      </c>
      <c r="D76" s="339"/>
      <c r="E76" s="340" t="s">
        <v>334</v>
      </c>
      <c r="F76" s="326">
        <v>240</v>
      </c>
      <c r="G76" s="303"/>
      <c r="H76" s="303">
        <f t="shared" si="5"/>
        <v>0</v>
      </c>
    </row>
    <row r="77" spans="1:8" ht="21" customHeight="1">
      <c r="A77" s="322">
        <v>4</v>
      </c>
      <c r="B77" s="323"/>
      <c r="C77" s="324" t="s">
        <v>1282</v>
      </c>
      <c r="D77" s="324"/>
      <c r="E77" s="325" t="s">
        <v>334</v>
      </c>
      <c r="F77" s="326">
        <v>5</v>
      </c>
      <c r="G77" s="303"/>
      <c r="H77" s="303">
        <f t="shared" si="5"/>
        <v>0</v>
      </c>
    </row>
    <row r="78" spans="1:8" ht="16.9" customHeight="1">
      <c r="A78" s="322">
        <v>5</v>
      </c>
      <c r="B78" s="338"/>
      <c r="C78" s="324" t="s">
        <v>1283</v>
      </c>
      <c r="D78" s="324"/>
      <c r="E78" s="325" t="s">
        <v>334</v>
      </c>
      <c r="F78" s="326">
        <v>2</v>
      </c>
      <c r="G78" s="303"/>
      <c r="H78" s="303">
        <f t="shared" si="5"/>
        <v>0</v>
      </c>
    </row>
    <row r="79" spans="1:8" ht="18.6" customHeight="1">
      <c r="A79" s="322">
        <v>6</v>
      </c>
      <c r="B79" s="338"/>
      <c r="C79" s="324" t="s">
        <v>1284</v>
      </c>
      <c r="D79" s="324"/>
      <c r="E79" s="325" t="s">
        <v>334</v>
      </c>
      <c r="F79" s="326">
        <v>10</v>
      </c>
      <c r="G79" s="303"/>
      <c r="H79" s="303">
        <f t="shared" si="5"/>
        <v>0</v>
      </c>
    </row>
    <row r="80" spans="1:8" ht="14.45" customHeight="1">
      <c r="A80" s="322">
        <v>7</v>
      </c>
      <c r="B80" s="338"/>
      <c r="C80" s="324" t="s">
        <v>1285</v>
      </c>
      <c r="D80" s="324"/>
      <c r="E80" s="325" t="s">
        <v>334</v>
      </c>
      <c r="F80" s="326">
        <v>10</v>
      </c>
      <c r="G80" s="303"/>
      <c r="H80" s="303">
        <f t="shared" si="5"/>
        <v>0</v>
      </c>
    </row>
    <row r="81" spans="1:8" ht="15.6" customHeight="1">
      <c r="A81" s="322">
        <v>8</v>
      </c>
      <c r="B81" s="338"/>
      <c r="C81" s="339" t="s">
        <v>1286</v>
      </c>
      <c r="D81" s="324"/>
      <c r="E81" s="340" t="s">
        <v>431</v>
      </c>
      <c r="F81" s="326">
        <v>30</v>
      </c>
      <c r="G81" s="303"/>
      <c r="H81" s="303">
        <f t="shared" si="5"/>
        <v>0</v>
      </c>
    </row>
    <row r="82" spans="1:8" ht="15.6" customHeight="1">
      <c r="A82" s="322">
        <v>9</v>
      </c>
      <c r="B82" s="338"/>
      <c r="C82" s="324" t="s">
        <v>1287</v>
      </c>
      <c r="D82" s="324"/>
      <c r="E82" s="325" t="s">
        <v>431</v>
      </c>
      <c r="F82" s="326">
        <v>100</v>
      </c>
      <c r="G82" s="303"/>
      <c r="H82" s="303">
        <f t="shared" si="5"/>
        <v>0</v>
      </c>
    </row>
    <row r="83" spans="1:8" ht="16.5" customHeight="1">
      <c r="A83" s="322">
        <v>10</v>
      </c>
      <c r="B83" s="338"/>
      <c r="C83" s="324" t="s">
        <v>1288</v>
      </c>
      <c r="D83" s="324"/>
      <c r="E83" s="325" t="s">
        <v>289</v>
      </c>
      <c r="F83" s="326">
        <v>1</v>
      </c>
      <c r="G83" s="303"/>
      <c r="H83" s="303">
        <f t="shared" si="5"/>
        <v>0</v>
      </c>
    </row>
    <row r="84" spans="1:8" ht="18" customHeight="1">
      <c r="A84" s="322">
        <v>11</v>
      </c>
      <c r="B84" s="338"/>
      <c r="C84" s="324" t="s">
        <v>1289</v>
      </c>
      <c r="D84" s="324"/>
      <c r="E84" s="325" t="s">
        <v>289</v>
      </c>
      <c r="F84" s="326">
        <v>1</v>
      </c>
      <c r="G84" s="303"/>
      <c r="H84" s="303">
        <f t="shared" si="5"/>
        <v>0</v>
      </c>
    </row>
    <row r="85" spans="1:8" ht="18.6" customHeight="1">
      <c r="A85" s="322">
        <v>12</v>
      </c>
      <c r="B85" s="338"/>
      <c r="C85" s="324" t="s">
        <v>1290</v>
      </c>
      <c r="D85" s="324"/>
      <c r="E85" s="325" t="s">
        <v>289</v>
      </c>
      <c r="F85" s="326">
        <v>1</v>
      </c>
      <c r="G85" s="303"/>
      <c r="H85" s="303">
        <f t="shared" si="5"/>
        <v>0</v>
      </c>
    </row>
    <row r="86" spans="1:8" ht="13.5">
      <c r="A86" s="328"/>
      <c r="B86" s="341"/>
      <c r="C86" s="330"/>
      <c r="D86" s="330"/>
      <c r="E86" s="331"/>
      <c r="F86" s="326"/>
      <c r="G86" s="303"/>
      <c r="H86" s="303"/>
    </row>
    <row r="87" spans="1:8" ht="13.5">
      <c r="A87" s="317"/>
      <c r="B87" s="318"/>
      <c r="C87" s="319" t="s">
        <v>1291</v>
      </c>
      <c r="D87" s="318"/>
      <c r="E87" s="320"/>
      <c r="F87" s="326"/>
      <c r="G87" s="303"/>
      <c r="H87" s="303"/>
    </row>
    <row r="88" spans="1:8" ht="13.5">
      <c r="A88" s="322">
        <v>1</v>
      </c>
      <c r="B88" s="338"/>
      <c r="C88" s="339" t="s">
        <v>1292</v>
      </c>
      <c r="D88" s="339"/>
      <c r="E88" s="340" t="s">
        <v>289</v>
      </c>
      <c r="F88" s="326">
        <v>1</v>
      </c>
      <c r="G88" s="303"/>
      <c r="H88" s="303">
        <f aca="true" t="shared" si="6" ref="H88:H95">F88*G88</f>
        <v>0</v>
      </c>
    </row>
    <row r="89" spans="1:8" ht="20.45" customHeight="1">
      <c r="A89" s="322">
        <v>2</v>
      </c>
      <c r="B89" s="338"/>
      <c r="C89" s="339" t="s">
        <v>1293</v>
      </c>
      <c r="D89" s="339"/>
      <c r="E89" s="340" t="s">
        <v>289</v>
      </c>
      <c r="F89" s="326">
        <v>1</v>
      </c>
      <c r="G89" s="303"/>
      <c r="H89" s="303">
        <f t="shared" si="6"/>
        <v>0</v>
      </c>
    </row>
    <row r="90" spans="1:8" ht="14.1" customHeight="1">
      <c r="A90" s="322" t="s">
        <v>1294</v>
      </c>
      <c r="B90" s="338"/>
      <c r="C90" s="339" t="s">
        <v>1295</v>
      </c>
      <c r="D90" s="339"/>
      <c r="E90" s="340" t="s">
        <v>289</v>
      </c>
      <c r="F90" s="326">
        <v>1</v>
      </c>
      <c r="G90" s="303"/>
      <c r="H90" s="303">
        <f t="shared" si="6"/>
        <v>0</v>
      </c>
    </row>
    <row r="91" spans="1:8" ht="13.5">
      <c r="A91" s="322" t="s">
        <v>1296</v>
      </c>
      <c r="B91" s="338"/>
      <c r="C91" s="339" t="s">
        <v>1189</v>
      </c>
      <c r="D91" s="339"/>
      <c r="E91" s="340" t="s">
        <v>289</v>
      </c>
      <c r="F91" s="326">
        <v>1</v>
      </c>
      <c r="G91" s="303"/>
      <c r="H91" s="303">
        <f t="shared" si="6"/>
        <v>0</v>
      </c>
    </row>
    <row r="92" spans="1:8" ht="19.15" customHeight="1">
      <c r="A92" s="322" t="s">
        <v>1297</v>
      </c>
      <c r="B92" s="338"/>
      <c r="C92" s="339" t="s">
        <v>1298</v>
      </c>
      <c r="D92" s="339"/>
      <c r="E92" s="340" t="s">
        <v>289</v>
      </c>
      <c r="F92" s="326">
        <v>1</v>
      </c>
      <c r="G92" s="303"/>
      <c r="H92" s="303">
        <f t="shared" si="6"/>
        <v>0</v>
      </c>
    </row>
    <row r="93" spans="1:8" ht="16.5" customHeight="1">
      <c r="A93" s="322" t="s">
        <v>1223</v>
      </c>
      <c r="B93" s="338"/>
      <c r="C93" s="339" t="s">
        <v>1299</v>
      </c>
      <c r="D93" s="339"/>
      <c r="E93" s="340" t="s">
        <v>289</v>
      </c>
      <c r="F93" s="326">
        <v>1</v>
      </c>
      <c r="G93" s="303"/>
      <c r="H93" s="303">
        <f t="shared" si="6"/>
        <v>0</v>
      </c>
    </row>
    <row r="94" spans="1:8" ht="15" customHeight="1">
      <c r="A94" s="322" t="s">
        <v>1225</v>
      </c>
      <c r="B94" s="338"/>
      <c r="C94" s="339" t="s">
        <v>1300</v>
      </c>
      <c r="D94" s="339"/>
      <c r="E94" s="340" t="s">
        <v>289</v>
      </c>
      <c r="F94" s="326">
        <v>1</v>
      </c>
      <c r="G94" s="303"/>
      <c r="H94" s="303">
        <f t="shared" si="6"/>
        <v>0</v>
      </c>
    </row>
    <row r="95" spans="1:8" ht="15.6" customHeight="1">
      <c r="A95" s="322" t="s">
        <v>1301</v>
      </c>
      <c r="B95" s="338"/>
      <c r="C95" s="339" t="s">
        <v>1302</v>
      </c>
      <c r="D95" s="339"/>
      <c r="E95" s="340" t="s">
        <v>289</v>
      </c>
      <c r="F95" s="326">
        <v>1</v>
      </c>
      <c r="G95" s="303"/>
      <c r="H95" s="303">
        <f t="shared" si="6"/>
        <v>0</v>
      </c>
    </row>
    <row r="96" spans="1:8" ht="21" customHeight="1">
      <c r="A96" s="342"/>
      <c r="B96" s="342"/>
      <c r="C96" s="349" t="s">
        <v>1190</v>
      </c>
      <c r="D96" s="344"/>
      <c r="E96" s="344"/>
      <c r="F96" s="344"/>
      <c r="G96" s="345"/>
      <c r="H96" s="345">
        <f>SUM(H5:H95)</f>
        <v>0</v>
      </c>
    </row>
    <row r="98" spans="3:5" ht="13.5">
      <c r="C98" s="409" t="s">
        <v>1355</v>
      </c>
      <c r="D98" s="410"/>
      <c r="E98" s="411"/>
    </row>
  </sheetData>
  <mergeCells count="2">
    <mergeCell ref="B2:C2"/>
    <mergeCell ref="C98:E9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workbookViewId="0" topLeftCell="A1">
      <selection activeCell="G21" sqref="G21"/>
    </sheetView>
  </sheetViews>
  <sheetFormatPr defaultColWidth="9.33203125" defaultRowHeight="13.5"/>
  <cols>
    <col min="2" max="2" width="5.66015625" style="0" customWidth="1"/>
    <col min="3" max="3" width="73.83203125" style="0" customWidth="1"/>
    <col min="5" max="5" width="9.16015625" style="0" customWidth="1"/>
    <col min="6" max="6" width="6.66015625" style="0" customWidth="1"/>
    <col min="7" max="7" width="15.5" style="0" customWidth="1"/>
    <col min="8" max="8" width="23.5" style="0" customWidth="1"/>
    <col min="11" max="11" width="26" style="0" customWidth="1"/>
  </cols>
  <sheetData>
    <row r="2" spans="1:8" ht="16.5">
      <c r="A2" s="301"/>
      <c r="B2" s="412" t="s">
        <v>1213</v>
      </c>
      <c r="C2" s="364"/>
      <c r="D2" s="302"/>
      <c r="E2" s="302"/>
      <c r="F2" s="302"/>
      <c r="G2" s="303"/>
      <c r="H2" s="303"/>
    </row>
    <row r="3" spans="1:8" ht="16.5">
      <c r="A3" s="304"/>
      <c r="B3" s="305" t="s">
        <v>1303</v>
      </c>
      <c r="C3" s="305"/>
      <c r="D3" s="305"/>
      <c r="E3" s="305"/>
      <c r="F3" s="306"/>
      <c r="G3" s="303"/>
      <c r="H3" s="303"/>
    </row>
    <row r="4" spans="1:8" ht="14.25" thickBot="1">
      <c r="A4" s="307" t="s">
        <v>1215</v>
      </c>
      <c r="B4" s="308" t="s">
        <v>35</v>
      </c>
      <c r="C4" s="309" t="s">
        <v>100</v>
      </c>
      <c r="D4" s="309"/>
      <c r="E4" s="310" t="s">
        <v>101</v>
      </c>
      <c r="F4" s="309" t="s">
        <v>1216</v>
      </c>
      <c r="G4" s="311" t="s">
        <v>1217</v>
      </c>
      <c r="H4" s="311" t="s">
        <v>1190</v>
      </c>
    </row>
    <row r="5" spans="1:8" ht="13.5">
      <c r="A5" s="312"/>
      <c r="B5" s="313"/>
      <c r="C5" s="314"/>
      <c r="D5" s="314"/>
      <c r="E5" s="315"/>
      <c r="F5" s="316"/>
      <c r="G5" s="303"/>
      <c r="H5" s="303"/>
    </row>
    <row r="6" spans="1:8" ht="13.5">
      <c r="A6" s="317"/>
      <c r="B6" s="318"/>
      <c r="C6" s="319" t="s">
        <v>1304</v>
      </c>
      <c r="D6" s="318"/>
      <c r="E6" s="320"/>
      <c r="F6" s="321"/>
      <c r="G6" s="303"/>
      <c r="H6" s="303"/>
    </row>
    <row r="7" spans="1:8" ht="29.65" customHeight="1">
      <c r="A7" s="322">
        <v>1</v>
      </c>
      <c r="B7" s="323"/>
      <c r="C7" s="324" t="s">
        <v>1305</v>
      </c>
      <c r="D7" s="324"/>
      <c r="E7" s="325" t="s">
        <v>289</v>
      </c>
      <c r="F7" s="326">
        <v>1</v>
      </c>
      <c r="G7" s="303"/>
      <c r="H7" s="303">
        <f aca="true" t="shared" si="0" ref="H7:H14">F7*G7</f>
        <v>0</v>
      </c>
    </row>
    <row r="8" spans="1:8" ht="24" customHeight="1">
      <c r="A8" s="322">
        <v>2</v>
      </c>
      <c r="B8" s="323"/>
      <c r="C8" s="324" t="s">
        <v>1306</v>
      </c>
      <c r="D8" s="324"/>
      <c r="E8" s="325" t="s">
        <v>289</v>
      </c>
      <c r="F8" s="326">
        <v>1</v>
      </c>
      <c r="G8" s="303"/>
      <c r="H8" s="303">
        <f t="shared" si="0"/>
        <v>0</v>
      </c>
    </row>
    <row r="9" spans="1:8" ht="21.6" customHeight="1">
      <c r="A9" s="322">
        <v>3</v>
      </c>
      <c r="B9" s="323"/>
      <c r="C9" s="324" t="s">
        <v>1307</v>
      </c>
      <c r="D9" s="324"/>
      <c r="E9" s="325" t="s">
        <v>334</v>
      </c>
      <c r="F9" s="326">
        <v>12</v>
      </c>
      <c r="G9" s="303"/>
      <c r="H9" s="303">
        <f t="shared" si="0"/>
        <v>0</v>
      </c>
    </row>
    <row r="10" spans="1:8" ht="24" customHeight="1">
      <c r="A10" s="322">
        <v>4</v>
      </c>
      <c r="B10" s="323"/>
      <c r="C10" s="324" t="s">
        <v>1308</v>
      </c>
      <c r="D10" s="324"/>
      <c r="E10" s="325" t="s">
        <v>334</v>
      </c>
      <c r="F10" s="326">
        <v>4</v>
      </c>
      <c r="G10" s="303"/>
      <c r="H10" s="303">
        <f t="shared" si="0"/>
        <v>0</v>
      </c>
    </row>
    <row r="11" spans="1:8" ht="22.7" customHeight="1">
      <c r="A11" s="322">
        <v>5</v>
      </c>
      <c r="B11" s="323"/>
      <c r="C11" s="324" t="s">
        <v>1309</v>
      </c>
      <c r="D11" s="324"/>
      <c r="E11" s="325" t="s">
        <v>289</v>
      </c>
      <c r="F11" s="326">
        <v>1</v>
      </c>
      <c r="G11" s="303"/>
      <c r="H11" s="303">
        <f t="shared" si="0"/>
        <v>0</v>
      </c>
    </row>
    <row r="12" spans="1:8" ht="24.6" customHeight="1">
      <c r="A12" s="322">
        <v>6</v>
      </c>
      <c r="B12" s="323"/>
      <c r="C12" s="324" t="s">
        <v>1310</v>
      </c>
      <c r="D12" s="324"/>
      <c r="E12" s="325" t="s">
        <v>289</v>
      </c>
      <c r="F12" s="326">
        <v>1</v>
      </c>
      <c r="G12" s="303"/>
      <c r="H12" s="303">
        <f t="shared" si="0"/>
        <v>0</v>
      </c>
    </row>
    <row r="13" spans="1:8" ht="20.45" customHeight="1">
      <c r="A13" s="322">
        <v>7</v>
      </c>
      <c r="B13" s="323"/>
      <c r="C13" s="324" t="s">
        <v>1311</v>
      </c>
      <c r="D13" s="324"/>
      <c r="E13" s="325" t="s">
        <v>289</v>
      </c>
      <c r="F13" s="326">
        <v>1</v>
      </c>
      <c r="G13" s="303"/>
      <c r="H13" s="303">
        <f t="shared" si="0"/>
        <v>0</v>
      </c>
    </row>
    <row r="14" spans="1:8" ht="21.6" customHeight="1">
      <c r="A14" s="322">
        <v>8</v>
      </c>
      <c r="B14" s="323"/>
      <c r="C14" s="324" t="s">
        <v>1312</v>
      </c>
      <c r="D14" s="324"/>
      <c r="E14" s="325" t="s">
        <v>289</v>
      </c>
      <c r="F14" s="326">
        <v>1</v>
      </c>
      <c r="G14" s="303"/>
      <c r="H14" s="303">
        <f t="shared" si="0"/>
        <v>0</v>
      </c>
    </row>
    <row r="15" spans="1:8" ht="13.5">
      <c r="A15" s="322"/>
      <c r="B15" s="323"/>
      <c r="C15" s="324"/>
      <c r="D15" s="324"/>
      <c r="E15" s="325"/>
      <c r="F15" s="326"/>
      <c r="G15" s="303"/>
      <c r="H15" s="303"/>
    </row>
    <row r="16" spans="1:8" ht="13.5">
      <c r="A16" s="322"/>
      <c r="B16" s="319"/>
      <c r="C16" s="319" t="s">
        <v>1313</v>
      </c>
      <c r="D16" s="319"/>
      <c r="E16" s="327"/>
      <c r="F16" s="326"/>
      <c r="G16" s="303"/>
      <c r="H16" s="303"/>
    </row>
    <row r="17" spans="1:8" ht="26.45" customHeight="1">
      <c r="A17" s="322">
        <v>1</v>
      </c>
      <c r="B17" s="323"/>
      <c r="C17" s="324" t="s">
        <v>1314</v>
      </c>
      <c r="D17" s="324"/>
      <c r="E17" s="325" t="s">
        <v>289</v>
      </c>
      <c r="F17" s="326">
        <v>2</v>
      </c>
      <c r="G17" s="303"/>
      <c r="H17" s="303">
        <f>F17*G17</f>
        <v>0</v>
      </c>
    </row>
    <row r="18" spans="1:8" ht="28.35" customHeight="1">
      <c r="A18" s="322" t="s">
        <v>1228</v>
      </c>
      <c r="B18" s="323"/>
      <c r="C18" s="324" t="s">
        <v>1315</v>
      </c>
      <c r="D18" s="324"/>
      <c r="E18" s="325" t="s">
        <v>289</v>
      </c>
      <c r="F18" s="326">
        <v>1</v>
      </c>
      <c r="G18" s="303"/>
      <c r="H18" s="303">
        <f>F18*G18</f>
        <v>0</v>
      </c>
    </row>
    <row r="19" spans="1:8" ht="13.5">
      <c r="A19" s="328"/>
      <c r="B19" s="329"/>
      <c r="C19" s="330"/>
      <c r="D19" s="330"/>
      <c r="E19" s="331"/>
      <c r="F19" s="326"/>
      <c r="G19" s="303"/>
      <c r="H19" s="303"/>
    </row>
    <row r="20" spans="1:8" ht="13.5">
      <c r="A20" s="332"/>
      <c r="B20" s="319"/>
      <c r="C20" s="319" t="s">
        <v>1316</v>
      </c>
      <c r="D20" s="319"/>
      <c r="E20" s="327"/>
      <c r="F20" s="326"/>
      <c r="G20" s="303"/>
      <c r="H20" s="303"/>
    </row>
    <row r="21" spans="1:8" ht="37.9" customHeight="1">
      <c r="A21" s="322">
        <v>1</v>
      </c>
      <c r="B21" s="323"/>
      <c r="C21" s="324" t="s">
        <v>1317</v>
      </c>
      <c r="D21" s="324"/>
      <c r="E21" s="325" t="s">
        <v>289</v>
      </c>
      <c r="F21" s="326">
        <v>1</v>
      </c>
      <c r="G21" s="303"/>
      <c r="H21" s="303">
        <f aca="true" t="shared" si="1" ref="H21:H35">F21*G21</f>
        <v>0</v>
      </c>
    </row>
    <row r="22" spans="1:8" ht="32.45" customHeight="1">
      <c r="A22" s="322">
        <v>2</v>
      </c>
      <c r="B22" s="323"/>
      <c r="C22" s="324" t="s">
        <v>1318</v>
      </c>
      <c r="D22" s="324"/>
      <c r="E22" s="325" t="s">
        <v>289</v>
      </c>
      <c r="F22" s="326">
        <v>1</v>
      </c>
      <c r="G22" s="303"/>
      <c r="H22" s="303">
        <f t="shared" si="1"/>
        <v>0</v>
      </c>
    </row>
    <row r="23" spans="1:8" ht="20.45" customHeight="1">
      <c r="A23" s="322">
        <v>3</v>
      </c>
      <c r="B23" s="323"/>
      <c r="C23" s="324" t="s">
        <v>1319</v>
      </c>
      <c r="D23" s="324"/>
      <c r="E23" s="325" t="s">
        <v>289</v>
      </c>
      <c r="F23" s="326">
        <v>2</v>
      </c>
      <c r="G23" s="303"/>
      <c r="H23" s="303">
        <f t="shared" si="1"/>
        <v>0</v>
      </c>
    </row>
    <row r="24" spans="1:8" ht="14.45" customHeight="1">
      <c r="A24" s="322">
        <v>4</v>
      </c>
      <c r="B24" s="323"/>
      <c r="C24" s="324" t="s">
        <v>1320</v>
      </c>
      <c r="D24" s="324"/>
      <c r="E24" s="325" t="s">
        <v>431</v>
      </c>
      <c r="F24" s="326">
        <v>1155</v>
      </c>
      <c r="G24" s="303"/>
      <c r="H24" s="303">
        <f t="shared" si="1"/>
        <v>0</v>
      </c>
    </row>
    <row r="25" spans="1:8" ht="17.45" customHeight="1">
      <c r="A25" s="322">
        <v>5</v>
      </c>
      <c r="B25" s="323"/>
      <c r="C25" s="324" t="s">
        <v>1321</v>
      </c>
      <c r="D25" s="324"/>
      <c r="E25" s="325" t="s">
        <v>431</v>
      </c>
      <c r="F25" s="326">
        <v>850</v>
      </c>
      <c r="G25" s="303"/>
      <c r="H25" s="303">
        <f t="shared" si="1"/>
        <v>0</v>
      </c>
    </row>
    <row r="26" spans="1:8" ht="24.6" customHeight="1">
      <c r="A26" s="322">
        <v>6</v>
      </c>
      <c r="B26" s="323"/>
      <c r="C26" s="324" t="s">
        <v>1322</v>
      </c>
      <c r="D26" s="324"/>
      <c r="E26" s="325" t="s">
        <v>289</v>
      </c>
      <c r="F26" s="326">
        <v>17</v>
      </c>
      <c r="G26" s="303"/>
      <c r="H26" s="303">
        <f t="shared" si="1"/>
        <v>0</v>
      </c>
    </row>
    <row r="27" spans="1:8" ht="18.6" customHeight="1">
      <c r="A27" s="322">
        <v>7</v>
      </c>
      <c r="B27" s="323"/>
      <c r="C27" s="324" t="s">
        <v>1323</v>
      </c>
      <c r="D27" s="324"/>
      <c r="E27" s="325" t="s">
        <v>289</v>
      </c>
      <c r="F27" s="326">
        <v>35</v>
      </c>
      <c r="G27" s="303"/>
      <c r="H27" s="303">
        <f t="shared" si="1"/>
        <v>0</v>
      </c>
    </row>
    <row r="28" spans="1:8" ht="21.6" customHeight="1">
      <c r="A28" s="322">
        <v>8</v>
      </c>
      <c r="B28" s="323"/>
      <c r="C28" s="324" t="s">
        <v>1324</v>
      </c>
      <c r="D28" s="324"/>
      <c r="E28" s="325" t="s">
        <v>431</v>
      </c>
      <c r="F28" s="326">
        <v>65</v>
      </c>
      <c r="G28" s="303"/>
      <c r="H28" s="303">
        <f t="shared" si="1"/>
        <v>0</v>
      </c>
    </row>
    <row r="29" spans="1:8" ht="32.25" customHeight="1">
      <c r="A29" s="322">
        <v>9</v>
      </c>
      <c r="B29" s="323"/>
      <c r="C29" s="324" t="s">
        <v>1325</v>
      </c>
      <c r="D29" s="324"/>
      <c r="E29" s="325" t="s">
        <v>289</v>
      </c>
      <c r="F29" s="326">
        <v>2</v>
      </c>
      <c r="G29" s="303"/>
      <c r="H29" s="303">
        <f t="shared" si="1"/>
        <v>0</v>
      </c>
    </row>
    <row r="30" spans="1:8" ht="27.6" customHeight="1">
      <c r="A30" s="322">
        <v>10</v>
      </c>
      <c r="B30" s="323"/>
      <c r="C30" s="324" t="s">
        <v>1326</v>
      </c>
      <c r="D30" s="324"/>
      <c r="E30" s="325" t="s">
        <v>289</v>
      </c>
      <c r="F30" s="326">
        <v>1</v>
      </c>
      <c r="G30" s="303"/>
      <c r="H30" s="303">
        <f t="shared" si="1"/>
        <v>0</v>
      </c>
    </row>
    <row r="31" spans="1:8" ht="16.9" customHeight="1">
      <c r="A31" s="322">
        <v>11</v>
      </c>
      <c r="B31" s="323"/>
      <c r="C31" s="324" t="s">
        <v>1327</v>
      </c>
      <c r="D31" s="324"/>
      <c r="E31" s="325" t="s">
        <v>289</v>
      </c>
      <c r="F31" s="326">
        <v>1</v>
      </c>
      <c r="G31" s="303"/>
      <c r="H31" s="303">
        <f t="shared" si="1"/>
        <v>0</v>
      </c>
    </row>
    <row r="32" spans="1:8" ht="22.15" customHeight="1">
      <c r="A32" s="322">
        <v>12</v>
      </c>
      <c r="B32" s="323"/>
      <c r="C32" s="324" t="s">
        <v>1328</v>
      </c>
      <c r="D32" s="324"/>
      <c r="E32" s="325" t="s">
        <v>289</v>
      </c>
      <c r="F32" s="326">
        <v>1</v>
      </c>
      <c r="G32" s="303"/>
      <c r="H32" s="303">
        <f t="shared" si="1"/>
        <v>0</v>
      </c>
    </row>
    <row r="33" spans="1:8" ht="24" customHeight="1">
      <c r="A33" s="322">
        <v>13</v>
      </c>
      <c r="B33" s="323"/>
      <c r="C33" s="324" t="s">
        <v>1329</v>
      </c>
      <c r="D33" s="324"/>
      <c r="E33" s="325" t="s">
        <v>289</v>
      </c>
      <c r="F33" s="326">
        <v>1</v>
      </c>
      <c r="G33" s="303"/>
      <c r="H33" s="303">
        <f t="shared" si="1"/>
        <v>0</v>
      </c>
    </row>
    <row r="34" spans="1:8" ht="13.5">
      <c r="A34" s="322">
        <v>14</v>
      </c>
      <c r="B34" s="323"/>
      <c r="C34" s="324" t="s">
        <v>1330</v>
      </c>
      <c r="D34" s="324"/>
      <c r="E34" s="325" t="s">
        <v>289</v>
      </c>
      <c r="F34" s="326">
        <v>1</v>
      </c>
      <c r="G34" s="303"/>
      <c r="H34" s="303">
        <f t="shared" si="1"/>
        <v>0</v>
      </c>
    </row>
    <row r="35" spans="1:8" ht="19.9" customHeight="1">
      <c r="A35" s="322">
        <v>15</v>
      </c>
      <c r="B35" s="323"/>
      <c r="C35" s="324" t="s">
        <v>1312</v>
      </c>
      <c r="D35" s="324"/>
      <c r="E35" s="325" t="s">
        <v>289</v>
      </c>
      <c r="F35" s="326">
        <v>1</v>
      </c>
      <c r="G35" s="303"/>
      <c r="H35" s="303">
        <f t="shared" si="1"/>
        <v>0</v>
      </c>
    </row>
    <row r="36" spans="1:8" ht="13.5">
      <c r="A36" s="328"/>
      <c r="B36" s="329"/>
      <c r="C36" s="330"/>
      <c r="D36" s="330"/>
      <c r="E36" s="331"/>
      <c r="F36" s="326"/>
      <c r="G36" s="303"/>
      <c r="H36" s="303"/>
    </row>
    <row r="37" spans="1:8" ht="13.5">
      <c r="A37" s="332"/>
      <c r="B37" s="319"/>
      <c r="C37" s="319" t="s">
        <v>1331</v>
      </c>
      <c r="D37" s="319"/>
      <c r="E37" s="327"/>
      <c r="F37" s="326"/>
      <c r="G37" s="303"/>
      <c r="H37" s="303"/>
    </row>
    <row r="38" spans="1:8" ht="21.6" customHeight="1">
      <c r="A38" s="322">
        <v>1</v>
      </c>
      <c r="B38" s="323"/>
      <c r="C38" s="324" t="s">
        <v>1332</v>
      </c>
      <c r="D38" s="324"/>
      <c r="E38" s="325" t="s">
        <v>289</v>
      </c>
      <c r="F38" s="326">
        <v>1</v>
      </c>
      <c r="G38" s="303"/>
      <c r="H38" s="303">
        <f>F38*G38</f>
        <v>0</v>
      </c>
    </row>
    <row r="39" spans="1:8" ht="18.6" customHeight="1">
      <c r="A39" s="322">
        <v>2</v>
      </c>
      <c r="B39" s="323"/>
      <c r="C39" s="324" t="s">
        <v>1333</v>
      </c>
      <c r="D39" s="324"/>
      <c r="E39" s="325" t="s">
        <v>289</v>
      </c>
      <c r="F39" s="326">
        <v>2</v>
      </c>
      <c r="G39" s="303"/>
      <c r="H39" s="303">
        <f>F39*G39</f>
        <v>0</v>
      </c>
    </row>
    <row r="40" spans="1:8" ht="13.5">
      <c r="A40" s="328"/>
      <c r="B40" s="329"/>
      <c r="C40" s="330"/>
      <c r="D40" s="330"/>
      <c r="E40" s="331"/>
      <c r="F40" s="326"/>
      <c r="G40" s="303"/>
      <c r="H40" s="303"/>
    </row>
    <row r="41" spans="1:8" ht="13.5">
      <c r="A41" s="332"/>
      <c r="B41" s="319"/>
      <c r="C41" s="319" t="s">
        <v>1334</v>
      </c>
      <c r="D41" s="319"/>
      <c r="E41" s="327"/>
      <c r="F41" s="326"/>
      <c r="G41" s="303"/>
      <c r="H41" s="303"/>
    </row>
    <row r="42" spans="1:8" ht="28.9" customHeight="1">
      <c r="A42" s="322">
        <v>1</v>
      </c>
      <c r="B42" s="323"/>
      <c r="C42" s="324" t="s">
        <v>1335</v>
      </c>
      <c r="D42" s="324"/>
      <c r="E42" s="325" t="s">
        <v>289</v>
      </c>
      <c r="F42" s="326">
        <v>1</v>
      </c>
      <c r="G42" s="303"/>
      <c r="H42" s="303">
        <f>F42*G42</f>
        <v>0</v>
      </c>
    </row>
    <row r="43" spans="1:8" ht="24.6" customHeight="1">
      <c r="A43" s="322">
        <v>2</v>
      </c>
      <c r="B43" s="323"/>
      <c r="C43" s="334" t="s">
        <v>1336</v>
      </c>
      <c r="D43" s="324"/>
      <c r="E43" s="325" t="s">
        <v>289</v>
      </c>
      <c r="F43" s="326">
        <v>1</v>
      </c>
      <c r="G43" s="303"/>
      <c r="H43" s="303">
        <f>F43*G43</f>
        <v>0</v>
      </c>
    </row>
    <row r="44" spans="1:8" ht="13.5">
      <c r="A44" s="328"/>
      <c r="B44" s="329"/>
      <c r="C44" s="330"/>
      <c r="D44" s="333"/>
      <c r="E44" s="331"/>
      <c r="F44" s="326"/>
      <c r="G44" s="303"/>
      <c r="H44" s="303"/>
    </row>
    <row r="45" spans="1:8" ht="13.5">
      <c r="A45" s="332"/>
      <c r="B45" s="319"/>
      <c r="C45" s="319" t="s">
        <v>1337</v>
      </c>
      <c r="D45" s="333"/>
      <c r="E45" s="327"/>
      <c r="F45" s="326"/>
      <c r="G45" s="303"/>
      <c r="H45" s="303"/>
    </row>
    <row r="46" spans="1:8" ht="25.9" customHeight="1">
      <c r="A46" s="322">
        <v>1</v>
      </c>
      <c r="B46" s="323"/>
      <c r="C46" s="324" t="s">
        <v>1338</v>
      </c>
      <c r="D46" s="333"/>
      <c r="E46" s="325" t="s">
        <v>334</v>
      </c>
      <c r="F46" s="326">
        <v>4</v>
      </c>
      <c r="G46" s="303"/>
      <c r="H46" s="303">
        <f>F46*G46</f>
        <v>0</v>
      </c>
    </row>
    <row r="47" spans="1:8" ht="23.45" customHeight="1">
      <c r="A47" s="322">
        <v>2</v>
      </c>
      <c r="B47" s="323"/>
      <c r="C47" s="324" t="s">
        <v>1339</v>
      </c>
      <c r="D47" s="333"/>
      <c r="E47" s="325" t="s">
        <v>289</v>
      </c>
      <c r="F47" s="326">
        <v>1</v>
      </c>
      <c r="G47" s="303"/>
      <c r="H47" s="303">
        <f>F47*G47</f>
        <v>0</v>
      </c>
    </row>
    <row r="48" spans="1:8" ht="13.5">
      <c r="A48" s="322"/>
      <c r="B48" s="329"/>
      <c r="C48" s="330"/>
      <c r="D48" s="330"/>
      <c r="E48" s="331"/>
      <c r="F48" s="326"/>
      <c r="G48" s="303"/>
      <c r="H48" s="303"/>
    </row>
    <row r="49" spans="1:8" ht="13.5">
      <c r="A49" s="322"/>
      <c r="B49" s="319"/>
      <c r="C49" s="319" t="s">
        <v>1340</v>
      </c>
      <c r="D49" s="319"/>
      <c r="E49" s="327"/>
      <c r="F49" s="326"/>
      <c r="G49" s="303"/>
      <c r="H49" s="303"/>
    </row>
    <row r="50" spans="1:8" ht="32.45" customHeight="1">
      <c r="A50" s="322">
        <v>1</v>
      </c>
      <c r="B50" s="338"/>
      <c r="C50" s="339" t="s">
        <v>1341</v>
      </c>
      <c r="D50" s="339"/>
      <c r="E50" s="325" t="s">
        <v>289</v>
      </c>
      <c r="F50" s="326">
        <v>1</v>
      </c>
      <c r="G50" s="303"/>
      <c r="H50" s="303">
        <f>F50*G50</f>
        <v>0</v>
      </c>
    </row>
    <row r="51" spans="1:8" ht="21.6" customHeight="1">
      <c r="A51" s="342"/>
      <c r="B51" s="342"/>
      <c r="C51" s="346" t="s">
        <v>1342</v>
      </c>
      <c r="D51" s="347"/>
      <c r="E51" s="347"/>
      <c r="F51" s="347"/>
      <c r="G51" s="348"/>
      <c r="H51" s="348">
        <f>SUM(H7:H50)</f>
        <v>0</v>
      </c>
    </row>
    <row r="52" ht="13.5">
      <c r="K52" s="343"/>
    </row>
    <row r="53" spans="3:5" ht="13.5">
      <c r="C53" s="409" t="s">
        <v>1354</v>
      </c>
      <c r="D53" s="410"/>
      <c r="E53" s="411"/>
    </row>
  </sheetData>
  <mergeCells count="2">
    <mergeCell ref="B2:C2"/>
    <mergeCell ref="C53:E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 topLeftCell="A1">
      <selection activeCell="D26" sqref="D26"/>
    </sheetView>
  </sheetViews>
  <sheetFormatPr defaultColWidth="9.33203125" defaultRowHeight="13.5"/>
  <cols>
    <col min="3" max="3" width="16.83203125" style="0" customWidth="1"/>
    <col min="4" max="4" width="81" style="0" customWidth="1"/>
    <col min="7" max="7" width="14.66015625" style="0" customWidth="1"/>
    <col min="8" max="8" width="12.16015625" style="0" customWidth="1"/>
    <col min="9" max="9" width="17.33203125" style="0" customWidth="1"/>
    <col min="10" max="10" width="21.33203125" style="0" customWidth="1"/>
  </cols>
  <sheetData>
    <row r="1" ht="13.5">
      <c r="A1" s="158" t="s">
        <v>1094</v>
      </c>
    </row>
    <row r="3" spans="1:10" ht="18">
      <c r="A3" s="159"/>
      <c r="B3" s="160"/>
      <c r="C3" s="161"/>
      <c r="D3" s="413" t="s">
        <v>1095</v>
      </c>
      <c r="E3" s="414"/>
      <c r="F3" s="414"/>
      <c r="G3" s="414"/>
      <c r="H3" s="415"/>
      <c r="I3" s="162"/>
      <c r="J3" s="162"/>
    </row>
    <row r="4" spans="1:10" ht="34.5" customHeight="1">
      <c r="A4" s="163" t="s">
        <v>1096</v>
      </c>
      <c r="B4" s="164" t="s">
        <v>1097</v>
      </c>
      <c r="C4" s="165"/>
      <c r="D4" s="166" t="s">
        <v>1098</v>
      </c>
      <c r="E4" s="164" t="s">
        <v>1099</v>
      </c>
      <c r="F4" s="164" t="s">
        <v>102</v>
      </c>
      <c r="G4" s="167" t="s">
        <v>1100</v>
      </c>
      <c r="H4" s="168" t="s">
        <v>1101</v>
      </c>
      <c r="I4" s="169" t="s">
        <v>1102</v>
      </c>
      <c r="J4" s="169" t="s">
        <v>1103</v>
      </c>
    </row>
    <row r="5" spans="1:10" ht="25.9" customHeight="1">
      <c r="A5" s="170"/>
      <c r="B5" s="171"/>
      <c r="C5" s="172"/>
      <c r="D5" s="173" t="s">
        <v>1104</v>
      </c>
      <c r="E5" s="173"/>
      <c r="F5" s="174"/>
      <c r="G5" s="175"/>
      <c r="H5" s="176"/>
      <c r="I5" s="177"/>
      <c r="J5" s="177"/>
    </row>
    <row r="6" spans="1:10" ht="13.5">
      <c r="A6" s="170"/>
      <c r="B6" s="171"/>
      <c r="C6" s="178"/>
      <c r="D6" s="409" t="s">
        <v>1105</v>
      </c>
      <c r="E6" s="410"/>
      <c r="F6" s="411"/>
      <c r="G6" s="175"/>
      <c r="H6" s="176"/>
      <c r="I6" s="177"/>
      <c r="J6" s="177"/>
    </row>
    <row r="7" spans="1:10" ht="13.5">
      <c r="A7" s="170"/>
      <c r="B7" s="171"/>
      <c r="C7" s="178"/>
      <c r="D7" s="409" t="s">
        <v>1106</v>
      </c>
      <c r="E7" s="410"/>
      <c r="F7" s="411"/>
      <c r="G7" s="175"/>
      <c r="H7" s="176"/>
      <c r="I7" s="177"/>
      <c r="J7" s="177"/>
    </row>
    <row r="8" spans="1:10" ht="13.5">
      <c r="A8" s="170"/>
      <c r="B8" s="171"/>
      <c r="C8" s="178"/>
      <c r="D8" s="409" t="s">
        <v>1107</v>
      </c>
      <c r="E8" s="410"/>
      <c r="F8" s="411"/>
      <c r="G8" s="175"/>
      <c r="H8" s="176"/>
      <c r="I8" s="177"/>
      <c r="J8" s="177"/>
    </row>
    <row r="9" spans="1:10" ht="16.5" customHeight="1">
      <c r="A9" s="170"/>
      <c r="B9" s="171"/>
      <c r="C9" s="178"/>
      <c r="D9" s="179" t="s">
        <v>1108</v>
      </c>
      <c r="E9" s="179"/>
      <c r="F9" s="180"/>
      <c r="G9" s="175"/>
      <c r="H9" s="176"/>
      <c r="I9" s="177"/>
      <c r="J9" s="177"/>
    </row>
    <row r="10" spans="1:10" ht="12" customHeight="1">
      <c r="A10" s="170"/>
      <c r="B10" s="171"/>
      <c r="C10" s="178"/>
      <c r="D10" s="181" t="s">
        <v>1109</v>
      </c>
      <c r="E10" s="181"/>
      <c r="F10" s="180"/>
      <c r="G10" s="175"/>
      <c r="H10" s="176"/>
      <c r="I10" s="177"/>
      <c r="J10" s="177"/>
    </row>
    <row r="11" spans="1:10" ht="19.15" customHeight="1">
      <c r="A11" s="170"/>
      <c r="B11" s="171"/>
      <c r="C11" s="178"/>
      <c r="D11" s="179" t="s">
        <v>1110</v>
      </c>
      <c r="E11" s="181"/>
      <c r="F11" s="180"/>
      <c r="G11" s="175"/>
      <c r="H11" s="176"/>
      <c r="I11" s="182"/>
      <c r="J11" s="182"/>
    </row>
    <row r="12" spans="1:10" ht="26.45" customHeight="1">
      <c r="A12" s="170"/>
      <c r="B12" s="183"/>
      <c r="C12" s="184"/>
      <c r="D12" s="179" t="s">
        <v>1111</v>
      </c>
      <c r="E12" s="185"/>
      <c r="F12" s="186"/>
      <c r="G12" s="187"/>
      <c r="H12" s="188"/>
      <c r="I12" s="182"/>
      <c r="J12" s="182"/>
    </row>
    <row r="13" spans="1:10" ht="21.6" customHeight="1">
      <c r="A13" s="189"/>
      <c r="B13" s="190"/>
      <c r="C13" s="184"/>
      <c r="D13" s="191" t="s">
        <v>1112</v>
      </c>
      <c r="E13" s="192"/>
      <c r="F13" s="193"/>
      <c r="G13" s="187"/>
      <c r="H13" s="188"/>
      <c r="I13" s="182"/>
      <c r="J13" s="182"/>
    </row>
    <row r="14" spans="1:10" ht="13.5">
      <c r="A14" s="189"/>
      <c r="B14" s="190"/>
      <c r="C14" s="194"/>
      <c r="D14" s="195"/>
      <c r="E14" s="196"/>
      <c r="F14" s="197"/>
      <c r="G14" s="198"/>
      <c r="H14" s="199"/>
      <c r="I14" s="200">
        <f aca="true" t="shared" si="0" ref="I14:I77">SUM(F14*G14)</f>
        <v>0</v>
      </c>
      <c r="J14" s="200">
        <f aca="true" t="shared" si="1" ref="J14:J77">F14*H14</f>
        <v>0</v>
      </c>
    </row>
    <row r="15" spans="1:10" ht="29.65" customHeight="1">
      <c r="A15" s="189" t="s">
        <v>2</v>
      </c>
      <c r="B15" s="201" t="s">
        <v>1113</v>
      </c>
      <c r="C15" s="184" t="s">
        <v>1114</v>
      </c>
      <c r="D15" s="298" t="s">
        <v>1194</v>
      </c>
      <c r="E15" s="202" t="s">
        <v>150</v>
      </c>
      <c r="F15" s="193">
        <v>2</v>
      </c>
      <c r="G15" s="203"/>
      <c r="H15" s="204"/>
      <c r="I15" s="200">
        <f t="shared" si="0"/>
        <v>0</v>
      </c>
      <c r="J15" s="200">
        <f t="shared" si="1"/>
        <v>0</v>
      </c>
    </row>
    <row r="16" spans="1:10" ht="24.6" customHeight="1">
      <c r="A16" s="189"/>
      <c r="B16" s="205"/>
      <c r="C16" s="201"/>
      <c r="D16" s="298" t="s">
        <v>1195</v>
      </c>
      <c r="E16" s="202" t="s">
        <v>150</v>
      </c>
      <c r="F16" s="193">
        <v>4</v>
      </c>
      <c r="G16" s="203"/>
      <c r="H16" s="204"/>
      <c r="I16" s="200">
        <f t="shared" si="0"/>
        <v>0</v>
      </c>
      <c r="J16" s="200">
        <f t="shared" si="1"/>
        <v>0</v>
      </c>
    </row>
    <row r="17" spans="1:10" ht="22.7" customHeight="1">
      <c r="A17" s="189"/>
      <c r="B17" s="206"/>
      <c r="C17" s="201"/>
      <c r="D17" s="298" t="s">
        <v>1196</v>
      </c>
      <c r="E17" s="202" t="s">
        <v>150</v>
      </c>
      <c r="F17" s="193">
        <v>2</v>
      </c>
      <c r="G17" s="203"/>
      <c r="H17" s="204"/>
      <c r="I17" s="200">
        <f t="shared" si="0"/>
        <v>0</v>
      </c>
      <c r="J17" s="200">
        <f t="shared" si="1"/>
        <v>0</v>
      </c>
    </row>
    <row r="18" spans="1:10" ht="24.6" customHeight="1">
      <c r="A18" s="189" t="s">
        <v>39</v>
      </c>
      <c r="B18" s="207">
        <v>43497</v>
      </c>
      <c r="C18" s="184" t="s">
        <v>1115</v>
      </c>
      <c r="D18" s="299" t="s">
        <v>1197</v>
      </c>
      <c r="E18" s="202" t="s">
        <v>150</v>
      </c>
      <c r="F18" s="208">
        <v>2</v>
      </c>
      <c r="G18" s="203"/>
      <c r="H18" s="204"/>
      <c r="I18" s="200">
        <f t="shared" si="0"/>
        <v>0</v>
      </c>
      <c r="J18" s="200">
        <f t="shared" si="1"/>
        <v>0</v>
      </c>
    </row>
    <row r="19" spans="1:10" ht="20.45" customHeight="1">
      <c r="A19" s="189" t="s">
        <v>844</v>
      </c>
      <c r="B19" s="201"/>
      <c r="C19" s="184" t="s">
        <v>1116</v>
      </c>
      <c r="D19" s="300" t="s">
        <v>1198</v>
      </c>
      <c r="E19" s="202" t="s">
        <v>1117</v>
      </c>
      <c r="F19" s="209">
        <v>2</v>
      </c>
      <c r="G19" s="203"/>
      <c r="H19" s="204"/>
      <c r="I19" s="200">
        <f t="shared" si="0"/>
        <v>0</v>
      </c>
      <c r="J19" s="200">
        <f t="shared" si="1"/>
        <v>0</v>
      </c>
    </row>
    <row r="20" spans="1:10" ht="18.6" customHeight="1">
      <c r="A20" s="189" t="s">
        <v>118</v>
      </c>
      <c r="B20" s="201"/>
      <c r="C20" s="210"/>
      <c r="D20" s="300" t="s">
        <v>1118</v>
      </c>
      <c r="E20" s="202" t="s">
        <v>150</v>
      </c>
      <c r="F20" s="209">
        <v>2</v>
      </c>
      <c r="G20" s="203"/>
      <c r="H20" s="204"/>
      <c r="I20" s="200">
        <f t="shared" si="0"/>
        <v>0</v>
      </c>
      <c r="J20" s="200">
        <f t="shared" si="1"/>
        <v>0</v>
      </c>
    </row>
    <row r="21" spans="1:10" ht="17.45" customHeight="1">
      <c r="A21" s="189" t="s">
        <v>1005</v>
      </c>
      <c r="B21" s="201" t="s">
        <v>1119</v>
      </c>
      <c r="C21" s="184" t="s">
        <v>1120</v>
      </c>
      <c r="D21" s="300" t="s">
        <v>1199</v>
      </c>
      <c r="E21" s="202" t="s">
        <v>150</v>
      </c>
      <c r="F21" s="209">
        <v>2</v>
      </c>
      <c r="G21" s="203"/>
      <c r="H21" s="204"/>
      <c r="I21" s="200">
        <f t="shared" si="0"/>
        <v>0</v>
      </c>
      <c r="J21" s="200">
        <f t="shared" si="1"/>
        <v>0</v>
      </c>
    </row>
    <row r="22" spans="1:10" ht="17.45" customHeight="1">
      <c r="A22" s="189" t="s">
        <v>1004</v>
      </c>
      <c r="B22" s="201"/>
      <c r="C22" s="184" t="s">
        <v>1116</v>
      </c>
      <c r="D22" s="211" t="s">
        <v>1200</v>
      </c>
      <c r="E22" s="202" t="s">
        <v>1117</v>
      </c>
      <c r="F22" s="212">
        <v>2</v>
      </c>
      <c r="G22" s="203"/>
      <c r="H22" s="204"/>
      <c r="I22" s="200">
        <f t="shared" si="0"/>
        <v>0</v>
      </c>
      <c r="J22" s="200">
        <f t="shared" si="1"/>
        <v>0</v>
      </c>
    </row>
    <row r="23" spans="1:10" ht="15.6" customHeight="1">
      <c r="A23" s="189" t="s">
        <v>1003</v>
      </c>
      <c r="B23" s="201"/>
      <c r="C23" s="184" t="s">
        <v>1121</v>
      </c>
      <c r="D23" s="211" t="s">
        <v>1201</v>
      </c>
      <c r="E23" s="202" t="s">
        <v>1117</v>
      </c>
      <c r="F23" s="212">
        <v>2</v>
      </c>
      <c r="G23" s="203"/>
      <c r="H23" s="204"/>
      <c r="I23" s="200">
        <f t="shared" si="0"/>
        <v>0</v>
      </c>
      <c r="J23" s="200">
        <f t="shared" si="1"/>
        <v>0</v>
      </c>
    </row>
    <row r="24" spans="1:10" ht="14.1" customHeight="1">
      <c r="A24" s="189" t="s">
        <v>248</v>
      </c>
      <c r="B24" s="201" t="s">
        <v>1122</v>
      </c>
      <c r="C24" s="184" t="s">
        <v>1120</v>
      </c>
      <c r="D24" s="300" t="s">
        <v>1202</v>
      </c>
      <c r="E24" s="202" t="s">
        <v>150</v>
      </c>
      <c r="F24" s="213">
        <v>7</v>
      </c>
      <c r="G24" s="203"/>
      <c r="H24" s="204"/>
      <c r="I24" s="200">
        <f t="shared" si="0"/>
        <v>0</v>
      </c>
      <c r="J24" s="200">
        <f t="shared" si="1"/>
        <v>0</v>
      </c>
    </row>
    <row r="25" spans="1:10" ht="16.5" customHeight="1">
      <c r="A25" s="189" t="s">
        <v>1123</v>
      </c>
      <c r="B25" s="201"/>
      <c r="C25" s="184" t="s">
        <v>1124</v>
      </c>
      <c r="D25" s="211" t="s">
        <v>1203</v>
      </c>
      <c r="E25" s="202" t="s">
        <v>1117</v>
      </c>
      <c r="F25" s="193">
        <v>7</v>
      </c>
      <c r="G25" s="203"/>
      <c r="H25" s="204"/>
      <c r="I25" s="200">
        <f t="shared" si="0"/>
        <v>0</v>
      </c>
      <c r="J25" s="200">
        <f t="shared" si="1"/>
        <v>0</v>
      </c>
    </row>
    <row r="26" spans="1:10" ht="14.1" customHeight="1">
      <c r="A26" s="189" t="s">
        <v>1125</v>
      </c>
      <c r="B26" s="201" t="s">
        <v>1126</v>
      </c>
      <c r="C26" s="184" t="s">
        <v>1120</v>
      </c>
      <c r="D26" s="300" t="s">
        <v>1204</v>
      </c>
      <c r="E26" s="202" t="s">
        <v>150</v>
      </c>
      <c r="F26" s="193">
        <v>3</v>
      </c>
      <c r="G26" s="203"/>
      <c r="H26" s="204"/>
      <c r="I26" s="200">
        <f t="shared" si="0"/>
        <v>0</v>
      </c>
      <c r="J26" s="200">
        <f t="shared" si="1"/>
        <v>0</v>
      </c>
    </row>
    <row r="27" spans="1:10" ht="14.1" customHeight="1">
      <c r="A27" s="189" t="s">
        <v>1127</v>
      </c>
      <c r="B27" s="201"/>
      <c r="C27" s="184" t="s">
        <v>1124</v>
      </c>
      <c r="D27" s="211" t="s">
        <v>1205</v>
      </c>
      <c r="E27" s="202" t="s">
        <v>1117</v>
      </c>
      <c r="F27" s="193">
        <v>3</v>
      </c>
      <c r="G27" s="203"/>
      <c r="H27" s="204"/>
      <c r="I27" s="200">
        <f t="shared" si="0"/>
        <v>0</v>
      </c>
      <c r="J27" s="200">
        <f t="shared" si="1"/>
        <v>0</v>
      </c>
    </row>
    <row r="28" spans="1:10" ht="31.35" customHeight="1">
      <c r="A28" s="189" t="s">
        <v>1128</v>
      </c>
      <c r="B28" s="201" t="s">
        <v>1129</v>
      </c>
      <c r="C28" s="214" t="s">
        <v>1130</v>
      </c>
      <c r="D28" s="215" t="s">
        <v>1206</v>
      </c>
      <c r="E28" s="202" t="s">
        <v>150</v>
      </c>
      <c r="F28" s="193">
        <v>2</v>
      </c>
      <c r="G28" s="203"/>
      <c r="H28" s="204"/>
      <c r="I28" s="200">
        <f t="shared" si="0"/>
        <v>0</v>
      </c>
      <c r="J28" s="200">
        <f t="shared" si="1"/>
        <v>0</v>
      </c>
    </row>
    <row r="29" spans="1:10" ht="30" customHeight="1">
      <c r="A29" s="189" t="s">
        <v>1131</v>
      </c>
      <c r="B29" s="201" t="s">
        <v>1132</v>
      </c>
      <c r="C29" s="214" t="s">
        <v>1130</v>
      </c>
      <c r="D29" s="215" t="s">
        <v>1207</v>
      </c>
      <c r="E29" s="202" t="s">
        <v>150</v>
      </c>
      <c r="F29" s="193">
        <v>2</v>
      </c>
      <c r="G29" s="203"/>
      <c r="H29" s="204"/>
      <c r="I29" s="200">
        <f t="shared" si="0"/>
        <v>0</v>
      </c>
      <c r="J29" s="200">
        <f t="shared" si="1"/>
        <v>0</v>
      </c>
    </row>
    <row r="30" spans="1:10" ht="13.5">
      <c r="A30" s="189"/>
      <c r="B30" s="201"/>
      <c r="C30" s="216"/>
      <c r="D30" s="215"/>
      <c r="E30" s="202"/>
      <c r="F30" s="193"/>
      <c r="G30" s="203"/>
      <c r="H30" s="204"/>
      <c r="I30" s="200"/>
      <c r="J30" s="200"/>
    </row>
    <row r="31" spans="1:10" ht="27.2" customHeight="1">
      <c r="A31" s="189"/>
      <c r="B31" s="201"/>
      <c r="C31" s="184"/>
      <c r="D31" s="217" t="s">
        <v>1133</v>
      </c>
      <c r="E31" s="202"/>
      <c r="F31" s="218"/>
      <c r="G31" s="203"/>
      <c r="H31" s="204"/>
      <c r="I31" s="200">
        <f t="shared" si="0"/>
        <v>0</v>
      </c>
      <c r="J31" s="200">
        <f t="shared" si="1"/>
        <v>0</v>
      </c>
    </row>
    <row r="32" spans="1:10" ht="13.5">
      <c r="A32" s="189"/>
      <c r="B32" s="201"/>
      <c r="C32" s="219"/>
      <c r="D32" s="217"/>
      <c r="E32" s="202"/>
      <c r="F32" s="218"/>
      <c r="G32" s="203"/>
      <c r="H32" s="204"/>
      <c r="I32" s="200">
        <f t="shared" si="0"/>
        <v>0</v>
      </c>
      <c r="J32" s="200">
        <f t="shared" si="1"/>
        <v>0</v>
      </c>
    </row>
    <row r="33" spans="1:10" ht="13.5">
      <c r="A33" s="189" t="s">
        <v>1134</v>
      </c>
      <c r="B33" s="201"/>
      <c r="C33" s="184" t="s">
        <v>1135</v>
      </c>
      <c r="D33" s="220" t="s">
        <v>1136</v>
      </c>
      <c r="E33" s="202" t="s">
        <v>1117</v>
      </c>
      <c r="F33" s="221">
        <v>6</v>
      </c>
      <c r="G33" s="203"/>
      <c r="H33" s="204"/>
      <c r="I33" s="200">
        <f t="shared" si="0"/>
        <v>0</v>
      </c>
      <c r="J33" s="200">
        <f t="shared" si="1"/>
        <v>0</v>
      </c>
    </row>
    <row r="34" spans="1:10" ht="13.5">
      <c r="A34" s="189" t="s">
        <v>4</v>
      </c>
      <c r="B34" s="201"/>
      <c r="C34" s="184" t="s">
        <v>1137</v>
      </c>
      <c r="D34" s="220" t="s">
        <v>1138</v>
      </c>
      <c r="E34" s="202" t="s">
        <v>1117</v>
      </c>
      <c r="F34" s="221">
        <v>10</v>
      </c>
      <c r="G34" s="203"/>
      <c r="H34" s="204"/>
      <c r="I34" s="200">
        <f t="shared" si="0"/>
        <v>0</v>
      </c>
      <c r="J34" s="200">
        <f t="shared" si="1"/>
        <v>0</v>
      </c>
    </row>
    <row r="35" spans="1:10" ht="13.5">
      <c r="A35" s="189" t="s">
        <v>135</v>
      </c>
      <c r="B35" s="201"/>
      <c r="C35" s="184" t="s">
        <v>1137</v>
      </c>
      <c r="D35" s="220" t="s">
        <v>1139</v>
      </c>
      <c r="E35" s="202" t="s">
        <v>1117</v>
      </c>
      <c r="F35" s="221">
        <v>11</v>
      </c>
      <c r="G35" s="203"/>
      <c r="H35" s="204"/>
      <c r="I35" s="200">
        <f t="shared" si="0"/>
        <v>0</v>
      </c>
      <c r="J35" s="200">
        <f t="shared" si="1"/>
        <v>0</v>
      </c>
    </row>
    <row r="36" spans="1:10" ht="13.5">
      <c r="A36" s="189"/>
      <c r="B36" s="201"/>
      <c r="C36" s="211"/>
      <c r="D36" s="220"/>
      <c r="E36" s="202"/>
      <c r="F36" s="221"/>
      <c r="G36" s="203"/>
      <c r="H36" s="204"/>
      <c r="I36" s="200">
        <f t="shared" si="0"/>
        <v>0</v>
      </c>
      <c r="J36" s="200">
        <f t="shared" si="1"/>
        <v>0</v>
      </c>
    </row>
    <row r="37" spans="1:10" ht="19.15" customHeight="1">
      <c r="A37" s="222"/>
      <c r="B37" s="201"/>
      <c r="C37" s="223"/>
      <c r="D37" s="224" t="s">
        <v>1140</v>
      </c>
      <c r="E37" s="225"/>
      <c r="F37" s="221"/>
      <c r="G37" s="226"/>
      <c r="H37" s="227"/>
      <c r="I37" s="200">
        <f t="shared" si="0"/>
        <v>0</v>
      </c>
      <c r="J37" s="200">
        <f t="shared" si="1"/>
        <v>0</v>
      </c>
    </row>
    <row r="38" spans="1:10" ht="13.5">
      <c r="A38" s="222"/>
      <c r="B38" s="201"/>
      <c r="C38" s="211"/>
      <c r="D38" s="228"/>
      <c r="E38" s="225"/>
      <c r="F38" s="221"/>
      <c r="G38" s="226"/>
      <c r="H38" s="227"/>
      <c r="I38" s="200">
        <f t="shared" si="0"/>
        <v>0</v>
      </c>
      <c r="J38" s="200">
        <f t="shared" si="1"/>
        <v>0</v>
      </c>
    </row>
    <row r="39" spans="1:10" ht="13.5">
      <c r="A39" s="189" t="s">
        <v>1141</v>
      </c>
      <c r="B39" s="201"/>
      <c r="C39" s="229" t="s">
        <v>730</v>
      </c>
      <c r="D39" s="228" t="s">
        <v>1142</v>
      </c>
      <c r="E39" s="202" t="s">
        <v>150</v>
      </c>
      <c r="F39" s="221">
        <v>3</v>
      </c>
      <c r="G39" s="203"/>
      <c r="H39" s="204"/>
      <c r="I39" s="200">
        <f t="shared" si="0"/>
        <v>0</v>
      </c>
      <c r="J39" s="200">
        <f t="shared" si="1"/>
        <v>0</v>
      </c>
    </row>
    <row r="40" spans="1:10" ht="13.5">
      <c r="A40" s="189" t="s">
        <v>1143</v>
      </c>
      <c r="B40" s="201"/>
      <c r="C40" s="229" t="s">
        <v>730</v>
      </c>
      <c r="D40" s="228" t="s">
        <v>1144</v>
      </c>
      <c r="E40" s="202" t="s">
        <v>150</v>
      </c>
      <c r="F40" s="221">
        <v>2</v>
      </c>
      <c r="G40" s="203"/>
      <c r="H40" s="204"/>
      <c r="I40" s="200">
        <f t="shared" si="0"/>
        <v>0</v>
      </c>
      <c r="J40" s="200">
        <f t="shared" si="1"/>
        <v>0</v>
      </c>
    </row>
    <row r="41" spans="1:10" ht="13.5">
      <c r="A41" s="189" t="s">
        <v>1145</v>
      </c>
      <c r="B41" s="201"/>
      <c r="C41" s="229" t="s">
        <v>730</v>
      </c>
      <c r="D41" s="228" t="s">
        <v>1146</v>
      </c>
      <c r="E41" s="202" t="s">
        <v>150</v>
      </c>
      <c r="F41" s="221">
        <v>8</v>
      </c>
      <c r="G41" s="203"/>
      <c r="H41" s="204"/>
      <c r="I41" s="200">
        <f t="shared" si="0"/>
        <v>0</v>
      </c>
      <c r="J41" s="200">
        <f t="shared" si="1"/>
        <v>0</v>
      </c>
    </row>
    <row r="42" spans="1:10" ht="13.5">
      <c r="A42" s="189" t="s">
        <v>1147</v>
      </c>
      <c r="B42" s="201"/>
      <c r="C42" s="229" t="s">
        <v>730</v>
      </c>
      <c r="D42" s="228" t="s">
        <v>1148</v>
      </c>
      <c r="E42" s="202" t="s">
        <v>150</v>
      </c>
      <c r="F42" s="221">
        <v>6</v>
      </c>
      <c r="G42" s="203"/>
      <c r="H42" s="204"/>
      <c r="I42" s="200">
        <f t="shared" si="0"/>
        <v>0</v>
      </c>
      <c r="J42" s="200">
        <f t="shared" si="1"/>
        <v>0</v>
      </c>
    </row>
    <row r="43" spans="1:10" ht="13.5">
      <c r="A43" s="189"/>
      <c r="B43" s="201"/>
      <c r="C43" s="211"/>
      <c r="D43" s="228"/>
      <c r="E43" s="202"/>
      <c r="F43" s="221"/>
      <c r="G43" s="203"/>
      <c r="H43" s="204"/>
      <c r="I43" s="200">
        <f t="shared" si="0"/>
        <v>0</v>
      </c>
      <c r="J43" s="200">
        <f t="shared" si="1"/>
        <v>0</v>
      </c>
    </row>
    <row r="44" spans="1:10" ht="20.45" customHeight="1">
      <c r="A44" s="189" t="s">
        <v>3</v>
      </c>
      <c r="B44" s="201"/>
      <c r="C44" s="229" t="s">
        <v>730</v>
      </c>
      <c r="D44" s="228" t="s">
        <v>1368</v>
      </c>
      <c r="E44" s="202" t="s">
        <v>140</v>
      </c>
      <c r="F44" s="230">
        <v>15</v>
      </c>
      <c r="G44" s="203"/>
      <c r="H44" s="204"/>
      <c r="I44" s="200">
        <f t="shared" si="0"/>
        <v>0</v>
      </c>
      <c r="J44" s="200">
        <f t="shared" si="1"/>
        <v>0</v>
      </c>
    </row>
    <row r="45" spans="1:10" ht="24" customHeight="1">
      <c r="A45" s="189" t="s">
        <v>1149</v>
      </c>
      <c r="B45" s="201"/>
      <c r="C45" s="229" t="s">
        <v>730</v>
      </c>
      <c r="D45" s="228" t="s">
        <v>1150</v>
      </c>
      <c r="E45" s="202" t="s">
        <v>1048</v>
      </c>
      <c r="F45" s="209">
        <v>5</v>
      </c>
      <c r="G45" s="203"/>
      <c r="H45" s="204"/>
      <c r="I45" s="200">
        <f t="shared" si="0"/>
        <v>0</v>
      </c>
      <c r="J45" s="200">
        <f t="shared" si="1"/>
        <v>0</v>
      </c>
    </row>
    <row r="46" spans="1:10" ht="13.5">
      <c r="A46" s="189"/>
      <c r="B46" s="201"/>
      <c r="C46" s="211"/>
      <c r="D46" s="231"/>
      <c r="E46" s="202"/>
      <c r="F46" s="218"/>
      <c r="G46" s="203"/>
      <c r="H46" s="204"/>
      <c r="I46" s="200">
        <f t="shared" si="0"/>
        <v>0</v>
      </c>
      <c r="J46" s="200">
        <f t="shared" si="1"/>
        <v>0</v>
      </c>
    </row>
    <row r="47" spans="1:10" ht="20.45" customHeight="1">
      <c r="A47" s="189"/>
      <c r="B47" s="201"/>
      <c r="C47" s="229"/>
      <c r="D47" s="191" t="s">
        <v>1151</v>
      </c>
      <c r="E47" s="202"/>
      <c r="F47" s="218"/>
      <c r="G47" s="203"/>
      <c r="H47" s="204"/>
      <c r="I47" s="200">
        <f t="shared" si="0"/>
        <v>0</v>
      </c>
      <c r="J47" s="200">
        <f t="shared" si="1"/>
        <v>0</v>
      </c>
    </row>
    <row r="48" spans="1:10" ht="13.5">
      <c r="A48" s="189"/>
      <c r="B48" s="201"/>
      <c r="C48" s="229"/>
      <c r="D48" s="228"/>
      <c r="E48" s="202"/>
      <c r="F48" s="218"/>
      <c r="G48" s="203"/>
      <c r="H48" s="204"/>
      <c r="I48" s="200">
        <f t="shared" si="0"/>
        <v>0</v>
      </c>
      <c r="J48" s="200">
        <f t="shared" si="1"/>
        <v>0</v>
      </c>
    </row>
    <row r="49" spans="1:10" ht="18" customHeight="1">
      <c r="A49" s="189" t="s">
        <v>1152</v>
      </c>
      <c r="B49" s="201" t="s">
        <v>1153</v>
      </c>
      <c r="C49" s="232" t="s">
        <v>1154</v>
      </c>
      <c r="D49" s="233" t="s">
        <v>1367</v>
      </c>
      <c r="E49" s="202" t="s">
        <v>150</v>
      </c>
      <c r="F49" s="218">
        <v>3</v>
      </c>
      <c r="G49" s="203"/>
      <c r="H49" s="204"/>
      <c r="I49" s="200">
        <f t="shared" si="0"/>
        <v>0</v>
      </c>
      <c r="J49" s="200">
        <f t="shared" si="1"/>
        <v>0</v>
      </c>
    </row>
    <row r="50" spans="1:10" ht="13.5">
      <c r="A50" s="189"/>
      <c r="B50" s="201"/>
      <c r="C50" s="211"/>
      <c r="D50" s="192"/>
      <c r="E50" s="202"/>
      <c r="F50" s="218"/>
      <c r="G50" s="203"/>
      <c r="H50" s="204"/>
      <c r="I50" s="200">
        <f t="shared" si="0"/>
        <v>0</v>
      </c>
      <c r="J50" s="200">
        <f t="shared" si="1"/>
        <v>0</v>
      </c>
    </row>
    <row r="51" spans="1:10" ht="29.65" customHeight="1">
      <c r="A51" s="189"/>
      <c r="B51" s="201"/>
      <c r="C51" s="219"/>
      <c r="D51" s="217" t="s">
        <v>1133</v>
      </c>
      <c r="E51" s="202"/>
      <c r="F51" s="218"/>
      <c r="G51" s="203"/>
      <c r="H51" s="204"/>
      <c r="I51" s="200">
        <f t="shared" si="0"/>
        <v>0</v>
      </c>
      <c r="J51" s="200">
        <f t="shared" si="1"/>
        <v>0</v>
      </c>
    </row>
    <row r="52" spans="1:10" ht="13.5">
      <c r="A52" s="189" t="s">
        <v>850</v>
      </c>
      <c r="B52" s="201"/>
      <c r="C52" s="184" t="s">
        <v>1137</v>
      </c>
      <c r="D52" s="220" t="s">
        <v>1138</v>
      </c>
      <c r="E52" s="202" t="s">
        <v>1117</v>
      </c>
      <c r="F52" s="221">
        <v>5</v>
      </c>
      <c r="G52" s="203"/>
      <c r="H52" s="204"/>
      <c r="I52" s="200">
        <f t="shared" si="0"/>
        <v>0</v>
      </c>
      <c r="J52" s="200">
        <f t="shared" si="1"/>
        <v>0</v>
      </c>
    </row>
    <row r="53" spans="1:10" ht="13.5">
      <c r="A53" s="189" t="s">
        <v>1155</v>
      </c>
      <c r="B53" s="201"/>
      <c r="C53" s="184" t="s">
        <v>1137</v>
      </c>
      <c r="D53" s="220" t="s">
        <v>1139</v>
      </c>
      <c r="E53" s="202" t="s">
        <v>1117</v>
      </c>
      <c r="F53" s="221">
        <v>7</v>
      </c>
      <c r="G53" s="203"/>
      <c r="H53" s="204"/>
      <c r="I53" s="200">
        <f t="shared" si="0"/>
        <v>0</v>
      </c>
      <c r="J53" s="200">
        <f t="shared" si="1"/>
        <v>0</v>
      </c>
    </row>
    <row r="54" spans="1:10" ht="13.5">
      <c r="A54" s="189"/>
      <c r="B54" s="201"/>
      <c r="C54" s="211"/>
      <c r="D54" s="228"/>
      <c r="E54" s="202"/>
      <c r="F54" s="209"/>
      <c r="G54" s="203"/>
      <c r="H54" s="204"/>
      <c r="I54" s="200">
        <f t="shared" si="0"/>
        <v>0</v>
      </c>
      <c r="J54" s="200">
        <f t="shared" si="1"/>
        <v>0</v>
      </c>
    </row>
    <row r="55" spans="1:10" ht="15.6" customHeight="1">
      <c r="A55" s="189"/>
      <c r="B55" s="201"/>
      <c r="C55" s="223"/>
      <c r="D55" s="224" t="s">
        <v>1140</v>
      </c>
      <c r="E55" s="202"/>
      <c r="F55" s="221"/>
      <c r="G55" s="203"/>
      <c r="H55" s="204"/>
      <c r="I55" s="200">
        <f t="shared" si="0"/>
        <v>0</v>
      </c>
      <c r="J55" s="200">
        <f t="shared" si="1"/>
        <v>0</v>
      </c>
    </row>
    <row r="56" spans="1:10" ht="13.5">
      <c r="A56" s="189" t="s">
        <v>1156</v>
      </c>
      <c r="B56" s="201"/>
      <c r="C56" s="229" t="s">
        <v>730</v>
      </c>
      <c r="D56" s="228" t="s">
        <v>1148</v>
      </c>
      <c r="E56" s="202" t="s">
        <v>150</v>
      </c>
      <c r="F56" s="221">
        <v>4</v>
      </c>
      <c r="G56" s="203"/>
      <c r="H56" s="204"/>
      <c r="I56" s="200">
        <f t="shared" si="0"/>
        <v>0</v>
      </c>
      <c r="J56" s="200">
        <f t="shared" si="1"/>
        <v>0</v>
      </c>
    </row>
    <row r="57" spans="1:10" ht="13.5">
      <c r="A57" s="189"/>
      <c r="B57" s="201"/>
      <c r="C57" s="234"/>
      <c r="D57" s="211"/>
      <c r="E57" s="202"/>
      <c r="F57" s="235"/>
      <c r="G57" s="203"/>
      <c r="H57" s="204"/>
      <c r="I57" s="200">
        <f t="shared" si="0"/>
        <v>0</v>
      </c>
      <c r="J57" s="200">
        <f t="shared" si="1"/>
        <v>0</v>
      </c>
    </row>
    <row r="58" spans="1:10" ht="14.1" customHeight="1">
      <c r="A58" s="189" t="s">
        <v>1157</v>
      </c>
      <c r="B58" s="201"/>
      <c r="C58" s="229" t="s">
        <v>730</v>
      </c>
      <c r="D58" s="228" t="s">
        <v>1158</v>
      </c>
      <c r="E58" s="202" t="s">
        <v>140</v>
      </c>
      <c r="F58" s="209">
        <v>5</v>
      </c>
      <c r="G58" s="203"/>
      <c r="H58" s="204"/>
      <c r="I58" s="200">
        <f t="shared" si="0"/>
        <v>0</v>
      </c>
      <c r="J58" s="200">
        <f t="shared" si="1"/>
        <v>0</v>
      </c>
    </row>
    <row r="59" spans="1:10" ht="24" customHeight="1">
      <c r="A59" s="189" t="s">
        <v>1159</v>
      </c>
      <c r="B59" s="201"/>
      <c r="C59" s="229" t="s">
        <v>730</v>
      </c>
      <c r="D59" s="228" t="s">
        <v>1366</v>
      </c>
      <c r="E59" s="202" t="s">
        <v>1048</v>
      </c>
      <c r="F59" s="230">
        <v>5</v>
      </c>
      <c r="G59" s="203"/>
      <c r="H59" s="204"/>
      <c r="I59" s="200">
        <f t="shared" si="0"/>
        <v>0</v>
      </c>
      <c r="J59" s="200">
        <f t="shared" si="1"/>
        <v>0</v>
      </c>
    </row>
    <row r="60" spans="1:10" ht="13.5">
      <c r="A60" s="189"/>
      <c r="B60" s="236"/>
      <c r="C60" s="184"/>
      <c r="D60" s="237"/>
      <c r="E60" s="238"/>
      <c r="F60" s="238"/>
      <c r="G60" s="203"/>
      <c r="H60" s="204"/>
      <c r="I60" s="200">
        <f t="shared" si="0"/>
        <v>0</v>
      </c>
      <c r="J60" s="200">
        <f t="shared" si="1"/>
        <v>0</v>
      </c>
    </row>
    <row r="61" spans="1:10" ht="13.5">
      <c r="A61" s="189"/>
      <c r="B61" s="236"/>
      <c r="C61" s="184"/>
      <c r="D61" s="237"/>
      <c r="E61" s="238"/>
      <c r="F61" s="238"/>
      <c r="G61" s="203"/>
      <c r="H61" s="204"/>
      <c r="I61" s="200">
        <f t="shared" si="0"/>
        <v>0</v>
      </c>
      <c r="J61" s="200">
        <f t="shared" si="1"/>
        <v>0</v>
      </c>
    </row>
    <row r="62" spans="1:10" ht="15.6" customHeight="1">
      <c r="A62" s="189"/>
      <c r="B62" s="201"/>
      <c r="C62" s="229"/>
      <c r="D62" s="239" t="s">
        <v>1160</v>
      </c>
      <c r="E62" s="238"/>
      <c r="F62" s="238"/>
      <c r="G62" s="203"/>
      <c r="H62" s="204"/>
      <c r="I62" s="200">
        <f t="shared" si="0"/>
        <v>0</v>
      </c>
      <c r="J62" s="200">
        <f t="shared" si="1"/>
        <v>0</v>
      </c>
    </row>
    <row r="63" spans="1:10" ht="13.5">
      <c r="A63" s="189"/>
      <c r="B63" s="240"/>
      <c r="C63" s="240"/>
      <c r="D63" s="241"/>
      <c r="E63" s="238"/>
      <c r="F63" s="238"/>
      <c r="G63" s="203"/>
      <c r="H63" s="204"/>
      <c r="I63" s="200">
        <f t="shared" si="0"/>
        <v>0</v>
      </c>
      <c r="J63" s="200">
        <f t="shared" si="1"/>
        <v>0</v>
      </c>
    </row>
    <row r="64" spans="1:10" ht="33" customHeight="1">
      <c r="A64" s="189" t="s">
        <v>1161</v>
      </c>
      <c r="B64" s="240" t="s">
        <v>1162</v>
      </c>
      <c r="C64" s="242" t="s">
        <v>1163</v>
      </c>
      <c r="D64" s="243" t="s">
        <v>1208</v>
      </c>
      <c r="E64" s="202" t="s">
        <v>150</v>
      </c>
      <c r="F64" s="244">
        <v>1</v>
      </c>
      <c r="G64" s="245"/>
      <c r="H64" s="204"/>
      <c r="I64" s="200">
        <f t="shared" si="0"/>
        <v>0</v>
      </c>
      <c r="J64" s="200">
        <f t="shared" si="1"/>
        <v>0</v>
      </c>
    </row>
    <row r="65" spans="1:10" ht="32.45" customHeight="1">
      <c r="A65" s="189" t="s">
        <v>1164</v>
      </c>
      <c r="B65" s="240"/>
      <c r="C65" s="242" t="s">
        <v>1165</v>
      </c>
      <c r="D65" s="246" t="s">
        <v>1209</v>
      </c>
      <c r="E65" s="238" t="s">
        <v>1117</v>
      </c>
      <c r="F65" s="247">
        <v>90</v>
      </c>
      <c r="G65" s="203"/>
      <c r="H65" s="204"/>
      <c r="I65" s="200">
        <f t="shared" si="0"/>
        <v>0</v>
      </c>
      <c r="J65" s="200">
        <f t="shared" si="1"/>
        <v>0</v>
      </c>
    </row>
    <row r="66" spans="1:10" ht="16.5" customHeight="1">
      <c r="A66" s="189" t="s">
        <v>1166</v>
      </c>
      <c r="B66" s="240"/>
      <c r="C66" s="229" t="s">
        <v>730</v>
      </c>
      <c r="D66" s="248" t="s">
        <v>1167</v>
      </c>
      <c r="E66" s="238" t="s">
        <v>1048</v>
      </c>
      <c r="F66" s="244">
        <v>17</v>
      </c>
      <c r="G66" s="203"/>
      <c r="H66" s="204"/>
      <c r="I66" s="200">
        <f t="shared" si="0"/>
        <v>0</v>
      </c>
      <c r="J66" s="200">
        <f t="shared" si="1"/>
        <v>0</v>
      </c>
    </row>
    <row r="67" spans="1:10" ht="13.5">
      <c r="A67" s="189"/>
      <c r="B67" s="240"/>
      <c r="C67" s="240"/>
      <c r="D67" s="248"/>
      <c r="E67" s="238"/>
      <c r="F67" s="244"/>
      <c r="G67" s="203"/>
      <c r="H67" s="204"/>
      <c r="I67" s="200">
        <f t="shared" si="0"/>
        <v>0</v>
      </c>
      <c r="J67" s="200">
        <f t="shared" si="1"/>
        <v>0</v>
      </c>
    </row>
    <row r="68" spans="1:10" ht="30" customHeight="1">
      <c r="A68" s="189" t="s">
        <v>492</v>
      </c>
      <c r="B68" s="240" t="s">
        <v>1168</v>
      </c>
      <c r="C68" s="242" t="s">
        <v>1169</v>
      </c>
      <c r="D68" s="248" t="s">
        <v>1210</v>
      </c>
      <c r="E68" s="202" t="s">
        <v>150</v>
      </c>
      <c r="F68" s="244">
        <v>7</v>
      </c>
      <c r="G68" s="245"/>
      <c r="H68" s="204"/>
      <c r="I68" s="200">
        <f t="shared" si="0"/>
        <v>0</v>
      </c>
      <c r="J68" s="200">
        <f t="shared" si="1"/>
        <v>0</v>
      </c>
    </row>
    <row r="69" spans="1:10" ht="30.95" customHeight="1">
      <c r="A69" s="189" t="s">
        <v>1170</v>
      </c>
      <c r="B69" s="249" t="s">
        <v>1171</v>
      </c>
      <c r="C69" s="242" t="s">
        <v>1169</v>
      </c>
      <c r="D69" s="248" t="s">
        <v>1211</v>
      </c>
      <c r="E69" s="202" t="s">
        <v>150</v>
      </c>
      <c r="F69" s="250">
        <v>4</v>
      </c>
      <c r="G69" s="251"/>
      <c r="H69" s="204"/>
      <c r="I69" s="200">
        <f t="shared" si="0"/>
        <v>0</v>
      </c>
      <c r="J69" s="200">
        <f t="shared" si="1"/>
        <v>0</v>
      </c>
    </row>
    <row r="70" spans="1:10" ht="30.95" customHeight="1">
      <c r="A70" s="189" t="s">
        <v>1172</v>
      </c>
      <c r="B70" s="240" t="s">
        <v>1173</v>
      </c>
      <c r="C70" s="242" t="s">
        <v>1169</v>
      </c>
      <c r="D70" s="248" t="s">
        <v>1212</v>
      </c>
      <c r="E70" s="202" t="s">
        <v>150</v>
      </c>
      <c r="F70" s="244">
        <v>1</v>
      </c>
      <c r="G70" s="245"/>
      <c r="H70" s="204"/>
      <c r="I70" s="200">
        <f t="shared" si="0"/>
        <v>0</v>
      </c>
      <c r="J70" s="200">
        <f t="shared" si="1"/>
        <v>0</v>
      </c>
    </row>
    <row r="71" spans="1:10" ht="20.45" customHeight="1">
      <c r="A71" s="189" t="s">
        <v>1174</v>
      </c>
      <c r="B71" s="240"/>
      <c r="C71" s="229" t="s">
        <v>730</v>
      </c>
      <c r="D71" s="252" t="s">
        <v>1175</v>
      </c>
      <c r="E71" s="202" t="s">
        <v>150</v>
      </c>
      <c r="F71" s="212">
        <v>8</v>
      </c>
      <c r="G71" s="245"/>
      <c r="H71" s="204"/>
      <c r="I71" s="200">
        <f t="shared" si="0"/>
        <v>0</v>
      </c>
      <c r="J71" s="200">
        <f t="shared" si="1"/>
        <v>0</v>
      </c>
    </row>
    <row r="72" spans="1:10" ht="22.15" customHeight="1">
      <c r="A72" s="189" t="s">
        <v>1176</v>
      </c>
      <c r="B72" s="201"/>
      <c r="C72" s="229" t="s">
        <v>730</v>
      </c>
      <c r="D72" s="243" t="s">
        <v>1177</v>
      </c>
      <c r="E72" s="202" t="s">
        <v>150</v>
      </c>
      <c r="F72" s="247">
        <v>11</v>
      </c>
      <c r="G72" s="245"/>
      <c r="H72" s="204"/>
      <c r="I72" s="200">
        <f t="shared" si="0"/>
        <v>0</v>
      </c>
      <c r="J72" s="200">
        <f t="shared" si="1"/>
        <v>0</v>
      </c>
    </row>
    <row r="73" spans="1:10" ht="13.5">
      <c r="A73" s="189"/>
      <c r="B73" s="201"/>
      <c r="C73" s="229"/>
      <c r="D73" s="253"/>
      <c r="E73" s="238"/>
      <c r="F73" s="254"/>
      <c r="G73" s="203"/>
      <c r="H73" s="204"/>
      <c r="I73" s="200">
        <f t="shared" si="0"/>
        <v>0</v>
      </c>
      <c r="J73" s="200">
        <f t="shared" si="1"/>
        <v>0</v>
      </c>
    </row>
    <row r="74" spans="1:10" ht="15.6" customHeight="1">
      <c r="A74" s="189" t="s">
        <v>1178</v>
      </c>
      <c r="B74" s="201"/>
      <c r="C74" s="229" t="s">
        <v>730</v>
      </c>
      <c r="D74" s="228" t="s">
        <v>1158</v>
      </c>
      <c r="E74" s="238" t="s">
        <v>1048</v>
      </c>
      <c r="F74" s="209">
        <v>10</v>
      </c>
      <c r="G74" s="203"/>
      <c r="H74" s="204"/>
      <c r="I74" s="200">
        <f t="shared" si="0"/>
        <v>0</v>
      </c>
      <c r="J74" s="200">
        <f t="shared" si="1"/>
        <v>0</v>
      </c>
    </row>
    <row r="75" spans="1:10" ht="16.9" customHeight="1">
      <c r="A75" s="189" t="s">
        <v>1179</v>
      </c>
      <c r="B75" s="201"/>
      <c r="C75" s="232" t="s">
        <v>730</v>
      </c>
      <c r="D75" s="255" t="s">
        <v>1180</v>
      </c>
      <c r="E75" s="244" t="s">
        <v>150</v>
      </c>
      <c r="F75" s="238">
        <v>1</v>
      </c>
      <c r="G75" s="203"/>
      <c r="H75" s="204"/>
      <c r="I75" s="200">
        <f t="shared" si="0"/>
        <v>0</v>
      </c>
      <c r="J75" s="200">
        <f t="shared" si="1"/>
        <v>0</v>
      </c>
    </row>
    <row r="76" spans="1:10" ht="13.5">
      <c r="A76" s="189"/>
      <c r="B76" s="201"/>
      <c r="C76" s="211"/>
      <c r="D76" s="255"/>
      <c r="E76" s="244"/>
      <c r="F76" s="238"/>
      <c r="G76" s="203"/>
      <c r="H76" s="204"/>
      <c r="I76" s="200"/>
      <c r="J76" s="200"/>
    </row>
    <row r="77" spans="1:10" ht="16.9" customHeight="1">
      <c r="A77" s="189"/>
      <c r="B77" s="236"/>
      <c r="C77" s="184"/>
      <c r="D77" s="256" t="s">
        <v>1181</v>
      </c>
      <c r="E77" s="238"/>
      <c r="F77" s="238"/>
      <c r="G77" s="203"/>
      <c r="H77" s="204"/>
      <c r="I77" s="200">
        <f t="shared" si="0"/>
        <v>0</v>
      </c>
      <c r="J77" s="200">
        <f t="shared" si="1"/>
        <v>0</v>
      </c>
    </row>
    <row r="78" spans="1:10" ht="17.45" customHeight="1">
      <c r="A78" s="189" t="s">
        <v>1182</v>
      </c>
      <c r="B78" s="190"/>
      <c r="C78" s="194"/>
      <c r="D78" s="195" t="s">
        <v>1183</v>
      </c>
      <c r="E78" s="257" t="s">
        <v>1184</v>
      </c>
      <c r="F78" s="257">
        <v>30</v>
      </c>
      <c r="G78" s="198"/>
      <c r="H78" s="199"/>
      <c r="I78" s="200">
        <f aca="true" t="shared" si="2" ref="I78:I85">SUM(F78*G78)</f>
        <v>0</v>
      </c>
      <c r="J78" s="200">
        <f aca="true" t="shared" si="3" ref="J78:J85">F78*H78</f>
        <v>0</v>
      </c>
    </row>
    <row r="79" spans="1:10" ht="19.15" customHeight="1">
      <c r="A79" s="189"/>
      <c r="B79" s="190"/>
      <c r="C79" s="194"/>
      <c r="D79" s="195" t="s">
        <v>1185</v>
      </c>
      <c r="E79" s="257"/>
      <c r="F79" s="257"/>
      <c r="G79" s="198"/>
      <c r="H79" s="199"/>
      <c r="I79" s="200">
        <f t="shared" si="2"/>
        <v>0</v>
      </c>
      <c r="J79" s="200">
        <f t="shared" si="3"/>
        <v>0</v>
      </c>
    </row>
    <row r="80" spans="1:10" ht="19.15" customHeight="1">
      <c r="A80" s="189"/>
      <c r="B80" s="190"/>
      <c r="C80" s="194"/>
      <c r="D80" s="195" t="s">
        <v>1186</v>
      </c>
      <c r="E80" s="257"/>
      <c r="F80" s="257"/>
      <c r="G80" s="198"/>
      <c r="H80" s="199"/>
      <c r="I80" s="200">
        <f t="shared" si="2"/>
        <v>0</v>
      </c>
      <c r="J80" s="200">
        <f t="shared" si="3"/>
        <v>0</v>
      </c>
    </row>
    <row r="81" spans="1:10" ht="21.6" customHeight="1">
      <c r="A81" s="189"/>
      <c r="B81" s="190"/>
      <c r="C81" s="194"/>
      <c r="D81" s="195" t="s">
        <v>1187</v>
      </c>
      <c r="E81" s="257"/>
      <c r="F81" s="257"/>
      <c r="G81" s="198"/>
      <c r="H81" s="199"/>
      <c r="I81" s="200">
        <f t="shared" si="2"/>
        <v>0</v>
      </c>
      <c r="J81" s="200">
        <f t="shared" si="3"/>
        <v>0</v>
      </c>
    </row>
    <row r="82" spans="1:10" ht="15">
      <c r="A82" s="189"/>
      <c r="B82" s="190"/>
      <c r="C82" s="194"/>
      <c r="D82" s="258"/>
      <c r="E82" s="259"/>
      <c r="F82" s="257"/>
      <c r="G82" s="198"/>
      <c r="H82" s="199"/>
      <c r="I82" s="200">
        <f t="shared" si="2"/>
        <v>0</v>
      </c>
      <c r="J82" s="200">
        <f t="shared" si="3"/>
        <v>0</v>
      </c>
    </row>
    <row r="83" spans="1:10" ht="15.6" customHeight="1">
      <c r="A83" s="189" t="s">
        <v>1188</v>
      </c>
      <c r="B83" s="190"/>
      <c r="C83" s="194"/>
      <c r="D83" s="195" t="s">
        <v>1189</v>
      </c>
      <c r="E83" s="196" t="s">
        <v>289</v>
      </c>
      <c r="F83" s="260">
        <v>1</v>
      </c>
      <c r="G83" s="198"/>
      <c r="H83" s="199"/>
      <c r="I83" s="200">
        <f t="shared" si="2"/>
        <v>0</v>
      </c>
      <c r="J83" s="200">
        <f t="shared" si="3"/>
        <v>0</v>
      </c>
    </row>
    <row r="84" spans="1:10" ht="13.5">
      <c r="A84" s="189"/>
      <c r="B84" s="190"/>
      <c r="C84" s="194"/>
      <c r="D84" s="195"/>
      <c r="E84" s="196"/>
      <c r="F84" s="260"/>
      <c r="G84" s="198"/>
      <c r="H84" s="199"/>
      <c r="I84" s="200">
        <f t="shared" si="2"/>
        <v>0</v>
      </c>
      <c r="J84" s="200">
        <f t="shared" si="3"/>
        <v>0</v>
      </c>
    </row>
    <row r="85" spans="1:10" ht="13.5">
      <c r="A85" s="189"/>
      <c r="B85" s="190"/>
      <c r="C85" s="194"/>
      <c r="D85" s="195"/>
      <c r="E85" s="196"/>
      <c r="F85" s="260"/>
      <c r="G85" s="198"/>
      <c r="H85" s="199"/>
      <c r="I85" s="200">
        <f t="shared" si="2"/>
        <v>0</v>
      </c>
      <c r="J85" s="200">
        <f t="shared" si="3"/>
        <v>0</v>
      </c>
    </row>
    <row r="86" spans="1:10" ht="14.25" thickBot="1">
      <c r="A86" s="170"/>
      <c r="B86" s="261"/>
      <c r="C86" s="262"/>
      <c r="D86" s="263"/>
      <c r="E86" s="264"/>
      <c r="F86" s="265"/>
      <c r="G86" s="266"/>
      <c r="H86" s="267"/>
      <c r="I86" s="268"/>
      <c r="J86" s="268"/>
    </row>
    <row r="87" spans="1:10" ht="19.9" customHeight="1">
      <c r="A87" s="189"/>
      <c r="B87" s="269"/>
      <c r="C87" s="270"/>
      <c r="D87" s="271" t="s">
        <v>1190</v>
      </c>
      <c r="E87" s="272"/>
      <c r="F87" s="273"/>
      <c r="G87" s="274"/>
      <c r="H87" s="275"/>
      <c r="I87" s="276">
        <f>SUM(I12:I85)</f>
        <v>0</v>
      </c>
      <c r="J87" s="276">
        <f>SUM(J12:J85)</f>
        <v>0</v>
      </c>
    </row>
    <row r="88" spans="1:10" ht="20.45" customHeight="1">
      <c r="A88" s="170"/>
      <c r="B88" s="277"/>
      <c r="C88" s="278"/>
      <c r="D88" s="271" t="s">
        <v>1191</v>
      </c>
      <c r="E88" s="279"/>
      <c r="F88" s="280"/>
      <c r="G88" s="281"/>
      <c r="H88" s="282"/>
      <c r="I88" s="283">
        <f>SUM(I87:J87)</f>
        <v>0</v>
      </c>
      <c r="J88" s="284"/>
    </row>
    <row r="89" spans="1:10" ht="13.5">
      <c r="A89" s="285"/>
      <c r="B89" s="286"/>
      <c r="C89" s="287"/>
      <c r="D89" s="286"/>
      <c r="E89" s="286"/>
      <c r="F89" s="288"/>
      <c r="G89" s="289"/>
      <c r="H89" s="290"/>
      <c r="I89" s="291"/>
      <c r="J89" s="291"/>
    </row>
    <row r="90" spans="1:10" ht="13.5">
      <c r="A90" s="285"/>
      <c r="B90" s="286"/>
      <c r="C90" s="287"/>
      <c r="D90" s="286"/>
      <c r="E90" s="286"/>
      <c r="F90" s="288"/>
      <c r="G90" s="289"/>
      <c r="H90" s="290"/>
      <c r="I90" s="291"/>
      <c r="J90" s="291"/>
    </row>
    <row r="91" spans="1:10" ht="18.6" customHeight="1">
      <c r="A91" s="416" t="s">
        <v>1192</v>
      </c>
      <c r="B91" s="416"/>
      <c r="C91" s="416"/>
      <c r="D91" s="292" t="s">
        <v>1193</v>
      </c>
      <c r="E91" s="293"/>
      <c r="F91" s="294"/>
      <c r="G91" s="295"/>
      <c r="H91" s="294"/>
      <c r="I91" s="296"/>
      <c r="J91" s="297"/>
    </row>
  </sheetData>
  <mergeCells count="5">
    <mergeCell ref="D3:H3"/>
    <mergeCell ref="D6:F6"/>
    <mergeCell ref="D7:F7"/>
    <mergeCell ref="D8:F8"/>
    <mergeCell ref="A91:C9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Vokoun Pavel, Bc.</cp:lastModifiedBy>
  <dcterms:created xsi:type="dcterms:W3CDTF">2019-02-18T06:11:40Z</dcterms:created>
  <dcterms:modified xsi:type="dcterms:W3CDTF">2021-05-11T06:13:18Z</dcterms:modified>
  <cp:category/>
  <cp:version/>
  <cp:contentType/>
  <cp:contentStatus/>
</cp:coreProperties>
</file>