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rozpočty 2021\export KROS\"/>
    </mc:Choice>
  </mc:AlternateContent>
  <bookViews>
    <workbookView xWindow="0" yWindow="0" windowWidth="0" windowHeight="0"/>
  </bookViews>
  <sheets>
    <sheet name="Rekapitulace stavby" sheetId="1" r:id="rId1"/>
    <sheet name="932-M - Zemní a montážní ..." sheetId="2" r:id="rId2"/>
    <sheet name="932-TSK - Povrchy TSK nad..." sheetId="3" r:id="rId3"/>
    <sheet name="932-OST - Ostatní" sheetId="4" r:id="rId4"/>
    <sheet name="932-Mat - Materiál PREdi" sheetId="5" r:id="rId5"/>
    <sheet name="932-Zhot - Materiál zhoto..." sheetId="6" r:id="rId6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'932-M - Zemní a montážní ...'!$C$135:$K$214</definedName>
    <definedName name="_xlnm.Print_Area" localSheetId="1">'932-M - Zemní a montážní ...'!$C$4:$J$76,'932-M - Zemní a montážní ...'!$C$82:$J$115,'932-M - Zemní a montážní ...'!$C$121:$J$214</definedName>
    <definedName name="_xlnm.Print_Titles" localSheetId="1">'932-M - Zemní a montážní ...'!$135:$135</definedName>
    <definedName name="_xlnm._FilterDatabase" localSheetId="2" hidden="1">'932-TSK - Povrchy TSK nad...'!$C$132:$K$149</definedName>
    <definedName name="_xlnm.Print_Area" localSheetId="2">'932-TSK - Povrchy TSK nad...'!$C$4:$J$76,'932-TSK - Povrchy TSK nad...'!$C$82:$J$112,'932-TSK - Povrchy TSK nad...'!$C$118:$J$149</definedName>
    <definedName name="_xlnm.Print_Titles" localSheetId="2">'932-TSK - Povrchy TSK nad...'!$132:$132</definedName>
    <definedName name="_xlnm._FilterDatabase" localSheetId="3" hidden="1">'932-OST - Ostatní'!$C$133:$K$145</definedName>
    <definedName name="_xlnm.Print_Area" localSheetId="3">'932-OST - Ostatní'!$C$4:$J$76,'932-OST - Ostatní'!$C$82:$J$113,'932-OST - Ostatní'!$C$119:$J$145</definedName>
    <definedName name="_xlnm.Print_Titles" localSheetId="3">'932-OST - Ostatní'!$133:$133</definedName>
    <definedName name="_xlnm._FilterDatabase" localSheetId="4" hidden="1">'932-Mat - Materiál PREdi'!$C$129:$K$131</definedName>
    <definedName name="_xlnm.Print_Area" localSheetId="4">'932-Mat - Materiál PREdi'!$C$4:$J$76,'932-Mat - Materiál PREdi'!$C$82:$J$109,'932-Mat - Materiál PREdi'!$C$115:$J$131</definedName>
    <definedName name="_xlnm.Print_Titles" localSheetId="4">'932-Mat - Materiál PREdi'!$129:$129</definedName>
    <definedName name="_xlnm._FilterDatabase" localSheetId="5" hidden="1">'932-Zhot - Materiál zhoto...'!$C$129:$K$134</definedName>
    <definedName name="_xlnm.Print_Area" localSheetId="5">'932-Zhot - Materiál zhoto...'!$C$4:$J$76,'932-Zhot - Materiál zhoto...'!$C$82:$J$109,'932-Zhot - Materiál zhoto...'!$C$115:$J$134</definedName>
    <definedName name="_xlnm.Print_Titles" localSheetId="5">'932-Zhot - Materiál zhoto...'!$129:$129</definedName>
  </definedNames>
  <calcPr/>
</workbook>
</file>

<file path=xl/calcChain.xml><?xml version="1.0" encoding="utf-8"?>
<calcChain xmlns="http://schemas.openxmlformats.org/spreadsheetml/2006/main">
  <c i="6" l="1" r="J41"/>
  <c r="J40"/>
  <c i="1" r="AY100"/>
  <c i="6" r="J39"/>
  <c i="1" r="AX100"/>
  <c i="6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7"/>
  <c r="J126"/>
  <c r="F126"/>
  <c r="F124"/>
  <c r="E122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4"/>
  <c r="J93"/>
  <c r="F93"/>
  <c r="F91"/>
  <c r="E89"/>
  <c r="J20"/>
  <c r="E20"/>
  <c r="F127"/>
  <c r="J19"/>
  <c r="J14"/>
  <c r="J124"/>
  <c r="E7"/>
  <c r="E85"/>
  <c i="5" r="J41"/>
  <c r="J40"/>
  <c i="1" r="AY99"/>
  <c i="5" r="J39"/>
  <c i="1" r="AX99"/>
  <c i="5" r="BI131"/>
  <c r="BH131"/>
  <c r="BG131"/>
  <c r="BF131"/>
  <c r="T131"/>
  <c r="T130"/>
  <c r="R131"/>
  <c r="R130"/>
  <c r="P131"/>
  <c r="P130"/>
  <c i="1" r="AU99"/>
  <c i="5" r="J127"/>
  <c r="J126"/>
  <c r="F126"/>
  <c r="F124"/>
  <c r="E122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4"/>
  <c r="J93"/>
  <c r="F93"/>
  <c r="F91"/>
  <c r="E89"/>
  <c r="J20"/>
  <c r="E20"/>
  <c r="F127"/>
  <c r="J19"/>
  <c r="J14"/>
  <c r="J91"/>
  <c r="E7"/>
  <c r="E118"/>
  <c i="4" r="J138"/>
  <c r="J41"/>
  <c r="J40"/>
  <c i="1" r="AY98"/>
  <c i="4" r="J39"/>
  <c i="1" r="AX98"/>
  <c i="4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J101"/>
  <c r="BI137"/>
  <c r="BH137"/>
  <c r="BG137"/>
  <c r="BF137"/>
  <c r="T137"/>
  <c r="T136"/>
  <c r="T135"/>
  <c r="R137"/>
  <c r="R136"/>
  <c r="R135"/>
  <c r="P137"/>
  <c r="P136"/>
  <c r="P135"/>
  <c r="J131"/>
  <c r="J130"/>
  <c r="F130"/>
  <c r="F128"/>
  <c r="E126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4"/>
  <c r="J93"/>
  <c r="F93"/>
  <c r="F91"/>
  <c r="E89"/>
  <c r="J20"/>
  <c r="E20"/>
  <c r="F131"/>
  <c r="J19"/>
  <c r="J14"/>
  <c r="J128"/>
  <c r="E7"/>
  <c r="E122"/>
  <c i="3" r="J41"/>
  <c r="J40"/>
  <c i="1" r="AY97"/>
  <c i="3" r="J39"/>
  <c i="1" r="AX97"/>
  <c i="3"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0"/>
  <c r="J129"/>
  <c r="F129"/>
  <c r="F127"/>
  <c r="E125"/>
  <c r="BI110"/>
  <c r="BH110"/>
  <c r="BG110"/>
  <c r="BF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4"/>
  <c r="J93"/>
  <c r="F93"/>
  <c r="F91"/>
  <c r="E89"/>
  <c r="J20"/>
  <c r="E20"/>
  <c r="F94"/>
  <c r="J19"/>
  <c r="J14"/>
  <c r="J127"/>
  <c r="E7"/>
  <c r="E121"/>
  <c i="2" r="J41"/>
  <c r="J40"/>
  <c i="1" r="AY96"/>
  <c i="2" r="J39"/>
  <c i="1" r="AX96"/>
  <c i="2"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J133"/>
  <c r="J132"/>
  <c r="F132"/>
  <c r="F130"/>
  <c r="E128"/>
  <c r="BI113"/>
  <c r="BH113"/>
  <c r="BG113"/>
  <c r="BF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J94"/>
  <c r="J93"/>
  <c r="F93"/>
  <c r="F91"/>
  <c r="E89"/>
  <c r="J20"/>
  <c r="E20"/>
  <c r="F133"/>
  <c r="J19"/>
  <c r="J14"/>
  <c r="J130"/>
  <c r="E7"/>
  <c r="E124"/>
  <c i="1" r="CK106"/>
  <c r="CJ106"/>
  <c r="CI106"/>
  <c r="CH106"/>
  <c r="CG106"/>
  <c r="CF106"/>
  <c r="BZ106"/>
  <c r="CE106"/>
  <c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L90"/>
  <c r="AM90"/>
  <c r="AM89"/>
  <c r="L89"/>
  <c r="AM87"/>
  <c r="L87"/>
  <c r="L85"/>
  <c r="L84"/>
  <c i="6" r="J134"/>
  <c r="J133"/>
  <c r="J132"/>
  <c r="BK131"/>
  <c i="5" r="BK131"/>
  <c i="4" r="J144"/>
  <c r="J143"/>
  <c r="J142"/>
  <c r="J141"/>
  <c r="J140"/>
  <c r="BK137"/>
  <c i="3" r="BK149"/>
  <c r="BK148"/>
  <c r="J145"/>
  <c r="J142"/>
  <c r="J140"/>
  <c r="J139"/>
  <c r="J138"/>
  <c r="BK137"/>
  <c i="2" r="BK214"/>
  <c r="BK206"/>
  <c r="J196"/>
  <c r="BK195"/>
  <c r="J194"/>
  <c r="J189"/>
  <c r="J188"/>
  <c r="J183"/>
  <c r="J172"/>
  <c r="J146"/>
  <c r="J141"/>
  <c r="BK140"/>
  <c r="BK139"/>
  <c i="6" r="BK134"/>
  <c r="BK132"/>
  <c r="J131"/>
  <c i="4" r="BK145"/>
  <c r="BK144"/>
  <c r="BK141"/>
  <c r="BK140"/>
  <c r="J137"/>
  <c i="3" r="J149"/>
  <c r="BK146"/>
  <c r="BK145"/>
  <c r="BK144"/>
  <c r="J143"/>
  <c r="BK142"/>
  <c r="BK141"/>
  <c r="BK139"/>
  <c r="J136"/>
  <c i="2" r="BK213"/>
  <c r="J211"/>
  <c r="J210"/>
  <c r="BK208"/>
  <c r="BK207"/>
  <c r="BK194"/>
  <c r="BK187"/>
  <c r="BK186"/>
  <c r="BK182"/>
  <c r="J181"/>
  <c r="J180"/>
  <c r="J179"/>
  <c r="BK178"/>
  <c r="J177"/>
  <c r="J175"/>
  <c r="J171"/>
  <c r="J169"/>
  <c r="J156"/>
  <c r="BK155"/>
  <c r="J150"/>
  <c r="BK142"/>
  <c i="6" r="BK133"/>
  <c i="5" r="J131"/>
  <c i="4" r="J145"/>
  <c r="BK143"/>
  <c r="BK142"/>
  <c i="3" r="J146"/>
  <c r="J144"/>
  <c r="J141"/>
  <c r="BK138"/>
  <c r="J137"/>
  <c i="2" r="BK204"/>
  <c r="J202"/>
  <c r="BK200"/>
  <c r="BK197"/>
  <c r="J190"/>
  <c r="BK184"/>
  <c r="BK177"/>
  <c r="BK172"/>
  <c r="BK169"/>
  <c r="J166"/>
  <c r="J158"/>
  <c r="BK157"/>
  <c r="BK153"/>
  <c r="J147"/>
  <c i="5" r="J38"/>
  <c i="3" r="J148"/>
  <c r="BK143"/>
  <c r="BK140"/>
  <c r="BK136"/>
  <c i="2" r="J214"/>
  <c r="BK212"/>
  <c r="BK211"/>
  <c r="BK210"/>
  <c r="J208"/>
  <c r="BK201"/>
  <c r="J198"/>
  <c r="J192"/>
  <c r="BK191"/>
  <c r="J187"/>
  <c r="J182"/>
  <c r="J170"/>
  <c r="J163"/>
  <c r="J162"/>
  <c r="J161"/>
  <c r="J153"/>
  <c r="J145"/>
  <c r="J144"/>
  <c r="BK141"/>
  <c i="4" r="F40"/>
  <c i="2" r="J207"/>
  <c r="BK203"/>
  <c r="J201"/>
  <c r="J197"/>
  <c r="BK196"/>
  <c r="BK192"/>
  <c r="J186"/>
  <c r="J185"/>
  <c r="BK181"/>
  <c r="BK176"/>
  <c r="BK168"/>
  <c r="BK167"/>
  <c r="BK166"/>
  <c r="BK162"/>
  <c r="BK161"/>
  <c r="J157"/>
  <c r="J155"/>
  <c r="BK152"/>
  <c r="J149"/>
  <c r="BK145"/>
  <c r="J142"/>
  <c r="J139"/>
  <c r="J213"/>
  <c r="BK202"/>
  <c r="J199"/>
  <c r="BK198"/>
  <c r="BK189"/>
  <c r="BK183"/>
  <c r="BK175"/>
  <c r="J173"/>
  <c r="J168"/>
  <c r="BK165"/>
  <c r="BK150"/>
  <c r="BK147"/>
  <c r="J143"/>
  <c r="J140"/>
  <c r="J212"/>
  <c r="BK193"/>
  <c r="BK188"/>
  <c r="BK180"/>
  <c r="J176"/>
  <c r="BK174"/>
  <c r="BK170"/>
  <c r="J164"/>
  <c r="J160"/>
  <c r="BK159"/>
  <c r="BK148"/>
  <c r="BK143"/>
  <c i="1" r="AS95"/>
  <c i="3" r="F38"/>
  <c i="2" r="J206"/>
  <c r="J204"/>
  <c r="J203"/>
  <c r="J200"/>
  <c r="BK199"/>
  <c r="J195"/>
  <c r="J193"/>
  <c r="J191"/>
  <c r="BK190"/>
  <c r="BK185"/>
  <c r="J184"/>
  <c r="BK179"/>
  <c r="J178"/>
  <c r="J174"/>
  <c r="BK173"/>
  <c r="BK171"/>
  <c r="J167"/>
  <c r="J165"/>
  <c r="BK164"/>
  <c r="BK163"/>
  <c r="BK160"/>
  <c r="J159"/>
  <c r="BK158"/>
  <c r="BK156"/>
  <c r="J152"/>
  <c r="BK149"/>
  <c r="J148"/>
  <c r="BK146"/>
  <c r="BK144"/>
  <c l="1" r="P138"/>
  <c r="P205"/>
  <c r="P154"/>
  <c r="BK138"/>
  <c r="J138"/>
  <c r="J100"/>
  <c r="R151"/>
  <c r="P209"/>
  <c r="BK151"/>
  <c r="J151"/>
  <c r="J101"/>
  <c r="R209"/>
  <c i="3" r="BE137"/>
  <c i="2" r="T151"/>
  <c r="R205"/>
  <c r="R154"/>
  <c i="3" r="P147"/>
  <c r="P135"/>
  <c r="P134"/>
  <c r="P133"/>
  <c i="1" r="AU97"/>
  <c i="2" r="T138"/>
  <c r="BK209"/>
  <c r="J209"/>
  <c r="J104"/>
  <c i="3" r="R147"/>
  <c r="R135"/>
  <c r="R134"/>
  <c r="R133"/>
  <c i="4" r="BK139"/>
  <c r="J139"/>
  <c r="J102"/>
  <c r="R139"/>
  <c r="R134"/>
  <c i="6" r="BK130"/>
  <c r="J130"/>
  <c r="J98"/>
  <c r="J32"/>
  <c r="P130"/>
  <c i="1" r="AU100"/>
  <c i="2" r="P151"/>
  <c r="T209"/>
  <c i="3" r="T147"/>
  <c r="T135"/>
  <c r="T134"/>
  <c r="T133"/>
  <c i="4" r="P139"/>
  <c r="P134"/>
  <c i="1" r="AU98"/>
  <c i="6" r="R130"/>
  <c i="2" r="R138"/>
  <c r="BK205"/>
  <c r="J205"/>
  <c r="J103"/>
  <c r="T205"/>
  <c r="T154"/>
  <c i="3" r="BK147"/>
  <c r="J147"/>
  <c r="J101"/>
  <c i="4" r="T139"/>
  <c r="T134"/>
  <c i="6" r="T130"/>
  <c i="2" r="J91"/>
  <c r="BE142"/>
  <c r="BE145"/>
  <c r="BE181"/>
  <c r="BE198"/>
  <c r="F94"/>
  <c r="BE139"/>
  <c r="BE141"/>
  <c r="BE146"/>
  <c r="BE150"/>
  <c r="BE168"/>
  <c r="BE184"/>
  <c r="BE190"/>
  <c r="BE153"/>
  <c r="BE155"/>
  <c r="BE157"/>
  <c r="BE176"/>
  <c r="BE177"/>
  <c r="BE191"/>
  <c r="BE193"/>
  <c r="BE194"/>
  <c r="BE195"/>
  <c r="BE201"/>
  <c i="3" r="E85"/>
  <c i="2" r="E85"/>
  <c r="BE147"/>
  <c r="BE160"/>
  <c r="BE182"/>
  <c r="BE188"/>
  <c r="BE189"/>
  <c r="BK154"/>
  <c r="J154"/>
  <c r="J102"/>
  <c r="BE149"/>
  <c r="BE158"/>
  <c r="BE167"/>
  <c r="BE171"/>
  <c r="BE174"/>
  <c r="BE175"/>
  <c r="BE200"/>
  <c i="3" r="F130"/>
  <c r="BE139"/>
  <c r="BE144"/>
  <c r="BE146"/>
  <c r="BE149"/>
  <c i="1" r="BA97"/>
  <c i="3" r="BK135"/>
  <c r="BK134"/>
  <c r="J134"/>
  <c r="J99"/>
  <c i="4" r="E85"/>
  <c i="2" r="BE143"/>
  <c r="BE156"/>
  <c r="BE162"/>
  <c r="BE164"/>
  <c r="BE187"/>
  <c r="BE192"/>
  <c r="BE196"/>
  <c r="BE199"/>
  <c r="BE207"/>
  <c r="BE208"/>
  <c r="BE210"/>
  <c r="BE211"/>
  <c r="BE212"/>
  <c r="BE213"/>
  <c r="BE214"/>
  <c i="3" r="J91"/>
  <c r="BE142"/>
  <c i="4" r="BE137"/>
  <c r="BE143"/>
  <c r="BE144"/>
  <c r="BE145"/>
  <c i="1" r="BC98"/>
  <c i="5" r="F94"/>
  <c r="J124"/>
  <c r="BE131"/>
  <c i="6" r="E118"/>
  <c r="BE132"/>
  <c r="BE134"/>
  <c i="2" r="BE140"/>
  <c r="BE161"/>
  <c r="BE163"/>
  <c r="BE166"/>
  <c r="BE172"/>
  <c r="BE173"/>
  <c r="BE183"/>
  <c r="BE185"/>
  <c r="BE202"/>
  <c r="BE203"/>
  <c r="BE204"/>
  <c r="BE206"/>
  <c i="3" r="BE138"/>
  <c r="BE140"/>
  <c r="BE148"/>
  <c i="4" r="F94"/>
  <c r="BE141"/>
  <c r="BE142"/>
  <c r="BK136"/>
  <c r="BK135"/>
  <c r="BK134"/>
  <c r="J134"/>
  <c r="J98"/>
  <c i="1" r="AW99"/>
  <c i="5" r="BK130"/>
  <c r="J130"/>
  <c r="J98"/>
  <c r="J32"/>
  <c i="2" r="BE144"/>
  <c r="BE148"/>
  <c r="BE152"/>
  <c r="BE159"/>
  <c r="BE165"/>
  <c r="BE169"/>
  <c r="BE170"/>
  <c r="BE178"/>
  <c r="BE179"/>
  <c r="BE180"/>
  <c r="BE186"/>
  <c r="BE197"/>
  <c i="3" r="BE136"/>
  <c r="BE141"/>
  <c r="BE143"/>
  <c r="BE145"/>
  <c i="4" r="J91"/>
  <c r="BE140"/>
  <c i="5" r="E85"/>
  <c i="6" r="J91"/>
  <c r="F94"/>
  <c r="BE131"/>
  <c r="BE133"/>
  <c i="3" r="F41"/>
  <c i="1" r="BD97"/>
  <c i="3" r="J38"/>
  <c i="1" r="AW97"/>
  <c i="5" r="F41"/>
  <c i="1" r="BD99"/>
  <c i="2" r="F41"/>
  <c i="1" r="BD96"/>
  <c i="4" r="F39"/>
  <c i="1" r="BB98"/>
  <c i="2" r="J38"/>
  <c i="1" r="AW96"/>
  <c i="2" r="F38"/>
  <c i="1" r="BA96"/>
  <c i="2" r="F40"/>
  <c i="1" r="BC96"/>
  <c i="6" r="F39"/>
  <c i="1" r="BB100"/>
  <c i="6" r="F40"/>
  <c i="1" r="BC100"/>
  <c i="2" r="F39"/>
  <c i="1" r="BB96"/>
  <c i="6" r="F41"/>
  <c i="1" r="BD100"/>
  <c i="4" r="J38"/>
  <c i="1" r="AW98"/>
  <c i="3" r="F39"/>
  <c i="1" r="BB97"/>
  <c r="AS94"/>
  <c i="4" r="F38"/>
  <c i="1" r="BA98"/>
  <c i="3" r="F40"/>
  <c i="1" r="BC97"/>
  <c i="5" r="F39"/>
  <c i="1" r="BB99"/>
  <c i="5" r="F38"/>
  <c i="1" r="BA99"/>
  <c i="5" r="F40"/>
  <c i="1" r="BC99"/>
  <c i="4" r="F41"/>
  <c i="1" r="BD98"/>
  <c i="6" r="F38"/>
  <c i="1" r="BA100"/>
  <c i="6" r="J38"/>
  <c i="1" r="AW100"/>
  <c i="2" l="1" r="T137"/>
  <c r="T136"/>
  <c r="R137"/>
  <c r="R136"/>
  <c r="P137"/>
  <c r="P136"/>
  <c i="1" r="AU96"/>
  <c i="2" r="BK137"/>
  <c r="J137"/>
  <c r="J99"/>
  <c i="3" r="J135"/>
  <c r="J100"/>
  <c i="4" r="J135"/>
  <c r="J99"/>
  <c r="J136"/>
  <c r="J100"/>
  <c i="3" r="BK133"/>
  <c r="J133"/>
  <c r="J98"/>
  <c i="4" r="J32"/>
  <c i="1" r="AU95"/>
  <c r="AU94"/>
  <c i="5" r="J107"/>
  <c r="J101"/>
  <c r="J33"/>
  <c r="J34"/>
  <c i="1" r="AG99"/>
  <c r="BD95"/>
  <c r="BD94"/>
  <c r="W36"/>
  <c r="BB95"/>
  <c r="BB94"/>
  <c r="W34"/>
  <c i="6" r="J107"/>
  <c r="J101"/>
  <c r="J33"/>
  <c r="J34"/>
  <c i="1" r="AG100"/>
  <c r="BA95"/>
  <c r="AW95"/>
  <c r="BC95"/>
  <c r="BC94"/>
  <c r="AY94"/>
  <c i="3" l="1" r="J32"/>
  <c i="2" r="BK136"/>
  <c r="J136"/>
  <c r="J98"/>
  <c i="5" r="BE107"/>
  <c i="6" r="BE107"/>
  <c i="5" r="J109"/>
  <c i="1" r="BA94"/>
  <c r="W33"/>
  <c r="AX94"/>
  <c r="W35"/>
  <c i="6" r="J109"/>
  <c i="1" r="AY95"/>
  <c r="AX95"/>
  <c i="4" r="J111"/>
  <c r="BE111"/>
  <c r="J37"/>
  <c i="1" r="AV98"/>
  <c r="AT98"/>
  <c i="5" r="J37"/>
  <c i="1" r="AV99"/>
  <c r="AT99"/>
  <c i="6" r="J37"/>
  <c i="1" r="AV100"/>
  <c r="AT100"/>
  <c i="2" l="1" r="J32"/>
  <c i="5" r="J43"/>
  <c i="6" r="J43"/>
  <c i="1" r="AN99"/>
  <c r="AN100"/>
  <c r="AW94"/>
  <c r="AK33"/>
  <c i="3" r="J110"/>
  <c r="BE110"/>
  <c r="F37"/>
  <c i="1" r="AZ97"/>
  <c i="4" r="J105"/>
  <c r="J33"/>
  <c r="J34"/>
  <c i="1" r="AG98"/>
  <c r="AN98"/>
  <c i="5" r="F37"/>
  <c i="1" r="AZ99"/>
  <c i="4" r="F37"/>
  <c i="1" r="AZ98"/>
  <c i="6" r="F37"/>
  <c i="1" r="AZ100"/>
  <c i="4" l="1" r="J43"/>
  <c i="2" r="J113"/>
  <c r="BE113"/>
  <c r="F37"/>
  <c i="1" r="AZ96"/>
  <c r="AZ95"/>
  <c r="AZ94"/>
  <c i="3" r="J104"/>
  <c r="J33"/>
  <c r="J34"/>
  <c i="1" r="AG97"/>
  <c i="4" r="J113"/>
  <c i="3" r="J37"/>
  <c i="1" r="AV97"/>
  <c r="AT97"/>
  <c i="3" l="1" r="J43"/>
  <c i="1" r="AN97"/>
  <c r="AV95"/>
  <c r="AT95"/>
  <c i="2" r="J37"/>
  <c i="1" r="AV96"/>
  <c r="AT96"/>
  <c r="AV94"/>
  <c i="3" r="J112"/>
  <c i="2" r="J107"/>
  <c r="J33"/>
  <c r="J34"/>
  <c i="1" r="AG96"/>
  <c r="AN96"/>
  <c i="2" l="1" r="J43"/>
  <c i="1" r="AT94"/>
  <c r="AG95"/>
  <c r="AG94"/>
  <c i="2" r="J115"/>
  <c i="1" l="1" r="AN94"/>
  <c r="AN95"/>
  <c r="AG103"/>
  <c r="CD103"/>
  <c r="AG104"/>
  <c r="CD104"/>
  <c r="AK26"/>
  <c r="AG106"/>
  <c r="AV106"/>
  <c r="BY106"/>
  <c r="AG105"/>
  <c r="CD105"/>
  <c l="1" r="CD106"/>
  <c r="W32"/>
  <c r="AG102"/>
  <c r="AK27"/>
  <c r="AV103"/>
  <c r="BY103"/>
  <c r="AV105"/>
  <c r="BY105"/>
  <c r="AV104"/>
  <c r="BY104"/>
  <c r="AN106"/>
  <c l="1" r="AK32"/>
  <c r="AG108"/>
  <c r="AK29"/>
  <c r="AN105"/>
  <c r="AN103"/>
  <c r="AN104"/>
  <c l="1" r="AK38"/>
  <c r="AN102"/>
  <c r="AN10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<sst xmlns="http://schemas.openxmlformats.org/spreadsheetml/2006/main">
  <si>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</si>
  <si>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</si>
  <si>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</si>
  <si>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</si>
  <si>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</si>
  <si>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{b5b1a9de-3ac2-4b0e-8cb6-331dd0570254}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</si>
  <si>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</si>
  <si>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</si>
  <si>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</si>
  <si>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</si>
  <si>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</si>
  <si>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</si>
  <si>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</si>
  <si>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</si>
  <si>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</si>
  <si>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S-146047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</si>
  <si>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</si>
  <si>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</si>
  <si>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P5, Hlubočepy, Hlubočepská, přel.knn,nový knn-část přeložka, výkaz výměr</t>
  </si>
  <si>
    <t>KSO:</t>
  </si>
  <si>
    <t>CC-CZ:</t>
  </si>
  <si>
    <t>Místo:</t>
  </si>
  <si>
    <t xml:space="preserve"> </t>
  </si>
  <si>
    <t>Datum:</t>
  </si>
  <si>
    <t>20. 7. 2021</t>
  </si>
  <si>
    <t>Zadavatel:</t>
  </si>
  <si>
    <t>IČ:</t>
  </si>
  <si>
    <t>00063631</t>
  </si>
  <si>
    <t>MČ Praha 5</t>
  </si>
  <si>
    <t>DIČ:</t>
  </si>
  <si>
    <t>CZ00063631</t>
  </si>
  <si>
    <t>Uchazeč:</t>
  </si>
  <si>
    <t>Vyplň údaj</t>
  </si>
  <si>
    <t>Projektant:</t>
  </si>
  <si>
    <t>27125521</t>
  </si>
  <si>
    <t>ELPO, kabelové sítě VN a NN, s.r.o.</t>
  </si>
  <si>
    <t>CZ27125521</t>
  </si>
  <si>
    <t>True</t>
  </si>
  <si>
    <t>Zpracovatel:</t>
  </si>
  <si>
    <t>Ing. Martin Krupička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</si>
  <si>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</si>
  <si>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</si>
  <si>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</si>
  <si>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</si>
  <si>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</si>
  <si>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</si>
  <si>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</si>
  <si>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</si>
  <si>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</si>
  <si>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</si>
  <si>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</si>
  <si>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</si>
  <si>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</si>
  <si>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</si>
  <si>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</si>
  <si>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</si>
  <si>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</si>
  <si>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</si>
  <si>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</si>
  <si>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</si>
  <si>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</si>
  <si>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</si>
  <si>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</si>
  <si>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</si>
  <si>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</si>
  <si>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</si>
  <si>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</si>
  <si>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</si>
  <si>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</si>
  <si>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</si>
  <si>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</si>
  <si>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</si>
  <si>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</si>
  <si>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</si>
  <si>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</si>
  <si>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</si>
  <si>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</si>
  <si>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</si>
  <si>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</si>
  <si>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</si>
  <si>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</si>
  <si>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</si>
  <si>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</si>
  <si>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</si>
  <si>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</si>
  <si>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</si>
  <si>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</si>
  <si>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932/NN</t>
  </si>
  <si>
    <t>Kabelové vedení kNN</t>
  </si>
  <si>
    <t>STA</t>
  </si>
  <si>
    <t>{bd45bb69-4f04-4a3c-80df-2ad33c460379}</t>
  </si>
  <si>
    <t>2</t>
  </si>
  <si>
    <t>/</t>
  </si>
  <si>
    <t>932/M</t>
  </si>
  <si>
    <t>Zemní a montážní práce</t>
  </si>
  <si>
    <t>Soupis</t>
  </si>
  <si>
    <t>{cbaa2090-3ebf-4ddf-9924-9c700eb0f438}</t>
  </si>
  <si>
    <t>932/TSK</t>
  </si>
  <si>
    <t>Povrchy TSK nad rámec</t>
  </si>
  <si>
    <t>{fc0bfee1-405e-4846-875a-5c4835df8a64}</t>
  </si>
  <si>
    <t>932/OST</t>
  </si>
  <si>
    <t>Ostatní</t>
  </si>
  <si>
    <t>{d77c6868-f710-48f3-87df-915d8cb1ddb8}</t>
  </si>
  <si>
    <t>932/Mat</t>
  </si>
  <si>
    <t>Materiál PREdi</t>
  </si>
  <si>
    <t>{01c09339-f3e6-4e3c-b3d5-b611e17746b9}</t>
  </si>
  <si>
    <t>932/Zhot</t>
  </si>
  <si>
    <t>Materiál zhotovitel</t>
  </si>
  <si>
    <t>{13af793c-d610-486d-b9a6-58c341415a9b}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</si>
  <si>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</si>
  <si>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</si>
  <si>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</si>
  <si>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</si>
  <si>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</si>
  <si>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</si>
  <si>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</si>
  <si>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</si>
  <si>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</si>
  <si>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</si>
  <si>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</si>
  <si>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932/NN - Kabelové vedení kNN</t>
  </si>
  <si>
    <t>Soupis:</t>
  </si>
  <si>
    <t>932/M - Zemní a montážní práce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</si>
  <si>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</si>
  <si>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</si>
  <si>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</si>
  <si>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</si>
  <si>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</si>
  <si>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</si>
  <si>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</si>
  <si>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</si>
  <si>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</si>
  <si>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</si>
  <si>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  46-M1 - Zemní práce – povrchy</t>
  </si>
  <si>
    <t>OST - Ostatní</t>
  </si>
  <si>
    <t>2) Ostatní náklady</t>
  </si>
  <si>
    <t>Zařízení staveniště</t>
  </si>
  <si>
    <t>VRN</t>
  </si>
  <si>
    <t>Mimostav.doprava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</si>
  <si>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</si>
  <si>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</si>
  <si>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</si>
  <si>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</si>
  <si>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</si>
  <si>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</si>
  <si>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</si>
  <si>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</si>
  <si>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</si>
  <si>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</si>
  <si>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</si>
  <si>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</si>
  <si>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</si>
  <si>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</si>
  <si>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</si>
  <si>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</si>
  <si>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</si>
  <si>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</si>
  <si>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</si>
  <si>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</si>
  <si>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</si>
  <si>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</si>
  <si>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</si>
  <si>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</si>
  <si>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</si>
  <si>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210100194.P</t>
  </si>
  <si>
    <t>Ukončení kabelů smršťovací rozdělovací hlavou se zapojením žíly do 3x240+120 mm2 a ukončení optotrubičky (bez materiálu 1,5 m pásky Scotch)</t>
  </si>
  <si>
    <t>kus</t>
  </si>
  <si>
    <t>64</t>
  </si>
  <si>
    <t>-491332428</t>
  </si>
  <si>
    <t>000120973</t>
  </si>
  <si>
    <t>koncovka rozděl.SEH5 100-42- CELLPACK</t>
  </si>
  <si>
    <t>ks</t>
  </si>
  <si>
    <t>128</t>
  </si>
  <si>
    <t>-1117370526</t>
  </si>
  <si>
    <t>000121526</t>
  </si>
  <si>
    <t>koncovka ukončovací na mikrotrubičku ES16 s pojistkou (GABOCOM)</t>
  </si>
  <si>
    <t>35960965</t>
  </si>
  <si>
    <t>198</t>
  </si>
  <si>
    <t>210191509.P</t>
  </si>
  <si>
    <t>Montáž skříní pojistkových tenkocementových, plastových rozpojovacích SR 4.1, 8.1, doprava skříně</t>
  </si>
  <si>
    <t>-11335602</t>
  </si>
  <si>
    <t>13</t>
  </si>
  <si>
    <t>210220020.P</t>
  </si>
  <si>
    <t>Montáž uzemňovacího vedení vodičů FeZn pomocí svorek v zemi páskou do 120 mm2 ve městské zástavbě</t>
  </si>
  <si>
    <t>m</t>
  </si>
  <si>
    <t>-1346344743</t>
  </si>
  <si>
    <t>14</t>
  </si>
  <si>
    <t>000102316</t>
  </si>
  <si>
    <t>pásek zemnicí - pozink 30x4mm</t>
  </si>
  <si>
    <t>kg</t>
  </si>
  <si>
    <t>100871564</t>
  </si>
  <si>
    <t>20</t>
  </si>
  <si>
    <t>210901078.P</t>
  </si>
  <si>
    <t>Montáž hliníkových kabelů AYKY 1kV 3x240+120 mm2 volně uložených (včetně OT)</t>
  </si>
  <si>
    <t>-424133279</t>
  </si>
  <si>
    <t>210950101.P</t>
  </si>
  <si>
    <t xml:space="preserve">Další štítek označovací na kabel </t>
  </si>
  <si>
    <t>472366734</t>
  </si>
  <si>
    <t>22</t>
  </si>
  <si>
    <t>000105031</t>
  </si>
  <si>
    <t>štítek kabelový s tiskem</t>
  </si>
  <si>
    <t>1180460669</t>
  </si>
  <si>
    <t>184</t>
  </si>
  <si>
    <t>PRE004010.P</t>
  </si>
  <si>
    <t xml:space="preserve">Zaslepení smršťovací čepičkou proti vlkosti pro kabel NN do  3x240+120 mm2</t>
  </si>
  <si>
    <t>257119030</t>
  </si>
  <si>
    <t>23</t>
  </si>
  <si>
    <t>PRE004030.P</t>
  </si>
  <si>
    <t xml:space="preserve">Asistence zhotovitele při kalibraci a tlakování, pro skříně rozpojovací a přípojkové (1 kus = 1 skříň)_x000d_
</t>
  </si>
  <si>
    <t>1982836595</t>
  </si>
  <si>
    <t>24</t>
  </si>
  <si>
    <t>000120995</t>
  </si>
  <si>
    <t>ohniodolná páska Scotch 77 š. 38mm, 6,1m (3M)</t>
  </si>
  <si>
    <t>-176084376</t>
  </si>
  <si>
    <t>22-M</t>
  </si>
  <si>
    <t>Montáže technologických zařízení pro dopravní stavby</t>
  </si>
  <si>
    <t>25</t>
  </si>
  <si>
    <t>220233061.P</t>
  </si>
  <si>
    <t xml:space="preserve">Tlakování optotrubky_x000d_
</t>
  </si>
  <si>
    <t>1579307069</t>
  </si>
  <si>
    <t>26</t>
  </si>
  <si>
    <t>220233062.P</t>
  </si>
  <si>
    <t xml:space="preserve">Kalibrace optotrubky_x000d_
</t>
  </si>
  <si>
    <t>597115160</t>
  </si>
  <si>
    <t>46-M</t>
  </si>
  <si>
    <t>Zemní práce při extr.mont.pracích</t>
  </si>
  <si>
    <t>28</t>
  </si>
  <si>
    <t>460010024.P</t>
  </si>
  <si>
    <t>Vytyčení trati vedení kabelového podzemního v zástavbě</t>
  </si>
  <si>
    <t>km</t>
  </si>
  <si>
    <t>-676122046</t>
  </si>
  <si>
    <t>29</t>
  </si>
  <si>
    <t>460010031.P</t>
  </si>
  <si>
    <t>Vytyčení a vypískání poduličního zařízení trasy vedení cizí firmou</t>
  </si>
  <si>
    <t>-3204233</t>
  </si>
  <si>
    <t>188</t>
  </si>
  <si>
    <t>460030031.P</t>
  </si>
  <si>
    <t>Rozebrání dlažeb ručně z kostek velkých, zámkové dlažby do písku spáry nezalité</t>
  </si>
  <si>
    <t>m2</t>
  </si>
  <si>
    <t>1188064281</t>
  </si>
  <si>
    <t>35</t>
  </si>
  <si>
    <t>460030102.P</t>
  </si>
  <si>
    <t>Vytrhání obrub stojatých s odhozením nebo naložením na dopravní prostředek, včetně očištění</t>
  </si>
  <si>
    <t>1788559928</t>
  </si>
  <si>
    <t>186</t>
  </si>
  <si>
    <t>460030163.P</t>
  </si>
  <si>
    <t xml:space="preserve">Odstranění podkladu nebo krytu komunikace včetně rozpojení na kusy a zarovnání styčné spáry  z betonu prostého tloušťky do 10 cm</t>
  </si>
  <si>
    <t>-763443231</t>
  </si>
  <si>
    <t>38</t>
  </si>
  <si>
    <t>460030164.P</t>
  </si>
  <si>
    <t xml:space="preserve">Odstranění podkladu nebo krytu komunikace včetně rozpojení na kusy a zarovnání styčné spáry  z betonu prostého tloušťky do 20 cm</t>
  </si>
  <si>
    <t>-1154781842</t>
  </si>
  <si>
    <t>187</t>
  </si>
  <si>
    <t>460030171.P</t>
  </si>
  <si>
    <t>Odstranění krytu komunikace ze živice tloušťky do 5 cm</t>
  </si>
  <si>
    <t>1214642093</t>
  </si>
  <si>
    <t>40</t>
  </si>
  <si>
    <t>460030172.P</t>
  </si>
  <si>
    <t>Odstranění krytu komunikace ze živice tloušťky do 10 cm</t>
  </si>
  <si>
    <t>-2040832719</t>
  </si>
  <si>
    <t>185</t>
  </si>
  <si>
    <t>460030182.P</t>
  </si>
  <si>
    <t>Řezání podkladu nebo krytu hloubky do 15 cm</t>
  </si>
  <si>
    <t>-856168392</t>
  </si>
  <si>
    <t>41</t>
  </si>
  <si>
    <t>460030183.P</t>
  </si>
  <si>
    <t>Řezání podkladu nebo krytu hloubky do 30 cm</t>
  </si>
  <si>
    <t>-1993323288</t>
  </si>
  <si>
    <t>190</t>
  </si>
  <si>
    <t>460200143.P</t>
  </si>
  <si>
    <t>Hloubení kabelových zapažených a nezapažených rýh ručně š 35 cm, hl 60 cm, v hornině tř 3</t>
  </si>
  <si>
    <t>-54016583</t>
  </si>
  <si>
    <t>42</t>
  </si>
  <si>
    <t>460200163.P</t>
  </si>
  <si>
    <t>Hloubení kabelových zapažených a nezapažených rýh ručně š 35 cm, hl 80 cm, v hornině tř 3</t>
  </si>
  <si>
    <t>-537174410</t>
  </si>
  <si>
    <t>189</t>
  </si>
  <si>
    <t>460200263.P</t>
  </si>
  <si>
    <t>Hloubení kabelových zapažených a nezapažených rýh ručně š 50 cm, hl 80 cm, v hornině tř 3</t>
  </si>
  <si>
    <t>1384091360</t>
  </si>
  <si>
    <t>173</t>
  </si>
  <si>
    <t>460200303.P</t>
  </si>
  <si>
    <t>Hloubení kabelových zapažených a nezapažených rýh ručně š 50 cm, hl 120 cm, v hornině tř 3</t>
  </si>
  <si>
    <t>2118271574</t>
  </si>
  <si>
    <t>168</t>
  </si>
  <si>
    <t>460270001.P1</t>
  </si>
  <si>
    <t>zřízení čela překopu</t>
  </si>
  <si>
    <t>-1450118175</t>
  </si>
  <si>
    <t>169</t>
  </si>
  <si>
    <t>000104800</t>
  </si>
  <si>
    <t xml:space="preserve">deska zákrytová KD 2    500/230/45</t>
  </si>
  <si>
    <t>-1841824855</t>
  </si>
  <si>
    <t>197</t>
  </si>
  <si>
    <t>460270005.P</t>
  </si>
  <si>
    <t>Pilíř ZP-8 z cihel vápenopískových včetně výkopu a základu, s usazením skříně SR 6</t>
  </si>
  <si>
    <t>305915092</t>
  </si>
  <si>
    <t>50</t>
  </si>
  <si>
    <t>460421141.P</t>
  </si>
  <si>
    <t>Lože kabelů písek, štěrkopísek tl 10 cm nad kabel, beton nebo plast deska 50x25 cm, š lože do 35 cm</t>
  </si>
  <si>
    <t>-1636866456</t>
  </si>
  <si>
    <t>51</t>
  </si>
  <si>
    <t>000111707</t>
  </si>
  <si>
    <t>deska zákrytová PVC 250x1000x2-CWS potisk PREdi</t>
  </si>
  <si>
    <t>-190377993</t>
  </si>
  <si>
    <t>52</t>
  </si>
  <si>
    <t>460470001.P</t>
  </si>
  <si>
    <t>Provizorní zajištění potrubí ve výkopech při křížení s kabelem</t>
  </si>
  <si>
    <t>-1713669254</t>
  </si>
  <si>
    <t>53</t>
  </si>
  <si>
    <t>460470011.P</t>
  </si>
  <si>
    <t>Provizorní zajištění kabelů ve výkopech při jejich křížení</t>
  </si>
  <si>
    <t>-1937190658</t>
  </si>
  <si>
    <t>54</t>
  </si>
  <si>
    <t>460470012.P</t>
  </si>
  <si>
    <t>Provizorní zajištění kabelů ve výkopech při jejich souběhu</t>
  </si>
  <si>
    <t>-1332370628</t>
  </si>
  <si>
    <t>116</t>
  </si>
  <si>
    <t>000999105</t>
  </si>
  <si>
    <t>pěna montážní PUR 750ml</t>
  </si>
  <si>
    <t>-600699869</t>
  </si>
  <si>
    <t>191</t>
  </si>
  <si>
    <t>460510055.P</t>
  </si>
  <si>
    <t>Kabelové prostupy z trub plastových do rýhy bez obsypu, průměru do 15 cm (pro chráničky 160)</t>
  </si>
  <si>
    <t>-115774065</t>
  </si>
  <si>
    <t>56</t>
  </si>
  <si>
    <t>000999106</t>
  </si>
  <si>
    <t>chránička trubka vrapovaná,červená pr.160 dle KP</t>
  </si>
  <si>
    <t>-254908424</t>
  </si>
  <si>
    <t>137</t>
  </si>
  <si>
    <t>460510075.P</t>
  </si>
  <si>
    <t>Kabelové prostupy z trub plastových do rýhy s obetonováním, průměru do 15 cm (pro chráničky 160)</t>
  </si>
  <si>
    <t>-14867905</t>
  </si>
  <si>
    <t>192</t>
  </si>
  <si>
    <t>460560123.P</t>
  </si>
  <si>
    <t>Zásyp rýh ručně šířky 35 cm, hloubky 40 cm, z horniny třídy 3</t>
  </si>
  <si>
    <t>1224439117</t>
  </si>
  <si>
    <t>60</t>
  </si>
  <si>
    <t>460560143.P</t>
  </si>
  <si>
    <t>Zásyp rýh ručně šířky 35 cm, hloubky 60 cm, z horniny třídy 3</t>
  </si>
  <si>
    <t>1116773504</t>
  </si>
  <si>
    <t>194</t>
  </si>
  <si>
    <t>460560243.P</t>
  </si>
  <si>
    <t>Zásyp rýh ručně šířky 50 cm, hloubky 60 cm, z horniny třídy 3</t>
  </si>
  <si>
    <t>-1715273031</t>
  </si>
  <si>
    <t>175</t>
  </si>
  <si>
    <t>460560273.P</t>
  </si>
  <si>
    <t>Zásyp rýh ručně šířky 50 cm, hloubky 90 cm, z horniny třídy 3</t>
  </si>
  <si>
    <t>1492887643</t>
  </si>
  <si>
    <t>62</t>
  </si>
  <si>
    <t>460561121.P</t>
  </si>
  <si>
    <t>Doprava nakupované zeminy (ornice) na povrchy</t>
  </si>
  <si>
    <t>m3</t>
  </si>
  <si>
    <t>152630166</t>
  </si>
  <si>
    <t>460561801.P</t>
  </si>
  <si>
    <t>Nákup zeminy (ornice) na povrchy</t>
  </si>
  <si>
    <t>-656420932</t>
  </si>
  <si>
    <t>65</t>
  </si>
  <si>
    <t>460600023.P</t>
  </si>
  <si>
    <t>Vodorovné přemístění horniny jakékoliv třídy do 1000 m</t>
  </si>
  <si>
    <t>-2108994350</t>
  </si>
  <si>
    <t>67</t>
  </si>
  <si>
    <t>460600031.P</t>
  </si>
  <si>
    <t>Příplatek k vodorovnému přemístění horniny za každých dalších 1000 m (km x m3)</t>
  </si>
  <si>
    <t>1589759216</t>
  </si>
  <si>
    <t>69</t>
  </si>
  <si>
    <t>460600082.P</t>
  </si>
  <si>
    <t>Poplatek za skládku zeminy</t>
  </si>
  <si>
    <t>-1707295278</t>
  </si>
  <si>
    <t>70</t>
  </si>
  <si>
    <t>460600083.P</t>
  </si>
  <si>
    <t>Poplatek za skládku betonu a sutě</t>
  </si>
  <si>
    <t>-767267111</t>
  </si>
  <si>
    <t>71</t>
  </si>
  <si>
    <t>460600084.P</t>
  </si>
  <si>
    <t>Poplatek za skládku asfaltu</t>
  </si>
  <si>
    <t>-1415727917</t>
  </si>
  <si>
    <t>72</t>
  </si>
  <si>
    <t>460620007.P</t>
  </si>
  <si>
    <t>Zatravnění včetně zalití vodou na rovině i ve svahu</t>
  </si>
  <si>
    <t>484918652</t>
  </si>
  <si>
    <t>73</t>
  </si>
  <si>
    <t>460620009.P</t>
  </si>
  <si>
    <t>Rozhrnutí ornice a úprava pláně před osetím na rovině i ve svahu</t>
  </si>
  <si>
    <t>-1575202668</t>
  </si>
  <si>
    <t>74</t>
  </si>
  <si>
    <t>460620028.P</t>
  </si>
  <si>
    <t>Položení obrubníků chodníkových betonových stojatých, vč. betonu</t>
  </si>
  <si>
    <t>-549105465</t>
  </si>
  <si>
    <t>76</t>
  </si>
  <si>
    <t>460650052.P</t>
  </si>
  <si>
    <t>Zřízení podkladní vrstvy vozovky a chodníku ze štěrkodrti se zhutněním tloušťky do 10 cm</t>
  </si>
  <si>
    <t>-631253089</t>
  </si>
  <si>
    <t>78</t>
  </si>
  <si>
    <t>460650081.P</t>
  </si>
  <si>
    <t>Zřízení podkladní vrstvy vozovky nebo chodníku z betonu prostého tloušťky do 10 cm</t>
  </si>
  <si>
    <t>1329317005</t>
  </si>
  <si>
    <t>80</t>
  </si>
  <si>
    <t>460650083.P</t>
  </si>
  <si>
    <t>Zřízení podkladní vrstvy vozovky z betonu prostého tloušťky do 20 cm</t>
  </si>
  <si>
    <t>737295912</t>
  </si>
  <si>
    <t>195</t>
  </si>
  <si>
    <t>460650133.P</t>
  </si>
  <si>
    <t>Zřízení krytu vozovky nebo chodníku z litého asfaltu tloušťky 4 cm</t>
  </si>
  <si>
    <t>-128769761</t>
  </si>
  <si>
    <t>182</t>
  </si>
  <si>
    <t>460650162.P</t>
  </si>
  <si>
    <t>Kladení dlažby z dlaždic zámkových do lože z kameniva těženého</t>
  </si>
  <si>
    <t>1479032471</t>
  </si>
  <si>
    <t>139</t>
  </si>
  <si>
    <t>000999079</t>
  </si>
  <si>
    <t>Betonová dlažba, zámková dlažba</t>
  </si>
  <si>
    <t>-1782924089</t>
  </si>
  <si>
    <t>183</t>
  </si>
  <si>
    <t>460650176.P</t>
  </si>
  <si>
    <t>Očištění dlaždic betonových tvarovaných nebo zámkových z rozebraných dlažeb</t>
  </si>
  <si>
    <t>2033555909</t>
  </si>
  <si>
    <t>92</t>
  </si>
  <si>
    <t>460650192.P</t>
  </si>
  <si>
    <t>Očištění vybouraných obrubníků chodníkových od spojovacího materiálu s odklizením do 10 m</t>
  </si>
  <si>
    <t>1398345503</t>
  </si>
  <si>
    <t>114</t>
  </si>
  <si>
    <t>460650201.P</t>
  </si>
  <si>
    <t>Ošetření spáry zálivkou VILLAS včetně dodatečného proříznutí</t>
  </si>
  <si>
    <t>-288838864</t>
  </si>
  <si>
    <t>196</t>
  </si>
  <si>
    <t>460650202.P</t>
  </si>
  <si>
    <t>Lepenka pod litý asfalt (chodník), vč. materiálu</t>
  </si>
  <si>
    <t>175682877</t>
  </si>
  <si>
    <t>46-M1</t>
  </si>
  <si>
    <t>Zemní práce – povrchy</t>
  </si>
  <si>
    <t>94</t>
  </si>
  <si>
    <t>577176111.P</t>
  </si>
  <si>
    <t>Asfaltový beton vrstva ložní ACL 22 (ABVH) tl 80 mm š do 3 m z nemodifikovaného asfaltu</t>
  </si>
  <si>
    <t>967705876</t>
  </si>
  <si>
    <t>135</t>
  </si>
  <si>
    <t>PRE002200.P</t>
  </si>
  <si>
    <t>Zřízení betonového lože pro uložení obrubníku silničního</t>
  </si>
  <si>
    <t>2072056872</t>
  </si>
  <si>
    <t>176</t>
  </si>
  <si>
    <t>PRE002350.P</t>
  </si>
  <si>
    <t>Kladení dlažby z kostek kamenných velkých do lože z MC</t>
  </si>
  <si>
    <t>-1988894138</t>
  </si>
  <si>
    <t>OST</t>
  </si>
  <si>
    <t>4</t>
  </si>
  <si>
    <t>95</t>
  </si>
  <si>
    <t>119002121.A</t>
  </si>
  <si>
    <t>přechodová lávka do 2m - zřízení</t>
  </si>
  <si>
    <t>262144</t>
  </si>
  <si>
    <t>1445932449</t>
  </si>
  <si>
    <t>96</t>
  </si>
  <si>
    <t>119002122.A</t>
  </si>
  <si>
    <t>přechodová lávka do 2m - odstraněníí</t>
  </si>
  <si>
    <t>-1477953279</t>
  </si>
  <si>
    <t>178</t>
  </si>
  <si>
    <t>119003215.P</t>
  </si>
  <si>
    <t>Mobilní trubková zábrana výšky do 1,5 m pro zabezpečení výkopu - zřízení</t>
  </si>
  <si>
    <t>-1454806505</t>
  </si>
  <si>
    <t>179</t>
  </si>
  <si>
    <t>119003216.P</t>
  </si>
  <si>
    <t>Mobilní trubková zábrana výšky do 1,5 m pro zabezpečení výkopu - odstranění</t>
  </si>
  <si>
    <t>-749595367</t>
  </si>
  <si>
    <t>180</t>
  </si>
  <si>
    <t>913121111.P</t>
  </si>
  <si>
    <t>Montáž a demontáž dočasné dopravní značky kompletní základní vč. podstavce a sloupku</t>
  </si>
  <si>
    <t>1422856590</t>
  </si>
  <si>
    <t>932/TSK - Povrchy TSK nad rámec</t>
  </si>
  <si>
    <t>30</t>
  </si>
  <si>
    <t>-661755549</t>
  </si>
  <si>
    <t>-871815174</t>
  </si>
  <si>
    <t>36</t>
  </si>
  <si>
    <t>2010281082</t>
  </si>
  <si>
    <t>1763392536</t>
  </si>
  <si>
    <t>16</t>
  </si>
  <si>
    <t>-1217783008</t>
  </si>
  <si>
    <t>17</t>
  </si>
  <si>
    <t>1024523880</t>
  </si>
  <si>
    <t>37</t>
  </si>
  <si>
    <t>-596278574</t>
  </si>
  <si>
    <t>34</t>
  </si>
  <si>
    <t>267912549</t>
  </si>
  <si>
    <t>-857418027</t>
  </si>
  <si>
    <t>39</t>
  </si>
  <si>
    <t>-2023625870</t>
  </si>
  <si>
    <t>5</t>
  </si>
  <si>
    <t>-497896675</t>
  </si>
  <si>
    <t>6</t>
  </si>
  <si>
    <t>-1977604315</t>
  </si>
  <si>
    <t>7</t>
  </si>
  <si>
    <t>PRE000505.P</t>
  </si>
  <si>
    <t xml:space="preserve">Frézování asfaltu ve vozovce do hloubky 8 cm včetně odvozu
</t>
  </si>
  <si>
    <t>1087557141</t>
  </si>
  <si>
    <t>932/OST - Ostatní</t>
  </si>
  <si>
    <t>Projektové práce</t>
  </si>
  <si>
    <t>11</t>
  </si>
  <si>
    <t>210280001.P</t>
  </si>
  <si>
    <t>Zkoušky a prohlídky el rozvodů a zařízení celková prohlídka pro objem mtž prací do 100 000 Kč</t>
  </si>
  <si>
    <t>1721162912</t>
  </si>
  <si>
    <t>000010035.P</t>
  </si>
  <si>
    <t>Vypracování dokumentace skutečného provedení v digitální formě kabelů NN</t>
  </si>
  <si>
    <t>kpl</t>
  </si>
  <si>
    <t>-1205891521</t>
  </si>
  <si>
    <t>000010901.P</t>
  </si>
  <si>
    <t>Inženýrská činnost při realizaci stavby</t>
  </si>
  <si>
    <t>-1356593393</t>
  </si>
  <si>
    <t>000020012.P</t>
  </si>
  <si>
    <t>Geodetické zaměření kabelové trasy - délka nad 100 m</t>
  </si>
  <si>
    <t>-560125210</t>
  </si>
  <si>
    <t>000020013.P</t>
  </si>
  <si>
    <t>Geometrické zaměření kabelové trasy - délka nad 100 m</t>
  </si>
  <si>
    <t>888840648</t>
  </si>
  <si>
    <t>000020022.P</t>
  </si>
  <si>
    <t>Vytýčení hranice pozemku - trasa nad 100 m</t>
  </si>
  <si>
    <t>708833420</t>
  </si>
  <si>
    <t>12</t>
  </si>
  <si>
    <t>000020031.P</t>
  </si>
  <si>
    <t>Vytýčení nových povrchů prováděných v celé šíři komunikací - povrchy do 200 m2</t>
  </si>
  <si>
    <t>-847296613</t>
  </si>
  <si>
    <t>932/Mat - Materiál PREdi</t>
  </si>
  <si>
    <t>000120488</t>
  </si>
  <si>
    <t xml:space="preserve">kabel 1-AYKY-J-OT 3x240+120  1kV</t>
  </si>
  <si>
    <t>8</t>
  </si>
  <si>
    <t>858319875</t>
  </si>
  <si>
    <t>932/Zhot - Materiál zhotovitel</t>
  </si>
  <si>
    <t>000109863</t>
  </si>
  <si>
    <t>spray odmašťovací Nr.121/400ml</t>
  </si>
  <si>
    <t>1741341775</t>
  </si>
  <si>
    <t>000107038</t>
  </si>
  <si>
    <t>čepička smršťovací KTK 52/25</t>
  </si>
  <si>
    <t>106000582</t>
  </si>
  <si>
    <t>735580100</t>
  </si>
  <si>
    <t>páska výstražná "VSTUP ZAKÁZÁN" 200 m</t>
  </si>
  <si>
    <t>1949606747</t>
  </si>
  <si>
    <t>000VLASTNI SIGN</t>
  </si>
  <si>
    <t>Signalizační spray</t>
  </si>
  <si>
    <t>-1215413882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</si>
</sst>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E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16</v>
      </c>
      <c r="BS5" s="14" t="s">
        <v>6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34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36</v>
      </c>
      <c r="AO17" s="19"/>
      <c r="AP17" s="19"/>
      <c r="AQ17" s="19"/>
      <c r="AR17" s="17"/>
      <c r="BE17" s="28"/>
      <c r="BS17" s="14" t="s">
        <v>37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8</v>
      </c>
    </row>
    <row r="19" s="1" customFormat="1" ht="12" customHeight="1">
      <c r="B19" s="18"/>
      <c r="C19" s="19"/>
      <c r="D19" s="29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8</v>
      </c>
    </row>
    <row r="20" s="1" customFormat="1" ht="18.48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41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ROUND(AG94,0)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42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ROUND(AG102, 0)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43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0)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44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45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46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47</v>
      </c>
      <c r="E32" s="46"/>
      <c r="F32" s="29" t="s">
        <v>48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SUM(CD102:CD106),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SUM(BY102:BY106), 0)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49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SUM(CE102:CE106),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SUM(BZ102:BZ106), 0)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50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SUM(CF102:CF106), 0)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51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SUM(CG102:CG106), 0)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52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SUM(CH102:CH106), 0)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53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54</v>
      </c>
      <c r="U38" s="53"/>
      <c r="V38" s="53"/>
      <c r="W38" s="53"/>
      <c r="X38" s="55" t="s">
        <v>55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58</v>
      </c>
      <c r="AI60" s="42"/>
      <c r="AJ60" s="42"/>
      <c r="AK60" s="42"/>
      <c r="AL60" s="42"/>
      <c r="AM60" s="63" t="s">
        <v>59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60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58</v>
      </c>
      <c r="AI75" s="42"/>
      <c r="AJ75" s="42"/>
      <c r="AK75" s="42"/>
      <c r="AL75" s="42"/>
      <c r="AM75" s="63" t="s">
        <v>59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62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S-146047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P5, Hlubočepy, Hlubočepská, přel.knn,nový knn-část přeložka, výkaz výměr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23</v>
      </c>
      <c r="AJ87" s="39"/>
      <c r="AK87" s="39"/>
      <c r="AL87" s="39"/>
      <c r="AM87" s="78" t="str">
        <f>IF(AN8= "","",AN8)</f>
        <v>20. 7. 2021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25.65" customHeight="1">
      <c r="A89" s="37"/>
      <c r="B89" s="38"/>
      <c r="C89" s="29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MČ Praha 5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33</v>
      </c>
      <c r="AJ89" s="39"/>
      <c r="AK89" s="39"/>
      <c r="AL89" s="39"/>
      <c r="AM89" s="79" t="str">
        <f>IF(E17="","",E17)</f>
        <v>ELPO, kabelové sítě VN a NN, s.r.o.</v>
      </c>
      <c r="AN89" s="70"/>
      <c r="AO89" s="70"/>
      <c r="AP89" s="70"/>
      <c r="AQ89" s="39"/>
      <c r="AR89" s="40"/>
      <c r="AS89" s="80" t="s">
        <v>63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31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38</v>
      </c>
      <c r="AJ90" s="39"/>
      <c r="AK90" s="39"/>
      <c r="AL90" s="39"/>
      <c r="AM90" s="79" t="str">
        <f>IF(E20="","",E20)</f>
        <v>Ing. Martin Krupička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64</v>
      </c>
      <c r="D92" s="93"/>
      <c r="E92" s="93"/>
      <c r="F92" s="93"/>
      <c r="G92" s="93"/>
      <c r="H92" s="94"/>
      <c r="I92" s="95" t="s">
        <v>65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66</v>
      </c>
      <c r="AH92" s="93"/>
      <c r="AI92" s="93"/>
      <c r="AJ92" s="93"/>
      <c r="AK92" s="93"/>
      <c r="AL92" s="93"/>
      <c r="AM92" s="93"/>
      <c r="AN92" s="95" t="s">
        <v>67</v>
      </c>
      <c r="AO92" s="93"/>
      <c r="AP92" s="97"/>
      <c r="AQ92" s="98" t="s">
        <v>68</v>
      </c>
      <c r="AR92" s="40"/>
      <c r="AS92" s="99" t="s">
        <v>69</v>
      </c>
      <c r="AT92" s="100" t="s">
        <v>70</v>
      </c>
      <c r="AU92" s="100" t="s">
        <v>71</v>
      </c>
      <c r="AV92" s="100" t="s">
        <v>72</v>
      </c>
      <c r="AW92" s="100" t="s">
        <v>73</v>
      </c>
      <c r="AX92" s="100" t="s">
        <v>74</v>
      </c>
      <c r="AY92" s="100" t="s">
        <v>75</v>
      </c>
      <c r="AZ92" s="100" t="s">
        <v>76</v>
      </c>
      <c r="BA92" s="100" t="s">
        <v>77</v>
      </c>
      <c r="BB92" s="100" t="s">
        <v>78</v>
      </c>
      <c r="BC92" s="100" t="s">
        <v>79</v>
      </c>
      <c r="BD92" s="101" t="s">
        <v>80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81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ROUND(AS95,0)</f>
        <v>0</v>
      </c>
      <c r="AT94" s="113">
        <f>ROUND(SUM(AV94:AW94),0)</f>
        <v>0</v>
      </c>
      <c r="AU94" s="114">
        <f>ROUND(AU95,5)</f>
        <v>0</v>
      </c>
      <c r="AV94" s="113">
        <f>ROUND(AZ94*L32,0)</f>
        <v>0</v>
      </c>
      <c r="AW94" s="113">
        <f>ROUND(BA94*L33,0)</f>
        <v>0</v>
      </c>
      <c r="AX94" s="113">
        <f>ROUND(BB94*L32,0)</f>
        <v>0</v>
      </c>
      <c r="AY94" s="113">
        <f>ROUND(BC94*L33,0)</f>
        <v>0</v>
      </c>
      <c r="AZ94" s="113">
        <f>ROUND(AZ95,0)</f>
        <v>0</v>
      </c>
      <c r="BA94" s="113">
        <f>ROUND(BA95,0)</f>
        <v>0</v>
      </c>
      <c r="BB94" s="113">
        <f>ROUND(BB95,0)</f>
        <v>0</v>
      </c>
      <c r="BC94" s="113">
        <f>ROUND(BC95,0)</f>
        <v>0</v>
      </c>
      <c r="BD94" s="115">
        <f>ROUND(BD95,0)</f>
        <v>0</v>
      </c>
      <c r="BE94" s="6"/>
      <c r="BS94" s="116" t="s">
        <v>82</v>
      </c>
      <c r="BT94" s="116" t="s">
        <v>83</v>
      </c>
      <c r="BU94" s="117" t="s">
        <v>84</v>
      </c>
      <c r="BV94" s="116" t="s">
        <v>85</v>
      </c>
      <c r="BW94" s="116" t="s">
        <v>5</v>
      </c>
      <c r="BX94" s="116" t="s">
        <v>86</v>
      </c>
      <c r="CL94" s="116" t="s">
        <v>1</v>
      </c>
    </row>
    <row r="95" s="7" customFormat="1" ht="16.5" customHeight="1">
      <c r="A95" s="7"/>
      <c r="B95" s="118"/>
      <c r="C95" s="119"/>
      <c r="D95" s="120" t="s">
        <v>87</v>
      </c>
      <c r="E95" s="120"/>
      <c r="F95" s="120"/>
      <c r="G95" s="120"/>
      <c r="H95" s="120"/>
      <c r="I95" s="121"/>
      <c r="J95" s="120" t="s">
        <v>88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ROUND(SUM(AG96:AG100),0)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89</v>
      </c>
      <c r="AR95" s="125"/>
      <c r="AS95" s="126">
        <f>ROUND(SUM(AS96:AS100),0)</f>
        <v>0</v>
      </c>
      <c r="AT95" s="127">
        <f>ROUND(SUM(AV95:AW95),0)</f>
        <v>0</v>
      </c>
      <c r="AU95" s="128">
        <f>ROUND(SUM(AU96:AU100),5)</f>
        <v>0</v>
      </c>
      <c r="AV95" s="127">
        <f>ROUND(AZ95*L32,0)</f>
        <v>0</v>
      </c>
      <c r="AW95" s="127">
        <f>ROUND(BA95*L33,0)</f>
        <v>0</v>
      </c>
      <c r="AX95" s="127">
        <f>ROUND(BB95*L32,0)</f>
        <v>0</v>
      </c>
      <c r="AY95" s="127">
        <f>ROUND(BC95*L33,0)</f>
        <v>0</v>
      </c>
      <c r="AZ95" s="127">
        <f>ROUND(SUM(AZ96:AZ100),0)</f>
        <v>0</v>
      </c>
      <c r="BA95" s="127">
        <f>ROUND(SUM(BA96:BA100),0)</f>
        <v>0</v>
      </c>
      <c r="BB95" s="127">
        <f>ROUND(SUM(BB96:BB100),0)</f>
        <v>0</v>
      </c>
      <c r="BC95" s="127">
        <f>ROUND(SUM(BC96:BC100),0)</f>
        <v>0</v>
      </c>
      <c r="BD95" s="129">
        <f>ROUND(SUM(BD96:BD100),0)</f>
        <v>0</v>
      </c>
      <c r="BE95" s="7"/>
      <c r="BS95" s="130" t="s">
        <v>82</v>
      </c>
      <c r="BT95" s="130" t="s">
        <v>8</v>
      </c>
      <c r="BU95" s="130" t="s">
        <v>84</v>
      </c>
      <c r="BV95" s="130" t="s">
        <v>85</v>
      </c>
      <c r="BW95" s="130" t="s">
        <v>90</v>
      </c>
      <c r="BX95" s="130" t="s">
        <v>5</v>
      </c>
      <c r="CL95" s="130" t="s">
        <v>1</v>
      </c>
      <c r="CM95" s="130" t="s">
        <v>91</v>
      </c>
    </row>
    <row r="96" s="4" customFormat="1" ht="16.5" customHeight="1">
      <c r="A96" s="131" t="s">
        <v>92</v>
      </c>
      <c r="B96" s="69"/>
      <c r="C96" s="132"/>
      <c r="D96" s="132"/>
      <c r="E96" s="133" t="s">
        <v>93</v>
      </c>
      <c r="F96" s="133"/>
      <c r="G96" s="133"/>
      <c r="H96" s="133"/>
      <c r="I96" s="133"/>
      <c r="J96" s="132"/>
      <c r="K96" s="133" t="s">
        <v>94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'932-M - Zemní a montážní 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95</v>
      </c>
      <c r="AR96" s="71"/>
      <c r="AS96" s="136">
        <v>0</v>
      </c>
      <c r="AT96" s="137">
        <f>ROUND(SUM(AV96:AW96),0)</f>
        <v>0</v>
      </c>
      <c r="AU96" s="138">
        <f>'932-M - Zemní a montážní ...'!P136</f>
        <v>0</v>
      </c>
      <c r="AV96" s="137">
        <f>'932-M - Zemní a montážní ...'!J37</f>
        <v>0</v>
      </c>
      <c r="AW96" s="137">
        <f>'932-M - Zemní a montážní ...'!J38</f>
        <v>0</v>
      </c>
      <c r="AX96" s="137">
        <f>'932-M - Zemní a montážní ...'!J39</f>
        <v>0</v>
      </c>
      <c r="AY96" s="137">
        <f>'932-M - Zemní a montážní ...'!J40</f>
        <v>0</v>
      </c>
      <c r="AZ96" s="137">
        <f>'932-M - Zemní a montážní ...'!F37</f>
        <v>0</v>
      </c>
      <c r="BA96" s="137">
        <f>'932-M - Zemní a montážní ...'!F38</f>
        <v>0</v>
      </c>
      <c r="BB96" s="137">
        <f>'932-M - Zemní a montážní ...'!F39</f>
        <v>0</v>
      </c>
      <c r="BC96" s="137">
        <f>'932-M - Zemní a montážní ...'!F40</f>
        <v>0</v>
      </c>
      <c r="BD96" s="139">
        <f>'932-M - Zemní a montážní ...'!F41</f>
        <v>0</v>
      </c>
      <c r="BE96" s="4"/>
      <c r="BT96" s="140" t="s">
        <v>91</v>
      </c>
      <c r="BV96" s="140" t="s">
        <v>85</v>
      </c>
      <c r="BW96" s="140" t="s">
        <v>96</v>
      </c>
      <c r="BX96" s="140" t="s">
        <v>90</v>
      </c>
      <c r="CL96" s="140" t="s">
        <v>1</v>
      </c>
    </row>
    <row r="97" s="4" customFormat="1" ht="16.5" customHeight="1">
      <c r="A97" s="131" t="s">
        <v>92</v>
      </c>
      <c r="B97" s="69"/>
      <c r="C97" s="132"/>
      <c r="D97" s="132"/>
      <c r="E97" s="133" t="s">
        <v>97</v>
      </c>
      <c r="F97" s="133"/>
      <c r="G97" s="133"/>
      <c r="H97" s="133"/>
      <c r="I97" s="133"/>
      <c r="J97" s="132"/>
      <c r="K97" s="133" t="s">
        <v>98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'932-TSK - Povrchy TSK nad...'!J34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95</v>
      </c>
      <c r="AR97" s="71"/>
      <c r="AS97" s="136">
        <v>0</v>
      </c>
      <c r="AT97" s="137">
        <f>ROUND(SUM(AV97:AW97),0)</f>
        <v>0</v>
      </c>
      <c r="AU97" s="138">
        <f>'932-TSK - Povrchy TSK nad...'!P133</f>
        <v>0</v>
      </c>
      <c r="AV97" s="137">
        <f>'932-TSK - Povrchy TSK nad...'!J37</f>
        <v>0</v>
      </c>
      <c r="AW97" s="137">
        <f>'932-TSK - Povrchy TSK nad...'!J38</f>
        <v>0</v>
      </c>
      <c r="AX97" s="137">
        <f>'932-TSK - Povrchy TSK nad...'!J39</f>
        <v>0</v>
      </c>
      <c r="AY97" s="137">
        <f>'932-TSK - Povrchy TSK nad...'!J40</f>
        <v>0</v>
      </c>
      <c r="AZ97" s="137">
        <f>'932-TSK - Povrchy TSK nad...'!F37</f>
        <v>0</v>
      </c>
      <c r="BA97" s="137">
        <f>'932-TSK - Povrchy TSK nad...'!F38</f>
        <v>0</v>
      </c>
      <c r="BB97" s="137">
        <f>'932-TSK - Povrchy TSK nad...'!F39</f>
        <v>0</v>
      </c>
      <c r="BC97" s="137">
        <f>'932-TSK - Povrchy TSK nad...'!F40</f>
        <v>0</v>
      </c>
      <c r="BD97" s="139">
        <f>'932-TSK - Povrchy TSK nad...'!F41</f>
        <v>0</v>
      </c>
      <c r="BE97" s="4"/>
      <c r="BT97" s="140" t="s">
        <v>91</v>
      </c>
      <c r="BV97" s="140" t="s">
        <v>85</v>
      </c>
      <c r="BW97" s="140" t="s">
        <v>99</v>
      </c>
      <c r="BX97" s="140" t="s">
        <v>90</v>
      </c>
      <c r="CL97" s="140" t="s">
        <v>1</v>
      </c>
    </row>
    <row r="98" s="4" customFormat="1" ht="16.5" customHeight="1">
      <c r="A98" s="131" t="s">
        <v>92</v>
      </c>
      <c r="B98" s="69"/>
      <c r="C98" s="132"/>
      <c r="D98" s="132"/>
      <c r="E98" s="133" t="s">
        <v>100</v>
      </c>
      <c r="F98" s="133"/>
      <c r="G98" s="133"/>
      <c r="H98" s="133"/>
      <c r="I98" s="133"/>
      <c r="J98" s="132"/>
      <c r="K98" s="133" t="s">
        <v>101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'932-OST - Ostatní'!J34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95</v>
      </c>
      <c r="AR98" s="71"/>
      <c r="AS98" s="136">
        <v>0</v>
      </c>
      <c r="AT98" s="137">
        <f>ROUND(SUM(AV98:AW98),0)</f>
        <v>0</v>
      </c>
      <c r="AU98" s="138">
        <f>'932-OST - Ostatní'!P134</f>
        <v>0</v>
      </c>
      <c r="AV98" s="137">
        <f>'932-OST - Ostatní'!J37</f>
        <v>0</v>
      </c>
      <c r="AW98" s="137">
        <f>'932-OST - Ostatní'!J38</f>
        <v>0</v>
      </c>
      <c r="AX98" s="137">
        <f>'932-OST - Ostatní'!J39</f>
        <v>0</v>
      </c>
      <c r="AY98" s="137">
        <f>'932-OST - Ostatní'!J40</f>
        <v>0</v>
      </c>
      <c r="AZ98" s="137">
        <f>'932-OST - Ostatní'!F37</f>
        <v>0</v>
      </c>
      <c r="BA98" s="137">
        <f>'932-OST - Ostatní'!F38</f>
        <v>0</v>
      </c>
      <c r="BB98" s="137">
        <f>'932-OST - Ostatní'!F39</f>
        <v>0</v>
      </c>
      <c r="BC98" s="137">
        <f>'932-OST - Ostatní'!F40</f>
        <v>0</v>
      </c>
      <c r="BD98" s="139">
        <f>'932-OST - Ostatní'!F41</f>
        <v>0</v>
      </c>
      <c r="BE98" s="4"/>
      <c r="BT98" s="140" t="s">
        <v>91</v>
      </c>
      <c r="BV98" s="140" t="s">
        <v>85</v>
      </c>
      <c r="BW98" s="140" t="s">
        <v>102</v>
      </c>
      <c r="BX98" s="140" t="s">
        <v>90</v>
      </c>
      <c r="CL98" s="140" t="s">
        <v>1</v>
      </c>
    </row>
    <row r="99" s="4" customFormat="1" ht="16.5" customHeight="1">
      <c r="A99" s="131" t="s">
        <v>92</v>
      </c>
      <c r="B99" s="69"/>
      <c r="C99" s="132"/>
      <c r="D99" s="132"/>
      <c r="E99" s="133" t="s">
        <v>103</v>
      </c>
      <c r="F99" s="133"/>
      <c r="G99" s="133"/>
      <c r="H99" s="133"/>
      <c r="I99" s="133"/>
      <c r="J99" s="132"/>
      <c r="K99" s="133" t="s">
        <v>104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'932-Mat - Materiál PREdi'!J34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95</v>
      </c>
      <c r="AR99" s="71"/>
      <c r="AS99" s="136">
        <v>0</v>
      </c>
      <c r="AT99" s="137">
        <f>ROUND(SUM(AV99:AW99),0)</f>
        <v>0</v>
      </c>
      <c r="AU99" s="138">
        <f>'932-Mat - Materiál PREdi'!P130</f>
        <v>0</v>
      </c>
      <c r="AV99" s="137">
        <f>'932-Mat - Materiál PREdi'!J37</f>
        <v>0</v>
      </c>
      <c r="AW99" s="137">
        <f>'932-Mat - Materiál PREdi'!J38</f>
        <v>0</v>
      </c>
      <c r="AX99" s="137">
        <f>'932-Mat - Materiál PREdi'!J39</f>
        <v>0</v>
      </c>
      <c r="AY99" s="137">
        <f>'932-Mat - Materiál PREdi'!J40</f>
        <v>0</v>
      </c>
      <c r="AZ99" s="137">
        <f>'932-Mat - Materiál PREdi'!F37</f>
        <v>0</v>
      </c>
      <c r="BA99" s="137">
        <f>'932-Mat - Materiál PREdi'!F38</f>
        <v>0</v>
      </c>
      <c r="BB99" s="137">
        <f>'932-Mat - Materiál PREdi'!F39</f>
        <v>0</v>
      </c>
      <c r="BC99" s="137">
        <f>'932-Mat - Materiál PREdi'!F40</f>
        <v>0</v>
      </c>
      <c r="BD99" s="139">
        <f>'932-Mat - Materiál PREdi'!F41</f>
        <v>0</v>
      </c>
      <c r="BE99" s="4"/>
      <c r="BT99" s="140" t="s">
        <v>91</v>
      </c>
      <c r="BV99" s="140" t="s">
        <v>85</v>
      </c>
      <c r="BW99" s="140" t="s">
        <v>105</v>
      </c>
      <c r="BX99" s="140" t="s">
        <v>90</v>
      </c>
      <c r="CL99" s="140" t="s">
        <v>1</v>
      </c>
    </row>
    <row r="100" s="4" customFormat="1" ht="16.5" customHeight="1">
      <c r="A100" s="131" t="s">
        <v>92</v>
      </c>
      <c r="B100" s="69"/>
      <c r="C100" s="132"/>
      <c r="D100" s="132"/>
      <c r="E100" s="133" t="s">
        <v>106</v>
      </c>
      <c r="F100" s="133"/>
      <c r="G100" s="133"/>
      <c r="H100" s="133"/>
      <c r="I100" s="133"/>
      <c r="J100" s="132"/>
      <c r="K100" s="133" t="s">
        <v>107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'932-Zhot - Materiál zhoto...'!J34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95</v>
      </c>
      <c r="AR100" s="71"/>
      <c r="AS100" s="141">
        <v>0</v>
      </c>
      <c r="AT100" s="142">
        <f>ROUND(SUM(AV100:AW100),0)</f>
        <v>0</v>
      </c>
      <c r="AU100" s="143">
        <f>'932-Zhot - Materiál zhoto...'!P130</f>
        <v>0</v>
      </c>
      <c r="AV100" s="142">
        <f>'932-Zhot - Materiál zhoto...'!J37</f>
        <v>0</v>
      </c>
      <c r="AW100" s="142">
        <f>'932-Zhot - Materiál zhoto...'!J38</f>
        <v>0</v>
      </c>
      <c r="AX100" s="142">
        <f>'932-Zhot - Materiál zhoto...'!J39</f>
        <v>0</v>
      </c>
      <c r="AY100" s="142">
        <f>'932-Zhot - Materiál zhoto...'!J40</f>
        <v>0</v>
      </c>
      <c r="AZ100" s="142">
        <f>'932-Zhot - Materiál zhoto...'!F37</f>
        <v>0</v>
      </c>
      <c r="BA100" s="142">
        <f>'932-Zhot - Materiál zhoto...'!F38</f>
        <v>0</v>
      </c>
      <c r="BB100" s="142">
        <f>'932-Zhot - Materiál zhoto...'!F39</f>
        <v>0</v>
      </c>
      <c r="BC100" s="142">
        <f>'932-Zhot - Materiál zhoto...'!F40</f>
        <v>0</v>
      </c>
      <c r="BD100" s="144">
        <f>'932-Zhot - Materiál zhoto...'!F41</f>
        <v>0</v>
      </c>
      <c r="BE100" s="4"/>
      <c r="BT100" s="140" t="s">
        <v>91</v>
      </c>
      <c r="BV100" s="140" t="s">
        <v>85</v>
      </c>
      <c r="BW100" s="140" t="s">
        <v>108</v>
      </c>
      <c r="BX100" s="140" t="s">
        <v>90</v>
      </c>
      <c r="CL100" s="140" t="s">
        <v>1</v>
      </c>
    </row>
    <row r="101">
      <c r="B101" s="18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7"/>
    </row>
    <row r="102" s="2" customFormat="1" ht="30" customHeight="1">
      <c r="A102" s="37"/>
      <c r="B102" s="38"/>
      <c r="C102" s="106" t="s">
        <v>109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109">
        <f>ROUND(SUM(AG103:AG106), 0)</f>
        <v>0</v>
      </c>
      <c r="AH102" s="109"/>
      <c r="AI102" s="109"/>
      <c r="AJ102" s="109"/>
      <c r="AK102" s="109"/>
      <c r="AL102" s="109"/>
      <c r="AM102" s="109"/>
      <c r="AN102" s="109">
        <f>ROUND(SUM(AN103:AN106), 0)</f>
        <v>0</v>
      </c>
      <c r="AO102" s="109"/>
      <c r="AP102" s="109"/>
      <c r="AQ102" s="145"/>
      <c r="AR102" s="40"/>
      <c r="AS102" s="99" t="s">
        <v>110</v>
      </c>
      <c r="AT102" s="100" t="s">
        <v>111</v>
      </c>
      <c r="AU102" s="100" t="s">
        <v>47</v>
      </c>
      <c r="AV102" s="101" t="s">
        <v>70</v>
      </c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19.92" customHeight="1">
      <c r="A103" s="37"/>
      <c r="B103" s="38"/>
      <c r="C103" s="39"/>
      <c r="D103" s="146" t="s">
        <v>112</v>
      </c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  <c r="AA103" s="146"/>
      <c r="AB103" s="146"/>
      <c r="AC103" s="39"/>
      <c r="AD103" s="39"/>
      <c r="AE103" s="39"/>
      <c r="AF103" s="39"/>
      <c r="AG103" s="147">
        <f>ROUND(AG94 * AS103, 0)</f>
        <v>0</v>
      </c>
      <c r="AH103" s="134"/>
      <c r="AI103" s="134"/>
      <c r="AJ103" s="134"/>
      <c r="AK103" s="134"/>
      <c r="AL103" s="134"/>
      <c r="AM103" s="134"/>
      <c r="AN103" s="134">
        <f>ROUND(AG103 + AV103, 0)</f>
        <v>0</v>
      </c>
      <c r="AO103" s="134"/>
      <c r="AP103" s="134"/>
      <c r="AQ103" s="39"/>
      <c r="AR103" s="40"/>
      <c r="AS103" s="148">
        <v>0</v>
      </c>
      <c r="AT103" s="149" t="s">
        <v>113</v>
      </c>
      <c r="AU103" s="149" t="s">
        <v>48</v>
      </c>
      <c r="AV103" s="139">
        <f>ROUND(IF(AU103="základní",AG103*L32,IF(AU103="snížená",AG103*L33,0)), 0)</f>
        <v>0</v>
      </c>
      <c r="AW103" s="37"/>
      <c r="AX103" s="37"/>
      <c r="AY103" s="37"/>
      <c r="AZ103" s="37"/>
      <c r="BA103" s="37"/>
      <c r="BB103" s="37"/>
      <c r="BC103" s="37"/>
      <c r="BD103" s="37"/>
      <c r="BE103" s="37"/>
      <c r="BV103" s="14" t="s">
        <v>114</v>
      </c>
      <c r="BY103" s="150">
        <f>IF(AU103="základní",AV103,0)</f>
        <v>0</v>
      </c>
      <c r="BZ103" s="150">
        <f>IF(AU103="snížená",AV103,0)</f>
        <v>0</v>
      </c>
      <c r="CA103" s="150">
        <v>0</v>
      </c>
      <c r="CB103" s="150">
        <v>0</v>
      </c>
      <c r="CC103" s="150">
        <v>0</v>
      </c>
      <c r="CD103" s="150">
        <f>IF(AU103="základní",AG103,0)</f>
        <v>0</v>
      </c>
      <c r="CE103" s="150">
        <f>IF(AU103="snížená",AG103,0)</f>
        <v>0</v>
      </c>
      <c r="CF103" s="150">
        <f>IF(AU103="zákl. přenesená",AG103,0)</f>
        <v>0</v>
      </c>
      <c r="CG103" s="150">
        <f>IF(AU103="sníž. přenesená",AG103,0)</f>
        <v>0</v>
      </c>
      <c r="CH103" s="150">
        <f>IF(AU103="nulová",AG103,0)</f>
        <v>0</v>
      </c>
      <c r="CI103" s="14">
        <f>IF(AU103="základní",1,IF(AU103="snížená",2,IF(AU103="zákl. přenesená",4,IF(AU103="sníž. přenesená",5,3))))</f>
        <v>1</v>
      </c>
      <c r="CJ103" s="14">
        <f>IF(AT103="stavební čast",1,IF(AT103="investiční čast",2,3))</f>
        <v>1</v>
      </c>
      <c r="CK103" s="14" t="str">
        <f>IF(D103="Vyplň vlastní","","x")</f>
        <v>x</v>
      </c>
    </row>
    <row r="104" s="2" customFormat="1" ht="19.92" customHeight="1">
      <c r="A104" s="37"/>
      <c r="B104" s="38"/>
      <c r="C104" s="39"/>
      <c r="D104" s="151" t="s">
        <v>115</v>
      </c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39"/>
      <c r="AD104" s="39"/>
      <c r="AE104" s="39"/>
      <c r="AF104" s="39"/>
      <c r="AG104" s="147">
        <f>ROUND(AG94 * AS104, 0)</f>
        <v>0</v>
      </c>
      <c r="AH104" s="134"/>
      <c r="AI104" s="134"/>
      <c r="AJ104" s="134"/>
      <c r="AK104" s="134"/>
      <c r="AL104" s="134"/>
      <c r="AM104" s="134"/>
      <c r="AN104" s="134">
        <f>ROUND(AG104 + AV104, 0)</f>
        <v>0</v>
      </c>
      <c r="AO104" s="134"/>
      <c r="AP104" s="134"/>
      <c r="AQ104" s="39"/>
      <c r="AR104" s="40"/>
      <c r="AS104" s="148">
        <v>0</v>
      </c>
      <c r="AT104" s="149" t="s">
        <v>113</v>
      </c>
      <c r="AU104" s="149" t="s">
        <v>48</v>
      </c>
      <c r="AV104" s="139">
        <f>ROUND(IF(AU104="základní",AG104*L32,IF(AU104="snížená",AG104*L33,0)), 0)</f>
        <v>0</v>
      </c>
      <c r="AW104" s="37"/>
      <c r="AX104" s="37"/>
      <c r="AY104" s="37"/>
      <c r="AZ104" s="37"/>
      <c r="BA104" s="37"/>
      <c r="BB104" s="37"/>
      <c r="BC104" s="37"/>
      <c r="BD104" s="37"/>
      <c r="BE104" s="37"/>
      <c r="BV104" s="14" t="s">
        <v>116</v>
      </c>
      <c r="BY104" s="150">
        <f>IF(AU104="základní",AV104,0)</f>
        <v>0</v>
      </c>
      <c r="BZ104" s="150">
        <f>IF(AU104="snížená",AV104,0)</f>
        <v>0</v>
      </c>
      <c r="CA104" s="150">
        <v>0</v>
      </c>
      <c r="CB104" s="150">
        <v>0</v>
      </c>
      <c r="CC104" s="150">
        <v>0</v>
      </c>
      <c r="CD104" s="150">
        <f>IF(AU104="základní",AG104,0)</f>
        <v>0</v>
      </c>
      <c r="CE104" s="150">
        <f>IF(AU104="snížená",AG104,0)</f>
        <v>0</v>
      </c>
      <c r="CF104" s="150">
        <f>IF(AU104="zákl. přenesená",AG104,0)</f>
        <v>0</v>
      </c>
      <c r="CG104" s="150">
        <f>IF(AU104="sníž. přenesená",AG104,0)</f>
        <v>0</v>
      </c>
      <c r="CH104" s="150">
        <f>IF(AU104="nulová",AG104,0)</f>
        <v>0</v>
      </c>
      <c r="CI104" s="14">
        <f>IF(AU104="základní",1,IF(AU104="snížená",2,IF(AU104="zákl. přenesená",4,IF(AU104="sníž. přenesená",5,3))))</f>
        <v>1</v>
      </c>
      <c r="CJ104" s="14">
        <f>IF(AT104="stavební čast",1,IF(AT104="investiční čast",2,3))</f>
        <v>1</v>
      </c>
      <c r="CK104" s="14" t="str">
        <f>IF(D104="Vyplň vlastní","","x")</f>
        <v/>
      </c>
    </row>
    <row r="105" s="2" customFormat="1" ht="19.92" customHeight="1">
      <c r="A105" s="37"/>
      <c r="B105" s="38"/>
      <c r="C105" s="39"/>
      <c r="D105" s="151" t="s">
        <v>115</v>
      </c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46"/>
      <c r="Y105" s="146"/>
      <c r="Z105" s="146"/>
      <c r="AA105" s="146"/>
      <c r="AB105" s="146"/>
      <c r="AC105" s="39"/>
      <c r="AD105" s="39"/>
      <c r="AE105" s="39"/>
      <c r="AF105" s="39"/>
      <c r="AG105" s="147">
        <f>ROUND(AG94 * AS105, 0)</f>
        <v>0</v>
      </c>
      <c r="AH105" s="134"/>
      <c r="AI105" s="134"/>
      <c r="AJ105" s="134"/>
      <c r="AK105" s="134"/>
      <c r="AL105" s="134"/>
      <c r="AM105" s="134"/>
      <c r="AN105" s="134">
        <f>ROUND(AG105 + AV105, 0)</f>
        <v>0</v>
      </c>
      <c r="AO105" s="134"/>
      <c r="AP105" s="134"/>
      <c r="AQ105" s="39"/>
      <c r="AR105" s="40"/>
      <c r="AS105" s="148">
        <v>0</v>
      </c>
      <c r="AT105" s="149" t="s">
        <v>113</v>
      </c>
      <c r="AU105" s="149" t="s">
        <v>48</v>
      </c>
      <c r="AV105" s="139">
        <f>ROUND(IF(AU105="základní",AG105*L32,IF(AU105="snížená",AG105*L33,0)), 0)</f>
        <v>0</v>
      </c>
      <c r="AW105" s="37"/>
      <c r="AX105" s="37"/>
      <c r="AY105" s="37"/>
      <c r="AZ105" s="37"/>
      <c r="BA105" s="37"/>
      <c r="BB105" s="37"/>
      <c r="BC105" s="37"/>
      <c r="BD105" s="37"/>
      <c r="BE105" s="37"/>
      <c r="BV105" s="14" t="s">
        <v>116</v>
      </c>
      <c r="BY105" s="150">
        <f>IF(AU105="základní",AV105,0)</f>
        <v>0</v>
      </c>
      <c r="BZ105" s="150">
        <f>IF(AU105="snížená",AV105,0)</f>
        <v>0</v>
      </c>
      <c r="CA105" s="150">
        <v>0</v>
      </c>
      <c r="CB105" s="150">
        <v>0</v>
      </c>
      <c r="CC105" s="150">
        <v>0</v>
      </c>
      <c r="CD105" s="150">
        <f>IF(AU105="základní",AG105,0)</f>
        <v>0</v>
      </c>
      <c r="CE105" s="150">
        <f>IF(AU105="snížená",AG105,0)</f>
        <v>0</v>
      </c>
      <c r="CF105" s="150">
        <f>IF(AU105="zákl. přenesená",AG105,0)</f>
        <v>0</v>
      </c>
      <c r="CG105" s="150">
        <f>IF(AU105="sníž. přenesená",AG105,0)</f>
        <v>0</v>
      </c>
      <c r="CH105" s="150">
        <f>IF(AU105="nulová",AG105,0)</f>
        <v>0</v>
      </c>
      <c r="CI105" s="14">
        <f>IF(AU105="základní",1,IF(AU105="snížená",2,IF(AU105="zákl. přenesená",4,IF(AU105="sníž. přenesená",5,3))))</f>
        <v>1</v>
      </c>
      <c r="CJ105" s="14">
        <f>IF(AT105="stavební čast",1,IF(AT105="investiční čast",2,3))</f>
        <v>1</v>
      </c>
      <c r="CK105" s="14" t="str">
        <f>IF(D105="Vyplň vlastní","","x")</f>
        <v/>
      </c>
    </row>
    <row r="106" s="2" customFormat="1" ht="19.92" customHeight="1">
      <c r="A106" s="37"/>
      <c r="B106" s="38"/>
      <c r="C106" s="39"/>
      <c r="D106" s="151" t="s">
        <v>115</v>
      </c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39"/>
      <c r="AD106" s="39"/>
      <c r="AE106" s="39"/>
      <c r="AF106" s="39"/>
      <c r="AG106" s="147">
        <f>ROUND(AG94 * AS106, 0)</f>
        <v>0</v>
      </c>
      <c r="AH106" s="134"/>
      <c r="AI106" s="134"/>
      <c r="AJ106" s="134"/>
      <c r="AK106" s="134"/>
      <c r="AL106" s="134"/>
      <c r="AM106" s="134"/>
      <c r="AN106" s="134">
        <f>ROUND(AG106 + AV106, 0)</f>
        <v>0</v>
      </c>
      <c r="AO106" s="134"/>
      <c r="AP106" s="134"/>
      <c r="AQ106" s="39"/>
      <c r="AR106" s="40"/>
      <c r="AS106" s="152">
        <v>0</v>
      </c>
      <c r="AT106" s="153" t="s">
        <v>113</v>
      </c>
      <c r="AU106" s="153" t="s">
        <v>48</v>
      </c>
      <c r="AV106" s="144">
        <f>ROUND(IF(AU106="základní",AG106*L32,IF(AU106="snížená",AG106*L33,0)), 0)</f>
        <v>0</v>
      </c>
      <c r="AW106" s="37"/>
      <c r="AX106" s="37"/>
      <c r="AY106" s="37"/>
      <c r="AZ106" s="37"/>
      <c r="BA106" s="37"/>
      <c r="BB106" s="37"/>
      <c r="BC106" s="37"/>
      <c r="BD106" s="37"/>
      <c r="BE106" s="37"/>
      <c r="BV106" s="14" t="s">
        <v>116</v>
      </c>
      <c r="BY106" s="150">
        <f>IF(AU106="základní",AV106,0)</f>
        <v>0</v>
      </c>
      <c r="BZ106" s="150">
        <f>IF(AU106="snížená",AV106,0)</f>
        <v>0</v>
      </c>
      <c r="CA106" s="150">
        <v>0</v>
      </c>
      <c r="CB106" s="150">
        <v>0</v>
      </c>
      <c r="CC106" s="150">
        <v>0</v>
      </c>
      <c r="CD106" s="150">
        <f>IF(AU106="základní",AG106,0)</f>
        <v>0</v>
      </c>
      <c r="CE106" s="150">
        <f>IF(AU106="snížená",AG106,0)</f>
        <v>0</v>
      </c>
      <c r="CF106" s="150">
        <f>IF(AU106="zákl. přenesená",AG106,0)</f>
        <v>0</v>
      </c>
      <c r="CG106" s="150">
        <f>IF(AU106="sníž. přenesená",AG106,0)</f>
        <v>0</v>
      </c>
      <c r="CH106" s="150">
        <f>IF(AU106="nulová",AG106,0)</f>
        <v>0</v>
      </c>
      <c r="CI106" s="14">
        <f>IF(AU106="základní",1,IF(AU106="snížená",2,IF(AU106="zákl. přenesená",4,IF(AU106="sníž. přenesená",5,3))))</f>
        <v>1</v>
      </c>
      <c r="CJ106" s="14">
        <f>IF(AT106="stavební čast",1,IF(AT106="investiční čast",2,3))</f>
        <v>1</v>
      </c>
      <c r="CK106" s="14" t="str">
        <f>IF(D106="Vyplň vlastní","","x")</f>
        <v/>
      </c>
    </row>
    <row r="107" s="2" customFormat="1" ht="10.8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40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</row>
    <row r="108" s="2" customFormat="1" ht="30" customHeight="1">
      <c r="A108" s="37"/>
      <c r="B108" s="38"/>
      <c r="C108" s="154" t="s">
        <v>117</v>
      </c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6">
        <f>ROUND(AG94 + AG102, 0)</f>
        <v>0</v>
      </c>
      <c r="AH108" s="156"/>
      <c r="AI108" s="156"/>
      <c r="AJ108" s="156"/>
      <c r="AK108" s="156"/>
      <c r="AL108" s="156"/>
      <c r="AM108" s="156"/>
      <c r="AN108" s="156">
        <f>ROUND(AN94 + AN102, 0)</f>
        <v>0</v>
      </c>
      <c r="AO108" s="156"/>
      <c r="AP108" s="156"/>
      <c r="AQ108" s="155"/>
      <c r="AR108" s="40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40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</row>
  </sheetData>
  <sheetProtection sheet="1" formatColumns="0" formatRows="0" objects="1" scenarios="1" spinCount="100000" saltValue="so69ZmTGNHjoUrIvxS5W7eGcw/GKSJpPNcVKo9Aljqct3d6/X2h+oX11AvGcAeKmBk1WU7N5IcjzSjcxyLdq3Q==" hashValue="9vRQvbx4utVcfh3WlJnaGmNSWm4qBLOZwRSWquEjBpUtU08zNkosGzd/lPSlX4oI5FMp/oSg+Pd8ric93Ax2LQ==" algorithmName="SHA-512" password="CC35"/>
  <mergeCells count="80">
    <mergeCell ref="C92:G92"/>
    <mergeCell ref="D95:H95"/>
    <mergeCell ref="D103:AB103"/>
    <mergeCell ref="D105:AB105"/>
    <mergeCell ref="D106:AB106"/>
    <mergeCell ref="D104:AB104"/>
    <mergeCell ref="E98:I98"/>
    <mergeCell ref="E97:I97"/>
    <mergeCell ref="E99:I99"/>
    <mergeCell ref="E100:I100"/>
    <mergeCell ref="E96:I96"/>
    <mergeCell ref="I92:AF92"/>
    <mergeCell ref="J95:AF95"/>
    <mergeCell ref="K99:AF99"/>
    <mergeCell ref="K98:AF98"/>
    <mergeCell ref="K97:AF97"/>
    <mergeCell ref="K100:AF100"/>
    <mergeCell ref="K96:AF96"/>
    <mergeCell ref="L85:AO85"/>
    <mergeCell ref="AG105:AM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102:AM102"/>
    <mergeCell ref="AG104:AM104"/>
    <mergeCell ref="AG106:AM106"/>
    <mergeCell ref="AG100:AM100"/>
    <mergeCell ref="AG96:AM96"/>
    <mergeCell ref="AG92:AM92"/>
    <mergeCell ref="AG99:AM99"/>
    <mergeCell ref="AG108:AM108"/>
    <mergeCell ref="AG94:AM94"/>
    <mergeCell ref="AG97:AM97"/>
    <mergeCell ref="AG95:AM95"/>
    <mergeCell ref="AG98:AM98"/>
    <mergeCell ref="AG103:AM103"/>
    <mergeCell ref="AM90:AP90"/>
    <mergeCell ref="AM89:AP89"/>
    <mergeCell ref="AM87:AN87"/>
    <mergeCell ref="AN106:AP106"/>
    <mergeCell ref="AN104:AP104"/>
    <mergeCell ref="AN105:AP105"/>
    <mergeCell ref="AN98:AP98"/>
    <mergeCell ref="AN102:AP102"/>
    <mergeCell ref="AN100:AP100"/>
    <mergeCell ref="AN99:AP99"/>
    <mergeCell ref="AN97:AP97"/>
    <mergeCell ref="AN96:AP96"/>
    <mergeCell ref="AN95:AP95"/>
    <mergeCell ref="AN94:AP94"/>
    <mergeCell ref="AN92:AP92"/>
    <mergeCell ref="AN103:AP103"/>
    <mergeCell ref="AN108:AP108"/>
    <mergeCell ref="AS89:AT91"/>
  </mergeCells>
  <dataValidations count="2">
    <dataValidation type="list" allowBlank="1" showInputMessage="1" showErrorMessage="1" error="Povoleny jsou hodnoty základní, snížená, zákl. přenesená, sníž. přenesená, nulová." sqref="AU102:AU10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2:AT106">
      <formula1>"stavební čast, technologická čast, investiční čast"</formula1>
    </dataValidation>
  </dataValidations>
  <hyperlinks>
    <hyperlink ref="A96" location="'932-M - Zemní a montážní ...'!C2" display="/"/>
    <hyperlink ref="A97" location="'932-TSK - Povrchy TSK nad...'!C2" display="/"/>
    <hyperlink ref="A98" location="'932-OST - Ostatní'!C2" display="/"/>
    <hyperlink ref="A99" location="'932-Mat - Materiál PREdi'!C2" display="/"/>
    <hyperlink ref="A100" location="'932-Zhot - Materiál zho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57"/>
      <c r="C3" s="158"/>
      <c r="D3" s="158"/>
      <c r="E3" s="158"/>
      <c r="F3" s="158"/>
      <c r="G3" s="158"/>
      <c r="H3" s="158"/>
      <c r="I3" s="158"/>
      <c r="J3" s="158"/>
      <c r="K3" s="158"/>
      <c r="L3" s="17"/>
      <c r="AT3" s="14" t="s">
        <v>91</v>
      </c>
    </row>
    <row r="4" s="1" customFormat="1" ht="24.96" customHeight="1">
      <c r="B4" s="17"/>
      <c r="D4" s="159" t="s">
        <v>118</v>
      </c>
      <c r="L4" s="17"/>
      <c r="M4" s="160" t="s">
        <v>11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61" t="s">
        <v>17</v>
      </c>
      <c r="L6" s="17"/>
    </row>
    <row r="7" s="1" customFormat="1" ht="26.25" customHeight="1">
      <c r="B7" s="17"/>
      <c r="E7" s="162" t="str">
        <f>'Rekapitulace stavby'!K6</f>
        <v>P5, Hlubočepy, Hlubočepská, přel.knn,nový knn-část přeložka, výkaz výměr</v>
      </c>
      <c r="F7" s="161"/>
      <c r="G7" s="161"/>
      <c r="H7" s="161"/>
      <c r="L7" s="17"/>
    </row>
    <row r="8" s="1" customFormat="1" ht="12" customHeight="1">
      <c r="B8" s="17"/>
      <c r="D8" s="161" t="s">
        <v>119</v>
      </c>
      <c r="L8" s="17"/>
    </row>
    <row r="9" s="2" customFormat="1" ht="16.5" customHeight="1">
      <c r="A9" s="37"/>
      <c r="B9" s="40"/>
      <c r="C9" s="37"/>
      <c r="D9" s="37"/>
      <c r="E9" s="162" t="s">
        <v>120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1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122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1" t="s">
        <v>19</v>
      </c>
      <c r="E13" s="37"/>
      <c r="F13" s="140" t="s">
        <v>1</v>
      </c>
      <c r="G13" s="37"/>
      <c r="H13" s="37"/>
      <c r="I13" s="161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1" t="s">
        <v>21</v>
      </c>
      <c r="E14" s="37"/>
      <c r="F14" s="140" t="s">
        <v>22</v>
      </c>
      <c r="G14" s="37"/>
      <c r="H14" s="37"/>
      <c r="I14" s="161" t="s">
        <v>23</v>
      </c>
      <c r="J14" s="164" t="str">
        <f>'Rekapitulace stavby'!AN8</f>
        <v>20. 7. 2021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1" t="s">
        <v>25</v>
      </c>
      <c r="E16" s="37"/>
      <c r="F16" s="37"/>
      <c r="G16" s="37"/>
      <c r="H16" s="37"/>
      <c r="I16" s="161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28</v>
      </c>
      <c r="F17" s="37"/>
      <c r="G17" s="37"/>
      <c r="H17" s="37"/>
      <c r="I17" s="161" t="s">
        <v>29</v>
      </c>
      <c r="J17" s="140" t="s">
        <v>30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1" t="s">
        <v>31</v>
      </c>
      <c r="E19" s="37"/>
      <c r="F19" s="37"/>
      <c r="G19" s="37"/>
      <c r="H19" s="37"/>
      <c r="I19" s="161" t="s">
        <v>26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1" t="s">
        <v>29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1" t="s">
        <v>33</v>
      </c>
      <c r="E22" s="37"/>
      <c r="F22" s="37"/>
      <c r="G22" s="37"/>
      <c r="H22" s="37"/>
      <c r="I22" s="161" t="s">
        <v>26</v>
      </c>
      <c r="J22" s="140" t="s">
        <v>34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">
        <v>35</v>
      </c>
      <c r="F23" s="37"/>
      <c r="G23" s="37"/>
      <c r="H23" s="37"/>
      <c r="I23" s="161" t="s">
        <v>29</v>
      </c>
      <c r="J23" s="140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1" t="s">
        <v>38</v>
      </c>
      <c r="E25" s="37"/>
      <c r="F25" s="37"/>
      <c r="G25" s="37"/>
      <c r="H25" s="37"/>
      <c r="I25" s="161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39</v>
      </c>
      <c r="F26" s="37"/>
      <c r="G26" s="37"/>
      <c r="H26" s="37"/>
      <c r="I26" s="161" t="s">
        <v>29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1" t="s">
        <v>40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5"/>
      <c r="B29" s="166"/>
      <c r="C29" s="165"/>
      <c r="D29" s="165"/>
      <c r="E29" s="167" t="s">
        <v>1</v>
      </c>
      <c r="F29" s="167"/>
      <c r="G29" s="167"/>
      <c r="H29" s="167"/>
      <c r="I29" s="165"/>
      <c r="J29" s="165"/>
      <c r="K29" s="165"/>
      <c r="L29" s="168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9"/>
      <c r="E31" s="169"/>
      <c r="F31" s="169"/>
      <c r="G31" s="169"/>
      <c r="H31" s="169"/>
      <c r="I31" s="169"/>
      <c r="J31" s="169"/>
      <c r="K31" s="16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123</v>
      </c>
      <c r="E32" s="37"/>
      <c r="F32" s="37"/>
      <c r="G32" s="37"/>
      <c r="H32" s="37"/>
      <c r="I32" s="37"/>
      <c r="J32" s="170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1" t="s">
        <v>112</v>
      </c>
      <c r="E33" s="37"/>
      <c r="F33" s="37"/>
      <c r="G33" s="37"/>
      <c r="H33" s="37"/>
      <c r="I33" s="37"/>
      <c r="J33" s="170">
        <f>J107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2" t="s">
        <v>43</v>
      </c>
      <c r="E34" s="37"/>
      <c r="F34" s="37"/>
      <c r="G34" s="37"/>
      <c r="H34" s="37"/>
      <c r="I34" s="37"/>
      <c r="J34" s="173">
        <f>ROUND(J32 + J33,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9"/>
      <c r="E35" s="169"/>
      <c r="F35" s="169"/>
      <c r="G35" s="169"/>
      <c r="H35" s="169"/>
      <c r="I35" s="169"/>
      <c r="J35" s="169"/>
      <c r="K35" s="16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4" t="s">
        <v>45</v>
      </c>
      <c r="G36" s="37"/>
      <c r="H36" s="37"/>
      <c r="I36" s="174" t="s">
        <v>44</v>
      </c>
      <c r="J36" s="174" t="s">
        <v>46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5" t="s">
        <v>47</v>
      </c>
      <c r="E37" s="161" t="s">
        <v>48</v>
      </c>
      <c r="F37" s="176">
        <f>ROUND((SUM(BE107:BE114) + SUM(BE136:BE214)),  0)</f>
        <v>0</v>
      </c>
      <c r="G37" s="37"/>
      <c r="H37" s="37"/>
      <c r="I37" s="177">
        <v>0.20999999999999999</v>
      </c>
      <c r="J37" s="176">
        <f>ROUND(((SUM(BE107:BE114) + SUM(BE136:BE214))*I37),  0)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1" t="s">
        <v>49</v>
      </c>
      <c r="F38" s="176">
        <f>ROUND((SUM(BF107:BF114) + SUM(BF136:BF214)),  0)</f>
        <v>0</v>
      </c>
      <c r="G38" s="37"/>
      <c r="H38" s="37"/>
      <c r="I38" s="177">
        <v>0.14999999999999999</v>
      </c>
      <c r="J38" s="176">
        <f>ROUND(((SUM(BF107:BF114) + SUM(BF136:BF214))*I38),  0)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1" t="s">
        <v>50</v>
      </c>
      <c r="F39" s="176">
        <f>ROUND((SUM(BG107:BG114) + SUM(BG136:BG214)),  0)</f>
        <v>0</v>
      </c>
      <c r="G39" s="37"/>
      <c r="H39" s="37"/>
      <c r="I39" s="177">
        <v>0.20999999999999999</v>
      </c>
      <c r="J39" s="176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1" t="s">
        <v>51</v>
      </c>
      <c r="F40" s="176">
        <f>ROUND((SUM(BH107:BH114) + SUM(BH136:BH214)),  0)</f>
        <v>0</v>
      </c>
      <c r="G40" s="37"/>
      <c r="H40" s="37"/>
      <c r="I40" s="177">
        <v>0.14999999999999999</v>
      </c>
      <c r="J40" s="176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1" t="s">
        <v>52</v>
      </c>
      <c r="F41" s="176">
        <f>ROUND((SUM(BI107:BI114) + SUM(BI136:BI214)),  0)</f>
        <v>0</v>
      </c>
      <c r="G41" s="37"/>
      <c r="H41" s="37"/>
      <c r="I41" s="177">
        <v>0</v>
      </c>
      <c r="J41" s="176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8"/>
      <c r="D43" s="179" t="s">
        <v>53</v>
      </c>
      <c r="E43" s="180"/>
      <c r="F43" s="180"/>
      <c r="G43" s="181" t="s">
        <v>54</v>
      </c>
      <c r="H43" s="182" t="s">
        <v>55</v>
      </c>
      <c r="I43" s="180"/>
      <c r="J43" s="183">
        <f>SUM(J34:J41)</f>
        <v>0</v>
      </c>
      <c r="K43" s="184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5" t="s">
        <v>56</v>
      </c>
      <c r="E50" s="186"/>
      <c r="F50" s="186"/>
      <c r="G50" s="185" t="s">
        <v>57</v>
      </c>
      <c r="H50" s="186"/>
      <c r="I50" s="186"/>
      <c r="J50" s="186"/>
      <c r="K50" s="186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7" t="s">
        <v>58</v>
      </c>
      <c r="E61" s="188"/>
      <c r="F61" s="189" t="s">
        <v>59</v>
      </c>
      <c r="G61" s="187" t="s">
        <v>58</v>
      </c>
      <c r="H61" s="188"/>
      <c r="I61" s="188"/>
      <c r="J61" s="190" t="s">
        <v>59</v>
      </c>
      <c r="K61" s="18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5" t="s">
        <v>60</v>
      </c>
      <c r="E65" s="191"/>
      <c r="F65" s="191"/>
      <c r="G65" s="185" t="s">
        <v>61</v>
      </c>
      <c r="H65" s="191"/>
      <c r="I65" s="191"/>
      <c r="J65" s="191"/>
      <c r="K65" s="191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7" t="s">
        <v>58</v>
      </c>
      <c r="E76" s="188"/>
      <c r="F76" s="189" t="s">
        <v>59</v>
      </c>
      <c r="G76" s="187" t="s">
        <v>58</v>
      </c>
      <c r="H76" s="188"/>
      <c r="I76" s="188"/>
      <c r="J76" s="190" t="s">
        <v>59</v>
      </c>
      <c r="K76" s="18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96" t="str">
        <f>E7</f>
        <v>P5, Hlubočepy, Hlubočepská, přel.knn,nový knn-část přeložka, výkaz výměr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6" t="s">
        <v>120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932/M - Zemní a montážní práce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21</v>
      </c>
      <c r="D91" s="39"/>
      <c r="E91" s="39"/>
      <c r="F91" s="24" t="str">
        <f>F14</f>
        <v xml:space="preserve"> </v>
      </c>
      <c r="G91" s="39"/>
      <c r="H91" s="39"/>
      <c r="I91" s="29" t="s">
        <v>23</v>
      </c>
      <c r="J91" s="78" t="str">
        <f>IF(J14="","",J14)</f>
        <v>20. 7. 2021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29" t="s">
        <v>25</v>
      </c>
      <c r="D93" s="39"/>
      <c r="E93" s="39"/>
      <c r="F93" s="24" t="str">
        <f>E17</f>
        <v>MČ Praha 5</v>
      </c>
      <c r="G93" s="39"/>
      <c r="H93" s="39"/>
      <c r="I93" s="29" t="s">
        <v>33</v>
      </c>
      <c r="J93" s="33" t="str">
        <f>E23</f>
        <v>ELPO, kabelové sítě VN a NN,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31</v>
      </c>
      <c r="D94" s="39"/>
      <c r="E94" s="39"/>
      <c r="F94" s="24" t="str">
        <f>IF(E20="","",E20)</f>
        <v>Vyplň údaj</v>
      </c>
      <c r="G94" s="39"/>
      <c r="H94" s="39"/>
      <c r="I94" s="29" t="s">
        <v>38</v>
      </c>
      <c r="J94" s="33" t="str">
        <f>E26</f>
        <v>Ing. Martin Krupička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7" t="s">
        <v>125</v>
      </c>
      <c r="D96" s="155"/>
      <c r="E96" s="155"/>
      <c r="F96" s="155"/>
      <c r="G96" s="155"/>
      <c r="H96" s="155"/>
      <c r="I96" s="155"/>
      <c r="J96" s="198" t="s">
        <v>126</v>
      </c>
      <c r="K96" s="155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9" t="s">
        <v>127</v>
      </c>
      <c r="D98" s="39"/>
      <c r="E98" s="39"/>
      <c r="F98" s="39"/>
      <c r="G98" s="39"/>
      <c r="H98" s="39"/>
      <c r="I98" s="39"/>
      <c r="J98" s="109">
        <f>J136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128</v>
      </c>
    </row>
    <row r="99" s="9" customFormat="1" ht="24.96" customHeight="1">
      <c r="A99" s="9"/>
      <c r="B99" s="200"/>
      <c r="C99" s="201"/>
      <c r="D99" s="202" t="s">
        <v>129</v>
      </c>
      <c r="E99" s="203"/>
      <c r="F99" s="203"/>
      <c r="G99" s="203"/>
      <c r="H99" s="203"/>
      <c r="I99" s="203"/>
      <c r="J99" s="204">
        <f>J137</f>
        <v>0</v>
      </c>
      <c r="K99" s="201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2"/>
      <c r="D100" s="207" t="s">
        <v>130</v>
      </c>
      <c r="E100" s="208"/>
      <c r="F100" s="208"/>
      <c r="G100" s="208"/>
      <c r="H100" s="208"/>
      <c r="I100" s="208"/>
      <c r="J100" s="209">
        <f>J138</f>
        <v>0</v>
      </c>
      <c r="K100" s="132"/>
      <c r="L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2"/>
      <c r="D101" s="207" t="s">
        <v>131</v>
      </c>
      <c r="E101" s="208"/>
      <c r="F101" s="208"/>
      <c r="G101" s="208"/>
      <c r="H101" s="208"/>
      <c r="I101" s="208"/>
      <c r="J101" s="209">
        <f>J151</f>
        <v>0</v>
      </c>
      <c r="K101" s="132"/>
      <c r="L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2"/>
      <c r="D102" s="207" t="s">
        <v>132</v>
      </c>
      <c r="E102" s="208"/>
      <c r="F102" s="208"/>
      <c r="G102" s="208"/>
      <c r="H102" s="208"/>
      <c r="I102" s="208"/>
      <c r="J102" s="209">
        <f>J154</f>
        <v>0</v>
      </c>
      <c r="K102" s="132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6"/>
      <c r="C103" s="132"/>
      <c r="D103" s="207" t="s">
        <v>133</v>
      </c>
      <c r="E103" s="208"/>
      <c r="F103" s="208"/>
      <c r="G103" s="208"/>
      <c r="H103" s="208"/>
      <c r="I103" s="208"/>
      <c r="J103" s="209">
        <f>J205</f>
        <v>0</v>
      </c>
      <c r="K103" s="132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0"/>
      <c r="C104" s="201"/>
      <c r="D104" s="202" t="s">
        <v>134</v>
      </c>
      <c r="E104" s="203"/>
      <c r="F104" s="203"/>
      <c r="G104" s="203"/>
      <c r="H104" s="203"/>
      <c r="I104" s="203"/>
      <c r="J104" s="204">
        <f>J209</f>
        <v>0</v>
      </c>
      <c r="K104" s="201"/>
      <c r="L104" s="20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9.28" customHeight="1">
      <c r="A107" s="37"/>
      <c r="B107" s="38"/>
      <c r="C107" s="199" t="s">
        <v>135</v>
      </c>
      <c r="D107" s="39"/>
      <c r="E107" s="39"/>
      <c r="F107" s="39"/>
      <c r="G107" s="39"/>
      <c r="H107" s="39"/>
      <c r="I107" s="39"/>
      <c r="J107" s="211">
        <f>ROUND(J108 + J109 + J110 + J111 + J112 + J113,0)</f>
        <v>0</v>
      </c>
      <c r="K107" s="39"/>
      <c r="L107" s="62"/>
      <c r="N107" s="212" t="s">
        <v>47</v>
      </c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8" customHeight="1">
      <c r="A108" s="37"/>
      <c r="B108" s="38"/>
      <c r="C108" s="39"/>
      <c r="D108" s="151" t="s">
        <v>136</v>
      </c>
      <c r="E108" s="146"/>
      <c r="F108" s="146"/>
      <c r="G108" s="39"/>
      <c r="H108" s="39"/>
      <c r="I108" s="39"/>
      <c r="J108" s="147">
        <v>0</v>
      </c>
      <c r="K108" s="39"/>
      <c r="L108" s="213"/>
      <c r="M108" s="214"/>
      <c r="N108" s="215" t="s">
        <v>48</v>
      </c>
      <c r="O108" s="214"/>
      <c r="P108" s="214"/>
      <c r="Q108" s="214"/>
      <c r="R108" s="214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7" t="s">
        <v>137</v>
      </c>
      <c r="AZ108" s="214"/>
      <c r="BA108" s="214"/>
      <c r="BB108" s="214"/>
      <c r="BC108" s="214"/>
      <c r="BD108" s="214"/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217" t="s">
        <v>8</v>
      </c>
      <c r="BK108" s="214"/>
      <c r="BL108" s="214"/>
      <c r="BM108" s="214"/>
    </row>
    <row r="109" s="2" customFormat="1" ht="18" customHeight="1">
      <c r="A109" s="37"/>
      <c r="B109" s="38"/>
      <c r="C109" s="39"/>
      <c r="D109" s="151" t="s">
        <v>138</v>
      </c>
      <c r="E109" s="146"/>
      <c r="F109" s="146"/>
      <c r="G109" s="39"/>
      <c r="H109" s="39"/>
      <c r="I109" s="39"/>
      <c r="J109" s="147">
        <v>0</v>
      </c>
      <c r="K109" s="39"/>
      <c r="L109" s="213"/>
      <c r="M109" s="214"/>
      <c r="N109" s="215" t="s">
        <v>48</v>
      </c>
      <c r="O109" s="214"/>
      <c r="P109" s="214"/>
      <c r="Q109" s="214"/>
      <c r="R109" s="214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7" t="s">
        <v>137</v>
      </c>
      <c r="AZ109" s="214"/>
      <c r="BA109" s="214"/>
      <c r="BB109" s="214"/>
      <c r="BC109" s="214"/>
      <c r="BD109" s="214"/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17" t="s">
        <v>8</v>
      </c>
      <c r="BK109" s="214"/>
      <c r="BL109" s="214"/>
      <c r="BM109" s="214"/>
    </row>
    <row r="110" s="2" customFormat="1" ht="18" customHeight="1">
      <c r="A110" s="37"/>
      <c r="B110" s="38"/>
      <c r="C110" s="39"/>
      <c r="D110" s="151" t="s">
        <v>139</v>
      </c>
      <c r="E110" s="146"/>
      <c r="F110" s="146"/>
      <c r="G110" s="39"/>
      <c r="H110" s="39"/>
      <c r="I110" s="39"/>
      <c r="J110" s="147">
        <v>0</v>
      </c>
      <c r="K110" s="39"/>
      <c r="L110" s="213"/>
      <c r="M110" s="214"/>
      <c r="N110" s="215" t="s">
        <v>48</v>
      </c>
      <c r="O110" s="214"/>
      <c r="P110" s="214"/>
      <c r="Q110" s="214"/>
      <c r="R110" s="214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7" t="s">
        <v>137</v>
      </c>
      <c r="AZ110" s="214"/>
      <c r="BA110" s="214"/>
      <c r="BB110" s="214"/>
      <c r="BC110" s="214"/>
      <c r="BD110" s="214"/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217" t="s">
        <v>8</v>
      </c>
      <c r="BK110" s="214"/>
      <c r="BL110" s="214"/>
      <c r="BM110" s="214"/>
    </row>
    <row r="111" s="2" customFormat="1" ht="18" customHeight="1">
      <c r="A111" s="37"/>
      <c r="B111" s="38"/>
      <c r="C111" s="39"/>
      <c r="D111" s="151" t="s">
        <v>140</v>
      </c>
      <c r="E111" s="146"/>
      <c r="F111" s="146"/>
      <c r="G111" s="39"/>
      <c r="H111" s="39"/>
      <c r="I111" s="39"/>
      <c r="J111" s="147">
        <v>0</v>
      </c>
      <c r="K111" s="39"/>
      <c r="L111" s="213"/>
      <c r="M111" s="214"/>
      <c r="N111" s="215" t="s">
        <v>48</v>
      </c>
      <c r="O111" s="214"/>
      <c r="P111" s="214"/>
      <c r="Q111" s="214"/>
      <c r="R111" s="214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7" t="s">
        <v>137</v>
      </c>
      <c r="AZ111" s="214"/>
      <c r="BA111" s="214"/>
      <c r="BB111" s="214"/>
      <c r="BC111" s="214"/>
      <c r="BD111" s="214"/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17" t="s">
        <v>8</v>
      </c>
      <c r="BK111" s="214"/>
      <c r="BL111" s="214"/>
      <c r="BM111" s="214"/>
    </row>
    <row r="112" s="2" customFormat="1" ht="18" customHeight="1">
      <c r="A112" s="37"/>
      <c r="B112" s="38"/>
      <c r="C112" s="39"/>
      <c r="D112" s="151" t="s">
        <v>141</v>
      </c>
      <c r="E112" s="146"/>
      <c r="F112" s="146"/>
      <c r="G112" s="39"/>
      <c r="H112" s="39"/>
      <c r="I112" s="39"/>
      <c r="J112" s="147">
        <v>0</v>
      </c>
      <c r="K112" s="39"/>
      <c r="L112" s="213"/>
      <c r="M112" s="214"/>
      <c r="N112" s="215" t="s">
        <v>48</v>
      </c>
      <c r="O112" s="214"/>
      <c r="P112" s="214"/>
      <c r="Q112" s="214"/>
      <c r="R112" s="214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7" t="s">
        <v>137</v>
      </c>
      <c r="AZ112" s="214"/>
      <c r="BA112" s="214"/>
      <c r="BB112" s="214"/>
      <c r="BC112" s="214"/>
      <c r="BD112" s="214"/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217" t="s">
        <v>8</v>
      </c>
      <c r="BK112" s="214"/>
      <c r="BL112" s="214"/>
      <c r="BM112" s="214"/>
    </row>
    <row r="113" s="2" customFormat="1" ht="18" customHeight="1">
      <c r="A113" s="37"/>
      <c r="B113" s="38"/>
      <c r="C113" s="39"/>
      <c r="D113" s="146" t="s">
        <v>142</v>
      </c>
      <c r="E113" s="39"/>
      <c r="F113" s="39"/>
      <c r="G113" s="39"/>
      <c r="H113" s="39"/>
      <c r="I113" s="39"/>
      <c r="J113" s="147">
        <f>ROUND(J32*T113,0)</f>
        <v>0</v>
      </c>
      <c r="K113" s="39"/>
      <c r="L113" s="213"/>
      <c r="M113" s="214"/>
      <c r="N113" s="215" t="s">
        <v>48</v>
      </c>
      <c r="O113" s="214"/>
      <c r="P113" s="214"/>
      <c r="Q113" s="214"/>
      <c r="R113" s="214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7" t="s">
        <v>143</v>
      </c>
      <c r="AZ113" s="214"/>
      <c r="BA113" s="214"/>
      <c r="BB113" s="214"/>
      <c r="BC113" s="214"/>
      <c r="BD113" s="214"/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217" t="s">
        <v>8</v>
      </c>
      <c r="BK113" s="214"/>
      <c r="BL113" s="214"/>
      <c r="BM113" s="214"/>
    </row>
    <row r="114" s="2" customForma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9.28" customHeight="1">
      <c r="A115" s="37"/>
      <c r="B115" s="38"/>
      <c r="C115" s="154" t="s">
        <v>117</v>
      </c>
      <c r="D115" s="155"/>
      <c r="E115" s="155"/>
      <c r="F115" s="155"/>
      <c r="G115" s="155"/>
      <c r="H115" s="155"/>
      <c r="I115" s="155"/>
      <c r="J115" s="156">
        <f>ROUND(J98+J107,0)</f>
        <v>0</v>
      </c>
      <c r="K115" s="155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0" t="s">
        <v>144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29" t="s">
        <v>17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6.25" customHeight="1">
      <c r="A124" s="37"/>
      <c r="B124" s="38"/>
      <c r="C124" s="39"/>
      <c r="D124" s="39"/>
      <c r="E124" s="196" t="str">
        <f>E7</f>
        <v>P5, Hlubočepy, Hlubočepská, přel.knn,nový knn-část přeložka, výkaz výměr</v>
      </c>
      <c r="F124" s="29"/>
      <c r="G124" s="29"/>
      <c r="H124" s="2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" customFormat="1" ht="12" customHeight="1">
      <c r="B125" s="18"/>
      <c r="C125" s="29" t="s">
        <v>119</v>
      </c>
      <c r="D125" s="19"/>
      <c r="E125" s="19"/>
      <c r="F125" s="19"/>
      <c r="G125" s="19"/>
      <c r="H125" s="19"/>
      <c r="I125" s="19"/>
      <c r="J125" s="19"/>
      <c r="K125" s="19"/>
      <c r="L125" s="17"/>
    </row>
    <row r="126" s="2" customFormat="1" ht="16.5" customHeight="1">
      <c r="A126" s="37"/>
      <c r="B126" s="38"/>
      <c r="C126" s="39"/>
      <c r="D126" s="39"/>
      <c r="E126" s="196" t="s">
        <v>120</v>
      </c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29" t="s">
        <v>121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E11</f>
        <v>932/M - Zemní a montážní práce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29" t="s">
        <v>21</v>
      </c>
      <c r="D130" s="39"/>
      <c r="E130" s="39"/>
      <c r="F130" s="24" t="str">
        <f>F14</f>
        <v xml:space="preserve"> </v>
      </c>
      <c r="G130" s="39"/>
      <c r="H130" s="39"/>
      <c r="I130" s="29" t="s">
        <v>23</v>
      </c>
      <c r="J130" s="78" t="str">
        <f>IF(J14="","",J14)</f>
        <v>20. 7. 2021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25.65" customHeight="1">
      <c r="A132" s="37"/>
      <c r="B132" s="38"/>
      <c r="C132" s="29" t="s">
        <v>25</v>
      </c>
      <c r="D132" s="39"/>
      <c r="E132" s="39"/>
      <c r="F132" s="24" t="str">
        <f>E17</f>
        <v>MČ Praha 5</v>
      </c>
      <c r="G132" s="39"/>
      <c r="H132" s="39"/>
      <c r="I132" s="29" t="s">
        <v>33</v>
      </c>
      <c r="J132" s="33" t="str">
        <f>E23</f>
        <v>ELPO, kabelové sítě VN a NN, s.r.o.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29" t="s">
        <v>31</v>
      </c>
      <c r="D133" s="39"/>
      <c r="E133" s="39"/>
      <c r="F133" s="24" t="str">
        <f>IF(E20="","",E20)</f>
        <v>Vyplň údaj</v>
      </c>
      <c r="G133" s="39"/>
      <c r="H133" s="39"/>
      <c r="I133" s="29" t="s">
        <v>38</v>
      </c>
      <c r="J133" s="33" t="str">
        <f>E26</f>
        <v>Ing. Martin Krupička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219"/>
      <c r="B135" s="220"/>
      <c r="C135" s="221" t="s">
        <v>145</v>
      </c>
      <c r="D135" s="222" t="s">
        <v>68</v>
      </c>
      <c r="E135" s="222" t="s">
        <v>64</v>
      </c>
      <c r="F135" s="222" t="s">
        <v>65</v>
      </c>
      <c r="G135" s="222" t="s">
        <v>146</v>
      </c>
      <c r="H135" s="222" t="s">
        <v>147</v>
      </c>
      <c r="I135" s="222" t="s">
        <v>148</v>
      </c>
      <c r="J135" s="223" t="s">
        <v>126</v>
      </c>
      <c r="K135" s="224" t="s">
        <v>149</v>
      </c>
      <c r="L135" s="225"/>
      <c r="M135" s="99" t="s">
        <v>1</v>
      </c>
      <c r="N135" s="100" t="s">
        <v>47</v>
      </c>
      <c r="O135" s="100" t="s">
        <v>150</v>
      </c>
      <c r="P135" s="100" t="s">
        <v>151</v>
      </c>
      <c r="Q135" s="100" t="s">
        <v>152</v>
      </c>
      <c r="R135" s="100" t="s">
        <v>153</v>
      </c>
      <c r="S135" s="100" t="s">
        <v>154</v>
      </c>
      <c r="T135" s="101" t="s">
        <v>155</v>
      </c>
      <c r="U135" s="219"/>
      <c r="V135" s="219"/>
      <c r="W135" s="219"/>
      <c r="X135" s="219"/>
      <c r="Y135" s="219"/>
      <c r="Z135" s="219"/>
      <c r="AA135" s="219"/>
      <c r="AB135" s="219"/>
      <c r="AC135" s="219"/>
      <c r="AD135" s="219"/>
      <c r="AE135" s="219"/>
    </row>
    <row r="136" s="2" customFormat="1" ht="22.8" customHeight="1">
      <c r="A136" s="37"/>
      <c r="B136" s="38"/>
      <c r="C136" s="106" t="s">
        <v>156</v>
      </c>
      <c r="D136" s="39"/>
      <c r="E136" s="39"/>
      <c r="F136" s="39"/>
      <c r="G136" s="39"/>
      <c r="H136" s="39"/>
      <c r="I136" s="39"/>
      <c r="J136" s="226">
        <f>BK136</f>
        <v>0</v>
      </c>
      <c r="K136" s="39"/>
      <c r="L136" s="40"/>
      <c r="M136" s="102"/>
      <c r="N136" s="227"/>
      <c r="O136" s="103"/>
      <c r="P136" s="228">
        <f>P137+P209</f>
        <v>0</v>
      </c>
      <c r="Q136" s="103"/>
      <c r="R136" s="228">
        <f>R137+R209</f>
        <v>49.070561400000003</v>
      </c>
      <c r="S136" s="103"/>
      <c r="T136" s="229">
        <f>T137+T209</f>
        <v>35.442999999999998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4" t="s">
        <v>82</v>
      </c>
      <c r="AU136" s="14" t="s">
        <v>128</v>
      </c>
      <c r="BK136" s="230">
        <f>BK137+BK209</f>
        <v>0</v>
      </c>
    </row>
    <row r="137" s="12" customFormat="1" ht="25.92" customHeight="1">
      <c r="A137" s="12"/>
      <c r="B137" s="231"/>
      <c r="C137" s="232"/>
      <c r="D137" s="233" t="s">
        <v>82</v>
      </c>
      <c r="E137" s="234" t="s">
        <v>157</v>
      </c>
      <c r="F137" s="234" t="s">
        <v>158</v>
      </c>
      <c r="G137" s="232"/>
      <c r="H137" s="232"/>
      <c r="I137" s="235"/>
      <c r="J137" s="236">
        <f>BK137</f>
        <v>0</v>
      </c>
      <c r="K137" s="232"/>
      <c r="L137" s="237"/>
      <c r="M137" s="238"/>
      <c r="N137" s="239"/>
      <c r="O137" s="239"/>
      <c r="P137" s="240">
        <f>P138+P151+P154</f>
        <v>0</v>
      </c>
      <c r="Q137" s="239"/>
      <c r="R137" s="240">
        <f>R138+R151+R154</f>
        <v>49.070561400000003</v>
      </c>
      <c r="S137" s="239"/>
      <c r="T137" s="241">
        <f>T138+T151+T154</f>
        <v>35.442999999999998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2" t="s">
        <v>159</v>
      </c>
      <c r="AT137" s="243" t="s">
        <v>82</v>
      </c>
      <c r="AU137" s="243" t="s">
        <v>83</v>
      </c>
      <c r="AY137" s="242" t="s">
        <v>160</v>
      </c>
      <c r="BK137" s="244">
        <f>BK138+BK151+BK154</f>
        <v>0</v>
      </c>
    </row>
    <row r="138" s="12" customFormat="1" ht="22.8" customHeight="1">
      <c r="A138" s="12"/>
      <c r="B138" s="231"/>
      <c r="C138" s="232"/>
      <c r="D138" s="233" t="s">
        <v>82</v>
      </c>
      <c r="E138" s="245" t="s">
        <v>161</v>
      </c>
      <c r="F138" s="245" t="s">
        <v>162</v>
      </c>
      <c r="G138" s="232"/>
      <c r="H138" s="232"/>
      <c r="I138" s="235"/>
      <c r="J138" s="246">
        <f>BK138</f>
        <v>0</v>
      </c>
      <c r="K138" s="232"/>
      <c r="L138" s="237"/>
      <c r="M138" s="238"/>
      <c r="N138" s="239"/>
      <c r="O138" s="239"/>
      <c r="P138" s="240">
        <f>SUM(P139:P150)</f>
        <v>0</v>
      </c>
      <c r="Q138" s="239"/>
      <c r="R138" s="240">
        <f>SUM(R139:R150)</f>
        <v>0</v>
      </c>
      <c r="S138" s="239"/>
      <c r="T138" s="241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2" t="s">
        <v>159</v>
      </c>
      <c r="AT138" s="243" t="s">
        <v>82</v>
      </c>
      <c r="AU138" s="243" t="s">
        <v>8</v>
      </c>
      <c r="AY138" s="242" t="s">
        <v>160</v>
      </c>
      <c r="BK138" s="244">
        <f>SUM(BK139:BK150)</f>
        <v>0</v>
      </c>
    </row>
    <row r="139" s="2" customFormat="1" ht="44.25" customHeight="1">
      <c r="A139" s="37"/>
      <c r="B139" s="38"/>
      <c r="C139" s="247" t="s">
        <v>8</v>
      </c>
      <c r="D139" s="247" t="s">
        <v>163</v>
      </c>
      <c r="E139" s="248" t="s">
        <v>164</v>
      </c>
      <c r="F139" s="249" t="s">
        <v>165</v>
      </c>
      <c r="G139" s="250" t="s">
        <v>166</v>
      </c>
      <c r="H139" s="251">
        <v>4</v>
      </c>
      <c r="I139" s="252"/>
      <c r="J139" s="253">
        <f>ROUND(I139*H139,0)</f>
        <v>0</v>
      </c>
      <c r="K139" s="254"/>
      <c r="L139" s="40"/>
      <c r="M139" s="255" t="s">
        <v>1</v>
      </c>
      <c r="N139" s="256" t="s">
        <v>48</v>
      </c>
      <c r="O139" s="90"/>
      <c r="P139" s="257">
        <f>O139*H139</f>
        <v>0</v>
      </c>
      <c r="Q139" s="257">
        <v>0</v>
      </c>
      <c r="R139" s="257">
        <f>Q139*H139</f>
        <v>0</v>
      </c>
      <c r="S139" s="257">
        <v>0</v>
      </c>
      <c r="T139" s="25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9" t="s">
        <v>167</v>
      </c>
      <c r="AT139" s="259" t="s">
        <v>163</v>
      </c>
      <c r="AU139" s="259" t="s">
        <v>91</v>
      </c>
      <c r="AY139" s="14" t="s">
        <v>160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4" t="s">
        <v>8</v>
      </c>
      <c r="BK139" s="150">
        <f>ROUND(I139*H139,0)</f>
        <v>0</v>
      </c>
      <c r="BL139" s="14" t="s">
        <v>167</v>
      </c>
      <c r="BM139" s="259" t="s">
        <v>168</v>
      </c>
    </row>
    <row r="140" s="2" customFormat="1" ht="16.5" customHeight="1">
      <c r="A140" s="37"/>
      <c r="B140" s="38"/>
      <c r="C140" s="260" t="s">
        <v>91</v>
      </c>
      <c r="D140" s="260" t="s">
        <v>157</v>
      </c>
      <c r="E140" s="261" t="s">
        <v>169</v>
      </c>
      <c r="F140" s="262" t="s">
        <v>170</v>
      </c>
      <c r="G140" s="263" t="s">
        <v>171</v>
      </c>
      <c r="H140" s="264">
        <v>4</v>
      </c>
      <c r="I140" s="265"/>
      <c r="J140" s="266">
        <f>ROUND(I140*H140,0)</f>
        <v>0</v>
      </c>
      <c r="K140" s="267"/>
      <c r="L140" s="268"/>
      <c r="M140" s="269" t="s">
        <v>1</v>
      </c>
      <c r="N140" s="270" t="s">
        <v>48</v>
      </c>
      <c r="O140" s="90"/>
      <c r="P140" s="257">
        <f>O140*H140</f>
        <v>0</v>
      </c>
      <c r="Q140" s="257">
        <v>0</v>
      </c>
      <c r="R140" s="257">
        <f>Q140*H140</f>
        <v>0</v>
      </c>
      <c r="S140" s="257">
        <v>0</v>
      </c>
      <c r="T140" s="25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9" t="s">
        <v>172</v>
      </c>
      <c r="AT140" s="259" t="s">
        <v>157</v>
      </c>
      <c r="AU140" s="259" t="s">
        <v>91</v>
      </c>
      <c r="AY140" s="14" t="s">
        <v>160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4" t="s">
        <v>8</v>
      </c>
      <c r="BK140" s="150">
        <f>ROUND(I140*H140,0)</f>
        <v>0</v>
      </c>
      <c r="BL140" s="14" t="s">
        <v>172</v>
      </c>
      <c r="BM140" s="259" t="s">
        <v>173</v>
      </c>
    </row>
    <row r="141" s="2" customFormat="1" ht="21.75" customHeight="1">
      <c r="A141" s="37"/>
      <c r="B141" s="38"/>
      <c r="C141" s="260" t="s">
        <v>159</v>
      </c>
      <c r="D141" s="260" t="s">
        <v>157</v>
      </c>
      <c r="E141" s="261" t="s">
        <v>174</v>
      </c>
      <c r="F141" s="262" t="s">
        <v>175</v>
      </c>
      <c r="G141" s="263" t="s">
        <v>171</v>
      </c>
      <c r="H141" s="264">
        <v>4</v>
      </c>
      <c r="I141" s="265"/>
      <c r="J141" s="266">
        <f>ROUND(I141*H141,0)</f>
        <v>0</v>
      </c>
      <c r="K141" s="267"/>
      <c r="L141" s="268"/>
      <c r="M141" s="269" t="s">
        <v>1</v>
      </c>
      <c r="N141" s="270" t="s">
        <v>48</v>
      </c>
      <c r="O141" s="90"/>
      <c r="P141" s="257">
        <f>O141*H141</f>
        <v>0</v>
      </c>
      <c r="Q141" s="257">
        <v>0</v>
      </c>
      <c r="R141" s="257">
        <f>Q141*H141</f>
        <v>0</v>
      </c>
      <c r="S141" s="257">
        <v>0</v>
      </c>
      <c r="T141" s="25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9" t="s">
        <v>172</v>
      </c>
      <c r="AT141" s="259" t="s">
        <v>157</v>
      </c>
      <c r="AU141" s="259" t="s">
        <v>91</v>
      </c>
      <c r="AY141" s="14" t="s">
        <v>160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4" t="s">
        <v>8</v>
      </c>
      <c r="BK141" s="150">
        <f>ROUND(I141*H141,0)</f>
        <v>0</v>
      </c>
      <c r="BL141" s="14" t="s">
        <v>172</v>
      </c>
      <c r="BM141" s="259" t="s">
        <v>176</v>
      </c>
    </row>
    <row r="142" s="2" customFormat="1" ht="33" customHeight="1">
      <c r="A142" s="37"/>
      <c r="B142" s="38"/>
      <c r="C142" s="247" t="s">
        <v>177</v>
      </c>
      <c r="D142" s="247" t="s">
        <v>163</v>
      </c>
      <c r="E142" s="248" t="s">
        <v>178</v>
      </c>
      <c r="F142" s="249" t="s">
        <v>179</v>
      </c>
      <c r="G142" s="250" t="s">
        <v>166</v>
      </c>
      <c r="H142" s="251">
        <v>1</v>
      </c>
      <c r="I142" s="252"/>
      <c r="J142" s="253">
        <f>ROUND(I142*H142,0)</f>
        <v>0</v>
      </c>
      <c r="K142" s="254"/>
      <c r="L142" s="40"/>
      <c r="M142" s="255" t="s">
        <v>1</v>
      </c>
      <c r="N142" s="256" t="s">
        <v>48</v>
      </c>
      <c r="O142" s="90"/>
      <c r="P142" s="257">
        <f>O142*H142</f>
        <v>0</v>
      </c>
      <c r="Q142" s="257">
        <v>0</v>
      </c>
      <c r="R142" s="257">
        <f>Q142*H142</f>
        <v>0</v>
      </c>
      <c r="S142" s="257">
        <v>0</v>
      </c>
      <c r="T142" s="25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9" t="s">
        <v>167</v>
      </c>
      <c r="AT142" s="259" t="s">
        <v>163</v>
      </c>
      <c r="AU142" s="259" t="s">
        <v>91</v>
      </c>
      <c r="AY142" s="14" t="s">
        <v>160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4" t="s">
        <v>8</v>
      </c>
      <c r="BK142" s="150">
        <f>ROUND(I142*H142,0)</f>
        <v>0</v>
      </c>
      <c r="BL142" s="14" t="s">
        <v>167</v>
      </c>
      <c r="BM142" s="259" t="s">
        <v>180</v>
      </c>
    </row>
    <row r="143" s="2" customFormat="1" ht="33" customHeight="1">
      <c r="A143" s="37"/>
      <c r="B143" s="38"/>
      <c r="C143" s="247" t="s">
        <v>181</v>
      </c>
      <c r="D143" s="247" t="s">
        <v>163</v>
      </c>
      <c r="E143" s="248" t="s">
        <v>182</v>
      </c>
      <c r="F143" s="249" t="s">
        <v>183</v>
      </c>
      <c r="G143" s="250" t="s">
        <v>184</v>
      </c>
      <c r="H143" s="251">
        <v>15</v>
      </c>
      <c r="I143" s="252"/>
      <c r="J143" s="253">
        <f>ROUND(I143*H143,0)</f>
        <v>0</v>
      </c>
      <c r="K143" s="254"/>
      <c r="L143" s="40"/>
      <c r="M143" s="255" t="s">
        <v>1</v>
      </c>
      <c r="N143" s="256" t="s">
        <v>48</v>
      </c>
      <c r="O143" s="90"/>
      <c r="P143" s="257">
        <f>O143*H143</f>
        <v>0</v>
      </c>
      <c r="Q143" s="257">
        <v>0</v>
      </c>
      <c r="R143" s="257">
        <f>Q143*H143</f>
        <v>0</v>
      </c>
      <c r="S143" s="257">
        <v>0</v>
      </c>
      <c r="T143" s="25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9" t="s">
        <v>167</v>
      </c>
      <c r="AT143" s="259" t="s">
        <v>163</v>
      </c>
      <c r="AU143" s="259" t="s">
        <v>91</v>
      </c>
      <c r="AY143" s="14" t="s">
        <v>160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4" t="s">
        <v>8</v>
      </c>
      <c r="BK143" s="150">
        <f>ROUND(I143*H143,0)</f>
        <v>0</v>
      </c>
      <c r="BL143" s="14" t="s">
        <v>167</v>
      </c>
      <c r="BM143" s="259" t="s">
        <v>185</v>
      </c>
    </row>
    <row r="144" s="2" customFormat="1" ht="16.5" customHeight="1">
      <c r="A144" s="37"/>
      <c r="B144" s="38"/>
      <c r="C144" s="260" t="s">
        <v>186</v>
      </c>
      <c r="D144" s="260" t="s">
        <v>157</v>
      </c>
      <c r="E144" s="261" t="s">
        <v>187</v>
      </c>
      <c r="F144" s="262" t="s">
        <v>188</v>
      </c>
      <c r="G144" s="263" t="s">
        <v>189</v>
      </c>
      <c r="H144" s="264">
        <v>15</v>
      </c>
      <c r="I144" s="265"/>
      <c r="J144" s="266">
        <f>ROUND(I144*H144,0)</f>
        <v>0</v>
      </c>
      <c r="K144" s="267"/>
      <c r="L144" s="268"/>
      <c r="M144" s="269" t="s">
        <v>1</v>
      </c>
      <c r="N144" s="270" t="s">
        <v>48</v>
      </c>
      <c r="O144" s="90"/>
      <c r="P144" s="257">
        <f>O144*H144</f>
        <v>0</v>
      </c>
      <c r="Q144" s="257">
        <v>0</v>
      </c>
      <c r="R144" s="257">
        <f>Q144*H144</f>
        <v>0</v>
      </c>
      <c r="S144" s="257">
        <v>0</v>
      </c>
      <c r="T144" s="25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59" t="s">
        <v>172</v>
      </c>
      <c r="AT144" s="259" t="s">
        <v>157</v>
      </c>
      <c r="AU144" s="259" t="s">
        <v>91</v>
      </c>
      <c r="AY144" s="14" t="s">
        <v>160</v>
      </c>
      <c r="BE144" s="150">
        <f>IF(N144="základní",J144,0)</f>
        <v>0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4" t="s">
        <v>8</v>
      </c>
      <c r="BK144" s="150">
        <f>ROUND(I144*H144,0)</f>
        <v>0</v>
      </c>
      <c r="BL144" s="14" t="s">
        <v>172</v>
      </c>
      <c r="BM144" s="259" t="s">
        <v>190</v>
      </c>
    </row>
    <row r="145" s="2" customFormat="1" ht="21.75" customHeight="1">
      <c r="A145" s="37"/>
      <c r="B145" s="38"/>
      <c r="C145" s="247" t="s">
        <v>191</v>
      </c>
      <c r="D145" s="247" t="s">
        <v>163</v>
      </c>
      <c r="E145" s="248" t="s">
        <v>192</v>
      </c>
      <c r="F145" s="249" t="s">
        <v>193</v>
      </c>
      <c r="G145" s="250" t="s">
        <v>184</v>
      </c>
      <c r="H145" s="251">
        <v>230</v>
      </c>
      <c r="I145" s="252"/>
      <c r="J145" s="253">
        <f>ROUND(I145*H145,0)</f>
        <v>0</v>
      </c>
      <c r="K145" s="254"/>
      <c r="L145" s="40"/>
      <c r="M145" s="255" t="s">
        <v>1</v>
      </c>
      <c r="N145" s="256" t="s">
        <v>48</v>
      </c>
      <c r="O145" s="90"/>
      <c r="P145" s="257">
        <f>O145*H145</f>
        <v>0</v>
      </c>
      <c r="Q145" s="257">
        <v>0</v>
      </c>
      <c r="R145" s="257">
        <f>Q145*H145</f>
        <v>0</v>
      </c>
      <c r="S145" s="257">
        <v>0</v>
      </c>
      <c r="T145" s="25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9" t="s">
        <v>167</v>
      </c>
      <c r="AT145" s="259" t="s">
        <v>163</v>
      </c>
      <c r="AU145" s="259" t="s">
        <v>91</v>
      </c>
      <c r="AY145" s="14" t="s">
        <v>160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4" t="s">
        <v>8</v>
      </c>
      <c r="BK145" s="150">
        <f>ROUND(I145*H145,0)</f>
        <v>0</v>
      </c>
      <c r="BL145" s="14" t="s">
        <v>167</v>
      </c>
      <c r="BM145" s="259" t="s">
        <v>194</v>
      </c>
    </row>
    <row r="146" s="2" customFormat="1" ht="16.5" customHeight="1">
      <c r="A146" s="37"/>
      <c r="B146" s="38"/>
      <c r="C146" s="247" t="s">
        <v>7</v>
      </c>
      <c r="D146" s="247" t="s">
        <v>163</v>
      </c>
      <c r="E146" s="248" t="s">
        <v>195</v>
      </c>
      <c r="F146" s="249" t="s">
        <v>196</v>
      </c>
      <c r="G146" s="250" t="s">
        <v>166</v>
      </c>
      <c r="H146" s="251">
        <v>10</v>
      </c>
      <c r="I146" s="252"/>
      <c r="J146" s="253">
        <f>ROUND(I146*H146,0)</f>
        <v>0</v>
      </c>
      <c r="K146" s="254"/>
      <c r="L146" s="40"/>
      <c r="M146" s="255" t="s">
        <v>1</v>
      </c>
      <c r="N146" s="256" t="s">
        <v>48</v>
      </c>
      <c r="O146" s="90"/>
      <c r="P146" s="257">
        <f>O146*H146</f>
        <v>0</v>
      </c>
      <c r="Q146" s="257">
        <v>0</v>
      </c>
      <c r="R146" s="257">
        <f>Q146*H146</f>
        <v>0</v>
      </c>
      <c r="S146" s="257">
        <v>0</v>
      </c>
      <c r="T146" s="25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9" t="s">
        <v>167</v>
      </c>
      <c r="AT146" s="259" t="s">
        <v>163</v>
      </c>
      <c r="AU146" s="259" t="s">
        <v>91</v>
      </c>
      <c r="AY146" s="14" t="s">
        <v>160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4" t="s">
        <v>8</v>
      </c>
      <c r="BK146" s="150">
        <f>ROUND(I146*H146,0)</f>
        <v>0</v>
      </c>
      <c r="BL146" s="14" t="s">
        <v>167</v>
      </c>
      <c r="BM146" s="259" t="s">
        <v>197</v>
      </c>
    </row>
    <row r="147" s="2" customFormat="1" ht="16.5" customHeight="1">
      <c r="A147" s="37"/>
      <c r="B147" s="38"/>
      <c r="C147" s="260" t="s">
        <v>198</v>
      </c>
      <c r="D147" s="260" t="s">
        <v>157</v>
      </c>
      <c r="E147" s="261" t="s">
        <v>199</v>
      </c>
      <c r="F147" s="262" t="s">
        <v>200</v>
      </c>
      <c r="G147" s="263" t="s">
        <v>171</v>
      </c>
      <c r="H147" s="264">
        <v>10</v>
      </c>
      <c r="I147" s="265"/>
      <c r="J147" s="266">
        <f>ROUND(I147*H147,0)</f>
        <v>0</v>
      </c>
      <c r="K147" s="267"/>
      <c r="L147" s="268"/>
      <c r="M147" s="269" t="s">
        <v>1</v>
      </c>
      <c r="N147" s="270" t="s">
        <v>48</v>
      </c>
      <c r="O147" s="90"/>
      <c r="P147" s="257">
        <f>O147*H147</f>
        <v>0</v>
      </c>
      <c r="Q147" s="257">
        <v>0</v>
      </c>
      <c r="R147" s="257">
        <f>Q147*H147</f>
        <v>0</v>
      </c>
      <c r="S147" s="257">
        <v>0</v>
      </c>
      <c r="T147" s="25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59" t="s">
        <v>172</v>
      </c>
      <c r="AT147" s="259" t="s">
        <v>157</v>
      </c>
      <c r="AU147" s="259" t="s">
        <v>91</v>
      </c>
      <c r="AY147" s="14" t="s">
        <v>160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4" t="s">
        <v>8</v>
      </c>
      <c r="BK147" s="150">
        <f>ROUND(I147*H147,0)</f>
        <v>0</v>
      </c>
      <c r="BL147" s="14" t="s">
        <v>172</v>
      </c>
      <c r="BM147" s="259" t="s">
        <v>201</v>
      </c>
    </row>
    <row r="148" s="2" customFormat="1" ht="21.75" customHeight="1">
      <c r="A148" s="37"/>
      <c r="B148" s="38"/>
      <c r="C148" s="247" t="s">
        <v>202</v>
      </c>
      <c r="D148" s="247" t="s">
        <v>163</v>
      </c>
      <c r="E148" s="248" t="s">
        <v>203</v>
      </c>
      <c r="F148" s="249" t="s">
        <v>204</v>
      </c>
      <c r="G148" s="250" t="s">
        <v>166</v>
      </c>
      <c r="H148" s="251">
        <v>4</v>
      </c>
      <c r="I148" s="252"/>
      <c r="J148" s="253">
        <f>ROUND(I148*H148,0)</f>
        <v>0</v>
      </c>
      <c r="K148" s="254"/>
      <c r="L148" s="40"/>
      <c r="M148" s="255" t="s">
        <v>1</v>
      </c>
      <c r="N148" s="256" t="s">
        <v>48</v>
      </c>
      <c r="O148" s="90"/>
      <c r="P148" s="257">
        <f>O148*H148</f>
        <v>0</v>
      </c>
      <c r="Q148" s="257">
        <v>0</v>
      </c>
      <c r="R148" s="257">
        <f>Q148*H148</f>
        <v>0</v>
      </c>
      <c r="S148" s="257">
        <v>0</v>
      </c>
      <c r="T148" s="25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9" t="s">
        <v>167</v>
      </c>
      <c r="AT148" s="259" t="s">
        <v>163</v>
      </c>
      <c r="AU148" s="259" t="s">
        <v>91</v>
      </c>
      <c r="AY148" s="14" t="s">
        <v>160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4" t="s">
        <v>8</v>
      </c>
      <c r="BK148" s="150">
        <f>ROUND(I148*H148,0)</f>
        <v>0</v>
      </c>
      <c r="BL148" s="14" t="s">
        <v>167</v>
      </c>
      <c r="BM148" s="259" t="s">
        <v>205</v>
      </c>
    </row>
    <row r="149" s="2" customFormat="1" ht="45" customHeight="1">
      <c r="A149" s="37"/>
      <c r="B149" s="38"/>
      <c r="C149" s="247" t="s">
        <v>206</v>
      </c>
      <c r="D149" s="247" t="s">
        <v>163</v>
      </c>
      <c r="E149" s="248" t="s">
        <v>207</v>
      </c>
      <c r="F149" s="249" t="s">
        <v>208</v>
      </c>
      <c r="G149" s="250" t="s">
        <v>166</v>
      </c>
      <c r="H149" s="251">
        <v>1</v>
      </c>
      <c r="I149" s="252"/>
      <c r="J149" s="253">
        <f>ROUND(I149*H149,0)</f>
        <v>0</v>
      </c>
      <c r="K149" s="254"/>
      <c r="L149" s="40"/>
      <c r="M149" s="255" t="s">
        <v>1</v>
      </c>
      <c r="N149" s="256" t="s">
        <v>48</v>
      </c>
      <c r="O149" s="90"/>
      <c r="P149" s="257">
        <f>O149*H149</f>
        <v>0</v>
      </c>
      <c r="Q149" s="257">
        <v>0</v>
      </c>
      <c r="R149" s="257">
        <f>Q149*H149</f>
        <v>0</v>
      </c>
      <c r="S149" s="257">
        <v>0</v>
      </c>
      <c r="T149" s="25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9" t="s">
        <v>167</v>
      </c>
      <c r="AT149" s="259" t="s">
        <v>163</v>
      </c>
      <c r="AU149" s="259" t="s">
        <v>91</v>
      </c>
      <c r="AY149" s="14" t="s">
        <v>160</v>
      </c>
      <c r="BE149" s="150">
        <f>IF(N149="základní",J149,0)</f>
        <v>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4" t="s">
        <v>8</v>
      </c>
      <c r="BK149" s="150">
        <f>ROUND(I149*H149,0)</f>
        <v>0</v>
      </c>
      <c r="BL149" s="14" t="s">
        <v>167</v>
      </c>
      <c r="BM149" s="259" t="s">
        <v>209</v>
      </c>
    </row>
    <row r="150" s="2" customFormat="1" ht="21.75" customHeight="1">
      <c r="A150" s="37"/>
      <c r="B150" s="38"/>
      <c r="C150" s="260" t="s">
        <v>210</v>
      </c>
      <c r="D150" s="260" t="s">
        <v>157</v>
      </c>
      <c r="E150" s="261" t="s">
        <v>211</v>
      </c>
      <c r="F150" s="262" t="s">
        <v>212</v>
      </c>
      <c r="G150" s="263" t="s">
        <v>171</v>
      </c>
      <c r="H150" s="264">
        <v>1</v>
      </c>
      <c r="I150" s="265"/>
      <c r="J150" s="266">
        <f>ROUND(I150*H150,0)</f>
        <v>0</v>
      </c>
      <c r="K150" s="267"/>
      <c r="L150" s="268"/>
      <c r="M150" s="269" t="s">
        <v>1</v>
      </c>
      <c r="N150" s="270" t="s">
        <v>48</v>
      </c>
      <c r="O150" s="90"/>
      <c r="P150" s="257">
        <f>O150*H150</f>
        <v>0</v>
      </c>
      <c r="Q150" s="257">
        <v>0</v>
      </c>
      <c r="R150" s="257">
        <f>Q150*H150</f>
        <v>0</v>
      </c>
      <c r="S150" s="257">
        <v>0</v>
      </c>
      <c r="T150" s="25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59" t="s">
        <v>172</v>
      </c>
      <c r="AT150" s="259" t="s">
        <v>157</v>
      </c>
      <c r="AU150" s="259" t="s">
        <v>91</v>
      </c>
      <c r="AY150" s="14" t="s">
        <v>160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4" t="s">
        <v>8</v>
      </c>
      <c r="BK150" s="150">
        <f>ROUND(I150*H150,0)</f>
        <v>0</v>
      </c>
      <c r="BL150" s="14" t="s">
        <v>172</v>
      </c>
      <c r="BM150" s="259" t="s">
        <v>213</v>
      </c>
    </row>
    <row r="151" s="12" customFormat="1" ht="22.8" customHeight="1">
      <c r="A151" s="12"/>
      <c r="B151" s="231"/>
      <c r="C151" s="232"/>
      <c r="D151" s="233" t="s">
        <v>82</v>
      </c>
      <c r="E151" s="245" t="s">
        <v>214</v>
      </c>
      <c r="F151" s="245" t="s">
        <v>215</v>
      </c>
      <c r="G151" s="232"/>
      <c r="H151" s="232"/>
      <c r="I151" s="235"/>
      <c r="J151" s="246">
        <f>BK151</f>
        <v>0</v>
      </c>
      <c r="K151" s="232"/>
      <c r="L151" s="237"/>
      <c r="M151" s="238"/>
      <c r="N151" s="239"/>
      <c r="O151" s="239"/>
      <c r="P151" s="240">
        <f>SUM(P152:P153)</f>
        <v>0</v>
      </c>
      <c r="Q151" s="239"/>
      <c r="R151" s="240">
        <f>SUM(R152:R153)</f>
        <v>0</v>
      </c>
      <c r="S151" s="239"/>
      <c r="T151" s="241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2" t="s">
        <v>159</v>
      </c>
      <c r="AT151" s="243" t="s">
        <v>82</v>
      </c>
      <c r="AU151" s="243" t="s">
        <v>8</v>
      </c>
      <c r="AY151" s="242" t="s">
        <v>160</v>
      </c>
      <c r="BK151" s="244">
        <f>SUM(BK152:BK153)</f>
        <v>0</v>
      </c>
    </row>
    <row r="152" s="2" customFormat="1" ht="22.5" customHeight="1">
      <c r="A152" s="37"/>
      <c r="B152" s="38"/>
      <c r="C152" s="247" t="s">
        <v>216</v>
      </c>
      <c r="D152" s="247" t="s">
        <v>163</v>
      </c>
      <c r="E152" s="248" t="s">
        <v>217</v>
      </c>
      <c r="F152" s="249" t="s">
        <v>218</v>
      </c>
      <c r="G152" s="250" t="s">
        <v>184</v>
      </c>
      <c r="H152" s="251">
        <v>230</v>
      </c>
      <c r="I152" s="252"/>
      <c r="J152" s="253">
        <f>ROUND(I152*H152,0)</f>
        <v>0</v>
      </c>
      <c r="K152" s="254"/>
      <c r="L152" s="40"/>
      <c r="M152" s="255" t="s">
        <v>1</v>
      </c>
      <c r="N152" s="256" t="s">
        <v>48</v>
      </c>
      <c r="O152" s="90"/>
      <c r="P152" s="257">
        <f>O152*H152</f>
        <v>0</v>
      </c>
      <c r="Q152" s="257">
        <v>0</v>
      </c>
      <c r="R152" s="257">
        <f>Q152*H152</f>
        <v>0</v>
      </c>
      <c r="S152" s="257">
        <v>0</v>
      </c>
      <c r="T152" s="25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9" t="s">
        <v>167</v>
      </c>
      <c r="AT152" s="259" t="s">
        <v>163</v>
      </c>
      <c r="AU152" s="259" t="s">
        <v>91</v>
      </c>
      <c r="AY152" s="14" t="s">
        <v>160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4" t="s">
        <v>8</v>
      </c>
      <c r="BK152" s="150">
        <f>ROUND(I152*H152,0)</f>
        <v>0</v>
      </c>
      <c r="BL152" s="14" t="s">
        <v>167</v>
      </c>
      <c r="BM152" s="259" t="s">
        <v>219</v>
      </c>
    </row>
    <row r="153" s="2" customFormat="1" ht="22.5" customHeight="1">
      <c r="A153" s="37"/>
      <c r="B153" s="38"/>
      <c r="C153" s="247" t="s">
        <v>220</v>
      </c>
      <c r="D153" s="247" t="s">
        <v>163</v>
      </c>
      <c r="E153" s="248" t="s">
        <v>221</v>
      </c>
      <c r="F153" s="249" t="s">
        <v>222</v>
      </c>
      <c r="G153" s="250" t="s">
        <v>184</v>
      </c>
      <c r="H153" s="251">
        <v>230</v>
      </c>
      <c r="I153" s="252"/>
      <c r="J153" s="253">
        <f>ROUND(I153*H153,0)</f>
        <v>0</v>
      </c>
      <c r="K153" s="254"/>
      <c r="L153" s="40"/>
      <c r="M153" s="255" t="s">
        <v>1</v>
      </c>
      <c r="N153" s="256" t="s">
        <v>48</v>
      </c>
      <c r="O153" s="90"/>
      <c r="P153" s="257">
        <f>O153*H153</f>
        <v>0</v>
      </c>
      <c r="Q153" s="257">
        <v>0</v>
      </c>
      <c r="R153" s="257">
        <f>Q153*H153</f>
        <v>0</v>
      </c>
      <c r="S153" s="257">
        <v>0</v>
      </c>
      <c r="T153" s="25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9" t="s">
        <v>167</v>
      </c>
      <c r="AT153" s="259" t="s">
        <v>163</v>
      </c>
      <c r="AU153" s="259" t="s">
        <v>91</v>
      </c>
      <c r="AY153" s="14" t="s">
        <v>160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4" t="s">
        <v>8</v>
      </c>
      <c r="BK153" s="150">
        <f>ROUND(I153*H153,0)</f>
        <v>0</v>
      </c>
      <c r="BL153" s="14" t="s">
        <v>167</v>
      </c>
      <c r="BM153" s="259" t="s">
        <v>223</v>
      </c>
    </row>
    <row r="154" s="12" customFormat="1" ht="22.8" customHeight="1">
      <c r="A154" s="12"/>
      <c r="B154" s="231"/>
      <c r="C154" s="232"/>
      <c r="D154" s="233" t="s">
        <v>82</v>
      </c>
      <c r="E154" s="245" t="s">
        <v>224</v>
      </c>
      <c r="F154" s="245" t="s">
        <v>225</v>
      </c>
      <c r="G154" s="232"/>
      <c r="H154" s="232"/>
      <c r="I154" s="235"/>
      <c r="J154" s="246">
        <f>BK154</f>
        <v>0</v>
      </c>
      <c r="K154" s="232"/>
      <c r="L154" s="237"/>
      <c r="M154" s="238"/>
      <c r="N154" s="239"/>
      <c r="O154" s="239"/>
      <c r="P154" s="240">
        <f>P155+SUM(P156:P205)</f>
        <v>0</v>
      </c>
      <c r="Q154" s="239"/>
      <c r="R154" s="240">
        <f>R155+SUM(R156:R205)</f>
        <v>49.070561400000003</v>
      </c>
      <c r="S154" s="239"/>
      <c r="T154" s="241">
        <f>T155+SUM(T156:T205)</f>
        <v>35.442999999999998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2" t="s">
        <v>159</v>
      </c>
      <c r="AT154" s="243" t="s">
        <v>82</v>
      </c>
      <c r="AU154" s="243" t="s">
        <v>8</v>
      </c>
      <c r="AY154" s="242" t="s">
        <v>160</v>
      </c>
      <c r="BK154" s="244">
        <f>BK155+SUM(BK156:BK205)</f>
        <v>0</v>
      </c>
    </row>
    <row r="155" s="2" customFormat="1" ht="21.75" customHeight="1">
      <c r="A155" s="37"/>
      <c r="B155" s="38"/>
      <c r="C155" s="247" t="s">
        <v>226</v>
      </c>
      <c r="D155" s="247" t="s">
        <v>163</v>
      </c>
      <c r="E155" s="248" t="s">
        <v>227</v>
      </c>
      <c r="F155" s="249" t="s">
        <v>228</v>
      </c>
      <c r="G155" s="250" t="s">
        <v>229</v>
      </c>
      <c r="H155" s="251">
        <v>0.153</v>
      </c>
      <c r="I155" s="252"/>
      <c r="J155" s="253">
        <f>ROUND(I155*H155,0)</f>
        <v>0</v>
      </c>
      <c r="K155" s="254"/>
      <c r="L155" s="40"/>
      <c r="M155" s="255" t="s">
        <v>1</v>
      </c>
      <c r="N155" s="256" t="s">
        <v>48</v>
      </c>
      <c r="O155" s="90"/>
      <c r="P155" s="257">
        <f>O155*H155</f>
        <v>0</v>
      </c>
      <c r="Q155" s="257">
        <v>0.0088000000000000005</v>
      </c>
      <c r="R155" s="257">
        <f>Q155*H155</f>
        <v>0.0013464</v>
      </c>
      <c r="S155" s="257">
        <v>0</v>
      </c>
      <c r="T155" s="25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59" t="s">
        <v>167</v>
      </c>
      <c r="AT155" s="259" t="s">
        <v>163</v>
      </c>
      <c r="AU155" s="259" t="s">
        <v>91</v>
      </c>
      <c r="AY155" s="14" t="s">
        <v>160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4" t="s">
        <v>8</v>
      </c>
      <c r="BK155" s="150">
        <f>ROUND(I155*H155,0)</f>
        <v>0</v>
      </c>
      <c r="BL155" s="14" t="s">
        <v>167</v>
      </c>
      <c r="BM155" s="259" t="s">
        <v>230</v>
      </c>
    </row>
    <row r="156" s="2" customFormat="1" ht="21.75" customHeight="1">
      <c r="A156" s="37"/>
      <c r="B156" s="38"/>
      <c r="C156" s="247" t="s">
        <v>231</v>
      </c>
      <c r="D156" s="247" t="s">
        <v>163</v>
      </c>
      <c r="E156" s="248" t="s">
        <v>232</v>
      </c>
      <c r="F156" s="249" t="s">
        <v>233</v>
      </c>
      <c r="G156" s="250" t="s">
        <v>166</v>
      </c>
      <c r="H156" s="251">
        <v>3</v>
      </c>
      <c r="I156" s="252"/>
      <c r="J156" s="253">
        <f>ROUND(I156*H156,0)</f>
        <v>0</v>
      </c>
      <c r="K156" s="254"/>
      <c r="L156" s="40"/>
      <c r="M156" s="255" t="s">
        <v>1</v>
      </c>
      <c r="N156" s="256" t="s">
        <v>48</v>
      </c>
      <c r="O156" s="90"/>
      <c r="P156" s="257">
        <f>O156*H156</f>
        <v>0</v>
      </c>
      <c r="Q156" s="257">
        <v>0</v>
      </c>
      <c r="R156" s="257">
        <f>Q156*H156</f>
        <v>0</v>
      </c>
      <c r="S156" s="257">
        <v>0</v>
      </c>
      <c r="T156" s="25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9" t="s">
        <v>167</v>
      </c>
      <c r="AT156" s="259" t="s">
        <v>163</v>
      </c>
      <c r="AU156" s="259" t="s">
        <v>91</v>
      </c>
      <c r="AY156" s="14" t="s">
        <v>160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4" t="s">
        <v>8</v>
      </c>
      <c r="BK156" s="150">
        <f>ROUND(I156*H156,0)</f>
        <v>0</v>
      </c>
      <c r="BL156" s="14" t="s">
        <v>167</v>
      </c>
      <c r="BM156" s="259" t="s">
        <v>234</v>
      </c>
    </row>
    <row r="157" s="2" customFormat="1" ht="21.75" customHeight="1">
      <c r="A157" s="37"/>
      <c r="B157" s="38"/>
      <c r="C157" s="247" t="s">
        <v>235</v>
      </c>
      <c r="D157" s="247" t="s">
        <v>163</v>
      </c>
      <c r="E157" s="248" t="s">
        <v>236</v>
      </c>
      <c r="F157" s="249" t="s">
        <v>237</v>
      </c>
      <c r="G157" s="250" t="s">
        <v>238</v>
      </c>
      <c r="H157" s="251">
        <v>1</v>
      </c>
      <c r="I157" s="252"/>
      <c r="J157" s="253">
        <f>ROUND(I157*H157,0)</f>
        <v>0</v>
      </c>
      <c r="K157" s="254"/>
      <c r="L157" s="40"/>
      <c r="M157" s="255" t="s">
        <v>1</v>
      </c>
      <c r="N157" s="256" t="s">
        <v>48</v>
      </c>
      <c r="O157" s="90"/>
      <c r="P157" s="257">
        <f>O157*H157</f>
        <v>0</v>
      </c>
      <c r="Q157" s="257">
        <v>0</v>
      </c>
      <c r="R157" s="257">
        <f>Q157*H157</f>
        <v>0</v>
      </c>
      <c r="S157" s="257">
        <v>0</v>
      </c>
      <c r="T157" s="25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9" t="s">
        <v>167</v>
      </c>
      <c r="AT157" s="259" t="s">
        <v>163</v>
      </c>
      <c r="AU157" s="259" t="s">
        <v>91</v>
      </c>
      <c r="AY157" s="14" t="s">
        <v>160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4" t="s">
        <v>8</v>
      </c>
      <c r="BK157" s="150">
        <f>ROUND(I157*H157,0)</f>
        <v>0</v>
      </c>
      <c r="BL157" s="14" t="s">
        <v>167</v>
      </c>
      <c r="BM157" s="259" t="s">
        <v>239</v>
      </c>
    </row>
    <row r="158" s="2" customFormat="1" ht="33" customHeight="1">
      <c r="A158" s="37"/>
      <c r="B158" s="38"/>
      <c r="C158" s="247" t="s">
        <v>240</v>
      </c>
      <c r="D158" s="247" t="s">
        <v>163</v>
      </c>
      <c r="E158" s="248" t="s">
        <v>241</v>
      </c>
      <c r="F158" s="249" t="s">
        <v>242</v>
      </c>
      <c r="G158" s="250" t="s">
        <v>184</v>
      </c>
      <c r="H158" s="251">
        <v>4</v>
      </c>
      <c r="I158" s="252"/>
      <c r="J158" s="253">
        <f>ROUND(I158*H158,0)</f>
        <v>0</v>
      </c>
      <c r="K158" s="254"/>
      <c r="L158" s="40"/>
      <c r="M158" s="255" t="s">
        <v>1</v>
      </c>
      <c r="N158" s="256" t="s">
        <v>48</v>
      </c>
      <c r="O158" s="90"/>
      <c r="P158" s="257">
        <f>O158*H158</f>
        <v>0</v>
      </c>
      <c r="Q158" s="257">
        <v>0</v>
      </c>
      <c r="R158" s="257">
        <f>Q158*H158</f>
        <v>0</v>
      </c>
      <c r="S158" s="257">
        <v>0</v>
      </c>
      <c r="T158" s="25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9" t="s">
        <v>167</v>
      </c>
      <c r="AT158" s="259" t="s">
        <v>163</v>
      </c>
      <c r="AU158" s="259" t="s">
        <v>91</v>
      </c>
      <c r="AY158" s="14" t="s">
        <v>160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4" t="s">
        <v>8</v>
      </c>
      <c r="BK158" s="150">
        <f>ROUND(I158*H158,0)</f>
        <v>0</v>
      </c>
      <c r="BL158" s="14" t="s">
        <v>167</v>
      </c>
      <c r="BM158" s="259" t="s">
        <v>243</v>
      </c>
    </row>
    <row r="159" s="2" customFormat="1" ht="33" customHeight="1">
      <c r="A159" s="37"/>
      <c r="B159" s="38"/>
      <c r="C159" s="247" t="s">
        <v>244</v>
      </c>
      <c r="D159" s="247" t="s">
        <v>163</v>
      </c>
      <c r="E159" s="248" t="s">
        <v>245</v>
      </c>
      <c r="F159" s="249" t="s">
        <v>246</v>
      </c>
      <c r="G159" s="250" t="s">
        <v>238</v>
      </c>
      <c r="H159" s="251">
        <v>23</v>
      </c>
      <c r="I159" s="252"/>
      <c r="J159" s="253">
        <f>ROUND(I159*H159,0)</f>
        <v>0</v>
      </c>
      <c r="K159" s="254"/>
      <c r="L159" s="40"/>
      <c r="M159" s="255" t="s">
        <v>1</v>
      </c>
      <c r="N159" s="256" t="s">
        <v>48</v>
      </c>
      <c r="O159" s="90"/>
      <c r="P159" s="257">
        <f>O159*H159</f>
        <v>0</v>
      </c>
      <c r="Q159" s="257">
        <v>0</v>
      </c>
      <c r="R159" s="257">
        <f>Q159*H159</f>
        <v>0</v>
      </c>
      <c r="S159" s="257">
        <v>0.10000000000000001</v>
      </c>
      <c r="T159" s="258">
        <f>S159*H159</f>
        <v>2.3000000000000003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9" t="s">
        <v>167</v>
      </c>
      <c r="AT159" s="259" t="s">
        <v>163</v>
      </c>
      <c r="AU159" s="259" t="s">
        <v>91</v>
      </c>
      <c r="AY159" s="14" t="s">
        <v>160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4" t="s">
        <v>8</v>
      </c>
      <c r="BK159" s="150">
        <f>ROUND(I159*H159,0)</f>
        <v>0</v>
      </c>
      <c r="BL159" s="14" t="s">
        <v>167</v>
      </c>
      <c r="BM159" s="259" t="s">
        <v>247</v>
      </c>
    </row>
    <row r="160" s="2" customFormat="1" ht="33" customHeight="1">
      <c r="A160" s="37"/>
      <c r="B160" s="38"/>
      <c r="C160" s="247" t="s">
        <v>248</v>
      </c>
      <c r="D160" s="247" t="s">
        <v>163</v>
      </c>
      <c r="E160" s="248" t="s">
        <v>249</v>
      </c>
      <c r="F160" s="249" t="s">
        <v>250</v>
      </c>
      <c r="G160" s="250" t="s">
        <v>238</v>
      </c>
      <c r="H160" s="251">
        <v>22</v>
      </c>
      <c r="I160" s="252"/>
      <c r="J160" s="253">
        <f>ROUND(I160*H160,0)</f>
        <v>0</v>
      </c>
      <c r="K160" s="254"/>
      <c r="L160" s="40"/>
      <c r="M160" s="255" t="s">
        <v>1</v>
      </c>
      <c r="N160" s="256" t="s">
        <v>48</v>
      </c>
      <c r="O160" s="90"/>
      <c r="P160" s="257">
        <f>O160*H160</f>
        <v>0</v>
      </c>
      <c r="Q160" s="257">
        <v>0</v>
      </c>
      <c r="R160" s="257">
        <f>Q160*H160</f>
        <v>0</v>
      </c>
      <c r="S160" s="257">
        <v>0.20000000000000001</v>
      </c>
      <c r="T160" s="258">
        <f>S160*H160</f>
        <v>4.4000000000000004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9" t="s">
        <v>167</v>
      </c>
      <c r="AT160" s="259" t="s">
        <v>163</v>
      </c>
      <c r="AU160" s="259" t="s">
        <v>91</v>
      </c>
      <c r="AY160" s="14" t="s">
        <v>160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4" t="s">
        <v>8</v>
      </c>
      <c r="BK160" s="150">
        <f>ROUND(I160*H160,0)</f>
        <v>0</v>
      </c>
      <c r="BL160" s="14" t="s">
        <v>167</v>
      </c>
      <c r="BM160" s="259" t="s">
        <v>251</v>
      </c>
    </row>
    <row r="161" s="2" customFormat="1" ht="21.75" customHeight="1">
      <c r="A161" s="37"/>
      <c r="B161" s="38"/>
      <c r="C161" s="247" t="s">
        <v>252</v>
      </c>
      <c r="D161" s="247" t="s">
        <v>163</v>
      </c>
      <c r="E161" s="248" t="s">
        <v>253</v>
      </c>
      <c r="F161" s="249" t="s">
        <v>254</v>
      </c>
      <c r="G161" s="250" t="s">
        <v>238</v>
      </c>
      <c r="H161" s="251">
        <v>23</v>
      </c>
      <c r="I161" s="252"/>
      <c r="J161" s="253">
        <f>ROUND(I161*H161,0)</f>
        <v>0</v>
      </c>
      <c r="K161" s="254"/>
      <c r="L161" s="40"/>
      <c r="M161" s="255" t="s">
        <v>1</v>
      </c>
      <c r="N161" s="256" t="s">
        <v>48</v>
      </c>
      <c r="O161" s="90"/>
      <c r="P161" s="257">
        <f>O161*H161</f>
        <v>0</v>
      </c>
      <c r="Q161" s="257">
        <v>0</v>
      </c>
      <c r="R161" s="257">
        <f>Q161*H161</f>
        <v>0</v>
      </c>
      <c r="S161" s="257">
        <v>0.050000000000000003</v>
      </c>
      <c r="T161" s="258">
        <f>S161*H161</f>
        <v>1.1500000000000001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9" t="s">
        <v>167</v>
      </c>
      <c r="AT161" s="259" t="s">
        <v>163</v>
      </c>
      <c r="AU161" s="259" t="s">
        <v>91</v>
      </c>
      <c r="AY161" s="14" t="s">
        <v>160</v>
      </c>
      <c r="BE161" s="150">
        <f>IF(N161="základní",J161,0)</f>
        <v>0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4" t="s">
        <v>8</v>
      </c>
      <c r="BK161" s="150">
        <f>ROUND(I161*H161,0)</f>
        <v>0</v>
      </c>
      <c r="BL161" s="14" t="s">
        <v>167</v>
      </c>
      <c r="BM161" s="259" t="s">
        <v>255</v>
      </c>
    </row>
    <row r="162" s="2" customFormat="1" ht="21.75" customHeight="1">
      <c r="A162" s="37"/>
      <c r="B162" s="38"/>
      <c r="C162" s="247" t="s">
        <v>256</v>
      </c>
      <c r="D162" s="247" t="s">
        <v>163</v>
      </c>
      <c r="E162" s="248" t="s">
        <v>257</v>
      </c>
      <c r="F162" s="249" t="s">
        <v>258</v>
      </c>
      <c r="G162" s="250" t="s">
        <v>238</v>
      </c>
      <c r="H162" s="251">
        <v>22</v>
      </c>
      <c r="I162" s="252"/>
      <c r="J162" s="253">
        <f>ROUND(I162*H162,0)</f>
        <v>0</v>
      </c>
      <c r="K162" s="254"/>
      <c r="L162" s="40"/>
      <c r="M162" s="255" t="s">
        <v>1</v>
      </c>
      <c r="N162" s="256" t="s">
        <v>48</v>
      </c>
      <c r="O162" s="90"/>
      <c r="P162" s="257">
        <f>O162*H162</f>
        <v>0</v>
      </c>
      <c r="Q162" s="257">
        <v>0</v>
      </c>
      <c r="R162" s="257">
        <f>Q162*H162</f>
        <v>0</v>
      </c>
      <c r="S162" s="257">
        <v>0.10000000000000001</v>
      </c>
      <c r="T162" s="258">
        <f>S162*H162</f>
        <v>2.2000000000000002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9" t="s">
        <v>167</v>
      </c>
      <c r="AT162" s="259" t="s">
        <v>163</v>
      </c>
      <c r="AU162" s="259" t="s">
        <v>91</v>
      </c>
      <c r="AY162" s="14" t="s">
        <v>160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4" t="s">
        <v>8</v>
      </c>
      <c r="BK162" s="150">
        <f>ROUND(I162*H162,0)</f>
        <v>0</v>
      </c>
      <c r="BL162" s="14" t="s">
        <v>167</v>
      </c>
      <c r="BM162" s="259" t="s">
        <v>259</v>
      </c>
    </row>
    <row r="163" s="2" customFormat="1" ht="16.5" customHeight="1">
      <c r="A163" s="37"/>
      <c r="B163" s="38"/>
      <c r="C163" s="247" t="s">
        <v>260</v>
      </c>
      <c r="D163" s="247" t="s">
        <v>163</v>
      </c>
      <c r="E163" s="248" t="s">
        <v>261</v>
      </c>
      <c r="F163" s="249" t="s">
        <v>262</v>
      </c>
      <c r="G163" s="250" t="s">
        <v>184</v>
      </c>
      <c r="H163" s="251">
        <v>146</v>
      </c>
      <c r="I163" s="252"/>
      <c r="J163" s="253">
        <f>ROUND(I163*H163,0)</f>
        <v>0</v>
      </c>
      <c r="K163" s="254"/>
      <c r="L163" s="40"/>
      <c r="M163" s="255" t="s">
        <v>1</v>
      </c>
      <c r="N163" s="256" t="s">
        <v>48</v>
      </c>
      <c r="O163" s="90"/>
      <c r="P163" s="257">
        <f>O163*H163</f>
        <v>0</v>
      </c>
      <c r="Q163" s="257">
        <v>0</v>
      </c>
      <c r="R163" s="257">
        <f>Q163*H163</f>
        <v>0</v>
      </c>
      <c r="S163" s="257">
        <v>0</v>
      </c>
      <c r="T163" s="25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9" t="s">
        <v>167</v>
      </c>
      <c r="AT163" s="259" t="s">
        <v>163</v>
      </c>
      <c r="AU163" s="259" t="s">
        <v>91</v>
      </c>
      <c r="AY163" s="14" t="s">
        <v>160</v>
      </c>
      <c r="BE163" s="150">
        <f>IF(N163="základní",J163,0)</f>
        <v>0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4" t="s">
        <v>8</v>
      </c>
      <c r="BK163" s="150">
        <f>ROUND(I163*H163,0)</f>
        <v>0</v>
      </c>
      <c r="BL163" s="14" t="s">
        <v>167</v>
      </c>
      <c r="BM163" s="259" t="s">
        <v>263</v>
      </c>
    </row>
    <row r="164" s="2" customFormat="1" ht="16.5" customHeight="1">
      <c r="A164" s="37"/>
      <c r="B164" s="38"/>
      <c r="C164" s="247" t="s">
        <v>264</v>
      </c>
      <c r="D164" s="247" t="s">
        <v>163</v>
      </c>
      <c r="E164" s="248" t="s">
        <v>265</v>
      </c>
      <c r="F164" s="249" t="s">
        <v>266</v>
      </c>
      <c r="G164" s="250" t="s">
        <v>184</v>
      </c>
      <c r="H164" s="251">
        <v>15</v>
      </c>
      <c r="I164" s="252"/>
      <c r="J164" s="253">
        <f>ROUND(I164*H164,0)</f>
        <v>0</v>
      </c>
      <c r="K164" s="254"/>
      <c r="L164" s="40"/>
      <c r="M164" s="255" t="s">
        <v>1</v>
      </c>
      <c r="N164" s="256" t="s">
        <v>48</v>
      </c>
      <c r="O164" s="90"/>
      <c r="P164" s="257">
        <f>O164*H164</f>
        <v>0</v>
      </c>
      <c r="Q164" s="257">
        <v>0</v>
      </c>
      <c r="R164" s="257">
        <f>Q164*H164</f>
        <v>0</v>
      </c>
      <c r="S164" s="257">
        <v>0</v>
      </c>
      <c r="T164" s="25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9" t="s">
        <v>167</v>
      </c>
      <c r="AT164" s="259" t="s">
        <v>163</v>
      </c>
      <c r="AU164" s="259" t="s">
        <v>91</v>
      </c>
      <c r="AY164" s="14" t="s">
        <v>160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4" t="s">
        <v>8</v>
      </c>
      <c r="BK164" s="150">
        <f>ROUND(I164*H164,0)</f>
        <v>0</v>
      </c>
      <c r="BL164" s="14" t="s">
        <v>167</v>
      </c>
      <c r="BM164" s="259" t="s">
        <v>267</v>
      </c>
    </row>
    <row r="165" s="2" customFormat="1" ht="21.75" customHeight="1">
      <c r="A165" s="37"/>
      <c r="B165" s="38"/>
      <c r="C165" s="247" t="s">
        <v>268</v>
      </c>
      <c r="D165" s="247" t="s">
        <v>163</v>
      </c>
      <c r="E165" s="248" t="s">
        <v>269</v>
      </c>
      <c r="F165" s="249" t="s">
        <v>270</v>
      </c>
      <c r="G165" s="250" t="s">
        <v>184</v>
      </c>
      <c r="H165" s="251">
        <v>50</v>
      </c>
      <c r="I165" s="252"/>
      <c r="J165" s="253">
        <f>ROUND(I165*H165,0)</f>
        <v>0</v>
      </c>
      <c r="K165" s="254"/>
      <c r="L165" s="40"/>
      <c r="M165" s="255" t="s">
        <v>1</v>
      </c>
      <c r="N165" s="256" t="s">
        <v>48</v>
      </c>
      <c r="O165" s="90"/>
      <c r="P165" s="257">
        <f>O165*H165</f>
        <v>0</v>
      </c>
      <c r="Q165" s="257">
        <v>0</v>
      </c>
      <c r="R165" s="257">
        <f>Q165*H165</f>
        <v>0</v>
      </c>
      <c r="S165" s="257">
        <v>0</v>
      </c>
      <c r="T165" s="25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9" t="s">
        <v>167</v>
      </c>
      <c r="AT165" s="259" t="s">
        <v>163</v>
      </c>
      <c r="AU165" s="259" t="s">
        <v>91</v>
      </c>
      <c r="AY165" s="14" t="s">
        <v>160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4" t="s">
        <v>8</v>
      </c>
      <c r="BK165" s="150">
        <f>ROUND(I165*H165,0)</f>
        <v>0</v>
      </c>
      <c r="BL165" s="14" t="s">
        <v>167</v>
      </c>
      <c r="BM165" s="259" t="s">
        <v>271</v>
      </c>
    </row>
    <row r="166" s="2" customFormat="1" ht="21.75" customHeight="1">
      <c r="A166" s="37"/>
      <c r="B166" s="38"/>
      <c r="C166" s="247" t="s">
        <v>272</v>
      </c>
      <c r="D166" s="247" t="s">
        <v>163</v>
      </c>
      <c r="E166" s="248" t="s">
        <v>273</v>
      </c>
      <c r="F166" s="249" t="s">
        <v>274</v>
      </c>
      <c r="G166" s="250" t="s">
        <v>184</v>
      </c>
      <c r="H166" s="251">
        <v>40</v>
      </c>
      <c r="I166" s="252"/>
      <c r="J166" s="253">
        <f>ROUND(I166*H166,0)</f>
        <v>0</v>
      </c>
      <c r="K166" s="254"/>
      <c r="L166" s="40"/>
      <c r="M166" s="255" t="s">
        <v>1</v>
      </c>
      <c r="N166" s="256" t="s">
        <v>48</v>
      </c>
      <c r="O166" s="90"/>
      <c r="P166" s="257">
        <f>O166*H166</f>
        <v>0</v>
      </c>
      <c r="Q166" s="257">
        <v>0</v>
      </c>
      <c r="R166" s="257">
        <f>Q166*H166</f>
        <v>0</v>
      </c>
      <c r="S166" s="257">
        <v>0</v>
      </c>
      <c r="T166" s="25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9" t="s">
        <v>167</v>
      </c>
      <c r="AT166" s="259" t="s">
        <v>163</v>
      </c>
      <c r="AU166" s="259" t="s">
        <v>91</v>
      </c>
      <c r="AY166" s="14" t="s">
        <v>160</v>
      </c>
      <c r="BE166" s="150">
        <f>IF(N166="základní",J166,0)</f>
        <v>0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4" t="s">
        <v>8</v>
      </c>
      <c r="BK166" s="150">
        <f>ROUND(I166*H166,0)</f>
        <v>0</v>
      </c>
      <c r="BL166" s="14" t="s">
        <v>167</v>
      </c>
      <c r="BM166" s="259" t="s">
        <v>275</v>
      </c>
    </row>
    <row r="167" s="2" customFormat="1" ht="21.75" customHeight="1">
      <c r="A167" s="37"/>
      <c r="B167" s="38"/>
      <c r="C167" s="247" t="s">
        <v>276</v>
      </c>
      <c r="D167" s="247" t="s">
        <v>163</v>
      </c>
      <c r="E167" s="248" t="s">
        <v>277</v>
      </c>
      <c r="F167" s="249" t="s">
        <v>278</v>
      </c>
      <c r="G167" s="250" t="s">
        <v>184</v>
      </c>
      <c r="H167" s="251">
        <v>10</v>
      </c>
      <c r="I167" s="252"/>
      <c r="J167" s="253">
        <f>ROUND(I167*H167,0)</f>
        <v>0</v>
      </c>
      <c r="K167" s="254"/>
      <c r="L167" s="40"/>
      <c r="M167" s="255" t="s">
        <v>1</v>
      </c>
      <c r="N167" s="256" t="s">
        <v>48</v>
      </c>
      <c r="O167" s="90"/>
      <c r="P167" s="257">
        <f>O167*H167</f>
        <v>0</v>
      </c>
      <c r="Q167" s="257">
        <v>0</v>
      </c>
      <c r="R167" s="257">
        <f>Q167*H167</f>
        <v>0</v>
      </c>
      <c r="S167" s="257">
        <v>0</v>
      </c>
      <c r="T167" s="25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9" t="s">
        <v>167</v>
      </c>
      <c r="AT167" s="259" t="s">
        <v>163</v>
      </c>
      <c r="AU167" s="259" t="s">
        <v>91</v>
      </c>
      <c r="AY167" s="14" t="s">
        <v>160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4" t="s">
        <v>8</v>
      </c>
      <c r="BK167" s="150">
        <f>ROUND(I167*H167,0)</f>
        <v>0</v>
      </c>
      <c r="BL167" s="14" t="s">
        <v>167</v>
      </c>
      <c r="BM167" s="259" t="s">
        <v>279</v>
      </c>
    </row>
    <row r="168" s="2" customFormat="1" ht="33" customHeight="1">
      <c r="A168" s="37"/>
      <c r="B168" s="38"/>
      <c r="C168" s="247" t="s">
        <v>280</v>
      </c>
      <c r="D168" s="247" t="s">
        <v>163</v>
      </c>
      <c r="E168" s="248" t="s">
        <v>281</v>
      </c>
      <c r="F168" s="249" t="s">
        <v>282</v>
      </c>
      <c r="G168" s="250" t="s">
        <v>184</v>
      </c>
      <c r="H168" s="251">
        <v>53</v>
      </c>
      <c r="I168" s="252"/>
      <c r="J168" s="253">
        <f>ROUND(I168*H168,0)</f>
        <v>0</v>
      </c>
      <c r="K168" s="254"/>
      <c r="L168" s="40"/>
      <c r="M168" s="255" t="s">
        <v>1</v>
      </c>
      <c r="N168" s="256" t="s">
        <v>48</v>
      </c>
      <c r="O168" s="90"/>
      <c r="P168" s="257">
        <f>O168*H168</f>
        <v>0</v>
      </c>
      <c r="Q168" s="257">
        <v>0</v>
      </c>
      <c r="R168" s="257">
        <f>Q168*H168</f>
        <v>0</v>
      </c>
      <c r="S168" s="257">
        <v>0</v>
      </c>
      <c r="T168" s="25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9" t="s">
        <v>167</v>
      </c>
      <c r="AT168" s="259" t="s">
        <v>163</v>
      </c>
      <c r="AU168" s="259" t="s">
        <v>91</v>
      </c>
      <c r="AY168" s="14" t="s">
        <v>160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4" t="s">
        <v>8</v>
      </c>
      <c r="BK168" s="150">
        <f>ROUND(I168*H168,0)</f>
        <v>0</v>
      </c>
      <c r="BL168" s="14" t="s">
        <v>167</v>
      </c>
      <c r="BM168" s="259" t="s">
        <v>283</v>
      </c>
    </row>
    <row r="169" s="2" customFormat="1" ht="16.5" customHeight="1">
      <c r="A169" s="37"/>
      <c r="B169" s="38"/>
      <c r="C169" s="247" t="s">
        <v>284</v>
      </c>
      <c r="D169" s="247" t="s">
        <v>163</v>
      </c>
      <c r="E169" s="248" t="s">
        <v>285</v>
      </c>
      <c r="F169" s="249" t="s">
        <v>286</v>
      </c>
      <c r="G169" s="250" t="s">
        <v>166</v>
      </c>
      <c r="H169" s="251">
        <v>8</v>
      </c>
      <c r="I169" s="252"/>
      <c r="J169" s="253">
        <f>ROUND(I169*H169,0)</f>
        <v>0</v>
      </c>
      <c r="K169" s="254"/>
      <c r="L169" s="40"/>
      <c r="M169" s="255" t="s">
        <v>1</v>
      </c>
      <c r="N169" s="256" t="s">
        <v>48</v>
      </c>
      <c r="O169" s="90"/>
      <c r="P169" s="257">
        <f>O169*H169</f>
        <v>0</v>
      </c>
      <c r="Q169" s="257">
        <v>0</v>
      </c>
      <c r="R169" s="257">
        <f>Q169*H169</f>
        <v>0</v>
      </c>
      <c r="S169" s="257">
        <v>0.38400000000000001</v>
      </c>
      <c r="T169" s="258">
        <f>S169*H169</f>
        <v>3.0720000000000001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9" t="s">
        <v>167</v>
      </c>
      <c r="AT169" s="259" t="s">
        <v>163</v>
      </c>
      <c r="AU169" s="259" t="s">
        <v>91</v>
      </c>
      <c r="AY169" s="14" t="s">
        <v>160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4" t="s">
        <v>8</v>
      </c>
      <c r="BK169" s="150">
        <f>ROUND(I169*H169,0)</f>
        <v>0</v>
      </c>
      <c r="BL169" s="14" t="s">
        <v>167</v>
      </c>
      <c r="BM169" s="259" t="s">
        <v>287</v>
      </c>
    </row>
    <row r="170" s="2" customFormat="1" ht="16.5" customHeight="1">
      <c r="A170" s="37"/>
      <c r="B170" s="38"/>
      <c r="C170" s="260" t="s">
        <v>288</v>
      </c>
      <c r="D170" s="260" t="s">
        <v>157</v>
      </c>
      <c r="E170" s="261" t="s">
        <v>289</v>
      </c>
      <c r="F170" s="262" t="s">
        <v>290</v>
      </c>
      <c r="G170" s="263" t="s">
        <v>171</v>
      </c>
      <c r="H170" s="264">
        <v>192</v>
      </c>
      <c r="I170" s="265"/>
      <c r="J170" s="266">
        <f>ROUND(I170*H170,0)</f>
        <v>0</v>
      </c>
      <c r="K170" s="267"/>
      <c r="L170" s="268"/>
      <c r="M170" s="269" t="s">
        <v>1</v>
      </c>
      <c r="N170" s="270" t="s">
        <v>48</v>
      </c>
      <c r="O170" s="90"/>
      <c r="P170" s="257">
        <f>O170*H170</f>
        <v>0</v>
      </c>
      <c r="Q170" s="257">
        <v>0</v>
      </c>
      <c r="R170" s="257">
        <f>Q170*H170</f>
        <v>0</v>
      </c>
      <c r="S170" s="257">
        <v>0</v>
      </c>
      <c r="T170" s="25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9" t="s">
        <v>172</v>
      </c>
      <c r="AT170" s="259" t="s">
        <v>157</v>
      </c>
      <c r="AU170" s="259" t="s">
        <v>91</v>
      </c>
      <c r="AY170" s="14" t="s">
        <v>160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4" t="s">
        <v>8</v>
      </c>
      <c r="BK170" s="150">
        <f>ROUND(I170*H170,0)</f>
        <v>0</v>
      </c>
      <c r="BL170" s="14" t="s">
        <v>172</v>
      </c>
      <c r="BM170" s="259" t="s">
        <v>291</v>
      </c>
    </row>
    <row r="171" s="2" customFormat="1" ht="21.75" customHeight="1">
      <c r="A171" s="37"/>
      <c r="B171" s="38"/>
      <c r="C171" s="247" t="s">
        <v>292</v>
      </c>
      <c r="D171" s="247" t="s">
        <v>163</v>
      </c>
      <c r="E171" s="248" t="s">
        <v>293</v>
      </c>
      <c r="F171" s="249" t="s">
        <v>294</v>
      </c>
      <c r="G171" s="250" t="s">
        <v>166</v>
      </c>
      <c r="H171" s="251">
        <v>1</v>
      </c>
      <c r="I171" s="252"/>
      <c r="J171" s="253">
        <f>ROUND(I171*H171,0)</f>
        <v>0</v>
      </c>
      <c r="K171" s="254"/>
      <c r="L171" s="40"/>
      <c r="M171" s="255" t="s">
        <v>1</v>
      </c>
      <c r="N171" s="256" t="s">
        <v>48</v>
      </c>
      <c r="O171" s="90"/>
      <c r="P171" s="257">
        <f>O171*H171</f>
        <v>0</v>
      </c>
      <c r="Q171" s="257">
        <v>0</v>
      </c>
      <c r="R171" s="257">
        <f>Q171*H171</f>
        <v>0</v>
      </c>
      <c r="S171" s="257">
        <v>0.57599999999999996</v>
      </c>
      <c r="T171" s="258">
        <f>S171*H171</f>
        <v>0.57599999999999996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9" t="s">
        <v>167</v>
      </c>
      <c r="AT171" s="259" t="s">
        <v>163</v>
      </c>
      <c r="AU171" s="259" t="s">
        <v>91</v>
      </c>
      <c r="AY171" s="14" t="s">
        <v>160</v>
      </c>
      <c r="BE171" s="150">
        <f>IF(N171="základní",J171,0)</f>
        <v>0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4" t="s">
        <v>8</v>
      </c>
      <c r="BK171" s="150">
        <f>ROUND(I171*H171,0)</f>
        <v>0</v>
      </c>
      <c r="BL171" s="14" t="s">
        <v>167</v>
      </c>
      <c r="BM171" s="259" t="s">
        <v>295</v>
      </c>
    </row>
    <row r="172" s="2" customFormat="1" ht="33" customHeight="1">
      <c r="A172" s="37"/>
      <c r="B172" s="38"/>
      <c r="C172" s="247" t="s">
        <v>296</v>
      </c>
      <c r="D172" s="247" t="s">
        <v>163</v>
      </c>
      <c r="E172" s="248" t="s">
        <v>297</v>
      </c>
      <c r="F172" s="249" t="s">
        <v>298</v>
      </c>
      <c r="G172" s="250" t="s">
        <v>184</v>
      </c>
      <c r="H172" s="251">
        <v>95</v>
      </c>
      <c r="I172" s="252"/>
      <c r="J172" s="253">
        <f>ROUND(I172*H172,0)</f>
        <v>0</v>
      </c>
      <c r="K172" s="254"/>
      <c r="L172" s="40"/>
      <c r="M172" s="255" t="s">
        <v>1</v>
      </c>
      <c r="N172" s="256" t="s">
        <v>48</v>
      </c>
      <c r="O172" s="90"/>
      <c r="P172" s="257">
        <f>O172*H172</f>
        <v>0</v>
      </c>
      <c r="Q172" s="257">
        <v>0.040000000000000001</v>
      </c>
      <c r="R172" s="257">
        <f>Q172*H172</f>
        <v>3.8000000000000003</v>
      </c>
      <c r="S172" s="257">
        <v>0.092999999999999999</v>
      </c>
      <c r="T172" s="258">
        <f>S172*H172</f>
        <v>8.8349999999999991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9" t="s">
        <v>167</v>
      </c>
      <c r="AT172" s="259" t="s">
        <v>163</v>
      </c>
      <c r="AU172" s="259" t="s">
        <v>91</v>
      </c>
      <c r="AY172" s="14" t="s">
        <v>160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4" t="s">
        <v>8</v>
      </c>
      <c r="BK172" s="150">
        <f>ROUND(I172*H172,0)</f>
        <v>0</v>
      </c>
      <c r="BL172" s="14" t="s">
        <v>167</v>
      </c>
      <c r="BM172" s="259" t="s">
        <v>299</v>
      </c>
    </row>
    <row r="173" s="2" customFormat="1" ht="21.75" customHeight="1">
      <c r="A173" s="37"/>
      <c r="B173" s="38"/>
      <c r="C173" s="260" t="s">
        <v>300</v>
      </c>
      <c r="D173" s="260" t="s">
        <v>157</v>
      </c>
      <c r="E173" s="261" t="s">
        <v>301</v>
      </c>
      <c r="F173" s="262" t="s">
        <v>302</v>
      </c>
      <c r="G173" s="263" t="s">
        <v>171</v>
      </c>
      <c r="H173" s="264">
        <v>95</v>
      </c>
      <c r="I173" s="265"/>
      <c r="J173" s="266">
        <f>ROUND(I173*H173,0)</f>
        <v>0</v>
      </c>
      <c r="K173" s="267"/>
      <c r="L173" s="268"/>
      <c r="M173" s="269" t="s">
        <v>1</v>
      </c>
      <c r="N173" s="270" t="s">
        <v>48</v>
      </c>
      <c r="O173" s="90"/>
      <c r="P173" s="257">
        <f>O173*H173</f>
        <v>0</v>
      </c>
      <c r="Q173" s="257">
        <v>0</v>
      </c>
      <c r="R173" s="257">
        <f>Q173*H173</f>
        <v>0</v>
      </c>
      <c r="S173" s="257">
        <v>0</v>
      </c>
      <c r="T173" s="25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9" t="s">
        <v>172</v>
      </c>
      <c r="AT173" s="259" t="s">
        <v>157</v>
      </c>
      <c r="AU173" s="259" t="s">
        <v>91</v>
      </c>
      <c r="AY173" s="14" t="s">
        <v>160</v>
      </c>
      <c r="BE173" s="150">
        <f>IF(N173="základní",J173,0)</f>
        <v>0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4" t="s">
        <v>8</v>
      </c>
      <c r="BK173" s="150">
        <f>ROUND(I173*H173,0)</f>
        <v>0</v>
      </c>
      <c r="BL173" s="14" t="s">
        <v>172</v>
      </c>
      <c r="BM173" s="259" t="s">
        <v>303</v>
      </c>
    </row>
    <row r="174" s="2" customFormat="1" ht="21.75" customHeight="1">
      <c r="A174" s="37"/>
      <c r="B174" s="38"/>
      <c r="C174" s="247" t="s">
        <v>304</v>
      </c>
      <c r="D174" s="247" t="s">
        <v>163</v>
      </c>
      <c r="E174" s="248" t="s">
        <v>305</v>
      </c>
      <c r="F174" s="249" t="s">
        <v>306</v>
      </c>
      <c r="G174" s="250" t="s">
        <v>166</v>
      </c>
      <c r="H174" s="251">
        <v>2</v>
      </c>
      <c r="I174" s="252"/>
      <c r="J174" s="253">
        <f>ROUND(I174*H174,0)</f>
        <v>0</v>
      </c>
      <c r="K174" s="254"/>
      <c r="L174" s="40"/>
      <c r="M174" s="255" t="s">
        <v>1</v>
      </c>
      <c r="N174" s="256" t="s">
        <v>48</v>
      </c>
      <c r="O174" s="90"/>
      <c r="P174" s="257">
        <f>O174*H174</f>
        <v>0</v>
      </c>
      <c r="Q174" s="257">
        <v>0.0038</v>
      </c>
      <c r="R174" s="257">
        <f>Q174*H174</f>
        <v>0.0076</v>
      </c>
      <c r="S174" s="257">
        <v>0</v>
      </c>
      <c r="T174" s="25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9" t="s">
        <v>167</v>
      </c>
      <c r="AT174" s="259" t="s">
        <v>163</v>
      </c>
      <c r="AU174" s="259" t="s">
        <v>91</v>
      </c>
      <c r="AY174" s="14" t="s">
        <v>160</v>
      </c>
      <c r="BE174" s="150">
        <f>IF(N174="základní",J174,0)</f>
        <v>0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4" t="s">
        <v>8</v>
      </c>
      <c r="BK174" s="150">
        <f>ROUND(I174*H174,0)</f>
        <v>0</v>
      </c>
      <c r="BL174" s="14" t="s">
        <v>167</v>
      </c>
      <c r="BM174" s="259" t="s">
        <v>307</v>
      </c>
    </row>
    <row r="175" s="2" customFormat="1" ht="21.75" customHeight="1">
      <c r="A175" s="37"/>
      <c r="B175" s="38"/>
      <c r="C175" s="247" t="s">
        <v>308</v>
      </c>
      <c r="D175" s="247" t="s">
        <v>163</v>
      </c>
      <c r="E175" s="248" t="s">
        <v>309</v>
      </c>
      <c r="F175" s="249" t="s">
        <v>310</v>
      </c>
      <c r="G175" s="250" t="s">
        <v>166</v>
      </c>
      <c r="H175" s="251">
        <v>1</v>
      </c>
      <c r="I175" s="252"/>
      <c r="J175" s="253">
        <f>ROUND(I175*H175,0)</f>
        <v>0</v>
      </c>
      <c r="K175" s="254"/>
      <c r="L175" s="40"/>
      <c r="M175" s="255" t="s">
        <v>1</v>
      </c>
      <c r="N175" s="256" t="s">
        <v>48</v>
      </c>
      <c r="O175" s="90"/>
      <c r="P175" s="257">
        <f>O175*H175</f>
        <v>0</v>
      </c>
      <c r="Q175" s="257">
        <v>0.0076</v>
      </c>
      <c r="R175" s="257">
        <f>Q175*H175</f>
        <v>0.0076</v>
      </c>
      <c r="S175" s="257">
        <v>0</v>
      </c>
      <c r="T175" s="25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9" t="s">
        <v>167</v>
      </c>
      <c r="AT175" s="259" t="s">
        <v>163</v>
      </c>
      <c r="AU175" s="259" t="s">
        <v>91</v>
      </c>
      <c r="AY175" s="14" t="s">
        <v>160</v>
      </c>
      <c r="BE175" s="150">
        <f>IF(N175="základní",J175,0)</f>
        <v>0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4" t="s">
        <v>8</v>
      </c>
      <c r="BK175" s="150">
        <f>ROUND(I175*H175,0)</f>
        <v>0</v>
      </c>
      <c r="BL175" s="14" t="s">
        <v>167</v>
      </c>
      <c r="BM175" s="259" t="s">
        <v>311</v>
      </c>
    </row>
    <row r="176" s="2" customFormat="1" ht="21.75" customHeight="1">
      <c r="A176" s="37"/>
      <c r="B176" s="38"/>
      <c r="C176" s="247" t="s">
        <v>312</v>
      </c>
      <c r="D176" s="247" t="s">
        <v>163</v>
      </c>
      <c r="E176" s="248" t="s">
        <v>313</v>
      </c>
      <c r="F176" s="249" t="s">
        <v>314</v>
      </c>
      <c r="G176" s="250" t="s">
        <v>184</v>
      </c>
      <c r="H176" s="251">
        <v>25</v>
      </c>
      <c r="I176" s="252"/>
      <c r="J176" s="253">
        <f>ROUND(I176*H176,0)</f>
        <v>0</v>
      </c>
      <c r="K176" s="254"/>
      <c r="L176" s="40"/>
      <c r="M176" s="255" t="s">
        <v>1</v>
      </c>
      <c r="N176" s="256" t="s">
        <v>48</v>
      </c>
      <c r="O176" s="90"/>
      <c r="P176" s="257">
        <f>O176*H176</f>
        <v>0</v>
      </c>
      <c r="Q176" s="257">
        <v>0.0019</v>
      </c>
      <c r="R176" s="257">
        <f>Q176*H176</f>
        <v>0.047500000000000001</v>
      </c>
      <c r="S176" s="257">
        <v>0</v>
      </c>
      <c r="T176" s="25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9" t="s">
        <v>167</v>
      </c>
      <c r="AT176" s="259" t="s">
        <v>163</v>
      </c>
      <c r="AU176" s="259" t="s">
        <v>91</v>
      </c>
      <c r="AY176" s="14" t="s">
        <v>160</v>
      </c>
      <c r="BE176" s="150">
        <f>IF(N176="základní",J176,0)</f>
        <v>0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4" t="s">
        <v>8</v>
      </c>
      <c r="BK176" s="150">
        <f>ROUND(I176*H176,0)</f>
        <v>0</v>
      </c>
      <c r="BL176" s="14" t="s">
        <v>167</v>
      </c>
      <c r="BM176" s="259" t="s">
        <v>315</v>
      </c>
    </row>
    <row r="177" s="2" customFormat="1" ht="16.5" customHeight="1">
      <c r="A177" s="37"/>
      <c r="B177" s="38"/>
      <c r="C177" s="260" t="s">
        <v>316</v>
      </c>
      <c r="D177" s="260" t="s">
        <v>157</v>
      </c>
      <c r="E177" s="261" t="s">
        <v>317</v>
      </c>
      <c r="F177" s="262" t="s">
        <v>318</v>
      </c>
      <c r="G177" s="263" t="s">
        <v>171</v>
      </c>
      <c r="H177" s="264">
        <v>2</v>
      </c>
      <c r="I177" s="265"/>
      <c r="J177" s="266">
        <f>ROUND(I177*H177,0)</f>
        <v>0</v>
      </c>
      <c r="K177" s="267"/>
      <c r="L177" s="268"/>
      <c r="M177" s="269" t="s">
        <v>1</v>
      </c>
      <c r="N177" s="270" t="s">
        <v>48</v>
      </c>
      <c r="O177" s="90"/>
      <c r="P177" s="257">
        <f>O177*H177</f>
        <v>0</v>
      </c>
      <c r="Q177" s="257">
        <v>0</v>
      </c>
      <c r="R177" s="257">
        <f>Q177*H177</f>
        <v>0</v>
      </c>
      <c r="S177" s="257">
        <v>0</v>
      </c>
      <c r="T177" s="25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9" t="s">
        <v>172</v>
      </c>
      <c r="AT177" s="259" t="s">
        <v>157</v>
      </c>
      <c r="AU177" s="259" t="s">
        <v>91</v>
      </c>
      <c r="AY177" s="14" t="s">
        <v>160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4" t="s">
        <v>8</v>
      </c>
      <c r="BK177" s="150">
        <f>ROUND(I177*H177,0)</f>
        <v>0</v>
      </c>
      <c r="BL177" s="14" t="s">
        <v>172</v>
      </c>
      <c r="BM177" s="259" t="s">
        <v>319</v>
      </c>
    </row>
    <row r="178" s="2" customFormat="1" ht="33" customHeight="1">
      <c r="A178" s="37"/>
      <c r="B178" s="38"/>
      <c r="C178" s="247" t="s">
        <v>320</v>
      </c>
      <c r="D178" s="247" t="s">
        <v>163</v>
      </c>
      <c r="E178" s="248" t="s">
        <v>321</v>
      </c>
      <c r="F178" s="249" t="s">
        <v>322</v>
      </c>
      <c r="G178" s="250" t="s">
        <v>184</v>
      </c>
      <c r="H178" s="251">
        <v>6</v>
      </c>
      <c r="I178" s="252"/>
      <c r="J178" s="253">
        <f>ROUND(I178*H178,0)</f>
        <v>0</v>
      </c>
      <c r="K178" s="254"/>
      <c r="L178" s="40"/>
      <c r="M178" s="255" t="s">
        <v>1</v>
      </c>
      <c r="N178" s="256" t="s">
        <v>48</v>
      </c>
      <c r="O178" s="90"/>
      <c r="P178" s="257">
        <f>O178*H178</f>
        <v>0</v>
      </c>
      <c r="Q178" s="257">
        <v>0</v>
      </c>
      <c r="R178" s="257">
        <f>Q178*H178</f>
        <v>0</v>
      </c>
      <c r="S178" s="257">
        <v>0.023</v>
      </c>
      <c r="T178" s="258">
        <f>S178*H178</f>
        <v>0.13800000000000001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9" t="s">
        <v>167</v>
      </c>
      <c r="AT178" s="259" t="s">
        <v>163</v>
      </c>
      <c r="AU178" s="259" t="s">
        <v>91</v>
      </c>
      <c r="AY178" s="14" t="s">
        <v>160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4" t="s">
        <v>8</v>
      </c>
      <c r="BK178" s="150">
        <f>ROUND(I178*H178,0)</f>
        <v>0</v>
      </c>
      <c r="BL178" s="14" t="s">
        <v>167</v>
      </c>
      <c r="BM178" s="259" t="s">
        <v>323</v>
      </c>
    </row>
    <row r="179" s="2" customFormat="1" ht="21.75" customHeight="1">
      <c r="A179" s="37"/>
      <c r="B179" s="38"/>
      <c r="C179" s="260" t="s">
        <v>324</v>
      </c>
      <c r="D179" s="260" t="s">
        <v>157</v>
      </c>
      <c r="E179" s="261" t="s">
        <v>325</v>
      </c>
      <c r="F179" s="262" t="s">
        <v>326</v>
      </c>
      <c r="G179" s="263" t="s">
        <v>184</v>
      </c>
      <c r="H179" s="264">
        <v>109</v>
      </c>
      <c r="I179" s="265"/>
      <c r="J179" s="266">
        <f>ROUND(I179*H179,0)</f>
        <v>0</v>
      </c>
      <c r="K179" s="267"/>
      <c r="L179" s="268"/>
      <c r="M179" s="269" t="s">
        <v>1</v>
      </c>
      <c r="N179" s="270" t="s">
        <v>48</v>
      </c>
      <c r="O179" s="90"/>
      <c r="P179" s="257">
        <f>O179*H179</f>
        <v>0</v>
      </c>
      <c r="Q179" s="257">
        <v>0</v>
      </c>
      <c r="R179" s="257">
        <f>Q179*H179</f>
        <v>0</v>
      </c>
      <c r="S179" s="257">
        <v>0</v>
      </c>
      <c r="T179" s="25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9" t="s">
        <v>172</v>
      </c>
      <c r="AT179" s="259" t="s">
        <v>157</v>
      </c>
      <c r="AU179" s="259" t="s">
        <v>91</v>
      </c>
      <c r="AY179" s="14" t="s">
        <v>160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4" t="s">
        <v>8</v>
      </c>
      <c r="BK179" s="150">
        <f>ROUND(I179*H179,0)</f>
        <v>0</v>
      </c>
      <c r="BL179" s="14" t="s">
        <v>172</v>
      </c>
      <c r="BM179" s="259" t="s">
        <v>327</v>
      </c>
    </row>
    <row r="180" s="2" customFormat="1" ht="33" customHeight="1">
      <c r="A180" s="37"/>
      <c r="B180" s="38"/>
      <c r="C180" s="247" t="s">
        <v>328</v>
      </c>
      <c r="D180" s="247" t="s">
        <v>163</v>
      </c>
      <c r="E180" s="248" t="s">
        <v>329</v>
      </c>
      <c r="F180" s="249" t="s">
        <v>330</v>
      </c>
      <c r="G180" s="250" t="s">
        <v>184</v>
      </c>
      <c r="H180" s="251">
        <v>103</v>
      </c>
      <c r="I180" s="252"/>
      <c r="J180" s="253">
        <f>ROUND(I180*H180,0)</f>
        <v>0</v>
      </c>
      <c r="K180" s="254"/>
      <c r="L180" s="40"/>
      <c r="M180" s="255" t="s">
        <v>1</v>
      </c>
      <c r="N180" s="256" t="s">
        <v>48</v>
      </c>
      <c r="O180" s="90"/>
      <c r="P180" s="257">
        <f>O180*H180</f>
        <v>0</v>
      </c>
      <c r="Q180" s="257">
        <v>0.22563</v>
      </c>
      <c r="R180" s="257">
        <f>Q180*H180</f>
        <v>23.239889999999999</v>
      </c>
      <c r="S180" s="257">
        <v>0.124</v>
      </c>
      <c r="T180" s="258">
        <f>S180*H180</f>
        <v>12.772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9" t="s">
        <v>167</v>
      </c>
      <c r="AT180" s="259" t="s">
        <v>163</v>
      </c>
      <c r="AU180" s="259" t="s">
        <v>91</v>
      </c>
      <c r="AY180" s="14" t="s">
        <v>160</v>
      </c>
      <c r="BE180" s="150">
        <f>IF(N180="základní",J180,0)</f>
        <v>0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4" t="s">
        <v>8</v>
      </c>
      <c r="BK180" s="150">
        <f>ROUND(I180*H180,0)</f>
        <v>0</v>
      </c>
      <c r="BL180" s="14" t="s">
        <v>167</v>
      </c>
      <c r="BM180" s="259" t="s">
        <v>331</v>
      </c>
    </row>
    <row r="181" s="2" customFormat="1" ht="21.75" customHeight="1">
      <c r="A181" s="37"/>
      <c r="B181" s="38"/>
      <c r="C181" s="247" t="s">
        <v>332</v>
      </c>
      <c r="D181" s="247" t="s">
        <v>163</v>
      </c>
      <c r="E181" s="248" t="s">
        <v>333</v>
      </c>
      <c r="F181" s="249" t="s">
        <v>334</v>
      </c>
      <c r="G181" s="250" t="s">
        <v>184</v>
      </c>
      <c r="H181" s="251">
        <v>50</v>
      </c>
      <c r="I181" s="252"/>
      <c r="J181" s="253">
        <f>ROUND(I181*H181,0)</f>
        <v>0</v>
      </c>
      <c r="K181" s="254"/>
      <c r="L181" s="40"/>
      <c r="M181" s="255" t="s">
        <v>1</v>
      </c>
      <c r="N181" s="256" t="s">
        <v>48</v>
      </c>
      <c r="O181" s="90"/>
      <c r="P181" s="257">
        <f>O181*H181</f>
        <v>0</v>
      </c>
      <c r="Q181" s="257">
        <v>0</v>
      </c>
      <c r="R181" s="257">
        <f>Q181*H181</f>
        <v>0</v>
      </c>
      <c r="S181" s="257">
        <v>0</v>
      </c>
      <c r="T181" s="25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9" t="s">
        <v>167</v>
      </c>
      <c r="AT181" s="259" t="s">
        <v>163</v>
      </c>
      <c r="AU181" s="259" t="s">
        <v>91</v>
      </c>
      <c r="AY181" s="14" t="s">
        <v>160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4" t="s">
        <v>8</v>
      </c>
      <c r="BK181" s="150">
        <f>ROUND(I181*H181,0)</f>
        <v>0</v>
      </c>
      <c r="BL181" s="14" t="s">
        <v>167</v>
      </c>
      <c r="BM181" s="259" t="s">
        <v>335</v>
      </c>
    </row>
    <row r="182" s="2" customFormat="1" ht="21.75" customHeight="1">
      <c r="A182" s="37"/>
      <c r="B182" s="38"/>
      <c r="C182" s="247" t="s">
        <v>336</v>
      </c>
      <c r="D182" s="247" t="s">
        <v>163</v>
      </c>
      <c r="E182" s="248" t="s">
        <v>337</v>
      </c>
      <c r="F182" s="249" t="s">
        <v>338</v>
      </c>
      <c r="G182" s="250" t="s">
        <v>184</v>
      </c>
      <c r="H182" s="251">
        <v>40</v>
      </c>
      <c r="I182" s="252"/>
      <c r="J182" s="253">
        <f>ROUND(I182*H182,0)</f>
        <v>0</v>
      </c>
      <c r="K182" s="254"/>
      <c r="L182" s="40"/>
      <c r="M182" s="255" t="s">
        <v>1</v>
      </c>
      <c r="N182" s="256" t="s">
        <v>48</v>
      </c>
      <c r="O182" s="90"/>
      <c r="P182" s="257">
        <f>O182*H182</f>
        <v>0</v>
      </c>
      <c r="Q182" s="257">
        <v>0</v>
      </c>
      <c r="R182" s="257">
        <f>Q182*H182</f>
        <v>0</v>
      </c>
      <c r="S182" s="257">
        <v>0</v>
      </c>
      <c r="T182" s="25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9" t="s">
        <v>167</v>
      </c>
      <c r="AT182" s="259" t="s">
        <v>163</v>
      </c>
      <c r="AU182" s="259" t="s">
        <v>91</v>
      </c>
      <c r="AY182" s="14" t="s">
        <v>160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4" t="s">
        <v>8</v>
      </c>
      <c r="BK182" s="150">
        <f>ROUND(I182*H182,0)</f>
        <v>0</v>
      </c>
      <c r="BL182" s="14" t="s">
        <v>167</v>
      </c>
      <c r="BM182" s="259" t="s">
        <v>339</v>
      </c>
    </row>
    <row r="183" s="2" customFormat="1" ht="21.75" customHeight="1">
      <c r="A183" s="37"/>
      <c r="B183" s="38"/>
      <c r="C183" s="247" t="s">
        <v>340</v>
      </c>
      <c r="D183" s="247" t="s">
        <v>163</v>
      </c>
      <c r="E183" s="248" t="s">
        <v>341</v>
      </c>
      <c r="F183" s="249" t="s">
        <v>342</v>
      </c>
      <c r="G183" s="250" t="s">
        <v>184</v>
      </c>
      <c r="H183" s="251">
        <v>10</v>
      </c>
      <c r="I183" s="252"/>
      <c r="J183" s="253">
        <f>ROUND(I183*H183,0)</f>
        <v>0</v>
      </c>
      <c r="K183" s="254"/>
      <c r="L183" s="40"/>
      <c r="M183" s="255" t="s">
        <v>1</v>
      </c>
      <c r="N183" s="256" t="s">
        <v>48</v>
      </c>
      <c r="O183" s="90"/>
      <c r="P183" s="257">
        <f>O183*H183</f>
        <v>0</v>
      </c>
      <c r="Q183" s="257">
        <v>0</v>
      </c>
      <c r="R183" s="257">
        <f>Q183*H183</f>
        <v>0</v>
      </c>
      <c r="S183" s="257">
        <v>0</v>
      </c>
      <c r="T183" s="25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9" t="s">
        <v>167</v>
      </c>
      <c r="AT183" s="259" t="s">
        <v>163</v>
      </c>
      <c r="AU183" s="259" t="s">
        <v>91</v>
      </c>
      <c r="AY183" s="14" t="s">
        <v>160</v>
      </c>
      <c r="BE183" s="150">
        <f>IF(N183="základní",J183,0)</f>
        <v>0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4" t="s">
        <v>8</v>
      </c>
      <c r="BK183" s="150">
        <f>ROUND(I183*H183,0)</f>
        <v>0</v>
      </c>
      <c r="BL183" s="14" t="s">
        <v>167</v>
      </c>
      <c r="BM183" s="259" t="s">
        <v>343</v>
      </c>
    </row>
    <row r="184" s="2" customFormat="1" ht="21.75" customHeight="1">
      <c r="A184" s="37"/>
      <c r="B184" s="38"/>
      <c r="C184" s="247" t="s">
        <v>344</v>
      </c>
      <c r="D184" s="247" t="s">
        <v>163</v>
      </c>
      <c r="E184" s="248" t="s">
        <v>345</v>
      </c>
      <c r="F184" s="249" t="s">
        <v>346</v>
      </c>
      <c r="G184" s="250" t="s">
        <v>184</v>
      </c>
      <c r="H184" s="251">
        <v>53</v>
      </c>
      <c r="I184" s="252"/>
      <c r="J184" s="253">
        <f>ROUND(I184*H184,0)</f>
        <v>0</v>
      </c>
      <c r="K184" s="254"/>
      <c r="L184" s="40"/>
      <c r="M184" s="255" t="s">
        <v>1</v>
      </c>
      <c r="N184" s="256" t="s">
        <v>48</v>
      </c>
      <c r="O184" s="90"/>
      <c r="P184" s="257">
        <f>O184*H184</f>
        <v>0</v>
      </c>
      <c r="Q184" s="257">
        <v>0</v>
      </c>
      <c r="R184" s="257">
        <f>Q184*H184</f>
        <v>0</v>
      </c>
      <c r="S184" s="257">
        <v>0</v>
      </c>
      <c r="T184" s="25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9" t="s">
        <v>167</v>
      </c>
      <c r="AT184" s="259" t="s">
        <v>163</v>
      </c>
      <c r="AU184" s="259" t="s">
        <v>91</v>
      </c>
      <c r="AY184" s="14" t="s">
        <v>160</v>
      </c>
      <c r="BE184" s="150">
        <f>IF(N184="základní",J184,0)</f>
        <v>0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4" t="s">
        <v>8</v>
      </c>
      <c r="BK184" s="150">
        <f>ROUND(I184*H184,0)</f>
        <v>0</v>
      </c>
      <c r="BL184" s="14" t="s">
        <v>167</v>
      </c>
      <c r="BM184" s="259" t="s">
        <v>347</v>
      </c>
    </row>
    <row r="185" s="2" customFormat="1" ht="16.5" customHeight="1">
      <c r="A185" s="37"/>
      <c r="B185" s="38"/>
      <c r="C185" s="247" t="s">
        <v>348</v>
      </c>
      <c r="D185" s="247" t="s">
        <v>163</v>
      </c>
      <c r="E185" s="248" t="s">
        <v>349</v>
      </c>
      <c r="F185" s="249" t="s">
        <v>350</v>
      </c>
      <c r="G185" s="250" t="s">
        <v>351</v>
      </c>
      <c r="H185" s="251">
        <v>2</v>
      </c>
      <c r="I185" s="252"/>
      <c r="J185" s="253">
        <f>ROUND(I185*H185,0)</f>
        <v>0</v>
      </c>
      <c r="K185" s="254"/>
      <c r="L185" s="40"/>
      <c r="M185" s="255" t="s">
        <v>1</v>
      </c>
      <c r="N185" s="256" t="s">
        <v>48</v>
      </c>
      <c r="O185" s="90"/>
      <c r="P185" s="257">
        <f>O185*H185</f>
        <v>0</v>
      </c>
      <c r="Q185" s="257">
        <v>0</v>
      </c>
      <c r="R185" s="257">
        <f>Q185*H185</f>
        <v>0</v>
      </c>
      <c r="S185" s="257">
        <v>0</v>
      </c>
      <c r="T185" s="25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9" t="s">
        <v>167</v>
      </c>
      <c r="AT185" s="259" t="s">
        <v>163</v>
      </c>
      <c r="AU185" s="259" t="s">
        <v>91</v>
      </c>
      <c r="AY185" s="14" t="s">
        <v>160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4" t="s">
        <v>8</v>
      </c>
      <c r="BK185" s="150">
        <f>ROUND(I185*H185,0)</f>
        <v>0</v>
      </c>
      <c r="BL185" s="14" t="s">
        <v>167</v>
      </c>
      <c r="BM185" s="259" t="s">
        <v>352</v>
      </c>
    </row>
    <row r="186" s="2" customFormat="1" ht="16.5" customHeight="1">
      <c r="A186" s="37"/>
      <c r="B186" s="38"/>
      <c r="C186" s="247" t="s">
        <v>167</v>
      </c>
      <c r="D186" s="247" t="s">
        <v>163</v>
      </c>
      <c r="E186" s="248" t="s">
        <v>353</v>
      </c>
      <c r="F186" s="249" t="s">
        <v>354</v>
      </c>
      <c r="G186" s="250" t="s">
        <v>351</v>
      </c>
      <c r="H186" s="251">
        <v>2</v>
      </c>
      <c r="I186" s="252"/>
      <c r="J186" s="253">
        <f>ROUND(I186*H186,0)</f>
        <v>0</v>
      </c>
      <c r="K186" s="254"/>
      <c r="L186" s="40"/>
      <c r="M186" s="255" t="s">
        <v>1</v>
      </c>
      <c r="N186" s="256" t="s">
        <v>48</v>
      </c>
      <c r="O186" s="90"/>
      <c r="P186" s="257">
        <f>O186*H186</f>
        <v>0</v>
      </c>
      <c r="Q186" s="257">
        <v>0</v>
      </c>
      <c r="R186" s="257">
        <f>Q186*H186</f>
        <v>0</v>
      </c>
      <c r="S186" s="257">
        <v>0</v>
      </c>
      <c r="T186" s="25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9" t="s">
        <v>167</v>
      </c>
      <c r="AT186" s="259" t="s">
        <v>163</v>
      </c>
      <c r="AU186" s="259" t="s">
        <v>91</v>
      </c>
      <c r="AY186" s="14" t="s">
        <v>160</v>
      </c>
      <c r="BE186" s="150">
        <f>IF(N186="základní",J186,0)</f>
        <v>0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4" t="s">
        <v>8</v>
      </c>
      <c r="BK186" s="150">
        <f>ROUND(I186*H186,0)</f>
        <v>0</v>
      </c>
      <c r="BL186" s="14" t="s">
        <v>167</v>
      </c>
      <c r="BM186" s="259" t="s">
        <v>355</v>
      </c>
    </row>
    <row r="187" s="2" customFormat="1" ht="21.75" customHeight="1">
      <c r="A187" s="37"/>
      <c r="B187" s="38"/>
      <c r="C187" s="247" t="s">
        <v>356</v>
      </c>
      <c r="D187" s="247" t="s">
        <v>163</v>
      </c>
      <c r="E187" s="248" t="s">
        <v>357</v>
      </c>
      <c r="F187" s="249" t="s">
        <v>358</v>
      </c>
      <c r="G187" s="250" t="s">
        <v>351</v>
      </c>
      <c r="H187" s="251">
        <v>35.442999999999998</v>
      </c>
      <c r="I187" s="252"/>
      <c r="J187" s="253">
        <f>ROUND(I187*H187,0)</f>
        <v>0</v>
      </c>
      <c r="K187" s="254"/>
      <c r="L187" s="40"/>
      <c r="M187" s="255" t="s">
        <v>1</v>
      </c>
      <c r="N187" s="256" t="s">
        <v>48</v>
      </c>
      <c r="O187" s="90"/>
      <c r="P187" s="257">
        <f>O187*H187</f>
        <v>0</v>
      </c>
      <c r="Q187" s="257">
        <v>0</v>
      </c>
      <c r="R187" s="257">
        <f>Q187*H187</f>
        <v>0</v>
      </c>
      <c r="S187" s="257">
        <v>0</v>
      </c>
      <c r="T187" s="25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9" t="s">
        <v>167</v>
      </c>
      <c r="AT187" s="259" t="s">
        <v>163</v>
      </c>
      <c r="AU187" s="259" t="s">
        <v>91</v>
      </c>
      <c r="AY187" s="14" t="s">
        <v>160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4" t="s">
        <v>8</v>
      </c>
      <c r="BK187" s="150">
        <f>ROUND(I187*H187,0)</f>
        <v>0</v>
      </c>
      <c r="BL187" s="14" t="s">
        <v>167</v>
      </c>
      <c r="BM187" s="259" t="s">
        <v>359</v>
      </c>
    </row>
    <row r="188" s="2" customFormat="1" ht="21.75" customHeight="1">
      <c r="A188" s="37"/>
      <c r="B188" s="38"/>
      <c r="C188" s="247" t="s">
        <v>360</v>
      </c>
      <c r="D188" s="247" t="s">
        <v>163</v>
      </c>
      <c r="E188" s="248" t="s">
        <v>361</v>
      </c>
      <c r="F188" s="249" t="s">
        <v>362</v>
      </c>
      <c r="G188" s="250" t="s">
        <v>351</v>
      </c>
      <c r="H188" s="251">
        <v>662.47299999999996</v>
      </c>
      <c r="I188" s="252"/>
      <c r="J188" s="253">
        <f>ROUND(I188*H188,0)</f>
        <v>0</v>
      </c>
      <c r="K188" s="254"/>
      <c r="L188" s="40"/>
      <c r="M188" s="255" t="s">
        <v>1</v>
      </c>
      <c r="N188" s="256" t="s">
        <v>48</v>
      </c>
      <c r="O188" s="90"/>
      <c r="P188" s="257">
        <f>O188*H188</f>
        <v>0</v>
      </c>
      <c r="Q188" s="257">
        <v>0</v>
      </c>
      <c r="R188" s="257">
        <f>Q188*H188</f>
        <v>0</v>
      </c>
      <c r="S188" s="257">
        <v>0</v>
      </c>
      <c r="T188" s="25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9" t="s">
        <v>167</v>
      </c>
      <c r="AT188" s="259" t="s">
        <v>163</v>
      </c>
      <c r="AU188" s="259" t="s">
        <v>91</v>
      </c>
      <c r="AY188" s="14" t="s">
        <v>160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4" t="s">
        <v>8</v>
      </c>
      <c r="BK188" s="150">
        <f>ROUND(I188*H188,0)</f>
        <v>0</v>
      </c>
      <c r="BL188" s="14" t="s">
        <v>167</v>
      </c>
      <c r="BM188" s="259" t="s">
        <v>363</v>
      </c>
    </row>
    <row r="189" s="2" customFormat="1" ht="16.5" customHeight="1">
      <c r="A189" s="37"/>
      <c r="B189" s="38"/>
      <c r="C189" s="247" t="s">
        <v>364</v>
      </c>
      <c r="D189" s="247" t="s">
        <v>163</v>
      </c>
      <c r="E189" s="248" t="s">
        <v>365</v>
      </c>
      <c r="F189" s="249" t="s">
        <v>366</v>
      </c>
      <c r="G189" s="250" t="s">
        <v>351</v>
      </c>
      <c r="H189" s="251">
        <v>25.393000000000001</v>
      </c>
      <c r="I189" s="252"/>
      <c r="J189" s="253">
        <f>ROUND(I189*H189,0)</f>
        <v>0</v>
      </c>
      <c r="K189" s="254"/>
      <c r="L189" s="40"/>
      <c r="M189" s="255" t="s">
        <v>1</v>
      </c>
      <c r="N189" s="256" t="s">
        <v>48</v>
      </c>
      <c r="O189" s="90"/>
      <c r="P189" s="257">
        <f>O189*H189</f>
        <v>0</v>
      </c>
      <c r="Q189" s="257">
        <v>0</v>
      </c>
      <c r="R189" s="257">
        <f>Q189*H189</f>
        <v>0</v>
      </c>
      <c r="S189" s="257">
        <v>0</v>
      </c>
      <c r="T189" s="25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9" t="s">
        <v>167</v>
      </c>
      <c r="AT189" s="259" t="s">
        <v>163</v>
      </c>
      <c r="AU189" s="259" t="s">
        <v>91</v>
      </c>
      <c r="AY189" s="14" t="s">
        <v>160</v>
      </c>
      <c r="BE189" s="150">
        <f>IF(N189="základní",J189,0)</f>
        <v>0</v>
      </c>
      <c r="BF189" s="150">
        <f>IF(N189="snížená",J189,0)</f>
        <v>0</v>
      </c>
      <c r="BG189" s="150">
        <f>IF(N189="zákl. přenesená",J189,0)</f>
        <v>0</v>
      </c>
      <c r="BH189" s="150">
        <f>IF(N189="sníž. přenesená",J189,0)</f>
        <v>0</v>
      </c>
      <c r="BI189" s="150">
        <f>IF(N189="nulová",J189,0)</f>
        <v>0</v>
      </c>
      <c r="BJ189" s="14" t="s">
        <v>8</v>
      </c>
      <c r="BK189" s="150">
        <f>ROUND(I189*H189,0)</f>
        <v>0</v>
      </c>
      <c r="BL189" s="14" t="s">
        <v>167</v>
      </c>
      <c r="BM189" s="259" t="s">
        <v>367</v>
      </c>
    </row>
    <row r="190" s="2" customFormat="1" ht="16.5" customHeight="1">
      <c r="A190" s="37"/>
      <c r="B190" s="38"/>
      <c r="C190" s="247" t="s">
        <v>368</v>
      </c>
      <c r="D190" s="247" t="s">
        <v>163</v>
      </c>
      <c r="E190" s="248" t="s">
        <v>369</v>
      </c>
      <c r="F190" s="249" t="s">
        <v>370</v>
      </c>
      <c r="G190" s="250" t="s">
        <v>351</v>
      </c>
      <c r="H190" s="251">
        <v>6.7000000000000002</v>
      </c>
      <c r="I190" s="252"/>
      <c r="J190" s="253">
        <f>ROUND(I190*H190,0)</f>
        <v>0</v>
      </c>
      <c r="K190" s="254"/>
      <c r="L190" s="40"/>
      <c r="M190" s="255" t="s">
        <v>1</v>
      </c>
      <c r="N190" s="256" t="s">
        <v>48</v>
      </c>
      <c r="O190" s="90"/>
      <c r="P190" s="257">
        <f>O190*H190</f>
        <v>0</v>
      </c>
      <c r="Q190" s="257">
        <v>0</v>
      </c>
      <c r="R190" s="257">
        <f>Q190*H190</f>
        <v>0</v>
      </c>
      <c r="S190" s="257">
        <v>0</v>
      </c>
      <c r="T190" s="25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9" t="s">
        <v>167</v>
      </c>
      <c r="AT190" s="259" t="s">
        <v>163</v>
      </c>
      <c r="AU190" s="259" t="s">
        <v>91</v>
      </c>
      <c r="AY190" s="14" t="s">
        <v>160</v>
      </c>
      <c r="BE190" s="150">
        <f>IF(N190="základní",J190,0)</f>
        <v>0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4" t="s">
        <v>8</v>
      </c>
      <c r="BK190" s="150">
        <f>ROUND(I190*H190,0)</f>
        <v>0</v>
      </c>
      <c r="BL190" s="14" t="s">
        <v>167</v>
      </c>
      <c r="BM190" s="259" t="s">
        <v>371</v>
      </c>
    </row>
    <row r="191" s="2" customFormat="1" ht="16.5" customHeight="1">
      <c r="A191" s="37"/>
      <c r="B191" s="38"/>
      <c r="C191" s="247" t="s">
        <v>372</v>
      </c>
      <c r="D191" s="247" t="s">
        <v>163</v>
      </c>
      <c r="E191" s="248" t="s">
        <v>373</v>
      </c>
      <c r="F191" s="249" t="s">
        <v>374</v>
      </c>
      <c r="G191" s="250" t="s">
        <v>351</v>
      </c>
      <c r="H191" s="251">
        <v>3.3500000000000001</v>
      </c>
      <c r="I191" s="252"/>
      <c r="J191" s="253">
        <f>ROUND(I191*H191,0)</f>
        <v>0</v>
      </c>
      <c r="K191" s="254"/>
      <c r="L191" s="40"/>
      <c r="M191" s="255" t="s">
        <v>1</v>
      </c>
      <c r="N191" s="256" t="s">
        <v>48</v>
      </c>
      <c r="O191" s="90"/>
      <c r="P191" s="257">
        <f>O191*H191</f>
        <v>0</v>
      </c>
      <c r="Q191" s="257">
        <v>0</v>
      </c>
      <c r="R191" s="257">
        <f>Q191*H191</f>
        <v>0</v>
      </c>
      <c r="S191" s="257">
        <v>0</v>
      </c>
      <c r="T191" s="25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9" t="s">
        <v>167</v>
      </c>
      <c r="AT191" s="259" t="s">
        <v>163</v>
      </c>
      <c r="AU191" s="259" t="s">
        <v>91</v>
      </c>
      <c r="AY191" s="14" t="s">
        <v>160</v>
      </c>
      <c r="BE191" s="150">
        <f>IF(N191="základní",J191,0)</f>
        <v>0</v>
      </c>
      <c r="BF191" s="150">
        <f>IF(N191="snížená",J191,0)</f>
        <v>0</v>
      </c>
      <c r="BG191" s="150">
        <f>IF(N191="zákl. přenesená",J191,0)</f>
        <v>0</v>
      </c>
      <c r="BH191" s="150">
        <f>IF(N191="sníž. přenesená",J191,0)</f>
        <v>0</v>
      </c>
      <c r="BI191" s="150">
        <f>IF(N191="nulová",J191,0)</f>
        <v>0</v>
      </c>
      <c r="BJ191" s="14" t="s">
        <v>8</v>
      </c>
      <c r="BK191" s="150">
        <f>ROUND(I191*H191,0)</f>
        <v>0</v>
      </c>
      <c r="BL191" s="14" t="s">
        <v>167</v>
      </c>
      <c r="BM191" s="259" t="s">
        <v>375</v>
      </c>
    </row>
    <row r="192" s="2" customFormat="1" ht="21.75" customHeight="1">
      <c r="A192" s="37"/>
      <c r="B192" s="38"/>
      <c r="C192" s="247" t="s">
        <v>376</v>
      </c>
      <c r="D192" s="247" t="s">
        <v>163</v>
      </c>
      <c r="E192" s="248" t="s">
        <v>377</v>
      </c>
      <c r="F192" s="249" t="s">
        <v>378</v>
      </c>
      <c r="G192" s="250" t="s">
        <v>238</v>
      </c>
      <c r="H192" s="251">
        <v>18.5</v>
      </c>
      <c r="I192" s="252"/>
      <c r="J192" s="253">
        <f>ROUND(I192*H192,0)</f>
        <v>0</v>
      </c>
      <c r="K192" s="254"/>
      <c r="L192" s="40"/>
      <c r="M192" s="255" t="s">
        <v>1</v>
      </c>
      <c r="N192" s="256" t="s">
        <v>48</v>
      </c>
      <c r="O192" s="90"/>
      <c r="P192" s="257">
        <f>O192*H192</f>
        <v>0</v>
      </c>
      <c r="Q192" s="257">
        <v>3.0000000000000001E-05</v>
      </c>
      <c r="R192" s="257">
        <f>Q192*H192</f>
        <v>0.00055500000000000005</v>
      </c>
      <c r="S192" s="257">
        <v>0</v>
      </c>
      <c r="T192" s="25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9" t="s">
        <v>167</v>
      </c>
      <c r="AT192" s="259" t="s">
        <v>163</v>
      </c>
      <c r="AU192" s="259" t="s">
        <v>91</v>
      </c>
      <c r="AY192" s="14" t="s">
        <v>160</v>
      </c>
      <c r="BE192" s="150">
        <f>IF(N192="základní",J192,0)</f>
        <v>0</v>
      </c>
      <c r="BF192" s="150">
        <f>IF(N192="snížená",J192,0)</f>
        <v>0</v>
      </c>
      <c r="BG192" s="150">
        <f>IF(N192="zákl. přenesená",J192,0)</f>
        <v>0</v>
      </c>
      <c r="BH192" s="150">
        <f>IF(N192="sníž. přenesená",J192,0)</f>
        <v>0</v>
      </c>
      <c r="BI192" s="150">
        <f>IF(N192="nulová",J192,0)</f>
        <v>0</v>
      </c>
      <c r="BJ192" s="14" t="s">
        <v>8</v>
      </c>
      <c r="BK192" s="150">
        <f>ROUND(I192*H192,0)</f>
        <v>0</v>
      </c>
      <c r="BL192" s="14" t="s">
        <v>167</v>
      </c>
      <c r="BM192" s="259" t="s">
        <v>379</v>
      </c>
    </row>
    <row r="193" s="2" customFormat="1" ht="21.75" customHeight="1">
      <c r="A193" s="37"/>
      <c r="B193" s="38"/>
      <c r="C193" s="247" t="s">
        <v>380</v>
      </c>
      <c r="D193" s="247" t="s">
        <v>163</v>
      </c>
      <c r="E193" s="248" t="s">
        <v>381</v>
      </c>
      <c r="F193" s="249" t="s">
        <v>382</v>
      </c>
      <c r="G193" s="250" t="s">
        <v>238</v>
      </c>
      <c r="H193" s="251">
        <v>18.5</v>
      </c>
      <c r="I193" s="252"/>
      <c r="J193" s="253">
        <f>ROUND(I193*H193,0)</f>
        <v>0</v>
      </c>
      <c r="K193" s="254"/>
      <c r="L193" s="40"/>
      <c r="M193" s="255" t="s">
        <v>1</v>
      </c>
      <c r="N193" s="256" t="s">
        <v>48</v>
      </c>
      <c r="O193" s="90"/>
      <c r="P193" s="257">
        <f>O193*H193</f>
        <v>0</v>
      </c>
      <c r="Q193" s="257">
        <v>0</v>
      </c>
      <c r="R193" s="257">
        <f>Q193*H193</f>
        <v>0</v>
      </c>
      <c r="S193" s="257">
        <v>0</v>
      </c>
      <c r="T193" s="25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9" t="s">
        <v>167</v>
      </c>
      <c r="AT193" s="259" t="s">
        <v>163</v>
      </c>
      <c r="AU193" s="259" t="s">
        <v>91</v>
      </c>
      <c r="AY193" s="14" t="s">
        <v>160</v>
      </c>
      <c r="BE193" s="150">
        <f>IF(N193="základní",J193,0)</f>
        <v>0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4" t="s">
        <v>8</v>
      </c>
      <c r="BK193" s="150">
        <f>ROUND(I193*H193,0)</f>
        <v>0</v>
      </c>
      <c r="BL193" s="14" t="s">
        <v>167</v>
      </c>
      <c r="BM193" s="259" t="s">
        <v>383</v>
      </c>
    </row>
    <row r="194" s="2" customFormat="1" ht="21.75" customHeight="1">
      <c r="A194" s="37"/>
      <c r="B194" s="38"/>
      <c r="C194" s="247" t="s">
        <v>384</v>
      </c>
      <c r="D194" s="247" t="s">
        <v>163</v>
      </c>
      <c r="E194" s="248" t="s">
        <v>385</v>
      </c>
      <c r="F194" s="249" t="s">
        <v>386</v>
      </c>
      <c r="G194" s="250" t="s">
        <v>184</v>
      </c>
      <c r="H194" s="251">
        <v>4</v>
      </c>
      <c r="I194" s="252"/>
      <c r="J194" s="253">
        <f>ROUND(I194*H194,0)</f>
        <v>0</v>
      </c>
      <c r="K194" s="254"/>
      <c r="L194" s="40"/>
      <c r="M194" s="255" t="s">
        <v>1</v>
      </c>
      <c r="N194" s="256" t="s">
        <v>48</v>
      </c>
      <c r="O194" s="90"/>
      <c r="P194" s="257">
        <f>O194*H194</f>
        <v>0</v>
      </c>
      <c r="Q194" s="257">
        <v>0.072989999999999999</v>
      </c>
      <c r="R194" s="257">
        <f>Q194*H194</f>
        <v>0.29196</v>
      </c>
      <c r="S194" s="257">
        <v>0</v>
      </c>
      <c r="T194" s="25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9" t="s">
        <v>167</v>
      </c>
      <c r="AT194" s="259" t="s">
        <v>163</v>
      </c>
      <c r="AU194" s="259" t="s">
        <v>91</v>
      </c>
      <c r="AY194" s="14" t="s">
        <v>160</v>
      </c>
      <c r="BE194" s="150">
        <f>IF(N194="základní",J194,0)</f>
        <v>0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4" t="s">
        <v>8</v>
      </c>
      <c r="BK194" s="150">
        <f>ROUND(I194*H194,0)</f>
        <v>0</v>
      </c>
      <c r="BL194" s="14" t="s">
        <v>167</v>
      </c>
      <c r="BM194" s="259" t="s">
        <v>387</v>
      </c>
    </row>
    <row r="195" s="2" customFormat="1" ht="21.75" customHeight="1">
      <c r="A195" s="37"/>
      <c r="B195" s="38"/>
      <c r="C195" s="247" t="s">
        <v>388</v>
      </c>
      <c r="D195" s="247" t="s">
        <v>163</v>
      </c>
      <c r="E195" s="248" t="s">
        <v>389</v>
      </c>
      <c r="F195" s="249" t="s">
        <v>390</v>
      </c>
      <c r="G195" s="250" t="s">
        <v>238</v>
      </c>
      <c r="H195" s="251">
        <v>22</v>
      </c>
      <c r="I195" s="252"/>
      <c r="J195" s="253">
        <f>ROUND(I195*H195,0)</f>
        <v>0</v>
      </c>
      <c r="K195" s="254"/>
      <c r="L195" s="40"/>
      <c r="M195" s="255" t="s">
        <v>1</v>
      </c>
      <c r="N195" s="256" t="s">
        <v>48</v>
      </c>
      <c r="O195" s="90"/>
      <c r="P195" s="257">
        <f>O195*H195</f>
        <v>0</v>
      </c>
      <c r="Q195" s="257">
        <v>0.18906999999999999</v>
      </c>
      <c r="R195" s="257">
        <f>Q195*H195</f>
        <v>4.1595399999999998</v>
      </c>
      <c r="S195" s="257">
        <v>0</v>
      </c>
      <c r="T195" s="25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9" t="s">
        <v>167</v>
      </c>
      <c r="AT195" s="259" t="s">
        <v>163</v>
      </c>
      <c r="AU195" s="259" t="s">
        <v>91</v>
      </c>
      <c r="AY195" s="14" t="s">
        <v>160</v>
      </c>
      <c r="BE195" s="150">
        <f>IF(N195="základní",J195,0)</f>
        <v>0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4" t="s">
        <v>8</v>
      </c>
      <c r="BK195" s="150">
        <f>ROUND(I195*H195,0)</f>
        <v>0</v>
      </c>
      <c r="BL195" s="14" t="s">
        <v>167</v>
      </c>
      <c r="BM195" s="259" t="s">
        <v>391</v>
      </c>
    </row>
    <row r="196" s="2" customFormat="1" ht="21.75" customHeight="1">
      <c r="A196" s="37"/>
      <c r="B196" s="38"/>
      <c r="C196" s="247" t="s">
        <v>392</v>
      </c>
      <c r="D196" s="247" t="s">
        <v>163</v>
      </c>
      <c r="E196" s="248" t="s">
        <v>393</v>
      </c>
      <c r="F196" s="249" t="s">
        <v>394</v>
      </c>
      <c r="G196" s="250" t="s">
        <v>238</v>
      </c>
      <c r="H196" s="251">
        <v>23</v>
      </c>
      <c r="I196" s="252"/>
      <c r="J196" s="253">
        <f>ROUND(I196*H196,0)</f>
        <v>0</v>
      </c>
      <c r="K196" s="254"/>
      <c r="L196" s="40"/>
      <c r="M196" s="255" t="s">
        <v>1</v>
      </c>
      <c r="N196" s="256" t="s">
        <v>48</v>
      </c>
      <c r="O196" s="90"/>
      <c r="P196" s="257">
        <f>O196*H196</f>
        <v>0</v>
      </c>
      <c r="Q196" s="257">
        <v>0.22649</v>
      </c>
      <c r="R196" s="257">
        <f>Q196*H196</f>
        <v>5.2092700000000001</v>
      </c>
      <c r="S196" s="257">
        <v>0</v>
      </c>
      <c r="T196" s="25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9" t="s">
        <v>167</v>
      </c>
      <c r="AT196" s="259" t="s">
        <v>163</v>
      </c>
      <c r="AU196" s="259" t="s">
        <v>91</v>
      </c>
      <c r="AY196" s="14" t="s">
        <v>160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4" t="s">
        <v>8</v>
      </c>
      <c r="BK196" s="150">
        <f>ROUND(I196*H196,0)</f>
        <v>0</v>
      </c>
      <c r="BL196" s="14" t="s">
        <v>167</v>
      </c>
      <c r="BM196" s="259" t="s">
        <v>395</v>
      </c>
    </row>
    <row r="197" s="2" customFormat="1" ht="21.75" customHeight="1">
      <c r="A197" s="37"/>
      <c r="B197" s="38"/>
      <c r="C197" s="247" t="s">
        <v>396</v>
      </c>
      <c r="D197" s="247" t="s">
        <v>163</v>
      </c>
      <c r="E197" s="248" t="s">
        <v>397</v>
      </c>
      <c r="F197" s="249" t="s">
        <v>398</v>
      </c>
      <c r="G197" s="250" t="s">
        <v>238</v>
      </c>
      <c r="H197" s="251">
        <v>22</v>
      </c>
      <c r="I197" s="252"/>
      <c r="J197" s="253">
        <f>ROUND(I197*H197,0)</f>
        <v>0</v>
      </c>
      <c r="K197" s="254"/>
      <c r="L197" s="40"/>
      <c r="M197" s="255" t="s">
        <v>1</v>
      </c>
      <c r="N197" s="256" t="s">
        <v>48</v>
      </c>
      <c r="O197" s="90"/>
      <c r="P197" s="257">
        <f>O197*H197</f>
        <v>0</v>
      </c>
      <c r="Q197" s="257">
        <v>0.45294000000000001</v>
      </c>
      <c r="R197" s="257">
        <f>Q197*H197</f>
        <v>9.9646799999999995</v>
      </c>
      <c r="S197" s="257">
        <v>0</v>
      </c>
      <c r="T197" s="25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9" t="s">
        <v>167</v>
      </c>
      <c r="AT197" s="259" t="s">
        <v>163</v>
      </c>
      <c r="AU197" s="259" t="s">
        <v>91</v>
      </c>
      <c r="AY197" s="14" t="s">
        <v>160</v>
      </c>
      <c r="BE197" s="150">
        <f>IF(N197="základní",J197,0)</f>
        <v>0</v>
      </c>
      <c r="BF197" s="150">
        <f>IF(N197="snížená",J197,0)</f>
        <v>0</v>
      </c>
      <c r="BG197" s="150">
        <f>IF(N197="zákl. přenesená",J197,0)</f>
        <v>0</v>
      </c>
      <c r="BH197" s="150">
        <f>IF(N197="sníž. přenesená",J197,0)</f>
        <v>0</v>
      </c>
      <c r="BI197" s="150">
        <f>IF(N197="nulová",J197,0)</f>
        <v>0</v>
      </c>
      <c r="BJ197" s="14" t="s">
        <v>8</v>
      </c>
      <c r="BK197" s="150">
        <f>ROUND(I197*H197,0)</f>
        <v>0</v>
      </c>
      <c r="BL197" s="14" t="s">
        <v>167</v>
      </c>
      <c r="BM197" s="259" t="s">
        <v>399</v>
      </c>
    </row>
    <row r="198" s="2" customFormat="1" ht="21.75" customHeight="1">
      <c r="A198" s="37"/>
      <c r="B198" s="38"/>
      <c r="C198" s="247" t="s">
        <v>400</v>
      </c>
      <c r="D198" s="247" t="s">
        <v>163</v>
      </c>
      <c r="E198" s="248" t="s">
        <v>401</v>
      </c>
      <c r="F198" s="249" t="s">
        <v>402</v>
      </c>
      <c r="G198" s="250" t="s">
        <v>238</v>
      </c>
      <c r="H198" s="251">
        <v>23</v>
      </c>
      <c r="I198" s="252"/>
      <c r="J198" s="253">
        <f>ROUND(I198*H198,0)</f>
        <v>0</v>
      </c>
      <c r="K198" s="254"/>
      <c r="L198" s="40"/>
      <c r="M198" s="255" t="s">
        <v>1</v>
      </c>
      <c r="N198" s="256" t="s">
        <v>48</v>
      </c>
      <c r="O198" s="90"/>
      <c r="P198" s="257">
        <f>O198*H198</f>
        <v>0</v>
      </c>
      <c r="Q198" s="257">
        <v>0.096030000000000004</v>
      </c>
      <c r="R198" s="257">
        <f>Q198*H198</f>
        <v>2.2086900000000003</v>
      </c>
      <c r="S198" s="257">
        <v>0</v>
      </c>
      <c r="T198" s="25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9" t="s">
        <v>167</v>
      </c>
      <c r="AT198" s="259" t="s">
        <v>163</v>
      </c>
      <c r="AU198" s="259" t="s">
        <v>91</v>
      </c>
      <c r="AY198" s="14" t="s">
        <v>160</v>
      </c>
      <c r="BE198" s="150">
        <f>IF(N198="základní",J198,0)</f>
        <v>0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4" t="s">
        <v>8</v>
      </c>
      <c r="BK198" s="150">
        <f>ROUND(I198*H198,0)</f>
        <v>0</v>
      </c>
      <c r="BL198" s="14" t="s">
        <v>167</v>
      </c>
      <c r="BM198" s="259" t="s">
        <v>403</v>
      </c>
    </row>
    <row r="199" s="2" customFormat="1" ht="21.75" customHeight="1">
      <c r="A199" s="37"/>
      <c r="B199" s="38"/>
      <c r="C199" s="247" t="s">
        <v>404</v>
      </c>
      <c r="D199" s="247" t="s">
        <v>163</v>
      </c>
      <c r="E199" s="248" t="s">
        <v>405</v>
      </c>
      <c r="F199" s="249" t="s">
        <v>406</v>
      </c>
      <c r="G199" s="250" t="s">
        <v>238</v>
      </c>
      <c r="H199" s="251">
        <v>1</v>
      </c>
      <c r="I199" s="252"/>
      <c r="J199" s="253">
        <f>ROUND(I199*H199,0)</f>
        <v>0</v>
      </c>
      <c r="K199" s="254"/>
      <c r="L199" s="40"/>
      <c r="M199" s="255" t="s">
        <v>1</v>
      </c>
      <c r="N199" s="256" t="s">
        <v>48</v>
      </c>
      <c r="O199" s="90"/>
      <c r="P199" s="257">
        <f>O199*H199</f>
        <v>0</v>
      </c>
      <c r="Q199" s="257">
        <v>0.13192999999999999</v>
      </c>
      <c r="R199" s="257">
        <f>Q199*H199</f>
        <v>0.13192999999999999</v>
      </c>
      <c r="S199" s="257">
        <v>0</v>
      </c>
      <c r="T199" s="25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9" t="s">
        <v>167</v>
      </c>
      <c r="AT199" s="259" t="s">
        <v>163</v>
      </c>
      <c r="AU199" s="259" t="s">
        <v>91</v>
      </c>
      <c r="AY199" s="14" t="s">
        <v>160</v>
      </c>
      <c r="BE199" s="150">
        <f>IF(N199="základní",J199,0)</f>
        <v>0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4" t="s">
        <v>8</v>
      </c>
      <c r="BK199" s="150">
        <f>ROUND(I199*H199,0)</f>
        <v>0</v>
      </c>
      <c r="BL199" s="14" t="s">
        <v>167</v>
      </c>
      <c r="BM199" s="259" t="s">
        <v>407</v>
      </c>
    </row>
    <row r="200" s="2" customFormat="1" ht="16.5" customHeight="1">
      <c r="A200" s="37"/>
      <c r="B200" s="38"/>
      <c r="C200" s="260" t="s">
        <v>408</v>
      </c>
      <c r="D200" s="260" t="s">
        <v>157</v>
      </c>
      <c r="E200" s="261" t="s">
        <v>409</v>
      </c>
      <c r="F200" s="262" t="s">
        <v>410</v>
      </c>
      <c r="G200" s="263" t="s">
        <v>238</v>
      </c>
      <c r="H200" s="264">
        <v>0.050000000000000003</v>
      </c>
      <c r="I200" s="265"/>
      <c r="J200" s="266">
        <f>ROUND(I200*H200,0)</f>
        <v>0</v>
      </c>
      <c r="K200" s="267"/>
      <c r="L200" s="268"/>
      <c r="M200" s="269" t="s">
        <v>1</v>
      </c>
      <c r="N200" s="270" t="s">
        <v>48</v>
      </c>
      <c r="O200" s="90"/>
      <c r="P200" s="257">
        <f>O200*H200</f>
        <v>0</v>
      </c>
      <c r="Q200" s="257">
        <v>0</v>
      </c>
      <c r="R200" s="257">
        <f>Q200*H200</f>
        <v>0</v>
      </c>
      <c r="S200" s="257">
        <v>0</v>
      </c>
      <c r="T200" s="25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9" t="s">
        <v>172</v>
      </c>
      <c r="AT200" s="259" t="s">
        <v>157</v>
      </c>
      <c r="AU200" s="259" t="s">
        <v>91</v>
      </c>
      <c r="AY200" s="14" t="s">
        <v>160</v>
      </c>
      <c r="BE200" s="150">
        <f>IF(N200="základní",J200,0)</f>
        <v>0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4" t="s">
        <v>8</v>
      </c>
      <c r="BK200" s="150">
        <f>ROUND(I200*H200,0)</f>
        <v>0</v>
      </c>
      <c r="BL200" s="14" t="s">
        <v>172</v>
      </c>
      <c r="BM200" s="259" t="s">
        <v>411</v>
      </c>
    </row>
    <row r="201" s="2" customFormat="1" ht="21.75" customHeight="1">
      <c r="A201" s="37"/>
      <c r="B201" s="38"/>
      <c r="C201" s="247" t="s">
        <v>412</v>
      </c>
      <c r="D201" s="247" t="s">
        <v>163</v>
      </c>
      <c r="E201" s="248" t="s">
        <v>413</v>
      </c>
      <c r="F201" s="249" t="s">
        <v>414</v>
      </c>
      <c r="G201" s="250" t="s">
        <v>238</v>
      </c>
      <c r="H201" s="251">
        <v>1</v>
      </c>
      <c r="I201" s="252"/>
      <c r="J201" s="253">
        <f>ROUND(I201*H201,0)</f>
        <v>0</v>
      </c>
      <c r="K201" s="254"/>
      <c r="L201" s="40"/>
      <c r="M201" s="255" t="s">
        <v>1</v>
      </c>
      <c r="N201" s="256" t="s">
        <v>48</v>
      </c>
      <c r="O201" s="90"/>
      <c r="P201" s="257">
        <f>O201*H201</f>
        <v>0</v>
      </c>
      <c r="Q201" s="257">
        <v>0</v>
      </c>
      <c r="R201" s="257">
        <f>Q201*H201</f>
        <v>0</v>
      </c>
      <c r="S201" s="257">
        <v>0</v>
      </c>
      <c r="T201" s="25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9" t="s">
        <v>167</v>
      </c>
      <c r="AT201" s="259" t="s">
        <v>163</v>
      </c>
      <c r="AU201" s="259" t="s">
        <v>91</v>
      </c>
      <c r="AY201" s="14" t="s">
        <v>160</v>
      </c>
      <c r="BE201" s="150">
        <f>IF(N201="základní",J201,0)</f>
        <v>0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4" t="s">
        <v>8</v>
      </c>
      <c r="BK201" s="150">
        <f>ROUND(I201*H201,0)</f>
        <v>0</v>
      </c>
      <c r="BL201" s="14" t="s">
        <v>167</v>
      </c>
      <c r="BM201" s="259" t="s">
        <v>415</v>
      </c>
    </row>
    <row r="202" s="2" customFormat="1" ht="21.75" customHeight="1">
      <c r="A202" s="37"/>
      <c r="B202" s="38"/>
      <c r="C202" s="247" t="s">
        <v>416</v>
      </c>
      <c r="D202" s="247" t="s">
        <v>163</v>
      </c>
      <c r="E202" s="248" t="s">
        <v>417</v>
      </c>
      <c r="F202" s="249" t="s">
        <v>418</v>
      </c>
      <c r="G202" s="250" t="s">
        <v>184</v>
      </c>
      <c r="H202" s="251">
        <v>4</v>
      </c>
      <c r="I202" s="252"/>
      <c r="J202" s="253">
        <f>ROUND(I202*H202,0)</f>
        <v>0</v>
      </c>
      <c r="K202" s="254"/>
      <c r="L202" s="40"/>
      <c r="M202" s="255" t="s">
        <v>1</v>
      </c>
      <c r="N202" s="256" t="s">
        <v>48</v>
      </c>
      <c r="O202" s="90"/>
      <c r="P202" s="257">
        <f>O202*H202</f>
        <v>0</v>
      </c>
      <c r="Q202" s="257">
        <v>0</v>
      </c>
      <c r="R202" s="257">
        <f>Q202*H202</f>
        <v>0</v>
      </c>
      <c r="S202" s="257">
        <v>0</v>
      </c>
      <c r="T202" s="25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9" t="s">
        <v>167</v>
      </c>
      <c r="AT202" s="259" t="s">
        <v>163</v>
      </c>
      <c r="AU202" s="259" t="s">
        <v>91</v>
      </c>
      <c r="AY202" s="14" t="s">
        <v>160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4" t="s">
        <v>8</v>
      </c>
      <c r="BK202" s="150">
        <f>ROUND(I202*H202,0)</f>
        <v>0</v>
      </c>
      <c r="BL202" s="14" t="s">
        <v>167</v>
      </c>
      <c r="BM202" s="259" t="s">
        <v>419</v>
      </c>
    </row>
    <row r="203" s="2" customFormat="1" ht="21.75" customHeight="1">
      <c r="A203" s="37"/>
      <c r="B203" s="38"/>
      <c r="C203" s="247" t="s">
        <v>420</v>
      </c>
      <c r="D203" s="247" t="s">
        <v>163</v>
      </c>
      <c r="E203" s="248" t="s">
        <v>421</v>
      </c>
      <c r="F203" s="249" t="s">
        <v>422</v>
      </c>
      <c r="G203" s="250" t="s">
        <v>184</v>
      </c>
      <c r="H203" s="251">
        <v>96</v>
      </c>
      <c r="I203" s="252"/>
      <c r="J203" s="253">
        <f>ROUND(I203*H203,0)</f>
        <v>0</v>
      </c>
      <c r="K203" s="254"/>
      <c r="L203" s="40"/>
      <c r="M203" s="255" t="s">
        <v>1</v>
      </c>
      <c r="N203" s="256" t="s">
        <v>48</v>
      </c>
      <c r="O203" s="90"/>
      <c r="P203" s="257">
        <f>O203*H203</f>
        <v>0</v>
      </c>
      <c r="Q203" s="257">
        <v>0</v>
      </c>
      <c r="R203" s="257">
        <f>Q203*H203</f>
        <v>0</v>
      </c>
      <c r="S203" s="257">
        <v>0</v>
      </c>
      <c r="T203" s="25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9" t="s">
        <v>167</v>
      </c>
      <c r="AT203" s="259" t="s">
        <v>163</v>
      </c>
      <c r="AU203" s="259" t="s">
        <v>91</v>
      </c>
      <c r="AY203" s="14" t="s">
        <v>160</v>
      </c>
      <c r="BE203" s="150">
        <f>IF(N203="základní",J203,0)</f>
        <v>0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4" t="s">
        <v>8</v>
      </c>
      <c r="BK203" s="150">
        <f>ROUND(I203*H203,0)</f>
        <v>0</v>
      </c>
      <c r="BL203" s="14" t="s">
        <v>167</v>
      </c>
      <c r="BM203" s="259" t="s">
        <v>423</v>
      </c>
    </row>
    <row r="204" s="2" customFormat="1" ht="16.5" customHeight="1">
      <c r="A204" s="37"/>
      <c r="B204" s="38"/>
      <c r="C204" s="247" t="s">
        <v>424</v>
      </c>
      <c r="D204" s="247" t="s">
        <v>163</v>
      </c>
      <c r="E204" s="248" t="s">
        <v>425</v>
      </c>
      <c r="F204" s="249" t="s">
        <v>426</v>
      </c>
      <c r="G204" s="250" t="s">
        <v>238</v>
      </c>
      <c r="H204" s="251">
        <v>23</v>
      </c>
      <c r="I204" s="252"/>
      <c r="J204" s="253">
        <f>ROUND(I204*H204,0)</f>
        <v>0</v>
      </c>
      <c r="K204" s="254"/>
      <c r="L204" s="40"/>
      <c r="M204" s="255" t="s">
        <v>1</v>
      </c>
      <c r="N204" s="256" t="s">
        <v>48</v>
      </c>
      <c r="O204" s="90"/>
      <c r="P204" s="257">
        <f>O204*H204</f>
        <v>0</v>
      </c>
      <c r="Q204" s="257">
        <v>0</v>
      </c>
      <c r="R204" s="257">
        <f>Q204*H204</f>
        <v>0</v>
      </c>
      <c r="S204" s="257">
        <v>0</v>
      </c>
      <c r="T204" s="25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9" t="s">
        <v>167</v>
      </c>
      <c r="AT204" s="259" t="s">
        <v>163</v>
      </c>
      <c r="AU204" s="259" t="s">
        <v>91</v>
      </c>
      <c r="AY204" s="14" t="s">
        <v>160</v>
      </c>
      <c r="BE204" s="150">
        <f>IF(N204="základní",J204,0)</f>
        <v>0</v>
      </c>
      <c r="BF204" s="150">
        <f>IF(N204="snížená",J204,0)</f>
        <v>0</v>
      </c>
      <c r="BG204" s="150">
        <f>IF(N204="zákl. přenesená",J204,0)</f>
        <v>0</v>
      </c>
      <c r="BH204" s="150">
        <f>IF(N204="sníž. přenesená",J204,0)</f>
        <v>0</v>
      </c>
      <c r="BI204" s="150">
        <f>IF(N204="nulová",J204,0)</f>
        <v>0</v>
      </c>
      <c r="BJ204" s="14" t="s">
        <v>8</v>
      </c>
      <c r="BK204" s="150">
        <f>ROUND(I204*H204,0)</f>
        <v>0</v>
      </c>
      <c r="BL204" s="14" t="s">
        <v>167</v>
      </c>
      <c r="BM204" s="259" t="s">
        <v>427</v>
      </c>
    </row>
    <row r="205" s="12" customFormat="1" ht="20.88" customHeight="1">
      <c r="A205" s="12"/>
      <c r="B205" s="231"/>
      <c r="C205" s="232"/>
      <c r="D205" s="233" t="s">
        <v>82</v>
      </c>
      <c r="E205" s="245" t="s">
        <v>428</v>
      </c>
      <c r="F205" s="245" t="s">
        <v>429</v>
      </c>
      <c r="G205" s="232"/>
      <c r="H205" s="232"/>
      <c r="I205" s="235"/>
      <c r="J205" s="246">
        <f>BK205</f>
        <v>0</v>
      </c>
      <c r="K205" s="232"/>
      <c r="L205" s="237"/>
      <c r="M205" s="238"/>
      <c r="N205" s="239"/>
      <c r="O205" s="239"/>
      <c r="P205" s="240">
        <f>SUM(P206:P208)</f>
        <v>0</v>
      </c>
      <c r="Q205" s="239"/>
      <c r="R205" s="240">
        <f>SUM(R206:R208)</f>
        <v>0</v>
      </c>
      <c r="S205" s="239"/>
      <c r="T205" s="241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42" t="s">
        <v>159</v>
      </c>
      <c r="AT205" s="243" t="s">
        <v>82</v>
      </c>
      <c r="AU205" s="243" t="s">
        <v>91</v>
      </c>
      <c r="AY205" s="242" t="s">
        <v>160</v>
      </c>
      <c r="BK205" s="244">
        <f>SUM(BK206:BK208)</f>
        <v>0</v>
      </c>
    </row>
    <row r="206" s="2" customFormat="1" ht="21.75" customHeight="1">
      <c r="A206" s="37"/>
      <c r="B206" s="38"/>
      <c r="C206" s="247" t="s">
        <v>430</v>
      </c>
      <c r="D206" s="247" t="s">
        <v>163</v>
      </c>
      <c r="E206" s="248" t="s">
        <v>431</v>
      </c>
      <c r="F206" s="249" t="s">
        <v>432</v>
      </c>
      <c r="G206" s="250" t="s">
        <v>238</v>
      </c>
      <c r="H206" s="251">
        <v>22</v>
      </c>
      <c r="I206" s="252"/>
      <c r="J206" s="253">
        <f>ROUND(I206*H206,0)</f>
        <v>0</v>
      </c>
      <c r="K206" s="254"/>
      <c r="L206" s="40"/>
      <c r="M206" s="255" t="s">
        <v>1</v>
      </c>
      <c r="N206" s="256" t="s">
        <v>48</v>
      </c>
      <c r="O206" s="90"/>
      <c r="P206" s="257">
        <f>O206*H206</f>
        <v>0</v>
      </c>
      <c r="Q206" s="257">
        <v>0</v>
      </c>
      <c r="R206" s="257">
        <f>Q206*H206</f>
        <v>0</v>
      </c>
      <c r="S206" s="257">
        <v>0</v>
      </c>
      <c r="T206" s="25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59" t="s">
        <v>167</v>
      </c>
      <c r="AT206" s="259" t="s">
        <v>163</v>
      </c>
      <c r="AU206" s="259" t="s">
        <v>159</v>
      </c>
      <c r="AY206" s="14" t="s">
        <v>160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4" t="s">
        <v>8</v>
      </c>
      <c r="BK206" s="150">
        <f>ROUND(I206*H206,0)</f>
        <v>0</v>
      </c>
      <c r="BL206" s="14" t="s">
        <v>167</v>
      </c>
      <c r="BM206" s="259" t="s">
        <v>433</v>
      </c>
    </row>
    <row r="207" s="2" customFormat="1" ht="21.75" customHeight="1">
      <c r="A207" s="37"/>
      <c r="B207" s="38"/>
      <c r="C207" s="247" t="s">
        <v>434</v>
      </c>
      <c r="D207" s="247" t="s">
        <v>163</v>
      </c>
      <c r="E207" s="248" t="s">
        <v>435</v>
      </c>
      <c r="F207" s="249" t="s">
        <v>436</v>
      </c>
      <c r="G207" s="250" t="s">
        <v>184</v>
      </c>
      <c r="H207" s="251">
        <v>4</v>
      </c>
      <c r="I207" s="252"/>
      <c r="J207" s="253">
        <f>ROUND(I207*H207,0)</f>
        <v>0</v>
      </c>
      <c r="K207" s="254"/>
      <c r="L207" s="40"/>
      <c r="M207" s="255" t="s">
        <v>1</v>
      </c>
      <c r="N207" s="256" t="s">
        <v>48</v>
      </c>
      <c r="O207" s="90"/>
      <c r="P207" s="257">
        <f>O207*H207</f>
        <v>0</v>
      </c>
      <c r="Q207" s="257">
        <v>0</v>
      </c>
      <c r="R207" s="257">
        <f>Q207*H207</f>
        <v>0</v>
      </c>
      <c r="S207" s="257">
        <v>0</v>
      </c>
      <c r="T207" s="25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59" t="s">
        <v>167</v>
      </c>
      <c r="AT207" s="259" t="s">
        <v>163</v>
      </c>
      <c r="AU207" s="259" t="s">
        <v>159</v>
      </c>
      <c r="AY207" s="14" t="s">
        <v>160</v>
      </c>
      <c r="BE207" s="150">
        <f>IF(N207="základní",J207,0)</f>
        <v>0</v>
      </c>
      <c r="BF207" s="150">
        <f>IF(N207="snížená",J207,0)</f>
        <v>0</v>
      </c>
      <c r="BG207" s="150">
        <f>IF(N207="zákl. přenesená",J207,0)</f>
        <v>0</v>
      </c>
      <c r="BH207" s="150">
        <f>IF(N207="sníž. přenesená",J207,0)</f>
        <v>0</v>
      </c>
      <c r="BI207" s="150">
        <f>IF(N207="nulová",J207,0)</f>
        <v>0</v>
      </c>
      <c r="BJ207" s="14" t="s">
        <v>8</v>
      </c>
      <c r="BK207" s="150">
        <f>ROUND(I207*H207,0)</f>
        <v>0</v>
      </c>
      <c r="BL207" s="14" t="s">
        <v>167</v>
      </c>
      <c r="BM207" s="259" t="s">
        <v>437</v>
      </c>
    </row>
    <row r="208" s="2" customFormat="1" ht="21.75" customHeight="1">
      <c r="A208" s="37"/>
      <c r="B208" s="38"/>
      <c r="C208" s="247" t="s">
        <v>438</v>
      </c>
      <c r="D208" s="247" t="s">
        <v>163</v>
      </c>
      <c r="E208" s="248" t="s">
        <v>439</v>
      </c>
      <c r="F208" s="249" t="s">
        <v>440</v>
      </c>
      <c r="G208" s="250" t="s">
        <v>238</v>
      </c>
      <c r="H208" s="251">
        <v>1</v>
      </c>
      <c r="I208" s="252"/>
      <c r="J208" s="253">
        <f>ROUND(I208*H208,0)</f>
        <v>0</v>
      </c>
      <c r="K208" s="254"/>
      <c r="L208" s="40"/>
      <c r="M208" s="255" t="s">
        <v>1</v>
      </c>
      <c r="N208" s="256" t="s">
        <v>48</v>
      </c>
      <c r="O208" s="90"/>
      <c r="P208" s="257">
        <f>O208*H208</f>
        <v>0</v>
      </c>
      <c r="Q208" s="257">
        <v>0</v>
      </c>
      <c r="R208" s="257">
        <f>Q208*H208</f>
        <v>0</v>
      </c>
      <c r="S208" s="257">
        <v>0</v>
      </c>
      <c r="T208" s="25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59" t="s">
        <v>167</v>
      </c>
      <c r="AT208" s="259" t="s">
        <v>163</v>
      </c>
      <c r="AU208" s="259" t="s">
        <v>159</v>
      </c>
      <c r="AY208" s="14" t="s">
        <v>160</v>
      </c>
      <c r="BE208" s="150">
        <f>IF(N208="základní",J208,0)</f>
        <v>0</v>
      </c>
      <c r="BF208" s="150">
        <f>IF(N208="snížená",J208,0)</f>
        <v>0</v>
      </c>
      <c r="BG208" s="150">
        <f>IF(N208="zákl. přenesená",J208,0)</f>
        <v>0</v>
      </c>
      <c r="BH208" s="150">
        <f>IF(N208="sníž. přenesená",J208,0)</f>
        <v>0</v>
      </c>
      <c r="BI208" s="150">
        <f>IF(N208="nulová",J208,0)</f>
        <v>0</v>
      </c>
      <c r="BJ208" s="14" t="s">
        <v>8</v>
      </c>
      <c r="BK208" s="150">
        <f>ROUND(I208*H208,0)</f>
        <v>0</v>
      </c>
      <c r="BL208" s="14" t="s">
        <v>167</v>
      </c>
      <c r="BM208" s="259" t="s">
        <v>441</v>
      </c>
    </row>
    <row r="209" s="12" customFormat="1" ht="25.92" customHeight="1">
      <c r="A209" s="12"/>
      <c r="B209" s="231"/>
      <c r="C209" s="232"/>
      <c r="D209" s="233" t="s">
        <v>82</v>
      </c>
      <c r="E209" s="234" t="s">
        <v>442</v>
      </c>
      <c r="F209" s="234" t="s">
        <v>101</v>
      </c>
      <c r="G209" s="232"/>
      <c r="H209" s="232"/>
      <c r="I209" s="235"/>
      <c r="J209" s="236">
        <f>BK209</f>
        <v>0</v>
      </c>
      <c r="K209" s="232"/>
      <c r="L209" s="237"/>
      <c r="M209" s="238"/>
      <c r="N209" s="239"/>
      <c r="O209" s="239"/>
      <c r="P209" s="240">
        <f>SUM(P210:P214)</f>
        <v>0</v>
      </c>
      <c r="Q209" s="239"/>
      <c r="R209" s="240">
        <f>SUM(R210:R214)</f>
        <v>0</v>
      </c>
      <c r="S209" s="239"/>
      <c r="T209" s="241">
        <f>SUM(T210:T214)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42" t="s">
        <v>443</v>
      </c>
      <c r="AT209" s="243" t="s">
        <v>82</v>
      </c>
      <c r="AU209" s="243" t="s">
        <v>83</v>
      </c>
      <c r="AY209" s="242" t="s">
        <v>160</v>
      </c>
      <c r="BK209" s="244">
        <f>SUM(BK210:BK214)</f>
        <v>0</v>
      </c>
    </row>
    <row r="210" s="2" customFormat="1" ht="16.5" customHeight="1">
      <c r="A210" s="37"/>
      <c r="B210" s="38"/>
      <c r="C210" s="247" t="s">
        <v>444</v>
      </c>
      <c r="D210" s="247" t="s">
        <v>163</v>
      </c>
      <c r="E210" s="248" t="s">
        <v>445</v>
      </c>
      <c r="F210" s="249" t="s">
        <v>446</v>
      </c>
      <c r="G210" s="250" t="s">
        <v>166</v>
      </c>
      <c r="H210" s="251">
        <v>2</v>
      </c>
      <c r="I210" s="252"/>
      <c r="J210" s="253">
        <f>ROUND(I210*H210,0)</f>
        <v>0</v>
      </c>
      <c r="K210" s="254"/>
      <c r="L210" s="40"/>
      <c r="M210" s="255" t="s">
        <v>1</v>
      </c>
      <c r="N210" s="256" t="s">
        <v>48</v>
      </c>
      <c r="O210" s="90"/>
      <c r="P210" s="257">
        <f>O210*H210</f>
        <v>0</v>
      </c>
      <c r="Q210" s="257">
        <v>0</v>
      </c>
      <c r="R210" s="257">
        <f>Q210*H210</f>
        <v>0</v>
      </c>
      <c r="S210" s="257">
        <v>0</v>
      </c>
      <c r="T210" s="25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59" t="s">
        <v>447</v>
      </c>
      <c r="AT210" s="259" t="s">
        <v>163</v>
      </c>
      <c r="AU210" s="259" t="s">
        <v>8</v>
      </c>
      <c r="AY210" s="14" t="s">
        <v>160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4" t="s">
        <v>8</v>
      </c>
      <c r="BK210" s="150">
        <f>ROUND(I210*H210,0)</f>
        <v>0</v>
      </c>
      <c r="BL210" s="14" t="s">
        <v>447</v>
      </c>
      <c r="BM210" s="259" t="s">
        <v>448</v>
      </c>
    </row>
    <row r="211" s="2" customFormat="1" ht="16.5" customHeight="1">
      <c r="A211" s="37"/>
      <c r="B211" s="38"/>
      <c r="C211" s="247" t="s">
        <v>449</v>
      </c>
      <c r="D211" s="247" t="s">
        <v>163</v>
      </c>
      <c r="E211" s="248" t="s">
        <v>450</v>
      </c>
      <c r="F211" s="249" t="s">
        <v>451</v>
      </c>
      <c r="G211" s="250" t="s">
        <v>166</v>
      </c>
      <c r="H211" s="251">
        <v>2</v>
      </c>
      <c r="I211" s="252"/>
      <c r="J211" s="253">
        <f>ROUND(I211*H211,0)</f>
        <v>0</v>
      </c>
      <c r="K211" s="254"/>
      <c r="L211" s="40"/>
      <c r="M211" s="255" t="s">
        <v>1</v>
      </c>
      <c r="N211" s="256" t="s">
        <v>48</v>
      </c>
      <c r="O211" s="90"/>
      <c r="P211" s="257">
        <f>O211*H211</f>
        <v>0</v>
      </c>
      <c r="Q211" s="257">
        <v>0</v>
      </c>
      <c r="R211" s="257">
        <f>Q211*H211</f>
        <v>0</v>
      </c>
      <c r="S211" s="257">
        <v>0</v>
      </c>
      <c r="T211" s="25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9" t="s">
        <v>447</v>
      </c>
      <c r="AT211" s="259" t="s">
        <v>163</v>
      </c>
      <c r="AU211" s="259" t="s">
        <v>8</v>
      </c>
      <c r="AY211" s="14" t="s">
        <v>160</v>
      </c>
      <c r="BE211" s="150">
        <f>IF(N211="základní",J211,0)</f>
        <v>0</v>
      </c>
      <c r="BF211" s="150">
        <f>IF(N211="snížená",J211,0)</f>
        <v>0</v>
      </c>
      <c r="BG211" s="150">
        <f>IF(N211="zákl. přenesená",J211,0)</f>
        <v>0</v>
      </c>
      <c r="BH211" s="150">
        <f>IF(N211="sníž. přenesená",J211,0)</f>
        <v>0</v>
      </c>
      <c r="BI211" s="150">
        <f>IF(N211="nulová",J211,0)</f>
        <v>0</v>
      </c>
      <c r="BJ211" s="14" t="s">
        <v>8</v>
      </c>
      <c r="BK211" s="150">
        <f>ROUND(I211*H211,0)</f>
        <v>0</v>
      </c>
      <c r="BL211" s="14" t="s">
        <v>447</v>
      </c>
      <c r="BM211" s="259" t="s">
        <v>452</v>
      </c>
    </row>
    <row r="212" s="2" customFormat="1" ht="21.75" customHeight="1">
      <c r="A212" s="37"/>
      <c r="B212" s="38"/>
      <c r="C212" s="247" t="s">
        <v>453</v>
      </c>
      <c r="D212" s="247" t="s">
        <v>163</v>
      </c>
      <c r="E212" s="248" t="s">
        <v>454</v>
      </c>
      <c r="F212" s="249" t="s">
        <v>455</v>
      </c>
      <c r="G212" s="250" t="s">
        <v>184</v>
      </c>
      <c r="H212" s="251">
        <v>180</v>
      </c>
      <c r="I212" s="252"/>
      <c r="J212" s="253">
        <f>ROUND(I212*H212,0)</f>
        <v>0</v>
      </c>
      <c r="K212" s="254"/>
      <c r="L212" s="40"/>
      <c r="M212" s="255" t="s">
        <v>1</v>
      </c>
      <c r="N212" s="256" t="s">
        <v>48</v>
      </c>
      <c r="O212" s="90"/>
      <c r="P212" s="257">
        <f>O212*H212</f>
        <v>0</v>
      </c>
      <c r="Q212" s="257">
        <v>0</v>
      </c>
      <c r="R212" s="257">
        <f>Q212*H212</f>
        <v>0</v>
      </c>
      <c r="S212" s="257">
        <v>0</v>
      </c>
      <c r="T212" s="25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59" t="s">
        <v>447</v>
      </c>
      <c r="AT212" s="259" t="s">
        <v>163</v>
      </c>
      <c r="AU212" s="259" t="s">
        <v>8</v>
      </c>
      <c r="AY212" s="14" t="s">
        <v>160</v>
      </c>
      <c r="BE212" s="150">
        <f>IF(N212="základní",J212,0)</f>
        <v>0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4" t="s">
        <v>8</v>
      </c>
      <c r="BK212" s="150">
        <f>ROUND(I212*H212,0)</f>
        <v>0</v>
      </c>
      <c r="BL212" s="14" t="s">
        <v>447</v>
      </c>
      <c r="BM212" s="259" t="s">
        <v>456</v>
      </c>
    </row>
    <row r="213" s="2" customFormat="1" ht="21.75" customHeight="1">
      <c r="A213" s="37"/>
      <c r="B213" s="38"/>
      <c r="C213" s="247" t="s">
        <v>457</v>
      </c>
      <c r="D213" s="247" t="s">
        <v>163</v>
      </c>
      <c r="E213" s="248" t="s">
        <v>458</v>
      </c>
      <c r="F213" s="249" t="s">
        <v>459</v>
      </c>
      <c r="G213" s="250" t="s">
        <v>184</v>
      </c>
      <c r="H213" s="251">
        <v>180</v>
      </c>
      <c r="I213" s="252"/>
      <c r="J213" s="253">
        <f>ROUND(I213*H213,0)</f>
        <v>0</v>
      </c>
      <c r="K213" s="254"/>
      <c r="L213" s="40"/>
      <c r="M213" s="255" t="s">
        <v>1</v>
      </c>
      <c r="N213" s="256" t="s">
        <v>48</v>
      </c>
      <c r="O213" s="90"/>
      <c r="P213" s="257">
        <f>O213*H213</f>
        <v>0</v>
      </c>
      <c r="Q213" s="257">
        <v>0</v>
      </c>
      <c r="R213" s="257">
        <f>Q213*H213</f>
        <v>0</v>
      </c>
      <c r="S213" s="257">
        <v>0</v>
      </c>
      <c r="T213" s="25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59" t="s">
        <v>447</v>
      </c>
      <c r="AT213" s="259" t="s">
        <v>163</v>
      </c>
      <c r="AU213" s="259" t="s">
        <v>8</v>
      </c>
      <c r="AY213" s="14" t="s">
        <v>160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4" t="s">
        <v>8</v>
      </c>
      <c r="BK213" s="150">
        <f>ROUND(I213*H213,0)</f>
        <v>0</v>
      </c>
      <c r="BL213" s="14" t="s">
        <v>447</v>
      </c>
      <c r="BM213" s="259" t="s">
        <v>460</v>
      </c>
    </row>
    <row r="214" s="2" customFormat="1" ht="21.75" customHeight="1">
      <c r="A214" s="37"/>
      <c r="B214" s="38"/>
      <c r="C214" s="247" t="s">
        <v>461</v>
      </c>
      <c r="D214" s="247" t="s">
        <v>163</v>
      </c>
      <c r="E214" s="248" t="s">
        <v>462</v>
      </c>
      <c r="F214" s="249" t="s">
        <v>463</v>
      </c>
      <c r="G214" s="250" t="s">
        <v>166</v>
      </c>
      <c r="H214" s="251">
        <v>8</v>
      </c>
      <c r="I214" s="252"/>
      <c r="J214" s="253">
        <f>ROUND(I214*H214,0)</f>
        <v>0</v>
      </c>
      <c r="K214" s="254"/>
      <c r="L214" s="40"/>
      <c r="M214" s="271" t="s">
        <v>1</v>
      </c>
      <c r="N214" s="272" t="s">
        <v>48</v>
      </c>
      <c r="O214" s="273"/>
      <c r="P214" s="274">
        <f>O214*H214</f>
        <v>0</v>
      </c>
      <c r="Q214" s="274">
        <v>0</v>
      </c>
      <c r="R214" s="274">
        <f>Q214*H214</f>
        <v>0</v>
      </c>
      <c r="S214" s="274">
        <v>0</v>
      </c>
      <c r="T214" s="27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59" t="s">
        <v>447</v>
      </c>
      <c r="AT214" s="259" t="s">
        <v>163</v>
      </c>
      <c r="AU214" s="259" t="s">
        <v>8</v>
      </c>
      <c r="AY214" s="14" t="s">
        <v>160</v>
      </c>
      <c r="BE214" s="150">
        <f>IF(N214="základní",J214,0)</f>
        <v>0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4" t="s">
        <v>8</v>
      </c>
      <c r="BK214" s="150">
        <f>ROUND(I214*H214,0)</f>
        <v>0</v>
      </c>
      <c r="BL214" s="14" t="s">
        <v>447</v>
      </c>
      <c r="BM214" s="259" t="s">
        <v>464</v>
      </c>
    </row>
    <row r="215" s="2" customFormat="1" ht="6.96" customHeight="1">
      <c r="A215" s="37"/>
      <c r="B215" s="65"/>
      <c r="C215" s="66"/>
      <c r="D215" s="66"/>
      <c r="E215" s="66"/>
      <c r="F215" s="66"/>
      <c r="G215" s="66"/>
      <c r="H215" s="66"/>
      <c r="I215" s="66"/>
      <c r="J215" s="66"/>
      <c r="K215" s="66"/>
      <c r="L215" s="40"/>
      <c r="M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sheetProtection sheet="1" autoFilter="0" formatColumns="0" formatRows="0" objects="1" scenarios="1" spinCount="100000" saltValue="HD9fEETfnfgUMUIq+x12qfiPhago5+Nofr0aGM1LBOveabBySJ6cLa0FG9GYfys12ljYhfUtF5NeZzvjwOjAeA==" hashValue="rvKE8cWRaQ0hiiMwQ4geyOBHNnuFKVQWqK7dIE1Qdn84jKjGQwBN/wfjAkDBeSoc0xtP4/nTWvjqwyWGfsedXg==" algorithmName="SHA-512" password="CC35"/>
  <autoFilter ref="C135:K21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8:F108"/>
    <mergeCell ref="D109:F109"/>
    <mergeCell ref="D110:F110"/>
    <mergeCell ref="D111:F111"/>
    <mergeCell ref="D112:F112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57"/>
      <c r="C3" s="158"/>
      <c r="D3" s="158"/>
      <c r="E3" s="158"/>
      <c r="F3" s="158"/>
      <c r="G3" s="158"/>
      <c r="H3" s="158"/>
      <c r="I3" s="158"/>
      <c r="J3" s="158"/>
      <c r="K3" s="158"/>
      <c r="L3" s="17"/>
      <c r="AT3" s="14" t="s">
        <v>91</v>
      </c>
    </row>
    <row r="4" s="1" customFormat="1" ht="24.96" customHeight="1">
      <c r="B4" s="17"/>
      <c r="D4" s="159" t="s">
        <v>118</v>
      </c>
      <c r="L4" s="17"/>
      <c r="M4" s="160" t="s">
        <v>11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61" t="s">
        <v>17</v>
      </c>
      <c r="L6" s="17"/>
    </row>
    <row r="7" s="1" customFormat="1" ht="26.25" customHeight="1">
      <c r="B7" s="17"/>
      <c r="E7" s="162" t="str">
        <f>'Rekapitulace stavby'!K6</f>
        <v>P5, Hlubočepy, Hlubočepská, přel.knn,nový knn-část přeložka, výkaz výměr</v>
      </c>
      <c r="F7" s="161"/>
      <c r="G7" s="161"/>
      <c r="H7" s="161"/>
      <c r="L7" s="17"/>
    </row>
    <row r="8" s="1" customFormat="1" ht="12" customHeight="1">
      <c r="B8" s="17"/>
      <c r="D8" s="161" t="s">
        <v>119</v>
      </c>
      <c r="L8" s="17"/>
    </row>
    <row r="9" s="2" customFormat="1" ht="16.5" customHeight="1">
      <c r="A9" s="37"/>
      <c r="B9" s="40"/>
      <c r="C9" s="37"/>
      <c r="D9" s="37"/>
      <c r="E9" s="162" t="s">
        <v>120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1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465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1" t="s">
        <v>19</v>
      </c>
      <c r="E13" s="37"/>
      <c r="F13" s="140" t="s">
        <v>1</v>
      </c>
      <c r="G13" s="37"/>
      <c r="H13" s="37"/>
      <c r="I13" s="161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1" t="s">
        <v>21</v>
      </c>
      <c r="E14" s="37"/>
      <c r="F14" s="140" t="s">
        <v>22</v>
      </c>
      <c r="G14" s="37"/>
      <c r="H14" s="37"/>
      <c r="I14" s="161" t="s">
        <v>23</v>
      </c>
      <c r="J14" s="164" t="str">
        <f>'Rekapitulace stavby'!AN8</f>
        <v>20. 7. 2021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1" t="s">
        <v>25</v>
      </c>
      <c r="E16" s="37"/>
      <c r="F16" s="37"/>
      <c r="G16" s="37"/>
      <c r="H16" s="37"/>
      <c r="I16" s="161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28</v>
      </c>
      <c r="F17" s="37"/>
      <c r="G17" s="37"/>
      <c r="H17" s="37"/>
      <c r="I17" s="161" t="s">
        <v>29</v>
      </c>
      <c r="J17" s="140" t="s">
        <v>30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1" t="s">
        <v>31</v>
      </c>
      <c r="E19" s="37"/>
      <c r="F19" s="37"/>
      <c r="G19" s="37"/>
      <c r="H19" s="37"/>
      <c r="I19" s="161" t="s">
        <v>26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1" t="s">
        <v>29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1" t="s">
        <v>33</v>
      </c>
      <c r="E22" s="37"/>
      <c r="F22" s="37"/>
      <c r="G22" s="37"/>
      <c r="H22" s="37"/>
      <c r="I22" s="161" t="s">
        <v>26</v>
      </c>
      <c r="J22" s="140" t="s">
        <v>34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">
        <v>35</v>
      </c>
      <c r="F23" s="37"/>
      <c r="G23" s="37"/>
      <c r="H23" s="37"/>
      <c r="I23" s="161" t="s">
        <v>29</v>
      </c>
      <c r="J23" s="140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1" t="s">
        <v>38</v>
      </c>
      <c r="E25" s="37"/>
      <c r="F25" s="37"/>
      <c r="G25" s="37"/>
      <c r="H25" s="37"/>
      <c r="I25" s="161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39</v>
      </c>
      <c r="F26" s="37"/>
      <c r="G26" s="37"/>
      <c r="H26" s="37"/>
      <c r="I26" s="161" t="s">
        <v>29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1" t="s">
        <v>40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5"/>
      <c r="B29" s="166"/>
      <c r="C29" s="165"/>
      <c r="D29" s="165"/>
      <c r="E29" s="167" t="s">
        <v>1</v>
      </c>
      <c r="F29" s="167"/>
      <c r="G29" s="167"/>
      <c r="H29" s="167"/>
      <c r="I29" s="165"/>
      <c r="J29" s="165"/>
      <c r="K29" s="165"/>
      <c r="L29" s="168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9"/>
      <c r="E31" s="169"/>
      <c r="F31" s="169"/>
      <c r="G31" s="169"/>
      <c r="H31" s="169"/>
      <c r="I31" s="169"/>
      <c r="J31" s="169"/>
      <c r="K31" s="16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123</v>
      </c>
      <c r="E32" s="37"/>
      <c r="F32" s="37"/>
      <c r="G32" s="37"/>
      <c r="H32" s="37"/>
      <c r="I32" s="37"/>
      <c r="J32" s="170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1" t="s">
        <v>112</v>
      </c>
      <c r="E33" s="37"/>
      <c r="F33" s="37"/>
      <c r="G33" s="37"/>
      <c r="H33" s="37"/>
      <c r="I33" s="37"/>
      <c r="J33" s="170">
        <f>J104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2" t="s">
        <v>43</v>
      </c>
      <c r="E34" s="37"/>
      <c r="F34" s="37"/>
      <c r="G34" s="37"/>
      <c r="H34" s="37"/>
      <c r="I34" s="37"/>
      <c r="J34" s="173">
        <f>ROUND(J32 + J33,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9"/>
      <c r="E35" s="169"/>
      <c r="F35" s="169"/>
      <c r="G35" s="169"/>
      <c r="H35" s="169"/>
      <c r="I35" s="169"/>
      <c r="J35" s="169"/>
      <c r="K35" s="16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4" t="s">
        <v>45</v>
      </c>
      <c r="G36" s="37"/>
      <c r="H36" s="37"/>
      <c r="I36" s="174" t="s">
        <v>44</v>
      </c>
      <c r="J36" s="174" t="s">
        <v>46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5" t="s">
        <v>47</v>
      </c>
      <c r="E37" s="161" t="s">
        <v>48</v>
      </c>
      <c r="F37" s="176">
        <f>ROUND((SUM(BE104:BE111) + SUM(BE133:BE149)),  0)</f>
        <v>0</v>
      </c>
      <c r="G37" s="37"/>
      <c r="H37" s="37"/>
      <c r="I37" s="177">
        <v>0.20999999999999999</v>
      </c>
      <c r="J37" s="176">
        <f>ROUND(((SUM(BE104:BE111) + SUM(BE133:BE149))*I37),  0)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1" t="s">
        <v>49</v>
      </c>
      <c r="F38" s="176">
        <f>ROUND((SUM(BF104:BF111) + SUM(BF133:BF149)),  0)</f>
        <v>0</v>
      </c>
      <c r="G38" s="37"/>
      <c r="H38" s="37"/>
      <c r="I38" s="177">
        <v>0.14999999999999999</v>
      </c>
      <c r="J38" s="176">
        <f>ROUND(((SUM(BF104:BF111) + SUM(BF133:BF149))*I38),  0)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1" t="s">
        <v>50</v>
      </c>
      <c r="F39" s="176">
        <f>ROUND((SUM(BG104:BG111) + SUM(BG133:BG149)),  0)</f>
        <v>0</v>
      </c>
      <c r="G39" s="37"/>
      <c r="H39" s="37"/>
      <c r="I39" s="177">
        <v>0.20999999999999999</v>
      </c>
      <c r="J39" s="176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1" t="s">
        <v>51</v>
      </c>
      <c r="F40" s="176">
        <f>ROUND((SUM(BH104:BH111) + SUM(BH133:BH149)),  0)</f>
        <v>0</v>
      </c>
      <c r="G40" s="37"/>
      <c r="H40" s="37"/>
      <c r="I40" s="177">
        <v>0.14999999999999999</v>
      </c>
      <c r="J40" s="176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1" t="s">
        <v>52</v>
      </c>
      <c r="F41" s="176">
        <f>ROUND((SUM(BI104:BI111) + SUM(BI133:BI149)),  0)</f>
        <v>0</v>
      </c>
      <c r="G41" s="37"/>
      <c r="H41" s="37"/>
      <c r="I41" s="177">
        <v>0</v>
      </c>
      <c r="J41" s="176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8"/>
      <c r="D43" s="179" t="s">
        <v>53</v>
      </c>
      <c r="E43" s="180"/>
      <c r="F43" s="180"/>
      <c r="G43" s="181" t="s">
        <v>54</v>
      </c>
      <c r="H43" s="182" t="s">
        <v>55</v>
      </c>
      <c r="I43" s="180"/>
      <c r="J43" s="183">
        <f>SUM(J34:J41)</f>
        <v>0</v>
      </c>
      <c r="K43" s="184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5" t="s">
        <v>56</v>
      </c>
      <c r="E50" s="186"/>
      <c r="F50" s="186"/>
      <c r="G50" s="185" t="s">
        <v>57</v>
      </c>
      <c r="H50" s="186"/>
      <c r="I50" s="186"/>
      <c r="J50" s="186"/>
      <c r="K50" s="186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7" t="s">
        <v>58</v>
      </c>
      <c r="E61" s="188"/>
      <c r="F61" s="189" t="s">
        <v>59</v>
      </c>
      <c r="G61" s="187" t="s">
        <v>58</v>
      </c>
      <c r="H61" s="188"/>
      <c r="I61" s="188"/>
      <c r="J61" s="190" t="s">
        <v>59</v>
      </c>
      <c r="K61" s="18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5" t="s">
        <v>60</v>
      </c>
      <c r="E65" s="191"/>
      <c r="F65" s="191"/>
      <c r="G65" s="185" t="s">
        <v>61</v>
      </c>
      <c r="H65" s="191"/>
      <c r="I65" s="191"/>
      <c r="J65" s="191"/>
      <c r="K65" s="191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7" t="s">
        <v>58</v>
      </c>
      <c r="E76" s="188"/>
      <c r="F76" s="189" t="s">
        <v>59</v>
      </c>
      <c r="G76" s="187" t="s">
        <v>58</v>
      </c>
      <c r="H76" s="188"/>
      <c r="I76" s="188"/>
      <c r="J76" s="190" t="s">
        <v>59</v>
      </c>
      <c r="K76" s="18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96" t="str">
        <f>E7</f>
        <v>P5, Hlubočepy, Hlubočepská, přel.knn,nový knn-část přeložka, výkaz výměr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6" t="s">
        <v>120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932/TSK - Povrchy TSK nad rámec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21</v>
      </c>
      <c r="D91" s="39"/>
      <c r="E91" s="39"/>
      <c r="F91" s="24" t="str">
        <f>F14</f>
        <v xml:space="preserve"> </v>
      </c>
      <c r="G91" s="39"/>
      <c r="H91" s="39"/>
      <c r="I91" s="29" t="s">
        <v>23</v>
      </c>
      <c r="J91" s="78" t="str">
        <f>IF(J14="","",J14)</f>
        <v>20. 7. 2021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29" t="s">
        <v>25</v>
      </c>
      <c r="D93" s="39"/>
      <c r="E93" s="39"/>
      <c r="F93" s="24" t="str">
        <f>E17</f>
        <v>MČ Praha 5</v>
      </c>
      <c r="G93" s="39"/>
      <c r="H93" s="39"/>
      <c r="I93" s="29" t="s">
        <v>33</v>
      </c>
      <c r="J93" s="33" t="str">
        <f>E23</f>
        <v>ELPO, kabelové sítě VN a NN,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31</v>
      </c>
      <c r="D94" s="39"/>
      <c r="E94" s="39"/>
      <c r="F94" s="24" t="str">
        <f>IF(E20="","",E20)</f>
        <v>Vyplň údaj</v>
      </c>
      <c r="G94" s="39"/>
      <c r="H94" s="39"/>
      <c r="I94" s="29" t="s">
        <v>38</v>
      </c>
      <c r="J94" s="33" t="str">
        <f>E26</f>
        <v>Ing. Martin Krupička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7" t="s">
        <v>125</v>
      </c>
      <c r="D96" s="155"/>
      <c r="E96" s="155"/>
      <c r="F96" s="155"/>
      <c r="G96" s="155"/>
      <c r="H96" s="155"/>
      <c r="I96" s="155"/>
      <c r="J96" s="198" t="s">
        <v>126</v>
      </c>
      <c r="K96" s="155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9" t="s">
        <v>127</v>
      </c>
      <c r="D98" s="39"/>
      <c r="E98" s="39"/>
      <c r="F98" s="39"/>
      <c r="G98" s="39"/>
      <c r="H98" s="39"/>
      <c r="I98" s="39"/>
      <c r="J98" s="109">
        <f>J133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128</v>
      </c>
    </row>
    <row r="99" s="9" customFormat="1" ht="24.96" customHeight="1">
      <c r="A99" s="9"/>
      <c r="B99" s="200"/>
      <c r="C99" s="201"/>
      <c r="D99" s="202" t="s">
        <v>129</v>
      </c>
      <c r="E99" s="203"/>
      <c r="F99" s="203"/>
      <c r="G99" s="203"/>
      <c r="H99" s="203"/>
      <c r="I99" s="203"/>
      <c r="J99" s="204">
        <f>J134</f>
        <v>0</v>
      </c>
      <c r="K99" s="201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2"/>
      <c r="D100" s="207" t="s">
        <v>132</v>
      </c>
      <c r="E100" s="208"/>
      <c r="F100" s="208"/>
      <c r="G100" s="208"/>
      <c r="H100" s="208"/>
      <c r="I100" s="208"/>
      <c r="J100" s="209">
        <f>J135</f>
        <v>0</v>
      </c>
      <c r="K100" s="132"/>
      <c r="L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6"/>
      <c r="C101" s="132"/>
      <c r="D101" s="207" t="s">
        <v>133</v>
      </c>
      <c r="E101" s="208"/>
      <c r="F101" s="208"/>
      <c r="G101" s="208"/>
      <c r="H101" s="208"/>
      <c r="I101" s="208"/>
      <c r="J101" s="209">
        <f>J147</f>
        <v>0</v>
      </c>
      <c r="K101" s="132"/>
      <c r="L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9.28" customHeight="1">
      <c r="A104" s="37"/>
      <c r="B104" s="38"/>
      <c r="C104" s="199" t="s">
        <v>135</v>
      </c>
      <c r="D104" s="39"/>
      <c r="E104" s="39"/>
      <c r="F104" s="39"/>
      <c r="G104" s="39"/>
      <c r="H104" s="39"/>
      <c r="I104" s="39"/>
      <c r="J104" s="211">
        <f>ROUND(J105 + J106 + J107 + J108 + J109 + J110,0)</f>
        <v>0</v>
      </c>
      <c r="K104" s="39"/>
      <c r="L104" s="62"/>
      <c r="N104" s="212" t="s">
        <v>47</v>
      </c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18" customHeight="1">
      <c r="A105" s="37"/>
      <c r="B105" s="38"/>
      <c r="C105" s="39"/>
      <c r="D105" s="151" t="s">
        <v>136</v>
      </c>
      <c r="E105" s="146"/>
      <c r="F105" s="146"/>
      <c r="G105" s="39"/>
      <c r="H105" s="39"/>
      <c r="I105" s="39"/>
      <c r="J105" s="147">
        <v>0</v>
      </c>
      <c r="K105" s="39"/>
      <c r="L105" s="213"/>
      <c r="M105" s="214"/>
      <c r="N105" s="215" t="s">
        <v>48</v>
      </c>
      <c r="O105" s="214"/>
      <c r="P105" s="214"/>
      <c r="Q105" s="214"/>
      <c r="R105" s="214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7" t="s">
        <v>137</v>
      </c>
      <c r="AZ105" s="214"/>
      <c r="BA105" s="214"/>
      <c r="BB105" s="214"/>
      <c r="BC105" s="214"/>
      <c r="BD105" s="214"/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217" t="s">
        <v>8</v>
      </c>
      <c r="BK105" s="214"/>
      <c r="BL105" s="214"/>
      <c r="BM105" s="214"/>
    </row>
    <row r="106" s="2" customFormat="1" ht="18" customHeight="1">
      <c r="A106" s="37"/>
      <c r="B106" s="38"/>
      <c r="C106" s="39"/>
      <c r="D106" s="151" t="s">
        <v>138</v>
      </c>
      <c r="E106" s="146"/>
      <c r="F106" s="146"/>
      <c r="G106" s="39"/>
      <c r="H106" s="39"/>
      <c r="I106" s="39"/>
      <c r="J106" s="147">
        <v>0</v>
      </c>
      <c r="K106" s="39"/>
      <c r="L106" s="213"/>
      <c r="M106" s="214"/>
      <c r="N106" s="215" t="s">
        <v>48</v>
      </c>
      <c r="O106" s="214"/>
      <c r="P106" s="214"/>
      <c r="Q106" s="214"/>
      <c r="R106" s="214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7" t="s">
        <v>137</v>
      </c>
      <c r="AZ106" s="214"/>
      <c r="BA106" s="214"/>
      <c r="BB106" s="214"/>
      <c r="BC106" s="214"/>
      <c r="BD106" s="214"/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17" t="s">
        <v>8</v>
      </c>
      <c r="BK106" s="214"/>
      <c r="BL106" s="214"/>
      <c r="BM106" s="214"/>
    </row>
    <row r="107" s="2" customFormat="1" ht="18" customHeight="1">
      <c r="A107" s="37"/>
      <c r="B107" s="38"/>
      <c r="C107" s="39"/>
      <c r="D107" s="151" t="s">
        <v>139</v>
      </c>
      <c r="E107" s="146"/>
      <c r="F107" s="146"/>
      <c r="G107" s="39"/>
      <c r="H107" s="39"/>
      <c r="I107" s="39"/>
      <c r="J107" s="147">
        <v>0</v>
      </c>
      <c r="K107" s="39"/>
      <c r="L107" s="213"/>
      <c r="M107" s="214"/>
      <c r="N107" s="215" t="s">
        <v>48</v>
      </c>
      <c r="O107" s="214"/>
      <c r="P107" s="214"/>
      <c r="Q107" s="214"/>
      <c r="R107" s="214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7" t="s">
        <v>137</v>
      </c>
      <c r="AZ107" s="214"/>
      <c r="BA107" s="214"/>
      <c r="BB107" s="214"/>
      <c r="BC107" s="214"/>
      <c r="BD107" s="214"/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17" t="s">
        <v>8</v>
      </c>
      <c r="BK107" s="214"/>
      <c r="BL107" s="214"/>
      <c r="BM107" s="214"/>
    </row>
    <row r="108" s="2" customFormat="1" ht="18" customHeight="1">
      <c r="A108" s="37"/>
      <c r="B108" s="38"/>
      <c r="C108" s="39"/>
      <c r="D108" s="151" t="s">
        <v>140</v>
      </c>
      <c r="E108" s="146"/>
      <c r="F108" s="146"/>
      <c r="G108" s="39"/>
      <c r="H108" s="39"/>
      <c r="I108" s="39"/>
      <c r="J108" s="147">
        <v>0</v>
      </c>
      <c r="K108" s="39"/>
      <c r="L108" s="213"/>
      <c r="M108" s="214"/>
      <c r="N108" s="215" t="s">
        <v>48</v>
      </c>
      <c r="O108" s="214"/>
      <c r="P108" s="214"/>
      <c r="Q108" s="214"/>
      <c r="R108" s="214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7" t="s">
        <v>137</v>
      </c>
      <c r="AZ108" s="214"/>
      <c r="BA108" s="214"/>
      <c r="BB108" s="214"/>
      <c r="BC108" s="214"/>
      <c r="BD108" s="214"/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217" t="s">
        <v>8</v>
      </c>
      <c r="BK108" s="214"/>
      <c r="BL108" s="214"/>
      <c r="BM108" s="214"/>
    </row>
    <row r="109" s="2" customFormat="1" ht="18" customHeight="1">
      <c r="A109" s="37"/>
      <c r="B109" s="38"/>
      <c r="C109" s="39"/>
      <c r="D109" s="151" t="s">
        <v>141</v>
      </c>
      <c r="E109" s="146"/>
      <c r="F109" s="146"/>
      <c r="G109" s="39"/>
      <c r="H109" s="39"/>
      <c r="I109" s="39"/>
      <c r="J109" s="147">
        <v>0</v>
      </c>
      <c r="K109" s="39"/>
      <c r="L109" s="213"/>
      <c r="M109" s="214"/>
      <c r="N109" s="215" t="s">
        <v>48</v>
      </c>
      <c r="O109" s="214"/>
      <c r="P109" s="214"/>
      <c r="Q109" s="214"/>
      <c r="R109" s="214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7" t="s">
        <v>137</v>
      </c>
      <c r="AZ109" s="214"/>
      <c r="BA109" s="214"/>
      <c r="BB109" s="214"/>
      <c r="BC109" s="214"/>
      <c r="BD109" s="214"/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17" t="s">
        <v>8</v>
      </c>
      <c r="BK109" s="214"/>
      <c r="BL109" s="214"/>
      <c r="BM109" s="214"/>
    </row>
    <row r="110" s="2" customFormat="1" ht="18" customHeight="1">
      <c r="A110" s="37"/>
      <c r="B110" s="38"/>
      <c r="C110" s="39"/>
      <c r="D110" s="146" t="s">
        <v>142</v>
      </c>
      <c r="E110" s="39"/>
      <c r="F110" s="39"/>
      <c r="G110" s="39"/>
      <c r="H110" s="39"/>
      <c r="I110" s="39"/>
      <c r="J110" s="147">
        <f>ROUND(J32*T110,0)</f>
        <v>0</v>
      </c>
      <c r="K110" s="39"/>
      <c r="L110" s="213"/>
      <c r="M110" s="214"/>
      <c r="N110" s="215" t="s">
        <v>48</v>
      </c>
      <c r="O110" s="214"/>
      <c r="P110" s="214"/>
      <c r="Q110" s="214"/>
      <c r="R110" s="214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7" t="s">
        <v>143</v>
      </c>
      <c r="AZ110" s="214"/>
      <c r="BA110" s="214"/>
      <c r="BB110" s="214"/>
      <c r="BC110" s="214"/>
      <c r="BD110" s="214"/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217" t="s">
        <v>8</v>
      </c>
      <c r="BK110" s="214"/>
      <c r="BL110" s="214"/>
      <c r="BM110" s="214"/>
    </row>
    <row r="111" s="2" customForma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9.28" customHeight="1">
      <c r="A112" s="37"/>
      <c r="B112" s="38"/>
      <c r="C112" s="154" t="s">
        <v>117</v>
      </c>
      <c r="D112" s="155"/>
      <c r="E112" s="155"/>
      <c r="F112" s="155"/>
      <c r="G112" s="155"/>
      <c r="H112" s="155"/>
      <c r="I112" s="155"/>
      <c r="J112" s="156">
        <f>ROUND(J98+J104,0)</f>
        <v>0</v>
      </c>
      <c r="K112" s="155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0" t="s">
        <v>144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29" t="s">
        <v>17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6.25" customHeight="1">
      <c r="A121" s="37"/>
      <c r="B121" s="38"/>
      <c r="C121" s="39"/>
      <c r="D121" s="39"/>
      <c r="E121" s="196" t="str">
        <f>E7</f>
        <v>P5, Hlubočepy, Hlubočepská, přel.knn,nový knn-část přeložka, výkaz výměr</v>
      </c>
      <c r="F121" s="29"/>
      <c r="G121" s="29"/>
      <c r="H121" s="2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" customFormat="1" ht="12" customHeight="1">
      <c r="B122" s="18"/>
      <c r="C122" s="29" t="s">
        <v>119</v>
      </c>
      <c r="D122" s="19"/>
      <c r="E122" s="19"/>
      <c r="F122" s="19"/>
      <c r="G122" s="19"/>
      <c r="H122" s="19"/>
      <c r="I122" s="19"/>
      <c r="J122" s="19"/>
      <c r="K122" s="19"/>
      <c r="L122" s="17"/>
    </row>
    <row r="123" s="2" customFormat="1" ht="16.5" customHeight="1">
      <c r="A123" s="37"/>
      <c r="B123" s="38"/>
      <c r="C123" s="39"/>
      <c r="D123" s="39"/>
      <c r="E123" s="196" t="s">
        <v>120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9" t="s">
        <v>121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75" t="str">
        <f>E11</f>
        <v>932/TSK - Povrchy TSK nad rámec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29" t="s">
        <v>21</v>
      </c>
      <c r="D127" s="39"/>
      <c r="E127" s="39"/>
      <c r="F127" s="24" t="str">
        <f>F14</f>
        <v xml:space="preserve"> </v>
      </c>
      <c r="G127" s="39"/>
      <c r="H127" s="39"/>
      <c r="I127" s="29" t="s">
        <v>23</v>
      </c>
      <c r="J127" s="78" t="str">
        <f>IF(J14="","",J14)</f>
        <v>20. 7. 2021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5.65" customHeight="1">
      <c r="A129" s="37"/>
      <c r="B129" s="38"/>
      <c r="C129" s="29" t="s">
        <v>25</v>
      </c>
      <c r="D129" s="39"/>
      <c r="E129" s="39"/>
      <c r="F129" s="24" t="str">
        <f>E17</f>
        <v>MČ Praha 5</v>
      </c>
      <c r="G129" s="39"/>
      <c r="H129" s="39"/>
      <c r="I129" s="29" t="s">
        <v>33</v>
      </c>
      <c r="J129" s="33" t="str">
        <f>E23</f>
        <v>ELPO, kabelové sítě VN a NN, s.r.o.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29" t="s">
        <v>31</v>
      </c>
      <c r="D130" s="39"/>
      <c r="E130" s="39"/>
      <c r="F130" s="24" t="str">
        <f>IF(E20="","",E20)</f>
        <v>Vyplň údaj</v>
      </c>
      <c r="G130" s="39"/>
      <c r="H130" s="39"/>
      <c r="I130" s="29" t="s">
        <v>38</v>
      </c>
      <c r="J130" s="33" t="str">
        <f>E26</f>
        <v>Ing. Martin Krupička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219"/>
      <c r="B132" s="220"/>
      <c r="C132" s="221" t="s">
        <v>145</v>
      </c>
      <c r="D132" s="222" t="s">
        <v>68</v>
      </c>
      <c r="E132" s="222" t="s">
        <v>64</v>
      </c>
      <c r="F132" s="222" t="s">
        <v>65</v>
      </c>
      <c r="G132" s="222" t="s">
        <v>146</v>
      </c>
      <c r="H132" s="222" t="s">
        <v>147</v>
      </c>
      <c r="I132" s="222" t="s">
        <v>148</v>
      </c>
      <c r="J132" s="223" t="s">
        <v>126</v>
      </c>
      <c r="K132" s="224" t="s">
        <v>149</v>
      </c>
      <c r="L132" s="225"/>
      <c r="M132" s="99" t="s">
        <v>1</v>
      </c>
      <c r="N132" s="100" t="s">
        <v>47</v>
      </c>
      <c r="O132" s="100" t="s">
        <v>150</v>
      </c>
      <c r="P132" s="100" t="s">
        <v>151</v>
      </c>
      <c r="Q132" s="100" t="s">
        <v>152</v>
      </c>
      <c r="R132" s="100" t="s">
        <v>153</v>
      </c>
      <c r="S132" s="100" t="s">
        <v>154</v>
      </c>
      <c r="T132" s="101" t="s">
        <v>155</v>
      </c>
      <c r="U132" s="219"/>
      <c r="V132" s="219"/>
      <c r="W132" s="219"/>
      <c r="X132" s="219"/>
      <c r="Y132" s="219"/>
      <c r="Z132" s="219"/>
      <c r="AA132" s="219"/>
      <c r="AB132" s="219"/>
      <c r="AC132" s="219"/>
      <c r="AD132" s="219"/>
      <c r="AE132" s="219"/>
    </row>
    <row r="133" s="2" customFormat="1" ht="22.8" customHeight="1">
      <c r="A133" s="37"/>
      <c r="B133" s="38"/>
      <c r="C133" s="106" t="s">
        <v>156</v>
      </c>
      <c r="D133" s="39"/>
      <c r="E133" s="39"/>
      <c r="F133" s="39"/>
      <c r="G133" s="39"/>
      <c r="H133" s="39"/>
      <c r="I133" s="39"/>
      <c r="J133" s="226">
        <f>BK133</f>
        <v>0</v>
      </c>
      <c r="K133" s="39"/>
      <c r="L133" s="40"/>
      <c r="M133" s="102"/>
      <c r="N133" s="227"/>
      <c r="O133" s="103"/>
      <c r="P133" s="228">
        <f>P134</f>
        <v>0</v>
      </c>
      <c r="Q133" s="103"/>
      <c r="R133" s="228">
        <f>R134</f>
        <v>28.292919999999995</v>
      </c>
      <c r="S133" s="103"/>
      <c r="T133" s="229">
        <f>T134</f>
        <v>15.5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4" t="s">
        <v>82</v>
      </c>
      <c r="AU133" s="14" t="s">
        <v>128</v>
      </c>
      <c r="BK133" s="230">
        <f>BK134</f>
        <v>0</v>
      </c>
    </row>
    <row r="134" s="12" customFormat="1" ht="25.92" customHeight="1">
      <c r="A134" s="12"/>
      <c r="B134" s="231"/>
      <c r="C134" s="232"/>
      <c r="D134" s="233" t="s">
        <v>82</v>
      </c>
      <c r="E134" s="234" t="s">
        <v>157</v>
      </c>
      <c r="F134" s="234" t="s">
        <v>158</v>
      </c>
      <c r="G134" s="232"/>
      <c r="H134" s="232"/>
      <c r="I134" s="235"/>
      <c r="J134" s="236">
        <f>BK134</f>
        <v>0</v>
      </c>
      <c r="K134" s="232"/>
      <c r="L134" s="237"/>
      <c r="M134" s="238"/>
      <c r="N134" s="239"/>
      <c r="O134" s="239"/>
      <c r="P134" s="240">
        <f>P135</f>
        <v>0</v>
      </c>
      <c r="Q134" s="239"/>
      <c r="R134" s="240">
        <f>R135</f>
        <v>28.292919999999995</v>
      </c>
      <c r="S134" s="239"/>
      <c r="T134" s="241">
        <f>T135</f>
        <v>15.5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2" t="s">
        <v>159</v>
      </c>
      <c r="AT134" s="243" t="s">
        <v>82</v>
      </c>
      <c r="AU134" s="243" t="s">
        <v>83</v>
      </c>
      <c r="AY134" s="242" t="s">
        <v>160</v>
      </c>
      <c r="BK134" s="244">
        <f>BK135</f>
        <v>0</v>
      </c>
    </row>
    <row r="135" s="12" customFormat="1" ht="22.8" customHeight="1">
      <c r="A135" s="12"/>
      <c r="B135" s="231"/>
      <c r="C135" s="232"/>
      <c r="D135" s="233" t="s">
        <v>82</v>
      </c>
      <c r="E135" s="245" t="s">
        <v>224</v>
      </c>
      <c r="F135" s="245" t="s">
        <v>225</v>
      </c>
      <c r="G135" s="232"/>
      <c r="H135" s="232"/>
      <c r="I135" s="235"/>
      <c r="J135" s="246">
        <f>BK135</f>
        <v>0</v>
      </c>
      <c r="K135" s="232"/>
      <c r="L135" s="237"/>
      <c r="M135" s="238"/>
      <c r="N135" s="239"/>
      <c r="O135" s="239"/>
      <c r="P135" s="240">
        <f>P136+SUM(P137:P147)</f>
        <v>0</v>
      </c>
      <c r="Q135" s="239"/>
      <c r="R135" s="240">
        <f>R136+SUM(R137:R147)</f>
        <v>28.292919999999995</v>
      </c>
      <c r="S135" s="239"/>
      <c r="T135" s="241">
        <f>T136+SUM(T137:T147)</f>
        <v>15.5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2" t="s">
        <v>159</v>
      </c>
      <c r="AT135" s="243" t="s">
        <v>82</v>
      </c>
      <c r="AU135" s="243" t="s">
        <v>8</v>
      </c>
      <c r="AY135" s="242" t="s">
        <v>160</v>
      </c>
      <c r="BK135" s="244">
        <f>BK136+SUM(BK137:BK147)</f>
        <v>0</v>
      </c>
    </row>
    <row r="136" s="2" customFormat="1" ht="21.75" customHeight="1">
      <c r="A136" s="37"/>
      <c r="B136" s="38"/>
      <c r="C136" s="247" t="s">
        <v>466</v>
      </c>
      <c r="D136" s="247" t="s">
        <v>163</v>
      </c>
      <c r="E136" s="248" t="s">
        <v>236</v>
      </c>
      <c r="F136" s="249" t="s">
        <v>237</v>
      </c>
      <c r="G136" s="250" t="s">
        <v>238</v>
      </c>
      <c r="H136" s="251">
        <v>1</v>
      </c>
      <c r="I136" s="252"/>
      <c r="J136" s="253">
        <f>ROUND(I136*H136,0)</f>
        <v>0</v>
      </c>
      <c r="K136" s="254"/>
      <c r="L136" s="40"/>
      <c r="M136" s="255" t="s">
        <v>1</v>
      </c>
      <c r="N136" s="256" t="s">
        <v>48</v>
      </c>
      <c r="O136" s="90"/>
      <c r="P136" s="257">
        <f>O136*H136</f>
        <v>0</v>
      </c>
      <c r="Q136" s="257">
        <v>0</v>
      </c>
      <c r="R136" s="257">
        <f>Q136*H136</f>
        <v>0</v>
      </c>
      <c r="S136" s="257">
        <v>0</v>
      </c>
      <c r="T136" s="25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59" t="s">
        <v>167</v>
      </c>
      <c r="AT136" s="259" t="s">
        <v>163</v>
      </c>
      <c r="AU136" s="259" t="s">
        <v>91</v>
      </c>
      <c r="AY136" s="14" t="s">
        <v>160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4" t="s">
        <v>8</v>
      </c>
      <c r="BK136" s="150">
        <f>ROUND(I136*H136,0)</f>
        <v>0</v>
      </c>
      <c r="BL136" s="14" t="s">
        <v>167</v>
      </c>
      <c r="BM136" s="259" t="s">
        <v>467</v>
      </c>
    </row>
    <row r="137" s="2" customFormat="1" ht="33" customHeight="1">
      <c r="A137" s="37"/>
      <c r="B137" s="38"/>
      <c r="C137" s="247" t="s">
        <v>240</v>
      </c>
      <c r="D137" s="247" t="s">
        <v>163</v>
      </c>
      <c r="E137" s="248" t="s">
        <v>245</v>
      </c>
      <c r="F137" s="249" t="s">
        <v>246</v>
      </c>
      <c r="G137" s="250" t="s">
        <v>238</v>
      </c>
      <c r="H137" s="251">
        <v>76</v>
      </c>
      <c r="I137" s="252"/>
      <c r="J137" s="253">
        <f>ROUND(I137*H137,0)</f>
        <v>0</v>
      </c>
      <c r="K137" s="254"/>
      <c r="L137" s="40"/>
      <c r="M137" s="255" t="s">
        <v>1</v>
      </c>
      <c r="N137" s="256" t="s">
        <v>48</v>
      </c>
      <c r="O137" s="90"/>
      <c r="P137" s="257">
        <f>O137*H137</f>
        <v>0</v>
      </c>
      <c r="Q137" s="257">
        <v>0</v>
      </c>
      <c r="R137" s="257">
        <f>Q137*H137</f>
        <v>0</v>
      </c>
      <c r="S137" s="257">
        <v>0.10000000000000001</v>
      </c>
      <c r="T137" s="258">
        <f>S137*H137</f>
        <v>7.6000000000000005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9" t="s">
        <v>167</v>
      </c>
      <c r="AT137" s="259" t="s">
        <v>163</v>
      </c>
      <c r="AU137" s="259" t="s">
        <v>91</v>
      </c>
      <c r="AY137" s="14" t="s">
        <v>160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4" t="s">
        <v>8</v>
      </c>
      <c r="BK137" s="150">
        <f>ROUND(I137*H137,0)</f>
        <v>0</v>
      </c>
      <c r="BL137" s="14" t="s">
        <v>167</v>
      </c>
      <c r="BM137" s="259" t="s">
        <v>468</v>
      </c>
    </row>
    <row r="138" s="2" customFormat="1" ht="21.75" customHeight="1">
      <c r="A138" s="37"/>
      <c r="B138" s="38"/>
      <c r="C138" s="247" t="s">
        <v>469</v>
      </c>
      <c r="D138" s="247" t="s">
        <v>163</v>
      </c>
      <c r="E138" s="248" t="s">
        <v>253</v>
      </c>
      <c r="F138" s="249" t="s">
        <v>254</v>
      </c>
      <c r="G138" s="250" t="s">
        <v>238</v>
      </c>
      <c r="H138" s="251">
        <v>76</v>
      </c>
      <c r="I138" s="252"/>
      <c r="J138" s="253">
        <f>ROUND(I138*H138,0)</f>
        <v>0</v>
      </c>
      <c r="K138" s="254"/>
      <c r="L138" s="40"/>
      <c r="M138" s="255" t="s">
        <v>1</v>
      </c>
      <c r="N138" s="256" t="s">
        <v>48</v>
      </c>
      <c r="O138" s="90"/>
      <c r="P138" s="257">
        <f>O138*H138</f>
        <v>0</v>
      </c>
      <c r="Q138" s="257">
        <v>0</v>
      </c>
      <c r="R138" s="257">
        <f>Q138*H138</f>
        <v>0</v>
      </c>
      <c r="S138" s="257">
        <v>0.050000000000000003</v>
      </c>
      <c r="T138" s="258">
        <f>S138*H138</f>
        <v>3.8000000000000003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9" t="s">
        <v>167</v>
      </c>
      <c r="AT138" s="259" t="s">
        <v>163</v>
      </c>
      <c r="AU138" s="259" t="s">
        <v>91</v>
      </c>
      <c r="AY138" s="14" t="s">
        <v>160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4" t="s">
        <v>8</v>
      </c>
      <c r="BK138" s="150">
        <f>ROUND(I138*H138,0)</f>
        <v>0</v>
      </c>
      <c r="BL138" s="14" t="s">
        <v>167</v>
      </c>
      <c r="BM138" s="259" t="s">
        <v>470</v>
      </c>
    </row>
    <row r="139" s="2" customFormat="1" ht="16.5" customHeight="1">
      <c r="A139" s="37"/>
      <c r="B139" s="38"/>
      <c r="C139" s="247" t="s">
        <v>8</v>
      </c>
      <c r="D139" s="247" t="s">
        <v>163</v>
      </c>
      <c r="E139" s="248" t="s">
        <v>265</v>
      </c>
      <c r="F139" s="249" t="s">
        <v>266</v>
      </c>
      <c r="G139" s="250" t="s">
        <v>184</v>
      </c>
      <c r="H139" s="251">
        <v>15</v>
      </c>
      <c r="I139" s="252"/>
      <c r="J139" s="253">
        <f>ROUND(I139*H139,0)</f>
        <v>0</v>
      </c>
      <c r="K139" s="254"/>
      <c r="L139" s="40"/>
      <c r="M139" s="255" t="s">
        <v>1</v>
      </c>
      <c r="N139" s="256" t="s">
        <v>48</v>
      </c>
      <c r="O139" s="90"/>
      <c r="P139" s="257">
        <f>O139*H139</f>
        <v>0</v>
      </c>
      <c r="Q139" s="257">
        <v>0</v>
      </c>
      <c r="R139" s="257">
        <f>Q139*H139</f>
        <v>0</v>
      </c>
      <c r="S139" s="257">
        <v>0</v>
      </c>
      <c r="T139" s="25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9" t="s">
        <v>167</v>
      </c>
      <c r="AT139" s="259" t="s">
        <v>163</v>
      </c>
      <c r="AU139" s="259" t="s">
        <v>91</v>
      </c>
      <c r="AY139" s="14" t="s">
        <v>160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4" t="s">
        <v>8</v>
      </c>
      <c r="BK139" s="150">
        <f>ROUND(I139*H139,0)</f>
        <v>0</v>
      </c>
      <c r="BL139" s="14" t="s">
        <v>167</v>
      </c>
      <c r="BM139" s="259" t="s">
        <v>471</v>
      </c>
    </row>
    <row r="140" s="2" customFormat="1" ht="21.75" customHeight="1">
      <c r="A140" s="37"/>
      <c r="B140" s="38"/>
      <c r="C140" s="247" t="s">
        <v>472</v>
      </c>
      <c r="D140" s="247" t="s">
        <v>163</v>
      </c>
      <c r="E140" s="248" t="s">
        <v>357</v>
      </c>
      <c r="F140" s="249" t="s">
        <v>358</v>
      </c>
      <c r="G140" s="250" t="s">
        <v>351</v>
      </c>
      <c r="H140" s="251">
        <v>5.4800000000000004</v>
      </c>
      <c r="I140" s="252"/>
      <c r="J140" s="253">
        <f>ROUND(I140*H140,0)</f>
        <v>0</v>
      </c>
      <c r="K140" s="254"/>
      <c r="L140" s="40"/>
      <c r="M140" s="255" t="s">
        <v>1</v>
      </c>
      <c r="N140" s="256" t="s">
        <v>48</v>
      </c>
      <c r="O140" s="90"/>
      <c r="P140" s="257">
        <f>O140*H140</f>
        <v>0</v>
      </c>
      <c r="Q140" s="257">
        <v>0</v>
      </c>
      <c r="R140" s="257">
        <f>Q140*H140</f>
        <v>0</v>
      </c>
      <c r="S140" s="257">
        <v>0</v>
      </c>
      <c r="T140" s="25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9" t="s">
        <v>167</v>
      </c>
      <c r="AT140" s="259" t="s">
        <v>163</v>
      </c>
      <c r="AU140" s="259" t="s">
        <v>91</v>
      </c>
      <c r="AY140" s="14" t="s">
        <v>160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4" t="s">
        <v>8</v>
      </c>
      <c r="BK140" s="150">
        <f>ROUND(I140*H140,0)</f>
        <v>0</v>
      </c>
      <c r="BL140" s="14" t="s">
        <v>167</v>
      </c>
      <c r="BM140" s="259" t="s">
        <v>473</v>
      </c>
    </row>
    <row r="141" s="2" customFormat="1" ht="21.75" customHeight="1">
      <c r="A141" s="37"/>
      <c r="B141" s="38"/>
      <c r="C141" s="247" t="s">
        <v>474</v>
      </c>
      <c r="D141" s="247" t="s">
        <v>163</v>
      </c>
      <c r="E141" s="248" t="s">
        <v>361</v>
      </c>
      <c r="F141" s="249" t="s">
        <v>362</v>
      </c>
      <c r="G141" s="250" t="s">
        <v>351</v>
      </c>
      <c r="H141" s="251">
        <v>104.12000000000001</v>
      </c>
      <c r="I141" s="252"/>
      <c r="J141" s="253">
        <f>ROUND(I141*H141,0)</f>
        <v>0</v>
      </c>
      <c r="K141" s="254"/>
      <c r="L141" s="40"/>
      <c r="M141" s="255" t="s">
        <v>1</v>
      </c>
      <c r="N141" s="256" t="s">
        <v>48</v>
      </c>
      <c r="O141" s="90"/>
      <c r="P141" s="257">
        <f>O141*H141</f>
        <v>0</v>
      </c>
      <c r="Q141" s="257">
        <v>0</v>
      </c>
      <c r="R141" s="257">
        <f>Q141*H141</f>
        <v>0</v>
      </c>
      <c r="S141" s="257">
        <v>0</v>
      </c>
      <c r="T141" s="25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9" t="s">
        <v>167</v>
      </c>
      <c r="AT141" s="259" t="s">
        <v>163</v>
      </c>
      <c r="AU141" s="259" t="s">
        <v>91</v>
      </c>
      <c r="AY141" s="14" t="s">
        <v>160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4" t="s">
        <v>8</v>
      </c>
      <c r="BK141" s="150">
        <f>ROUND(I141*H141,0)</f>
        <v>0</v>
      </c>
      <c r="BL141" s="14" t="s">
        <v>167</v>
      </c>
      <c r="BM141" s="259" t="s">
        <v>475</v>
      </c>
    </row>
    <row r="142" s="2" customFormat="1" ht="16.5" customHeight="1">
      <c r="A142" s="37"/>
      <c r="B142" s="38"/>
      <c r="C142" s="247" t="s">
        <v>476</v>
      </c>
      <c r="D142" s="247" t="s">
        <v>163</v>
      </c>
      <c r="E142" s="248" t="s">
        <v>373</v>
      </c>
      <c r="F142" s="249" t="s">
        <v>374</v>
      </c>
      <c r="G142" s="250" t="s">
        <v>351</v>
      </c>
      <c r="H142" s="251">
        <v>5.4800000000000004</v>
      </c>
      <c r="I142" s="252"/>
      <c r="J142" s="253">
        <f>ROUND(I142*H142,0)</f>
        <v>0</v>
      </c>
      <c r="K142" s="254"/>
      <c r="L142" s="40"/>
      <c r="M142" s="255" t="s">
        <v>1</v>
      </c>
      <c r="N142" s="256" t="s">
        <v>48</v>
      </c>
      <c r="O142" s="90"/>
      <c r="P142" s="257">
        <f>O142*H142</f>
        <v>0</v>
      </c>
      <c r="Q142" s="257">
        <v>0</v>
      </c>
      <c r="R142" s="257">
        <f>Q142*H142</f>
        <v>0</v>
      </c>
      <c r="S142" s="257">
        <v>0</v>
      </c>
      <c r="T142" s="25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9" t="s">
        <v>167</v>
      </c>
      <c r="AT142" s="259" t="s">
        <v>163</v>
      </c>
      <c r="AU142" s="259" t="s">
        <v>91</v>
      </c>
      <c r="AY142" s="14" t="s">
        <v>160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4" t="s">
        <v>8</v>
      </c>
      <c r="BK142" s="150">
        <f>ROUND(I142*H142,0)</f>
        <v>0</v>
      </c>
      <c r="BL142" s="14" t="s">
        <v>167</v>
      </c>
      <c r="BM142" s="259" t="s">
        <v>477</v>
      </c>
    </row>
    <row r="143" s="2" customFormat="1" ht="21.75" customHeight="1">
      <c r="A143" s="37"/>
      <c r="B143" s="38"/>
      <c r="C143" s="247" t="s">
        <v>478</v>
      </c>
      <c r="D143" s="247" t="s">
        <v>163</v>
      </c>
      <c r="E143" s="248" t="s">
        <v>389</v>
      </c>
      <c r="F143" s="249" t="s">
        <v>390</v>
      </c>
      <c r="G143" s="250" t="s">
        <v>238</v>
      </c>
      <c r="H143" s="251">
        <v>20</v>
      </c>
      <c r="I143" s="252"/>
      <c r="J143" s="253">
        <f>ROUND(I143*H143,0)</f>
        <v>0</v>
      </c>
      <c r="K143" s="254"/>
      <c r="L143" s="40"/>
      <c r="M143" s="255" t="s">
        <v>1</v>
      </c>
      <c r="N143" s="256" t="s">
        <v>48</v>
      </c>
      <c r="O143" s="90"/>
      <c r="P143" s="257">
        <f>O143*H143</f>
        <v>0</v>
      </c>
      <c r="Q143" s="257">
        <v>0.18906999999999999</v>
      </c>
      <c r="R143" s="257">
        <f>Q143*H143</f>
        <v>3.7813999999999997</v>
      </c>
      <c r="S143" s="257">
        <v>0</v>
      </c>
      <c r="T143" s="25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9" t="s">
        <v>167</v>
      </c>
      <c r="AT143" s="259" t="s">
        <v>163</v>
      </c>
      <c r="AU143" s="259" t="s">
        <v>91</v>
      </c>
      <c r="AY143" s="14" t="s">
        <v>160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4" t="s">
        <v>8</v>
      </c>
      <c r="BK143" s="150">
        <f>ROUND(I143*H143,0)</f>
        <v>0</v>
      </c>
      <c r="BL143" s="14" t="s">
        <v>167</v>
      </c>
      <c r="BM143" s="259" t="s">
        <v>479</v>
      </c>
    </row>
    <row r="144" s="2" customFormat="1" ht="21.75" customHeight="1">
      <c r="A144" s="37"/>
      <c r="B144" s="38"/>
      <c r="C144" s="247" t="s">
        <v>248</v>
      </c>
      <c r="D144" s="247" t="s">
        <v>163</v>
      </c>
      <c r="E144" s="248" t="s">
        <v>393</v>
      </c>
      <c r="F144" s="249" t="s">
        <v>394</v>
      </c>
      <c r="G144" s="250" t="s">
        <v>238</v>
      </c>
      <c r="H144" s="251">
        <v>76</v>
      </c>
      <c r="I144" s="252"/>
      <c r="J144" s="253">
        <f>ROUND(I144*H144,0)</f>
        <v>0</v>
      </c>
      <c r="K144" s="254"/>
      <c r="L144" s="40"/>
      <c r="M144" s="255" t="s">
        <v>1</v>
      </c>
      <c r="N144" s="256" t="s">
        <v>48</v>
      </c>
      <c r="O144" s="90"/>
      <c r="P144" s="257">
        <f>O144*H144</f>
        <v>0</v>
      </c>
      <c r="Q144" s="257">
        <v>0.22649</v>
      </c>
      <c r="R144" s="257">
        <f>Q144*H144</f>
        <v>17.213239999999999</v>
      </c>
      <c r="S144" s="257">
        <v>0</v>
      </c>
      <c r="T144" s="25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59" t="s">
        <v>167</v>
      </c>
      <c r="AT144" s="259" t="s">
        <v>163</v>
      </c>
      <c r="AU144" s="259" t="s">
        <v>91</v>
      </c>
      <c r="AY144" s="14" t="s">
        <v>160</v>
      </c>
      <c r="BE144" s="150">
        <f>IF(N144="základní",J144,0)</f>
        <v>0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4" t="s">
        <v>8</v>
      </c>
      <c r="BK144" s="150">
        <f>ROUND(I144*H144,0)</f>
        <v>0</v>
      </c>
      <c r="BL144" s="14" t="s">
        <v>167</v>
      </c>
      <c r="BM144" s="259" t="s">
        <v>480</v>
      </c>
    </row>
    <row r="145" s="2" customFormat="1" ht="21.75" customHeight="1">
      <c r="A145" s="37"/>
      <c r="B145" s="38"/>
      <c r="C145" s="247" t="s">
        <v>481</v>
      </c>
      <c r="D145" s="247" t="s">
        <v>163</v>
      </c>
      <c r="E145" s="248" t="s">
        <v>401</v>
      </c>
      <c r="F145" s="249" t="s">
        <v>402</v>
      </c>
      <c r="G145" s="250" t="s">
        <v>238</v>
      </c>
      <c r="H145" s="251">
        <v>76</v>
      </c>
      <c r="I145" s="252"/>
      <c r="J145" s="253">
        <f>ROUND(I145*H145,0)</f>
        <v>0</v>
      </c>
      <c r="K145" s="254"/>
      <c r="L145" s="40"/>
      <c r="M145" s="255" t="s">
        <v>1</v>
      </c>
      <c r="N145" s="256" t="s">
        <v>48</v>
      </c>
      <c r="O145" s="90"/>
      <c r="P145" s="257">
        <f>O145*H145</f>
        <v>0</v>
      </c>
      <c r="Q145" s="257">
        <v>0.096030000000000004</v>
      </c>
      <c r="R145" s="257">
        <f>Q145*H145</f>
        <v>7.2982800000000001</v>
      </c>
      <c r="S145" s="257">
        <v>0</v>
      </c>
      <c r="T145" s="25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9" t="s">
        <v>167</v>
      </c>
      <c r="AT145" s="259" t="s">
        <v>163</v>
      </c>
      <c r="AU145" s="259" t="s">
        <v>91</v>
      </c>
      <c r="AY145" s="14" t="s">
        <v>160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4" t="s">
        <v>8</v>
      </c>
      <c r="BK145" s="150">
        <f>ROUND(I145*H145,0)</f>
        <v>0</v>
      </c>
      <c r="BL145" s="14" t="s">
        <v>167</v>
      </c>
      <c r="BM145" s="259" t="s">
        <v>482</v>
      </c>
    </row>
    <row r="146" s="2" customFormat="1" ht="21.75" customHeight="1">
      <c r="A146" s="37"/>
      <c r="B146" s="38"/>
      <c r="C146" s="247" t="s">
        <v>483</v>
      </c>
      <c r="D146" s="247" t="s">
        <v>163</v>
      </c>
      <c r="E146" s="248" t="s">
        <v>421</v>
      </c>
      <c r="F146" s="249" t="s">
        <v>422</v>
      </c>
      <c r="G146" s="250" t="s">
        <v>184</v>
      </c>
      <c r="H146" s="251">
        <v>15</v>
      </c>
      <c r="I146" s="252"/>
      <c r="J146" s="253">
        <f>ROUND(I146*H146,0)</f>
        <v>0</v>
      </c>
      <c r="K146" s="254"/>
      <c r="L146" s="40"/>
      <c r="M146" s="255" t="s">
        <v>1</v>
      </c>
      <c r="N146" s="256" t="s">
        <v>48</v>
      </c>
      <c r="O146" s="90"/>
      <c r="P146" s="257">
        <f>O146*H146</f>
        <v>0</v>
      </c>
      <c r="Q146" s="257">
        <v>0</v>
      </c>
      <c r="R146" s="257">
        <f>Q146*H146</f>
        <v>0</v>
      </c>
      <c r="S146" s="257">
        <v>0</v>
      </c>
      <c r="T146" s="25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9" t="s">
        <v>167</v>
      </c>
      <c r="AT146" s="259" t="s">
        <v>163</v>
      </c>
      <c r="AU146" s="259" t="s">
        <v>91</v>
      </c>
      <c r="AY146" s="14" t="s">
        <v>160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4" t="s">
        <v>8</v>
      </c>
      <c r="BK146" s="150">
        <f>ROUND(I146*H146,0)</f>
        <v>0</v>
      </c>
      <c r="BL146" s="14" t="s">
        <v>167</v>
      </c>
      <c r="BM146" s="259" t="s">
        <v>484</v>
      </c>
    </row>
    <row r="147" s="12" customFormat="1" ht="20.88" customHeight="1">
      <c r="A147" s="12"/>
      <c r="B147" s="231"/>
      <c r="C147" s="232"/>
      <c r="D147" s="233" t="s">
        <v>82</v>
      </c>
      <c r="E147" s="245" t="s">
        <v>428</v>
      </c>
      <c r="F147" s="245" t="s">
        <v>429</v>
      </c>
      <c r="G147" s="232"/>
      <c r="H147" s="232"/>
      <c r="I147" s="235"/>
      <c r="J147" s="246">
        <f>BK147</f>
        <v>0</v>
      </c>
      <c r="K147" s="232"/>
      <c r="L147" s="237"/>
      <c r="M147" s="238"/>
      <c r="N147" s="239"/>
      <c r="O147" s="239"/>
      <c r="P147" s="240">
        <f>SUM(P148:P149)</f>
        <v>0</v>
      </c>
      <c r="Q147" s="239"/>
      <c r="R147" s="240">
        <f>SUM(R148:R149)</f>
        <v>0</v>
      </c>
      <c r="S147" s="239"/>
      <c r="T147" s="241">
        <f>SUM(T148:T149)</f>
        <v>4.0999999999999996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2" t="s">
        <v>159</v>
      </c>
      <c r="AT147" s="243" t="s">
        <v>82</v>
      </c>
      <c r="AU147" s="243" t="s">
        <v>91</v>
      </c>
      <c r="AY147" s="242" t="s">
        <v>160</v>
      </c>
      <c r="BK147" s="244">
        <f>SUM(BK148:BK149)</f>
        <v>0</v>
      </c>
    </row>
    <row r="148" s="2" customFormat="1" ht="21.75" customHeight="1">
      <c r="A148" s="37"/>
      <c r="B148" s="38"/>
      <c r="C148" s="247" t="s">
        <v>485</v>
      </c>
      <c r="D148" s="247" t="s">
        <v>163</v>
      </c>
      <c r="E148" s="248" t="s">
        <v>431</v>
      </c>
      <c r="F148" s="249" t="s">
        <v>432</v>
      </c>
      <c r="G148" s="250" t="s">
        <v>238</v>
      </c>
      <c r="H148" s="251">
        <v>20</v>
      </c>
      <c r="I148" s="252"/>
      <c r="J148" s="253">
        <f>ROUND(I148*H148,0)</f>
        <v>0</v>
      </c>
      <c r="K148" s="254"/>
      <c r="L148" s="40"/>
      <c r="M148" s="255" t="s">
        <v>1</v>
      </c>
      <c r="N148" s="256" t="s">
        <v>48</v>
      </c>
      <c r="O148" s="90"/>
      <c r="P148" s="257">
        <f>O148*H148</f>
        <v>0</v>
      </c>
      <c r="Q148" s="257">
        <v>0</v>
      </c>
      <c r="R148" s="257">
        <f>Q148*H148</f>
        <v>0</v>
      </c>
      <c r="S148" s="257">
        <v>0</v>
      </c>
      <c r="T148" s="25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9" t="s">
        <v>167</v>
      </c>
      <c r="AT148" s="259" t="s">
        <v>163</v>
      </c>
      <c r="AU148" s="259" t="s">
        <v>159</v>
      </c>
      <c r="AY148" s="14" t="s">
        <v>160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4" t="s">
        <v>8</v>
      </c>
      <c r="BK148" s="150">
        <f>ROUND(I148*H148,0)</f>
        <v>0</v>
      </c>
      <c r="BL148" s="14" t="s">
        <v>167</v>
      </c>
      <c r="BM148" s="259" t="s">
        <v>486</v>
      </c>
    </row>
    <row r="149" s="2" customFormat="1" ht="33.75" customHeight="1">
      <c r="A149" s="37"/>
      <c r="B149" s="38"/>
      <c r="C149" s="247" t="s">
        <v>487</v>
      </c>
      <c r="D149" s="247" t="s">
        <v>163</v>
      </c>
      <c r="E149" s="248" t="s">
        <v>488</v>
      </c>
      <c r="F149" s="249" t="s">
        <v>489</v>
      </c>
      <c r="G149" s="250" t="s">
        <v>238</v>
      </c>
      <c r="H149" s="251">
        <v>20</v>
      </c>
      <c r="I149" s="252"/>
      <c r="J149" s="253">
        <f>ROUND(I149*H149,0)</f>
        <v>0</v>
      </c>
      <c r="K149" s="254"/>
      <c r="L149" s="40"/>
      <c r="M149" s="271" t="s">
        <v>1</v>
      </c>
      <c r="N149" s="272" t="s">
        <v>48</v>
      </c>
      <c r="O149" s="273"/>
      <c r="P149" s="274">
        <f>O149*H149</f>
        <v>0</v>
      </c>
      <c r="Q149" s="274">
        <v>0</v>
      </c>
      <c r="R149" s="274">
        <f>Q149*H149</f>
        <v>0</v>
      </c>
      <c r="S149" s="274">
        <v>0.20499999999999999</v>
      </c>
      <c r="T149" s="275">
        <f>S149*H149</f>
        <v>4.0999999999999996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9" t="s">
        <v>167</v>
      </c>
      <c r="AT149" s="259" t="s">
        <v>163</v>
      </c>
      <c r="AU149" s="259" t="s">
        <v>159</v>
      </c>
      <c r="AY149" s="14" t="s">
        <v>160</v>
      </c>
      <c r="BE149" s="150">
        <f>IF(N149="základní",J149,0)</f>
        <v>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4" t="s">
        <v>8</v>
      </c>
      <c r="BK149" s="150">
        <f>ROUND(I149*H149,0)</f>
        <v>0</v>
      </c>
      <c r="BL149" s="14" t="s">
        <v>167</v>
      </c>
      <c r="BM149" s="259" t="s">
        <v>490</v>
      </c>
    </row>
    <row r="150" s="2" customFormat="1" ht="6.96" customHeight="1">
      <c r="A150" s="37"/>
      <c r="B150" s="65"/>
      <c r="C150" s="66"/>
      <c r="D150" s="66"/>
      <c r="E150" s="66"/>
      <c r="F150" s="66"/>
      <c r="G150" s="66"/>
      <c r="H150" s="66"/>
      <c r="I150" s="66"/>
      <c r="J150" s="66"/>
      <c r="K150" s="66"/>
      <c r="L150" s="40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Gq+DYRiyqsT5d35j6U4MP5FXjjkfrDN3JDXNJGawjoYpo8y7cakHmP72LbIlTo9nBTimwpeMgBYGyEJPuBIsrA==" hashValue="KLSUxHIKG9UpeLsCbDMOp7mSQNFILWPu1GI2kBo29EkhncggRO7q4rbO3kJsJ+0iQqNe5O65eNjQlofZz1MMVA==" algorithmName="SHA-512" password="CC35"/>
  <autoFilter ref="C132:K149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5:F105"/>
    <mergeCell ref="D106:F106"/>
    <mergeCell ref="D107:F107"/>
    <mergeCell ref="D108:F108"/>
    <mergeCell ref="D109:F10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57"/>
      <c r="C3" s="158"/>
      <c r="D3" s="158"/>
      <c r="E3" s="158"/>
      <c r="F3" s="158"/>
      <c r="G3" s="158"/>
      <c r="H3" s="158"/>
      <c r="I3" s="158"/>
      <c r="J3" s="158"/>
      <c r="K3" s="158"/>
      <c r="L3" s="17"/>
      <c r="AT3" s="14" t="s">
        <v>91</v>
      </c>
    </row>
    <row r="4" s="1" customFormat="1" ht="24.96" customHeight="1">
      <c r="B4" s="17"/>
      <c r="D4" s="159" t="s">
        <v>118</v>
      </c>
      <c r="L4" s="17"/>
      <c r="M4" s="160" t="s">
        <v>11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61" t="s">
        <v>17</v>
      </c>
      <c r="L6" s="17"/>
    </row>
    <row r="7" s="1" customFormat="1" ht="26.25" customHeight="1">
      <c r="B7" s="17"/>
      <c r="E7" s="162" t="str">
        <f>'Rekapitulace stavby'!K6</f>
        <v>P5, Hlubočepy, Hlubočepská, přel.knn,nový knn-část přeložka, výkaz výměr</v>
      </c>
      <c r="F7" s="161"/>
      <c r="G7" s="161"/>
      <c r="H7" s="161"/>
      <c r="L7" s="17"/>
    </row>
    <row r="8" s="1" customFormat="1" ht="12" customHeight="1">
      <c r="B8" s="17"/>
      <c r="D8" s="161" t="s">
        <v>119</v>
      </c>
      <c r="L8" s="17"/>
    </row>
    <row r="9" s="2" customFormat="1" ht="16.5" customHeight="1">
      <c r="A9" s="37"/>
      <c r="B9" s="40"/>
      <c r="C9" s="37"/>
      <c r="D9" s="37"/>
      <c r="E9" s="162" t="s">
        <v>120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1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491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1" t="s">
        <v>19</v>
      </c>
      <c r="E13" s="37"/>
      <c r="F13" s="140" t="s">
        <v>1</v>
      </c>
      <c r="G13" s="37"/>
      <c r="H13" s="37"/>
      <c r="I13" s="161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1" t="s">
        <v>21</v>
      </c>
      <c r="E14" s="37"/>
      <c r="F14" s="140" t="s">
        <v>22</v>
      </c>
      <c r="G14" s="37"/>
      <c r="H14" s="37"/>
      <c r="I14" s="161" t="s">
        <v>23</v>
      </c>
      <c r="J14" s="164" t="str">
        <f>'Rekapitulace stavby'!AN8</f>
        <v>20. 7. 2021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1" t="s">
        <v>25</v>
      </c>
      <c r="E16" s="37"/>
      <c r="F16" s="37"/>
      <c r="G16" s="37"/>
      <c r="H16" s="37"/>
      <c r="I16" s="161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28</v>
      </c>
      <c r="F17" s="37"/>
      <c r="G17" s="37"/>
      <c r="H17" s="37"/>
      <c r="I17" s="161" t="s">
        <v>29</v>
      </c>
      <c r="J17" s="140" t="s">
        <v>30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1" t="s">
        <v>31</v>
      </c>
      <c r="E19" s="37"/>
      <c r="F19" s="37"/>
      <c r="G19" s="37"/>
      <c r="H19" s="37"/>
      <c r="I19" s="161" t="s">
        <v>26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1" t="s">
        <v>29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1" t="s">
        <v>33</v>
      </c>
      <c r="E22" s="37"/>
      <c r="F22" s="37"/>
      <c r="G22" s="37"/>
      <c r="H22" s="37"/>
      <c r="I22" s="161" t="s">
        <v>26</v>
      </c>
      <c r="J22" s="140" t="s">
        <v>34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">
        <v>35</v>
      </c>
      <c r="F23" s="37"/>
      <c r="G23" s="37"/>
      <c r="H23" s="37"/>
      <c r="I23" s="161" t="s">
        <v>29</v>
      </c>
      <c r="J23" s="140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1" t="s">
        <v>38</v>
      </c>
      <c r="E25" s="37"/>
      <c r="F25" s="37"/>
      <c r="G25" s="37"/>
      <c r="H25" s="37"/>
      <c r="I25" s="161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39</v>
      </c>
      <c r="F26" s="37"/>
      <c r="G26" s="37"/>
      <c r="H26" s="37"/>
      <c r="I26" s="161" t="s">
        <v>29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1" t="s">
        <v>40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5"/>
      <c r="B29" s="166"/>
      <c r="C29" s="165"/>
      <c r="D29" s="165"/>
      <c r="E29" s="167" t="s">
        <v>1</v>
      </c>
      <c r="F29" s="167"/>
      <c r="G29" s="167"/>
      <c r="H29" s="167"/>
      <c r="I29" s="165"/>
      <c r="J29" s="165"/>
      <c r="K29" s="165"/>
      <c r="L29" s="168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9"/>
      <c r="E31" s="169"/>
      <c r="F31" s="169"/>
      <c r="G31" s="169"/>
      <c r="H31" s="169"/>
      <c r="I31" s="169"/>
      <c r="J31" s="169"/>
      <c r="K31" s="16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123</v>
      </c>
      <c r="E32" s="37"/>
      <c r="F32" s="37"/>
      <c r="G32" s="37"/>
      <c r="H32" s="37"/>
      <c r="I32" s="37"/>
      <c r="J32" s="170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1" t="s">
        <v>112</v>
      </c>
      <c r="E33" s="37"/>
      <c r="F33" s="37"/>
      <c r="G33" s="37"/>
      <c r="H33" s="37"/>
      <c r="I33" s="37"/>
      <c r="J33" s="170">
        <f>J105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2" t="s">
        <v>43</v>
      </c>
      <c r="E34" s="37"/>
      <c r="F34" s="37"/>
      <c r="G34" s="37"/>
      <c r="H34" s="37"/>
      <c r="I34" s="37"/>
      <c r="J34" s="173">
        <f>ROUND(J32 + J33,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9"/>
      <c r="E35" s="169"/>
      <c r="F35" s="169"/>
      <c r="G35" s="169"/>
      <c r="H35" s="169"/>
      <c r="I35" s="169"/>
      <c r="J35" s="169"/>
      <c r="K35" s="16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4" t="s">
        <v>45</v>
      </c>
      <c r="G36" s="37"/>
      <c r="H36" s="37"/>
      <c r="I36" s="174" t="s">
        <v>44</v>
      </c>
      <c r="J36" s="174" t="s">
        <v>46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5" t="s">
        <v>47</v>
      </c>
      <c r="E37" s="161" t="s">
        <v>48</v>
      </c>
      <c r="F37" s="176">
        <f>ROUND((SUM(BE105:BE112) + SUM(BE134:BE145)),  0)</f>
        <v>0</v>
      </c>
      <c r="G37" s="37"/>
      <c r="H37" s="37"/>
      <c r="I37" s="177">
        <v>0.20999999999999999</v>
      </c>
      <c r="J37" s="176">
        <f>ROUND(((SUM(BE105:BE112) + SUM(BE134:BE145))*I37),  0)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1" t="s">
        <v>49</v>
      </c>
      <c r="F38" s="176">
        <f>ROUND((SUM(BF105:BF112) + SUM(BF134:BF145)),  0)</f>
        <v>0</v>
      </c>
      <c r="G38" s="37"/>
      <c r="H38" s="37"/>
      <c r="I38" s="177">
        <v>0.14999999999999999</v>
      </c>
      <c r="J38" s="176">
        <f>ROUND(((SUM(BF105:BF112) + SUM(BF134:BF145))*I38),  0)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1" t="s">
        <v>50</v>
      </c>
      <c r="F39" s="176">
        <f>ROUND((SUM(BG105:BG112) + SUM(BG134:BG145)),  0)</f>
        <v>0</v>
      </c>
      <c r="G39" s="37"/>
      <c r="H39" s="37"/>
      <c r="I39" s="177">
        <v>0.20999999999999999</v>
      </c>
      <c r="J39" s="176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1" t="s">
        <v>51</v>
      </c>
      <c r="F40" s="176">
        <f>ROUND((SUM(BH105:BH112) + SUM(BH134:BH145)),  0)</f>
        <v>0</v>
      </c>
      <c r="G40" s="37"/>
      <c r="H40" s="37"/>
      <c r="I40" s="177">
        <v>0.14999999999999999</v>
      </c>
      <c r="J40" s="176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1" t="s">
        <v>52</v>
      </c>
      <c r="F41" s="176">
        <f>ROUND((SUM(BI105:BI112) + SUM(BI134:BI145)),  0)</f>
        <v>0</v>
      </c>
      <c r="G41" s="37"/>
      <c r="H41" s="37"/>
      <c r="I41" s="177">
        <v>0</v>
      </c>
      <c r="J41" s="176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8"/>
      <c r="D43" s="179" t="s">
        <v>53</v>
      </c>
      <c r="E43" s="180"/>
      <c r="F43" s="180"/>
      <c r="G43" s="181" t="s">
        <v>54</v>
      </c>
      <c r="H43" s="182" t="s">
        <v>55</v>
      </c>
      <c r="I43" s="180"/>
      <c r="J43" s="183">
        <f>SUM(J34:J41)</f>
        <v>0</v>
      </c>
      <c r="K43" s="184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5" t="s">
        <v>56</v>
      </c>
      <c r="E50" s="186"/>
      <c r="F50" s="186"/>
      <c r="G50" s="185" t="s">
        <v>57</v>
      </c>
      <c r="H50" s="186"/>
      <c r="I50" s="186"/>
      <c r="J50" s="186"/>
      <c r="K50" s="186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7" t="s">
        <v>58</v>
      </c>
      <c r="E61" s="188"/>
      <c r="F61" s="189" t="s">
        <v>59</v>
      </c>
      <c r="G61" s="187" t="s">
        <v>58</v>
      </c>
      <c r="H61" s="188"/>
      <c r="I61" s="188"/>
      <c r="J61" s="190" t="s">
        <v>59</v>
      </c>
      <c r="K61" s="18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5" t="s">
        <v>60</v>
      </c>
      <c r="E65" s="191"/>
      <c r="F65" s="191"/>
      <c r="G65" s="185" t="s">
        <v>61</v>
      </c>
      <c r="H65" s="191"/>
      <c r="I65" s="191"/>
      <c r="J65" s="191"/>
      <c r="K65" s="191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7" t="s">
        <v>58</v>
      </c>
      <c r="E76" s="188"/>
      <c r="F76" s="189" t="s">
        <v>59</v>
      </c>
      <c r="G76" s="187" t="s">
        <v>58</v>
      </c>
      <c r="H76" s="188"/>
      <c r="I76" s="188"/>
      <c r="J76" s="190" t="s">
        <v>59</v>
      </c>
      <c r="K76" s="18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96" t="str">
        <f>E7</f>
        <v>P5, Hlubočepy, Hlubočepská, přel.knn,nový knn-část přeložka, výkaz výměr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6" t="s">
        <v>120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932/OST - Ostatní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21</v>
      </c>
      <c r="D91" s="39"/>
      <c r="E91" s="39"/>
      <c r="F91" s="24" t="str">
        <f>F14</f>
        <v xml:space="preserve"> </v>
      </c>
      <c r="G91" s="39"/>
      <c r="H91" s="39"/>
      <c r="I91" s="29" t="s">
        <v>23</v>
      </c>
      <c r="J91" s="78" t="str">
        <f>IF(J14="","",J14)</f>
        <v>20. 7. 2021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29" t="s">
        <v>25</v>
      </c>
      <c r="D93" s="39"/>
      <c r="E93" s="39"/>
      <c r="F93" s="24" t="str">
        <f>E17</f>
        <v>MČ Praha 5</v>
      </c>
      <c r="G93" s="39"/>
      <c r="H93" s="39"/>
      <c r="I93" s="29" t="s">
        <v>33</v>
      </c>
      <c r="J93" s="33" t="str">
        <f>E23</f>
        <v>ELPO, kabelové sítě VN a NN,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31</v>
      </c>
      <c r="D94" s="39"/>
      <c r="E94" s="39"/>
      <c r="F94" s="24" t="str">
        <f>IF(E20="","",E20)</f>
        <v>Vyplň údaj</v>
      </c>
      <c r="G94" s="39"/>
      <c r="H94" s="39"/>
      <c r="I94" s="29" t="s">
        <v>38</v>
      </c>
      <c r="J94" s="33" t="str">
        <f>E26</f>
        <v>Ing. Martin Krupička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7" t="s">
        <v>125</v>
      </c>
      <c r="D96" s="155"/>
      <c r="E96" s="155"/>
      <c r="F96" s="155"/>
      <c r="G96" s="155"/>
      <c r="H96" s="155"/>
      <c r="I96" s="155"/>
      <c r="J96" s="198" t="s">
        <v>126</v>
      </c>
      <c r="K96" s="155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9" t="s">
        <v>127</v>
      </c>
      <c r="D98" s="39"/>
      <c r="E98" s="39"/>
      <c r="F98" s="39"/>
      <c r="G98" s="39"/>
      <c r="H98" s="39"/>
      <c r="I98" s="39"/>
      <c r="J98" s="109">
        <f>J134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128</v>
      </c>
    </row>
    <row r="99" s="9" customFormat="1" ht="24.96" customHeight="1">
      <c r="A99" s="9"/>
      <c r="B99" s="200"/>
      <c r="C99" s="201"/>
      <c r="D99" s="202" t="s">
        <v>129</v>
      </c>
      <c r="E99" s="203"/>
      <c r="F99" s="203"/>
      <c r="G99" s="203"/>
      <c r="H99" s="203"/>
      <c r="I99" s="203"/>
      <c r="J99" s="204">
        <f>J135</f>
        <v>0</v>
      </c>
      <c r="K99" s="201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2"/>
      <c r="D100" s="207" t="s">
        <v>130</v>
      </c>
      <c r="E100" s="208"/>
      <c r="F100" s="208"/>
      <c r="G100" s="208"/>
      <c r="H100" s="208"/>
      <c r="I100" s="208"/>
      <c r="J100" s="209">
        <f>J136</f>
        <v>0</v>
      </c>
      <c r="K100" s="132"/>
      <c r="L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2"/>
      <c r="D101" s="207" t="s">
        <v>132</v>
      </c>
      <c r="E101" s="208"/>
      <c r="F101" s="208"/>
      <c r="G101" s="208"/>
      <c r="H101" s="208"/>
      <c r="I101" s="208"/>
      <c r="J101" s="209">
        <f>J138</f>
        <v>0</v>
      </c>
      <c r="K101" s="132"/>
      <c r="L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200"/>
      <c r="C102" s="201"/>
      <c r="D102" s="202" t="s">
        <v>134</v>
      </c>
      <c r="E102" s="203"/>
      <c r="F102" s="203"/>
      <c r="G102" s="203"/>
      <c r="H102" s="203"/>
      <c r="I102" s="203"/>
      <c r="J102" s="204">
        <f>J139</f>
        <v>0</v>
      </c>
      <c r="K102" s="201"/>
      <c r="L102" s="20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9.28" customHeight="1">
      <c r="A105" s="37"/>
      <c r="B105" s="38"/>
      <c r="C105" s="199" t="s">
        <v>135</v>
      </c>
      <c r="D105" s="39"/>
      <c r="E105" s="39"/>
      <c r="F105" s="39"/>
      <c r="G105" s="39"/>
      <c r="H105" s="39"/>
      <c r="I105" s="39"/>
      <c r="J105" s="211">
        <f>ROUND(J106 + J107 + J108 + J109 + J110 + J111,0)</f>
        <v>0</v>
      </c>
      <c r="K105" s="39"/>
      <c r="L105" s="62"/>
      <c r="N105" s="212" t="s">
        <v>47</v>
      </c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8" customHeight="1">
      <c r="A106" s="37"/>
      <c r="B106" s="38"/>
      <c r="C106" s="39"/>
      <c r="D106" s="151" t="s">
        <v>136</v>
      </c>
      <c r="E106" s="146"/>
      <c r="F106" s="146"/>
      <c r="G106" s="39"/>
      <c r="H106" s="39"/>
      <c r="I106" s="39"/>
      <c r="J106" s="147">
        <v>0</v>
      </c>
      <c r="K106" s="39"/>
      <c r="L106" s="213"/>
      <c r="M106" s="214"/>
      <c r="N106" s="215" t="s">
        <v>48</v>
      </c>
      <c r="O106" s="214"/>
      <c r="P106" s="214"/>
      <c r="Q106" s="214"/>
      <c r="R106" s="214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7" t="s">
        <v>137</v>
      </c>
      <c r="AZ106" s="214"/>
      <c r="BA106" s="214"/>
      <c r="BB106" s="214"/>
      <c r="BC106" s="214"/>
      <c r="BD106" s="214"/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17" t="s">
        <v>8</v>
      </c>
      <c r="BK106" s="214"/>
      <c r="BL106" s="214"/>
      <c r="BM106" s="214"/>
    </row>
    <row r="107" s="2" customFormat="1" ht="18" customHeight="1">
      <c r="A107" s="37"/>
      <c r="B107" s="38"/>
      <c r="C107" s="39"/>
      <c r="D107" s="151" t="s">
        <v>492</v>
      </c>
      <c r="E107" s="146"/>
      <c r="F107" s="146"/>
      <c r="G107" s="39"/>
      <c r="H107" s="39"/>
      <c r="I107" s="39"/>
      <c r="J107" s="147">
        <v>0</v>
      </c>
      <c r="K107" s="39"/>
      <c r="L107" s="213"/>
      <c r="M107" s="214"/>
      <c r="N107" s="215" t="s">
        <v>48</v>
      </c>
      <c r="O107" s="214"/>
      <c r="P107" s="214"/>
      <c r="Q107" s="214"/>
      <c r="R107" s="214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7" t="s">
        <v>137</v>
      </c>
      <c r="AZ107" s="214"/>
      <c r="BA107" s="214"/>
      <c r="BB107" s="214"/>
      <c r="BC107" s="214"/>
      <c r="BD107" s="214"/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17" t="s">
        <v>8</v>
      </c>
      <c r="BK107" s="214"/>
      <c r="BL107" s="214"/>
      <c r="BM107" s="214"/>
    </row>
    <row r="108" s="2" customFormat="1" ht="18" customHeight="1">
      <c r="A108" s="37"/>
      <c r="B108" s="38"/>
      <c r="C108" s="39"/>
      <c r="D108" s="151" t="s">
        <v>139</v>
      </c>
      <c r="E108" s="146"/>
      <c r="F108" s="146"/>
      <c r="G108" s="39"/>
      <c r="H108" s="39"/>
      <c r="I108" s="39"/>
      <c r="J108" s="147">
        <v>0</v>
      </c>
      <c r="K108" s="39"/>
      <c r="L108" s="213"/>
      <c r="M108" s="214"/>
      <c r="N108" s="215" t="s">
        <v>48</v>
      </c>
      <c r="O108" s="214"/>
      <c r="P108" s="214"/>
      <c r="Q108" s="214"/>
      <c r="R108" s="214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7" t="s">
        <v>137</v>
      </c>
      <c r="AZ108" s="214"/>
      <c r="BA108" s="214"/>
      <c r="BB108" s="214"/>
      <c r="BC108" s="214"/>
      <c r="BD108" s="214"/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217" t="s">
        <v>8</v>
      </c>
      <c r="BK108" s="214"/>
      <c r="BL108" s="214"/>
      <c r="BM108" s="214"/>
    </row>
    <row r="109" s="2" customFormat="1" ht="18" customHeight="1">
      <c r="A109" s="37"/>
      <c r="B109" s="38"/>
      <c r="C109" s="39"/>
      <c r="D109" s="151" t="s">
        <v>140</v>
      </c>
      <c r="E109" s="146"/>
      <c r="F109" s="146"/>
      <c r="G109" s="39"/>
      <c r="H109" s="39"/>
      <c r="I109" s="39"/>
      <c r="J109" s="147">
        <v>0</v>
      </c>
      <c r="K109" s="39"/>
      <c r="L109" s="213"/>
      <c r="M109" s="214"/>
      <c r="N109" s="215" t="s">
        <v>48</v>
      </c>
      <c r="O109" s="214"/>
      <c r="P109" s="214"/>
      <c r="Q109" s="214"/>
      <c r="R109" s="214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7" t="s">
        <v>137</v>
      </c>
      <c r="AZ109" s="214"/>
      <c r="BA109" s="214"/>
      <c r="BB109" s="214"/>
      <c r="BC109" s="214"/>
      <c r="BD109" s="214"/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17" t="s">
        <v>8</v>
      </c>
      <c r="BK109" s="214"/>
      <c r="BL109" s="214"/>
      <c r="BM109" s="214"/>
    </row>
    <row r="110" s="2" customFormat="1" ht="18" customHeight="1">
      <c r="A110" s="37"/>
      <c r="B110" s="38"/>
      <c r="C110" s="39"/>
      <c r="D110" s="151" t="s">
        <v>141</v>
      </c>
      <c r="E110" s="146"/>
      <c r="F110" s="146"/>
      <c r="G110" s="39"/>
      <c r="H110" s="39"/>
      <c r="I110" s="39"/>
      <c r="J110" s="147">
        <v>0</v>
      </c>
      <c r="K110" s="39"/>
      <c r="L110" s="213"/>
      <c r="M110" s="214"/>
      <c r="N110" s="215" t="s">
        <v>48</v>
      </c>
      <c r="O110" s="214"/>
      <c r="P110" s="214"/>
      <c r="Q110" s="214"/>
      <c r="R110" s="214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7" t="s">
        <v>137</v>
      </c>
      <c r="AZ110" s="214"/>
      <c r="BA110" s="214"/>
      <c r="BB110" s="214"/>
      <c r="BC110" s="214"/>
      <c r="BD110" s="214"/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217" t="s">
        <v>8</v>
      </c>
      <c r="BK110" s="214"/>
      <c r="BL110" s="214"/>
      <c r="BM110" s="214"/>
    </row>
    <row r="111" s="2" customFormat="1" ht="18" customHeight="1">
      <c r="A111" s="37"/>
      <c r="B111" s="38"/>
      <c r="C111" s="39"/>
      <c r="D111" s="146" t="s">
        <v>142</v>
      </c>
      <c r="E111" s="39"/>
      <c r="F111" s="39"/>
      <c r="G111" s="39"/>
      <c r="H111" s="39"/>
      <c r="I111" s="39"/>
      <c r="J111" s="147">
        <f>ROUND(J32*T111,0)</f>
        <v>0</v>
      </c>
      <c r="K111" s="39"/>
      <c r="L111" s="213"/>
      <c r="M111" s="214"/>
      <c r="N111" s="215" t="s">
        <v>48</v>
      </c>
      <c r="O111" s="214"/>
      <c r="P111" s="214"/>
      <c r="Q111" s="214"/>
      <c r="R111" s="214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7" t="s">
        <v>143</v>
      </c>
      <c r="AZ111" s="214"/>
      <c r="BA111" s="214"/>
      <c r="BB111" s="214"/>
      <c r="BC111" s="214"/>
      <c r="BD111" s="214"/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17" t="s">
        <v>8</v>
      </c>
      <c r="BK111" s="214"/>
      <c r="BL111" s="214"/>
      <c r="BM111" s="214"/>
    </row>
    <row r="112" s="2" customForma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9.28" customHeight="1">
      <c r="A113" s="37"/>
      <c r="B113" s="38"/>
      <c r="C113" s="154" t="s">
        <v>117</v>
      </c>
      <c r="D113" s="155"/>
      <c r="E113" s="155"/>
      <c r="F113" s="155"/>
      <c r="G113" s="155"/>
      <c r="H113" s="155"/>
      <c r="I113" s="155"/>
      <c r="J113" s="156">
        <f>ROUND(J98+J105,0)</f>
        <v>0</v>
      </c>
      <c r="K113" s="155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0" t="s">
        <v>144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9" t="s">
        <v>17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6.25" customHeight="1">
      <c r="A122" s="37"/>
      <c r="B122" s="38"/>
      <c r="C122" s="39"/>
      <c r="D122" s="39"/>
      <c r="E122" s="196" t="str">
        <f>E7</f>
        <v>P5, Hlubočepy, Hlubočepská, přel.knn,nový knn-část přeložka, výkaz výměr</v>
      </c>
      <c r="F122" s="29"/>
      <c r="G122" s="29"/>
      <c r="H122" s="2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" customFormat="1" ht="12" customHeight="1">
      <c r="B123" s="18"/>
      <c r="C123" s="29" t="s">
        <v>119</v>
      </c>
      <c r="D123" s="19"/>
      <c r="E123" s="19"/>
      <c r="F123" s="19"/>
      <c r="G123" s="19"/>
      <c r="H123" s="19"/>
      <c r="I123" s="19"/>
      <c r="J123" s="19"/>
      <c r="K123" s="19"/>
      <c r="L123" s="17"/>
    </row>
    <row r="124" s="2" customFormat="1" ht="16.5" customHeight="1">
      <c r="A124" s="37"/>
      <c r="B124" s="38"/>
      <c r="C124" s="39"/>
      <c r="D124" s="39"/>
      <c r="E124" s="196" t="s">
        <v>120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29" t="s">
        <v>121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75" t="str">
        <f>E11</f>
        <v>932/OST - Ostatní</v>
      </c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29" t="s">
        <v>21</v>
      </c>
      <c r="D128" s="39"/>
      <c r="E128" s="39"/>
      <c r="F128" s="24" t="str">
        <f>F14</f>
        <v xml:space="preserve"> </v>
      </c>
      <c r="G128" s="39"/>
      <c r="H128" s="39"/>
      <c r="I128" s="29" t="s">
        <v>23</v>
      </c>
      <c r="J128" s="78" t="str">
        <f>IF(J14="","",J14)</f>
        <v>20. 7. 2021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25.65" customHeight="1">
      <c r="A130" s="37"/>
      <c r="B130" s="38"/>
      <c r="C130" s="29" t="s">
        <v>25</v>
      </c>
      <c r="D130" s="39"/>
      <c r="E130" s="39"/>
      <c r="F130" s="24" t="str">
        <f>E17</f>
        <v>MČ Praha 5</v>
      </c>
      <c r="G130" s="39"/>
      <c r="H130" s="39"/>
      <c r="I130" s="29" t="s">
        <v>33</v>
      </c>
      <c r="J130" s="33" t="str">
        <f>E23</f>
        <v>ELPO, kabelové sítě VN a NN, s.r.o.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29" t="s">
        <v>31</v>
      </c>
      <c r="D131" s="39"/>
      <c r="E131" s="39"/>
      <c r="F131" s="24" t="str">
        <f>IF(E20="","",E20)</f>
        <v>Vyplň údaj</v>
      </c>
      <c r="G131" s="39"/>
      <c r="H131" s="39"/>
      <c r="I131" s="29" t="s">
        <v>38</v>
      </c>
      <c r="J131" s="33" t="str">
        <f>E26</f>
        <v>Ing. Martin Krupička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219"/>
      <c r="B133" s="220"/>
      <c r="C133" s="221" t="s">
        <v>145</v>
      </c>
      <c r="D133" s="222" t="s">
        <v>68</v>
      </c>
      <c r="E133" s="222" t="s">
        <v>64</v>
      </c>
      <c r="F133" s="222" t="s">
        <v>65</v>
      </c>
      <c r="G133" s="222" t="s">
        <v>146</v>
      </c>
      <c r="H133" s="222" t="s">
        <v>147</v>
      </c>
      <c r="I133" s="222" t="s">
        <v>148</v>
      </c>
      <c r="J133" s="223" t="s">
        <v>126</v>
      </c>
      <c r="K133" s="224" t="s">
        <v>149</v>
      </c>
      <c r="L133" s="225"/>
      <c r="M133" s="99" t="s">
        <v>1</v>
      </c>
      <c r="N133" s="100" t="s">
        <v>47</v>
      </c>
      <c r="O133" s="100" t="s">
        <v>150</v>
      </c>
      <c r="P133" s="100" t="s">
        <v>151</v>
      </c>
      <c r="Q133" s="100" t="s">
        <v>152</v>
      </c>
      <c r="R133" s="100" t="s">
        <v>153</v>
      </c>
      <c r="S133" s="100" t="s">
        <v>154</v>
      </c>
      <c r="T133" s="101" t="s">
        <v>155</v>
      </c>
      <c r="U133" s="219"/>
      <c r="V133" s="219"/>
      <c r="W133" s="219"/>
      <c r="X133" s="219"/>
      <c r="Y133" s="219"/>
      <c r="Z133" s="219"/>
      <c r="AA133" s="219"/>
      <c r="AB133" s="219"/>
      <c r="AC133" s="219"/>
      <c r="AD133" s="219"/>
      <c r="AE133" s="219"/>
    </row>
    <row r="134" s="2" customFormat="1" ht="22.8" customHeight="1">
      <c r="A134" s="37"/>
      <c r="B134" s="38"/>
      <c r="C134" s="106" t="s">
        <v>156</v>
      </c>
      <c r="D134" s="39"/>
      <c r="E134" s="39"/>
      <c r="F134" s="39"/>
      <c r="G134" s="39"/>
      <c r="H134" s="39"/>
      <c r="I134" s="39"/>
      <c r="J134" s="226">
        <f>BK134</f>
        <v>0</v>
      </c>
      <c r="K134" s="39"/>
      <c r="L134" s="40"/>
      <c r="M134" s="102"/>
      <c r="N134" s="227"/>
      <c r="O134" s="103"/>
      <c r="P134" s="228">
        <f>P135+P139</f>
        <v>0</v>
      </c>
      <c r="Q134" s="103"/>
      <c r="R134" s="228">
        <f>R135+R139</f>
        <v>0</v>
      </c>
      <c r="S134" s="103"/>
      <c r="T134" s="229">
        <f>T135+T139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4" t="s">
        <v>82</v>
      </c>
      <c r="AU134" s="14" t="s">
        <v>128</v>
      </c>
      <c r="BK134" s="230">
        <f>BK135+BK139</f>
        <v>0</v>
      </c>
    </row>
    <row r="135" s="12" customFormat="1" ht="25.92" customHeight="1">
      <c r="A135" s="12"/>
      <c r="B135" s="231"/>
      <c r="C135" s="232"/>
      <c r="D135" s="233" t="s">
        <v>82</v>
      </c>
      <c r="E135" s="234" t="s">
        <v>157</v>
      </c>
      <c r="F135" s="234" t="s">
        <v>158</v>
      </c>
      <c r="G135" s="232"/>
      <c r="H135" s="232"/>
      <c r="I135" s="235"/>
      <c r="J135" s="236">
        <f>BK135</f>
        <v>0</v>
      </c>
      <c r="K135" s="232"/>
      <c r="L135" s="237"/>
      <c r="M135" s="238"/>
      <c r="N135" s="239"/>
      <c r="O135" s="239"/>
      <c r="P135" s="240">
        <f>P136+P138</f>
        <v>0</v>
      </c>
      <c r="Q135" s="239"/>
      <c r="R135" s="240">
        <f>R136+R138</f>
        <v>0</v>
      </c>
      <c r="S135" s="239"/>
      <c r="T135" s="241">
        <f>T136+T138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2" t="s">
        <v>159</v>
      </c>
      <c r="AT135" s="243" t="s">
        <v>82</v>
      </c>
      <c r="AU135" s="243" t="s">
        <v>83</v>
      </c>
      <c r="AY135" s="242" t="s">
        <v>160</v>
      </c>
      <c r="BK135" s="244">
        <f>BK136+BK138</f>
        <v>0</v>
      </c>
    </row>
    <row r="136" s="12" customFormat="1" ht="22.8" customHeight="1">
      <c r="A136" s="12"/>
      <c r="B136" s="231"/>
      <c r="C136" s="232"/>
      <c r="D136" s="233" t="s">
        <v>82</v>
      </c>
      <c r="E136" s="245" t="s">
        <v>161</v>
      </c>
      <c r="F136" s="245" t="s">
        <v>162</v>
      </c>
      <c r="G136" s="232"/>
      <c r="H136" s="232"/>
      <c r="I136" s="235"/>
      <c r="J136" s="246">
        <f>BK136</f>
        <v>0</v>
      </c>
      <c r="K136" s="232"/>
      <c r="L136" s="237"/>
      <c r="M136" s="238"/>
      <c r="N136" s="239"/>
      <c r="O136" s="239"/>
      <c r="P136" s="240">
        <f>P137</f>
        <v>0</v>
      </c>
      <c r="Q136" s="239"/>
      <c r="R136" s="240">
        <f>R137</f>
        <v>0</v>
      </c>
      <c r="S136" s="239"/>
      <c r="T136" s="241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2" t="s">
        <v>159</v>
      </c>
      <c r="AT136" s="243" t="s">
        <v>82</v>
      </c>
      <c r="AU136" s="243" t="s">
        <v>8</v>
      </c>
      <c r="AY136" s="242" t="s">
        <v>160</v>
      </c>
      <c r="BK136" s="244">
        <f>BK137</f>
        <v>0</v>
      </c>
    </row>
    <row r="137" s="2" customFormat="1" ht="33" customHeight="1">
      <c r="A137" s="37"/>
      <c r="B137" s="38"/>
      <c r="C137" s="247" t="s">
        <v>493</v>
      </c>
      <c r="D137" s="247" t="s">
        <v>163</v>
      </c>
      <c r="E137" s="248" t="s">
        <v>494</v>
      </c>
      <c r="F137" s="249" t="s">
        <v>495</v>
      </c>
      <c r="G137" s="250" t="s">
        <v>166</v>
      </c>
      <c r="H137" s="251">
        <v>1</v>
      </c>
      <c r="I137" s="252"/>
      <c r="J137" s="253">
        <f>ROUND(I137*H137,0)</f>
        <v>0</v>
      </c>
      <c r="K137" s="254"/>
      <c r="L137" s="40"/>
      <c r="M137" s="255" t="s">
        <v>1</v>
      </c>
      <c r="N137" s="256" t="s">
        <v>48</v>
      </c>
      <c r="O137" s="90"/>
      <c r="P137" s="257">
        <f>O137*H137</f>
        <v>0</v>
      </c>
      <c r="Q137" s="257">
        <v>0</v>
      </c>
      <c r="R137" s="257">
        <f>Q137*H137</f>
        <v>0</v>
      </c>
      <c r="S137" s="257">
        <v>0</v>
      </c>
      <c r="T137" s="25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9" t="s">
        <v>167</v>
      </c>
      <c r="AT137" s="259" t="s">
        <v>163</v>
      </c>
      <c r="AU137" s="259" t="s">
        <v>91</v>
      </c>
      <c r="AY137" s="14" t="s">
        <v>160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4" t="s">
        <v>8</v>
      </c>
      <c r="BK137" s="150">
        <f>ROUND(I137*H137,0)</f>
        <v>0</v>
      </c>
      <c r="BL137" s="14" t="s">
        <v>167</v>
      </c>
      <c r="BM137" s="259" t="s">
        <v>496</v>
      </c>
    </row>
    <row r="138" s="12" customFormat="1" ht="22.8" customHeight="1">
      <c r="A138" s="12"/>
      <c r="B138" s="231"/>
      <c r="C138" s="232"/>
      <c r="D138" s="233" t="s">
        <v>82</v>
      </c>
      <c r="E138" s="245" t="s">
        <v>224</v>
      </c>
      <c r="F138" s="245" t="s">
        <v>225</v>
      </c>
      <c r="G138" s="232"/>
      <c r="H138" s="232"/>
      <c r="I138" s="235"/>
      <c r="J138" s="246">
        <f>BK138</f>
        <v>0</v>
      </c>
      <c r="K138" s="232"/>
      <c r="L138" s="237"/>
      <c r="M138" s="238"/>
      <c r="N138" s="239"/>
      <c r="O138" s="239"/>
      <c r="P138" s="240">
        <v>0</v>
      </c>
      <c r="Q138" s="239"/>
      <c r="R138" s="240">
        <v>0</v>
      </c>
      <c r="S138" s="239"/>
      <c r="T138" s="241"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2" t="s">
        <v>159</v>
      </c>
      <c r="AT138" s="243" t="s">
        <v>82</v>
      </c>
      <c r="AU138" s="243" t="s">
        <v>8</v>
      </c>
      <c r="AY138" s="242" t="s">
        <v>160</v>
      </c>
      <c r="BK138" s="244">
        <v>0</v>
      </c>
    </row>
    <row r="139" s="12" customFormat="1" ht="25.92" customHeight="1">
      <c r="A139" s="12"/>
      <c r="B139" s="231"/>
      <c r="C139" s="232"/>
      <c r="D139" s="233" t="s">
        <v>82</v>
      </c>
      <c r="E139" s="234" t="s">
        <v>442</v>
      </c>
      <c r="F139" s="234" t="s">
        <v>101</v>
      </c>
      <c r="G139" s="232"/>
      <c r="H139" s="232"/>
      <c r="I139" s="235"/>
      <c r="J139" s="236">
        <f>BK139</f>
        <v>0</v>
      </c>
      <c r="K139" s="232"/>
      <c r="L139" s="237"/>
      <c r="M139" s="238"/>
      <c r="N139" s="239"/>
      <c r="O139" s="239"/>
      <c r="P139" s="240">
        <f>SUM(P140:P145)</f>
        <v>0</v>
      </c>
      <c r="Q139" s="239"/>
      <c r="R139" s="240">
        <f>SUM(R140:R145)</f>
        <v>0</v>
      </c>
      <c r="S139" s="239"/>
      <c r="T139" s="241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42" t="s">
        <v>443</v>
      </c>
      <c r="AT139" s="243" t="s">
        <v>82</v>
      </c>
      <c r="AU139" s="243" t="s">
        <v>83</v>
      </c>
      <c r="AY139" s="242" t="s">
        <v>160</v>
      </c>
      <c r="BK139" s="244">
        <f>SUM(BK140:BK145)</f>
        <v>0</v>
      </c>
    </row>
    <row r="140" s="2" customFormat="1" ht="21.75" customHeight="1">
      <c r="A140" s="37"/>
      <c r="B140" s="38"/>
      <c r="C140" s="247" t="s">
        <v>159</v>
      </c>
      <c r="D140" s="247" t="s">
        <v>163</v>
      </c>
      <c r="E140" s="248" t="s">
        <v>497</v>
      </c>
      <c r="F140" s="249" t="s">
        <v>498</v>
      </c>
      <c r="G140" s="250" t="s">
        <v>499</v>
      </c>
      <c r="H140" s="251">
        <v>1</v>
      </c>
      <c r="I140" s="252"/>
      <c r="J140" s="253">
        <f>ROUND(I140*H140,0)</f>
        <v>0</v>
      </c>
      <c r="K140" s="254"/>
      <c r="L140" s="40"/>
      <c r="M140" s="255" t="s">
        <v>1</v>
      </c>
      <c r="N140" s="256" t="s">
        <v>48</v>
      </c>
      <c r="O140" s="90"/>
      <c r="P140" s="257">
        <f>O140*H140</f>
        <v>0</v>
      </c>
      <c r="Q140" s="257">
        <v>0</v>
      </c>
      <c r="R140" s="257">
        <f>Q140*H140</f>
        <v>0</v>
      </c>
      <c r="S140" s="257">
        <v>0</v>
      </c>
      <c r="T140" s="25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9" t="s">
        <v>447</v>
      </c>
      <c r="AT140" s="259" t="s">
        <v>163</v>
      </c>
      <c r="AU140" s="259" t="s">
        <v>8</v>
      </c>
      <c r="AY140" s="14" t="s">
        <v>160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4" t="s">
        <v>8</v>
      </c>
      <c r="BK140" s="150">
        <f>ROUND(I140*H140,0)</f>
        <v>0</v>
      </c>
      <c r="BL140" s="14" t="s">
        <v>447</v>
      </c>
      <c r="BM140" s="259" t="s">
        <v>500</v>
      </c>
    </row>
    <row r="141" s="2" customFormat="1" ht="16.5" customHeight="1">
      <c r="A141" s="37"/>
      <c r="B141" s="38"/>
      <c r="C141" s="247" t="s">
        <v>443</v>
      </c>
      <c r="D141" s="247" t="s">
        <v>163</v>
      </c>
      <c r="E141" s="248" t="s">
        <v>501</v>
      </c>
      <c r="F141" s="249" t="s">
        <v>502</v>
      </c>
      <c r="G141" s="250" t="s">
        <v>499</v>
      </c>
      <c r="H141" s="251">
        <v>1</v>
      </c>
      <c r="I141" s="252"/>
      <c r="J141" s="253">
        <f>ROUND(I141*H141,0)</f>
        <v>0</v>
      </c>
      <c r="K141" s="254"/>
      <c r="L141" s="40"/>
      <c r="M141" s="255" t="s">
        <v>1</v>
      </c>
      <c r="N141" s="256" t="s">
        <v>48</v>
      </c>
      <c r="O141" s="90"/>
      <c r="P141" s="257">
        <f>O141*H141</f>
        <v>0</v>
      </c>
      <c r="Q141" s="257">
        <v>0</v>
      </c>
      <c r="R141" s="257">
        <f>Q141*H141</f>
        <v>0</v>
      </c>
      <c r="S141" s="257">
        <v>0</v>
      </c>
      <c r="T141" s="25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9" t="s">
        <v>447</v>
      </c>
      <c r="AT141" s="259" t="s">
        <v>163</v>
      </c>
      <c r="AU141" s="259" t="s">
        <v>8</v>
      </c>
      <c r="AY141" s="14" t="s">
        <v>160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4" t="s">
        <v>8</v>
      </c>
      <c r="BK141" s="150">
        <f>ROUND(I141*H141,0)</f>
        <v>0</v>
      </c>
      <c r="BL141" s="14" t="s">
        <v>447</v>
      </c>
      <c r="BM141" s="259" t="s">
        <v>503</v>
      </c>
    </row>
    <row r="142" s="2" customFormat="1" ht="21.75" customHeight="1">
      <c r="A142" s="37"/>
      <c r="B142" s="38"/>
      <c r="C142" s="247" t="s">
        <v>483</v>
      </c>
      <c r="D142" s="247" t="s">
        <v>163</v>
      </c>
      <c r="E142" s="248" t="s">
        <v>504</v>
      </c>
      <c r="F142" s="249" t="s">
        <v>505</v>
      </c>
      <c r="G142" s="250" t="s">
        <v>229</v>
      </c>
      <c r="H142" s="251">
        <v>0.20000000000000001</v>
      </c>
      <c r="I142" s="252"/>
      <c r="J142" s="253">
        <f>ROUND(I142*H142,0)</f>
        <v>0</v>
      </c>
      <c r="K142" s="254"/>
      <c r="L142" s="40"/>
      <c r="M142" s="255" t="s">
        <v>1</v>
      </c>
      <c r="N142" s="256" t="s">
        <v>48</v>
      </c>
      <c r="O142" s="90"/>
      <c r="P142" s="257">
        <f>O142*H142</f>
        <v>0</v>
      </c>
      <c r="Q142" s="257">
        <v>0</v>
      </c>
      <c r="R142" s="257">
        <f>Q142*H142</f>
        <v>0</v>
      </c>
      <c r="S142" s="257">
        <v>0</v>
      </c>
      <c r="T142" s="25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9" t="s">
        <v>447</v>
      </c>
      <c r="AT142" s="259" t="s">
        <v>163</v>
      </c>
      <c r="AU142" s="259" t="s">
        <v>8</v>
      </c>
      <c r="AY142" s="14" t="s">
        <v>160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4" t="s">
        <v>8</v>
      </c>
      <c r="BK142" s="150">
        <f>ROUND(I142*H142,0)</f>
        <v>0</v>
      </c>
      <c r="BL142" s="14" t="s">
        <v>447</v>
      </c>
      <c r="BM142" s="259" t="s">
        <v>506</v>
      </c>
    </row>
    <row r="143" s="2" customFormat="1" ht="21.75" customHeight="1">
      <c r="A143" s="37"/>
      <c r="B143" s="38"/>
      <c r="C143" s="247" t="s">
        <v>181</v>
      </c>
      <c r="D143" s="247" t="s">
        <v>163</v>
      </c>
      <c r="E143" s="248" t="s">
        <v>507</v>
      </c>
      <c r="F143" s="249" t="s">
        <v>508</v>
      </c>
      <c r="G143" s="250" t="s">
        <v>229</v>
      </c>
      <c r="H143" s="251">
        <v>0.20000000000000001</v>
      </c>
      <c r="I143" s="252"/>
      <c r="J143" s="253">
        <f>ROUND(I143*H143,0)</f>
        <v>0</v>
      </c>
      <c r="K143" s="254"/>
      <c r="L143" s="40"/>
      <c r="M143" s="255" t="s">
        <v>1</v>
      </c>
      <c r="N143" s="256" t="s">
        <v>48</v>
      </c>
      <c r="O143" s="90"/>
      <c r="P143" s="257">
        <f>O143*H143</f>
        <v>0</v>
      </c>
      <c r="Q143" s="257">
        <v>0</v>
      </c>
      <c r="R143" s="257">
        <f>Q143*H143</f>
        <v>0</v>
      </c>
      <c r="S143" s="257">
        <v>0</v>
      </c>
      <c r="T143" s="25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9" t="s">
        <v>447</v>
      </c>
      <c r="AT143" s="259" t="s">
        <v>163</v>
      </c>
      <c r="AU143" s="259" t="s">
        <v>8</v>
      </c>
      <c r="AY143" s="14" t="s">
        <v>160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4" t="s">
        <v>8</v>
      </c>
      <c r="BK143" s="150">
        <f>ROUND(I143*H143,0)</f>
        <v>0</v>
      </c>
      <c r="BL143" s="14" t="s">
        <v>447</v>
      </c>
      <c r="BM143" s="259" t="s">
        <v>509</v>
      </c>
    </row>
    <row r="144" s="2" customFormat="1" ht="16.5" customHeight="1">
      <c r="A144" s="37"/>
      <c r="B144" s="38"/>
      <c r="C144" s="247" t="s">
        <v>485</v>
      </c>
      <c r="D144" s="247" t="s">
        <v>163</v>
      </c>
      <c r="E144" s="248" t="s">
        <v>510</v>
      </c>
      <c r="F144" s="249" t="s">
        <v>511</v>
      </c>
      <c r="G144" s="250" t="s">
        <v>229</v>
      </c>
      <c r="H144" s="251">
        <v>0.20000000000000001</v>
      </c>
      <c r="I144" s="252"/>
      <c r="J144" s="253">
        <f>ROUND(I144*H144,0)</f>
        <v>0</v>
      </c>
      <c r="K144" s="254"/>
      <c r="L144" s="40"/>
      <c r="M144" s="255" t="s">
        <v>1</v>
      </c>
      <c r="N144" s="256" t="s">
        <v>48</v>
      </c>
      <c r="O144" s="90"/>
      <c r="P144" s="257">
        <f>O144*H144</f>
        <v>0</v>
      </c>
      <c r="Q144" s="257">
        <v>0</v>
      </c>
      <c r="R144" s="257">
        <f>Q144*H144</f>
        <v>0</v>
      </c>
      <c r="S144" s="257">
        <v>0</v>
      </c>
      <c r="T144" s="25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59" t="s">
        <v>447</v>
      </c>
      <c r="AT144" s="259" t="s">
        <v>163</v>
      </c>
      <c r="AU144" s="259" t="s">
        <v>8</v>
      </c>
      <c r="AY144" s="14" t="s">
        <v>160</v>
      </c>
      <c r="BE144" s="150">
        <f>IF(N144="základní",J144,0)</f>
        <v>0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4" t="s">
        <v>8</v>
      </c>
      <c r="BK144" s="150">
        <f>ROUND(I144*H144,0)</f>
        <v>0</v>
      </c>
      <c r="BL144" s="14" t="s">
        <v>447</v>
      </c>
      <c r="BM144" s="259" t="s">
        <v>512</v>
      </c>
    </row>
    <row r="145" s="2" customFormat="1" ht="21.75" customHeight="1">
      <c r="A145" s="37"/>
      <c r="B145" s="38"/>
      <c r="C145" s="247" t="s">
        <v>513</v>
      </c>
      <c r="D145" s="247" t="s">
        <v>163</v>
      </c>
      <c r="E145" s="248" t="s">
        <v>514</v>
      </c>
      <c r="F145" s="249" t="s">
        <v>515</v>
      </c>
      <c r="G145" s="250" t="s">
        <v>499</v>
      </c>
      <c r="H145" s="251">
        <v>1</v>
      </c>
      <c r="I145" s="252"/>
      <c r="J145" s="253">
        <f>ROUND(I145*H145,0)</f>
        <v>0</v>
      </c>
      <c r="K145" s="254"/>
      <c r="L145" s="40"/>
      <c r="M145" s="271" t="s">
        <v>1</v>
      </c>
      <c r="N145" s="272" t="s">
        <v>48</v>
      </c>
      <c r="O145" s="273"/>
      <c r="P145" s="274">
        <f>O145*H145</f>
        <v>0</v>
      </c>
      <c r="Q145" s="274">
        <v>0</v>
      </c>
      <c r="R145" s="274">
        <f>Q145*H145</f>
        <v>0</v>
      </c>
      <c r="S145" s="274">
        <v>0</v>
      </c>
      <c r="T145" s="27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9" t="s">
        <v>447</v>
      </c>
      <c r="AT145" s="259" t="s">
        <v>163</v>
      </c>
      <c r="AU145" s="259" t="s">
        <v>8</v>
      </c>
      <c r="AY145" s="14" t="s">
        <v>160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4" t="s">
        <v>8</v>
      </c>
      <c r="BK145" s="150">
        <f>ROUND(I145*H145,0)</f>
        <v>0</v>
      </c>
      <c r="BL145" s="14" t="s">
        <v>447</v>
      </c>
      <c r="BM145" s="259" t="s">
        <v>516</v>
      </c>
    </row>
    <row r="146" s="2" customFormat="1" ht="6.96" customHeight="1">
      <c r="A146" s="37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40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5xKR4t/gwByXn8LDfU8ddL5JbM+QEkm504YrApxSFRtRPPosMGN8s+n1QpemtRsX/C1T9rGWJfE4LBwu2Qz7eg==" hashValue="3zRYfNI1a/oPRCkI+OA2VJN6PVfHrLtzPWxAOU2e2XtNgpvfjvAc+7NGyegUvo7r9MNE37h1AoIFeb/RGSxXGw==" algorithmName="SHA-512" password="CC35"/>
  <autoFilter ref="C133:K145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6:F106"/>
    <mergeCell ref="D107:F107"/>
    <mergeCell ref="D108:F108"/>
    <mergeCell ref="D109:F109"/>
    <mergeCell ref="D110:F110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57"/>
      <c r="C3" s="158"/>
      <c r="D3" s="158"/>
      <c r="E3" s="158"/>
      <c r="F3" s="158"/>
      <c r="G3" s="158"/>
      <c r="H3" s="158"/>
      <c r="I3" s="158"/>
      <c r="J3" s="158"/>
      <c r="K3" s="158"/>
      <c r="L3" s="17"/>
      <c r="AT3" s="14" t="s">
        <v>91</v>
      </c>
    </row>
    <row r="4" s="1" customFormat="1" ht="24.96" customHeight="1">
      <c r="B4" s="17"/>
      <c r="D4" s="159" t="s">
        <v>118</v>
      </c>
      <c r="L4" s="17"/>
      <c r="M4" s="160" t="s">
        <v>11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61" t="s">
        <v>17</v>
      </c>
      <c r="L6" s="17"/>
    </row>
    <row r="7" s="1" customFormat="1" ht="26.25" customHeight="1">
      <c r="B7" s="17"/>
      <c r="E7" s="162" t="str">
        <f>'Rekapitulace stavby'!K6</f>
        <v>P5, Hlubočepy, Hlubočepská, přel.knn,nový knn-část přeložka, výkaz výměr</v>
      </c>
      <c r="F7" s="161"/>
      <c r="G7" s="161"/>
      <c r="H7" s="161"/>
      <c r="L7" s="17"/>
    </row>
    <row r="8" s="1" customFormat="1" ht="12" customHeight="1">
      <c r="B8" s="17"/>
      <c r="D8" s="161" t="s">
        <v>119</v>
      </c>
      <c r="L8" s="17"/>
    </row>
    <row r="9" s="2" customFormat="1" ht="16.5" customHeight="1">
      <c r="A9" s="37"/>
      <c r="B9" s="40"/>
      <c r="C9" s="37"/>
      <c r="D9" s="37"/>
      <c r="E9" s="162" t="s">
        <v>120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1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517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1" t="s">
        <v>19</v>
      </c>
      <c r="E13" s="37"/>
      <c r="F13" s="140" t="s">
        <v>1</v>
      </c>
      <c r="G13" s="37"/>
      <c r="H13" s="37"/>
      <c r="I13" s="161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1" t="s">
        <v>21</v>
      </c>
      <c r="E14" s="37"/>
      <c r="F14" s="140" t="s">
        <v>22</v>
      </c>
      <c r="G14" s="37"/>
      <c r="H14" s="37"/>
      <c r="I14" s="161" t="s">
        <v>23</v>
      </c>
      <c r="J14" s="164" t="str">
        <f>'Rekapitulace stavby'!AN8</f>
        <v>20. 7. 2021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1" t="s">
        <v>25</v>
      </c>
      <c r="E16" s="37"/>
      <c r="F16" s="37"/>
      <c r="G16" s="37"/>
      <c r="H16" s="37"/>
      <c r="I16" s="161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28</v>
      </c>
      <c r="F17" s="37"/>
      <c r="G17" s="37"/>
      <c r="H17" s="37"/>
      <c r="I17" s="161" t="s">
        <v>29</v>
      </c>
      <c r="J17" s="140" t="s">
        <v>30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1" t="s">
        <v>31</v>
      </c>
      <c r="E19" s="37"/>
      <c r="F19" s="37"/>
      <c r="G19" s="37"/>
      <c r="H19" s="37"/>
      <c r="I19" s="161" t="s">
        <v>26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1" t="s">
        <v>29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1" t="s">
        <v>33</v>
      </c>
      <c r="E22" s="37"/>
      <c r="F22" s="37"/>
      <c r="G22" s="37"/>
      <c r="H22" s="37"/>
      <c r="I22" s="161" t="s">
        <v>26</v>
      </c>
      <c r="J22" s="140" t="s">
        <v>34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">
        <v>35</v>
      </c>
      <c r="F23" s="37"/>
      <c r="G23" s="37"/>
      <c r="H23" s="37"/>
      <c r="I23" s="161" t="s">
        <v>29</v>
      </c>
      <c r="J23" s="140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1" t="s">
        <v>38</v>
      </c>
      <c r="E25" s="37"/>
      <c r="F25" s="37"/>
      <c r="G25" s="37"/>
      <c r="H25" s="37"/>
      <c r="I25" s="161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39</v>
      </c>
      <c r="F26" s="37"/>
      <c r="G26" s="37"/>
      <c r="H26" s="37"/>
      <c r="I26" s="161" t="s">
        <v>29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1" t="s">
        <v>40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5"/>
      <c r="B29" s="166"/>
      <c r="C29" s="165"/>
      <c r="D29" s="165"/>
      <c r="E29" s="167" t="s">
        <v>1</v>
      </c>
      <c r="F29" s="167"/>
      <c r="G29" s="167"/>
      <c r="H29" s="167"/>
      <c r="I29" s="165"/>
      <c r="J29" s="165"/>
      <c r="K29" s="165"/>
      <c r="L29" s="168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9"/>
      <c r="E31" s="169"/>
      <c r="F31" s="169"/>
      <c r="G31" s="169"/>
      <c r="H31" s="169"/>
      <c r="I31" s="169"/>
      <c r="J31" s="169"/>
      <c r="K31" s="16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123</v>
      </c>
      <c r="E32" s="37"/>
      <c r="F32" s="37"/>
      <c r="G32" s="37"/>
      <c r="H32" s="37"/>
      <c r="I32" s="37"/>
      <c r="J32" s="170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1" t="s">
        <v>112</v>
      </c>
      <c r="E33" s="37"/>
      <c r="F33" s="37"/>
      <c r="G33" s="37"/>
      <c r="H33" s="37"/>
      <c r="I33" s="37"/>
      <c r="J33" s="170">
        <f>J101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2" t="s">
        <v>43</v>
      </c>
      <c r="E34" s="37"/>
      <c r="F34" s="37"/>
      <c r="G34" s="37"/>
      <c r="H34" s="37"/>
      <c r="I34" s="37"/>
      <c r="J34" s="173">
        <f>ROUND(J32 + J33,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9"/>
      <c r="E35" s="169"/>
      <c r="F35" s="169"/>
      <c r="G35" s="169"/>
      <c r="H35" s="169"/>
      <c r="I35" s="169"/>
      <c r="J35" s="169"/>
      <c r="K35" s="16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4" t="s">
        <v>45</v>
      </c>
      <c r="G36" s="37"/>
      <c r="H36" s="37"/>
      <c r="I36" s="174" t="s">
        <v>44</v>
      </c>
      <c r="J36" s="174" t="s">
        <v>46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5" t="s">
        <v>47</v>
      </c>
      <c r="E37" s="161" t="s">
        <v>48</v>
      </c>
      <c r="F37" s="176">
        <f>ROUND((SUM(BE101:BE108) + SUM(BE130:BE131)),  0)</f>
        <v>0</v>
      </c>
      <c r="G37" s="37"/>
      <c r="H37" s="37"/>
      <c r="I37" s="177">
        <v>0.20999999999999999</v>
      </c>
      <c r="J37" s="176">
        <f>ROUND(((SUM(BE101:BE108) + SUM(BE130:BE131))*I37),  0)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1" t="s">
        <v>49</v>
      </c>
      <c r="F38" s="176">
        <f>ROUND((SUM(BF101:BF108) + SUM(BF130:BF131)),  0)</f>
        <v>0</v>
      </c>
      <c r="G38" s="37"/>
      <c r="H38" s="37"/>
      <c r="I38" s="177">
        <v>0.14999999999999999</v>
      </c>
      <c r="J38" s="176">
        <f>ROUND(((SUM(BF101:BF108) + SUM(BF130:BF131))*I38),  0)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1" t="s">
        <v>50</v>
      </c>
      <c r="F39" s="176">
        <f>ROUND((SUM(BG101:BG108) + SUM(BG130:BG131)),  0)</f>
        <v>0</v>
      </c>
      <c r="G39" s="37"/>
      <c r="H39" s="37"/>
      <c r="I39" s="177">
        <v>0.20999999999999999</v>
      </c>
      <c r="J39" s="176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1" t="s">
        <v>51</v>
      </c>
      <c r="F40" s="176">
        <f>ROUND((SUM(BH101:BH108) + SUM(BH130:BH131)),  0)</f>
        <v>0</v>
      </c>
      <c r="G40" s="37"/>
      <c r="H40" s="37"/>
      <c r="I40" s="177">
        <v>0.14999999999999999</v>
      </c>
      <c r="J40" s="176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1" t="s">
        <v>52</v>
      </c>
      <c r="F41" s="176">
        <f>ROUND((SUM(BI101:BI108) + SUM(BI130:BI131)),  0)</f>
        <v>0</v>
      </c>
      <c r="G41" s="37"/>
      <c r="H41" s="37"/>
      <c r="I41" s="177">
        <v>0</v>
      </c>
      <c r="J41" s="176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8"/>
      <c r="D43" s="179" t="s">
        <v>53</v>
      </c>
      <c r="E43" s="180"/>
      <c r="F43" s="180"/>
      <c r="G43" s="181" t="s">
        <v>54</v>
      </c>
      <c r="H43" s="182" t="s">
        <v>55</v>
      </c>
      <c r="I43" s="180"/>
      <c r="J43" s="183">
        <f>SUM(J34:J41)</f>
        <v>0</v>
      </c>
      <c r="K43" s="184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5" t="s">
        <v>56</v>
      </c>
      <c r="E50" s="186"/>
      <c r="F50" s="186"/>
      <c r="G50" s="185" t="s">
        <v>57</v>
      </c>
      <c r="H50" s="186"/>
      <c r="I50" s="186"/>
      <c r="J50" s="186"/>
      <c r="K50" s="186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7" t="s">
        <v>58</v>
      </c>
      <c r="E61" s="188"/>
      <c r="F61" s="189" t="s">
        <v>59</v>
      </c>
      <c r="G61" s="187" t="s">
        <v>58</v>
      </c>
      <c r="H61" s="188"/>
      <c r="I61" s="188"/>
      <c r="J61" s="190" t="s">
        <v>59</v>
      </c>
      <c r="K61" s="18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5" t="s">
        <v>60</v>
      </c>
      <c r="E65" s="191"/>
      <c r="F65" s="191"/>
      <c r="G65" s="185" t="s">
        <v>61</v>
      </c>
      <c r="H65" s="191"/>
      <c r="I65" s="191"/>
      <c r="J65" s="191"/>
      <c r="K65" s="191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7" t="s">
        <v>58</v>
      </c>
      <c r="E76" s="188"/>
      <c r="F76" s="189" t="s">
        <v>59</v>
      </c>
      <c r="G76" s="187" t="s">
        <v>58</v>
      </c>
      <c r="H76" s="188"/>
      <c r="I76" s="188"/>
      <c r="J76" s="190" t="s">
        <v>59</v>
      </c>
      <c r="K76" s="18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96" t="str">
        <f>E7</f>
        <v>P5, Hlubočepy, Hlubočepská, přel.knn,nový knn-část přeložka, výkaz výměr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6" t="s">
        <v>120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932/Mat - Materiál PREdi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21</v>
      </c>
      <c r="D91" s="39"/>
      <c r="E91" s="39"/>
      <c r="F91" s="24" t="str">
        <f>F14</f>
        <v xml:space="preserve"> </v>
      </c>
      <c r="G91" s="39"/>
      <c r="H91" s="39"/>
      <c r="I91" s="29" t="s">
        <v>23</v>
      </c>
      <c r="J91" s="78" t="str">
        <f>IF(J14="","",J14)</f>
        <v>20. 7. 2021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29" t="s">
        <v>25</v>
      </c>
      <c r="D93" s="39"/>
      <c r="E93" s="39"/>
      <c r="F93" s="24" t="str">
        <f>E17</f>
        <v>MČ Praha 5</v>
      </c>
      <c r="G93" s="39"/>
      <c r="H93" s="39"/>
      <c r="I93" s="29" t="s">
        <v>33</v>
      </c>
      <c r="J93" s="33" t="str">
        <f>E23</f>
        <v>ELPO, kabelové sítě VN a NN,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31</v>
      </c>
      <c r="D94" s="39"/>
      <c r="E94" s="39"/>
      <c r="F94" s="24" t="str">
        <f>IF(E20="","",E20)</f>
        <v>Vyplň údaj</v>
      </c>
      <c r="G94" s="39"/>
      <c r="H94" s="39"/>
      <c r="I94" s="29" t="s">
        <v>38</v>
      </c>
      <c r="J94" s="33" t="str">
        <f>E26</f>
        <v>Ing. Martin Krupička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7" t="s">
        <v>125</v>
      </c>
      <c r="D96" s="155"/>
      <c r="E96" s="155"/>
      <c r="F96" s="155"/>
      <c r="G96" s="155"/>
      <c r="H96" s="155"/>
      <c r="I96" s="155"/>
      <c r="J96" s="198" t="s">
        <v>126</v>
      </c>
      <c r="K96" s="155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9" t="s">
        <v>127</v>
      </c>
      <c r="D98" s="39"/>
      <c r="E98" s="39"/>
      <c r="F98" s="39"/>
      <c r="G98" s="39"/>
      <c r="H98" s="39"/>
      <c r="I98" s="39"/>
      <c r="J98" s="109">
        <f>J130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128</v>
      </c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29.28" customHeight="1">
      <c r="A101" s="37"/>
      <c r="B101" s="38"/>
      <c r="C101" s="199" t="s">
        <v>135</v>
      </c>
      <c r="D101" s="39"/>
      <c r="E101" s="39"/>
      <c r="F101" s="39"/>
      <c r="G101" s="39"/>
      <c r="H101" s="39"/>
      <c r="I101" s="39"/>
      <c r="J101" s="211">
        <f>ROUND(J102 + J103 + J104 + J105 + J106 + J107,0)</f>
        <v>0</v>
      </c>
      <c r="K101" s="39"/>
      <c r="L101" s="62"/>
      <c r="N101" s="212" t="s">
        <v>47</v>
      </c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18" customHeight="1">
      <c r="A102" s="37"/>
      <c r="B102" s="38"/>
      <c r="C102" s="39"/>
      <c r="D102" s="151" t="s">
        <v>136</v>
      </c>
      <c r="E102" s="146"/>
      <c r="F102" s="146"/>
      <c r="G102" s="39"/>
      <c r="H102" s="39"/>
      <c r="I102" s="39"/>
      <c r="J102" s="147">
        <v>0</v>
      </c>
      <c r="K102" s="39"/>
      <c r="L102" s="213"/>
      <c r="M102" s="214"/>
      <c r="N102" s="215" t="s">
        <v>48</v>
      </c>
      <c r="O102" s="214"/>
      <c r="P102" s="214"/>
      <c r="Q102" s="214"/>
      <c r="R102" s="214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7" t="s">
        <v>137</v>
      </c>
      <c r="AZ102" s="214"/>
      <c r="BA102" s="214"/>
      <c r="BB102" s="214"/>
      <c r="BC102" s="214"/>
      <c r="BD102" s="214"/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217" t="s">
        <v>8</v>
      </c>
      <c r="BK102" s="214"/>
      <c r="BL102" s="214"/>
      <c r="BM102" s="214"/>
    </row>
    <row r="103" s="2" customFormat="1" ht="18" customHeight="1">
      <c r="A103" s="37"/>
      <c r="B103" s="38"/>
      <c r="C103" s="39"/>
      <c r="D103" s="151" t="s">
        <v>492</v>
      </c>
      <c r="E103" s="146"/>
      <c r="F103" s="146"/>
      <c r="G103" s="39"/>
      <c r="H103" s="39"/>
      <c r="I103" s="39"/>
      <c r="J103" s="147">
        <v>0</v>
      </c>
      <c r="K103" s="39"/>
      <c r="L103" s="213"/>
      <c r="M103" s="214"/>
      <c r="N103" s="215" t="s">
        <v>48</v>
      </c>
      <c r="O103" s="214"/>
      <c r="P103" s="214"/>
      <c r="Q103" s="214"/>
      <c r="R103" s="214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7" t="s">
        <v>137</v>
      </c>
      <c r="AZ103" s="214"/>
      <c r="BA103" s="214"/>
      <c r="BB103" s="214"/>
      <c r="BC103" s="214"/>
      <c r="BD103" s="214"/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17" t="s">
        <v>8</v>
      </c>
      <c r="BK103" s="214"/>
      <c r="BL103" s="214"/>
      <c r="BM103" s="214"/>
    </row>
    <row r="104" s="2" customFormat="1" ht="18" customHeight="1">
      <c r="A104" s="37"/>
      <c r="B104" s="38"/>
      <c r="C104" s="39"/>
      <c r="D104" s="151" t="s">
        <v>139</v>
      </c>
      <c r="E104" s="146"/>
      <c r="F104" s="146"/>
      <c r="G104" s="39"/>
      <c r="H104" s="39"/>
      <c r="I104" s="39"/>
      <c r="J104" s="147">
        <v>0</v>
      </c>
      <c r="K104" s="39"/>
      <c r="L104" s="213"/>
      <c r="M104" s="214"/>
      <c r="N104" s="215" t="s">
        <v>48</v>
      </c>
      <c r="O104" s="214"/>
      <c r="P104" s="214"/>
      <c r="Q104" s="214"/>
      <c r="R104" s="214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7" t="s">
        <v>137</v>
      </c>
      <c r="AZ104" s="214"/>
      <c r="BA104" s="214"/>
      <c r="BB104" s="214"/>
      <c r="BC104" s="214"/>
      <c r="BD104" s="214"/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17" t="s">
        <v>8</v>
      </c>
      <c r="BK104" s="214"/>
      <c r="BL104" s="214"/>
      <c r="BM104" s="214"/>
    </row>
    <row r="105" s="2" customFormat="1" ht="18" customHeight="1">
      <c r="A105" s="37"/>
      <c r="B105" s="38"/>
      <c r="C105" s="39"/>
      <c r="D105" s="151" t="s">
        <v>140</v>
      </c>
      <c r="E105" s="146"/>
      <c r="F105" s="146"/>
      <c r="G105" s="39"/>
      <c r="H105" s="39"/>
      <c r="I105" s="39"/>
      <c r="J105" s="147">
        <v>0</v>
      </c>
      <c r="K105" s="39"/>
      <c r="L105" s="213"/>
      <c r="M105" s="214"/>
      <c r="N105" s="215" t="s">
        <v>48</v>
      </c>
      <c r="O105" s="214"/>
      <c r="P105" s="214"/>
      <c r="Q105" s="214"/>
      <c r="R105" s="214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7" t="s">
        <v>137</v>
      </c>
      <c r="AZ105" s="214"/>
      <c r="BA105" s="214"/>
      <c r="BB105" s="214"/>
      <c r="BC105" s="214"/>
      <c r="BD105" s="214"/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217" t="s">
        <v>8</v>
      </c>
      <c r="BK105" s="214"/>
      <c r="BL105" s="214"/>
      <c r="BM105" s="214"/>
    </row>
    <row r="106" s="2" customFormat="1" ht="18" customHeight="1">
      <c r="A106" s="37"/>
      <c r="B106" s="38"/>
      <c r="C106" s="39"/>
      <c r="D106" s="151" t="s">
        <v>141</v>
      </c>
      <c r="E106" s="146"/>
      <c r="F106" s="146"/>
      <c r="G106" s="39"/>
      <c r="H106" s="39"/>
      <c r="I106" s="39"/>
      <c r="J106" s="147">
        <v>0</v>
      </c>
      <c r="K106" s="39"/>
      <c r="L106" s="213"/>
      <c r="M106" s="214"/>
      <c r="N106" s="215" t="s">
        <v>48</v>
      </c>
      <c r="O106" s="214"/>
      <c r="P106" s="214"/>
      <c r="Q106" s="214"/>
      <c r="R106" s="214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7" t="s">
        <v>137</v>
      </c>
      <c r="AZ106" s="214"/>
      <c r="BA106" s="214"/>
      <c r="BB106" s="214"/>
      <c r="BC106" s="214"/>
      <c r="BD106" s="214"/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17" t="s">
        <v>8</v>
      </c>
      <c r="BK106" s="214"/>
      <c r="BL106" s="214"/>
      <c r="BM106" s="214"/>
    </row>
    <row r="107" s="2" customFormat="1" ht="18" customHeight="1">
      <c r="A107" s="37"/>
      <c r="B107" s="38"/>
      <c r="C107" s="39"/>
      <c r="D107" s="146" t="s">
        <v>142</v>
      </c>
      <c r="E107" s="39"/>
      <c r="F107" s="39"/>
      <c r="G107" s="39"/>
      <c r="H107" s="39"/>
      <c r="I107" s="39"/>
      <c r="J107" s="147">
        <f>ROUND(J32*T107,0)</f>
        <v>0</v>
      </c>
      <c r="K107" s="39"/>
      <c r="L107" s="213"/>
      <c r="M107" s="214"/>
      <c r="N107" s="215" t="s">
        <v>48</v>
      </c>
      <c r="O107" s="214"/>
      <c r="P107" s="214"/>
      <c r="Q107" s="214"/>
      <c r="R107" s="214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7" t="s">
        <v>143</v>
      </c>
      <c r="AZ107" s="214"/>
      <c r="BA107" s="214"/>
      <c r="BB107" s="214"/>
      <c r="BC107" s="214"/>
      <c r="BD107" s="214"/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17" t="s">
        <v>8</v>
      </c>
      <c r="BK107" s="214"/>
      <c r="BL107" s="214"/>
      <c r="BM107" s="214"/>
    </row>
    <row r="108" s="2" customForma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9.28" customHeight="1">
      <c r="A109" s="37"/>
      <c r="B109" s="38"/>
      <c r="C109" s="154" t="s">
        <v>117</v>
      </c>
      <c r="D109" s="155"/>
      <c r="E109" s="155"/>
      <c r="F109" s="155"/>
      <c r="G109" s="155"/>
      <c r="H109" s="155"/>
      <c r="I109" s="155"/>
      <c r="J109" s="156">
        <f>ROUND(J98+J101,0)</f>
        <v>0</v>
      </c>
      <c r="K109" s="155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0" t="s">
        <v>144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29" t="s">
        <v>17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6.25" customHeight="1">
      <c r="A118" s="37"/>
      <c r="B118" s="38"/>
      <c r="C118" s="39"/>
      <c r="D118" s="39"/>
      <c r="E118" s="196" t="str">
        <f>E7</f>
        <v>P5, Hlubočepy, Hlubočepská, přel.knn,nový knn-část přeložka, výkaz výměr</v>
      </c>
      <c r="F118" s="29"/>
      <c r="G118" s="29"/>
      <c r="H118" s="2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18"/>
      <c r="C119" s="29" t="s">
        <v>119</v>
      </c>
      <c r="D119" s="19"/>
      <c r="E119" s="19"/>
      <c r="F119" s="19"/>
      <c r="G119" s="19"/>
      <c r="H119" s="19"/>
      <c r="I119" s="19"/>
      <c r="J119" s="19"/>
      <c r="K119" s="19"/>
      <c r="L119" s="17"/>
    </row>
    <row r="120" s="2" customFormat="1" ht="16.5" customHeight="1">
      <c r="A120" s="37"/>
      <c r="B120" s="38"/>
      <c r="C120" s="39"/>
      <c r="D120" s="39"/>
      <c r="E120" s="196" t="s">
        <v>120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9" t="s">
        <v>121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932/Mat - Materiál PREdi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9" t="s">
        <v>21</v>
      </c>
      <c r="D124" s="39"/>
      <c r="E124" s="39"/>
      <c r="F124" s="24" t="str">
        <f>F14</f>
        <v xml:space="preserve"> </v>
      </c>
      <c r="G124" s="39"/>
      <c r="H124" s="39"/>
      <c r="I124" s="29" t="s">
        <v>23</v>
      </c>
      <c r="J124" s="78" t="str">
        <f>IF(J14="","",J14)</f>
        <v>20. 7. 2021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29" t="s">
        <v>25</v>
      </c>
      <c r="D126" s="39"/>
      <c r="E126" s="39"/>
      <c r="F126" s="24" t="str">
        <f>E17</f>
        <v>MČ Praha 5</v>
      </c>
      <c r="G126" s="39"/>
      <c r="H126" s="39"/>
      <c r="I126" s="29" t="s">
        <v>33</v>
      </c>
      <c r="J126" s="33" t="str">
        <f>E23</f>
        <v>ELPO, kabelové sítě VN a NN,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29" t="s">
        <v>31</v>
      </c>
      <c r="D127" s="39"/>
      <c r="E127" s="39"/>
      <c r="F127" s="24" t="str">
        <f>IF(E20="","",E20)</f>
        <v>Vyplň údaj</v>
      </c>
      <c r="G127" s="39"/>
      <c r="H127" s="39"/>
      <c r="I127" s="29" t="s">
        <v>38</v>
      </c>
      <c r="J127" s="33" t="str">
        <f>E26</f>
        <v>Ing. Martin Krupička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219"/>
      <c r="B129" s="220"/>
      <c r="C129" s="221" t="s">
        <v>145</v>
      </c>
      <c r="D129" s="222" t="s">
        <v>68</v>
      </c>
      <c r="E129" s="222" t="s">
        <v>64</v>
      </c>
      <c r="F129" s="222" t="s">
        <v>65</v>
      </c>
      <c r="G129" s="222" t="s">
        <v>146</v>
      </c>
      <c r="H129" s="222" t="s">
        <v>147</v>
      </c>
      <c r="I129" s="222" t="s">
        <v>148</v>
      </c>
      <c r="J129" s="223" t="s">
        <v>126</v>
      </c>
      <c r="K129" s="224" t="s">
        <v>149</v>
      </c>
      <c r="L129" s="225"/>
      <c r="M129" s="99" t="s">
        <v>1</v>
      </c>
      <c r="N129" s="100" t="s">
        <v>47</v>
      </c>
      <c r="O129" s="100" t="s">
        <v>150</v>
      </c>
      <c r="P129" s="100" t="s">
        <v>151</v>
      </c>
      <c r="Q129" s="100" t="s">
        <v>152</v>
      </c>
      <c r="R129" s="100" t="s">
        <v>153</v>
      </c>
      <c r="S129" s="100" t="s">
        <v>154</v>
      </c>
      <c r="T129" s="101" t="s">
        <v>155</v>
      </c>
      <c r="U129" s="219"/>
      <c r="V129" s="219"/>
      <c r="W129" s="219"/>
      <c r="X129" s="219"/>
      <c r="Y129" s="219"/>
      <c r="Z129" s="219"/>
      <c r="AA129" s="219"/>
      <c r="AB129" s="219"/>
      <c r="AC129" s="219"/>
      <c r="AD129" s="219"/>
      <c r="AE129" s="219"/>
    </row>
    <row r="130" s="2" customFormat="1" ht="22.8" customHeight="1">
      <c r="A130" s="37"/>
      <c r="B130" s="38"/>
      <c r="C130" s="106" t="s">
        <v>156</v>
      </c>
      <c r="D130" s="39"/>
      <c r="E130" s="39"/>
      <c r="F130" s="39"/>
      <c r="G130" s="39"/>
      <c r="H130" s="39"/>
      <c r="I130" s="39"/>
      <c r="J130" s="226">
        <f>BK130</f>
        <v>0</v>
      </c>
      <c r="K130" s="39"/>
      <c r="L130" s="40"/>
      <c r="M130" s="102"/>
      <c r="N130" s="227"/>
      <c r="O130" s="103"/>
      <c r="P130" s="228">
        <f>P131</f>
        <v>0</v>
      </c>
      <c r="Q130" s="103"/>
      <c r="R130" s="228">
        <f>R131</f>
        <v>0</v>
      </c>
      <c r="S130" s="103"/>
      <c r="T130" s="229">
        <f>T131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4" t="s">
        <v>82</v>
      </c>
      <c r="AU130" s="14" t="s">
        <v>128</v>
      </c>
      <c r="BK130" s="230">
        <f>BK131</f>
        <v>0</v>
      </c>
    </row>
    <row r="131" s="2" customFormat="1" ht="16.5" customHeight="1">
      <c r="A131" s="37"/>
      <c r="B131" s="38"/>
      <c r="C131" s="260" t="s">
        <v>443</v>
      </c>
      <c r="D131" s="260" t="s">
        <v>157</v>
      </c>
      <c r="E131" s="261" t="s">
        <v>518</v>
      </c>
      <c r="F131" s="262" t="s">
        <v>519</v>
      </c>
      <c r="G131" s="263" t="s">
        <v>184</v>
      </c>
      <c r="H131" s="264">
        <v>242</v>
      </c>
      <c r="I131" s="265"/>
      <c r="J131" s="266">
        <f>ROUND(I131*H131,0)</f>
        <v>0</v>
      </c>
      <c r="K131" s="267"/>
      <c r="L131" s="268"/>
      <c r="M131" s="276" t="s">
        <v>1</v>
      </c>
      <c r="N131" s="277" t="s">
        <v>48</v>
      </c>
      <c r="O131" s="273"/>
      <c r="P131" s="274">
        <f>O131*H131</f>
        <v>0</v>
      </c>
      <c r="Q131" s="274">
        <v>0</v>
      </c>
      <c r="R131" s="274">
        <f>Q131*H131</f>
        <v>0</v>
      </c>
      <c r="S131" s="274">
        <v>0</v>
      </c>
      <c r="T131" s="27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59" t="s">
        <v>520</v>
      </c>
      <c r="AT131" s="259" t="s">
        <v>157</v>
      </c>
      <c r="AU131" s="259" t="s">
        <v>83</v>
      </c>
      <c r="AY131" s="14" t="s">
        <v>160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4" t="s">
        <v>8</v>
      </c>
      <c r="BK131" s="150">
        <f>ROUND(I131*H131,0)</f>
        <v>0</v>
      </c>
      <c r="BL131" s="14" t="s">
        <v>443</v>
      </c>
      <c r="BM131" s="259" t="s">
        <v>521</v>
      </c>
    </row>
    <row r="132" s="2" customFormat="1" ht="6.96" customHeight="1">
      <c r="A132" s="37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40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UomhB4+0X8w1TQIBC4WsjzfNCBKqxBjSou5Hm6zSVVmiU6XXVv22b8jf8hvARDRct4qAtTxYY77QkClFS2XvSg==" hashValue="ULV/MPoErHkyx8vHVXWvfD5B9eToNT3FSL03GQwPBd1w5bJLut/K3OJX4gTzQJihquewnR61ITD7NYN5cugabQ==" algorithmName="SHA-512" password="CC35"/>
  <autoFilter ref="C129:K131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2:F102"/>
    <mergeCell ref="D103:F103"/>
    <mergeCell ref="D104:F104"/>
    <mergeCell ref="D105:F105"/>
    <mergeCell ref="D106:F106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57"/>
      <c r="C3" s="158"/>
      <c r="D3" s="158"/>
      <c r="E3" s="158"/>
      <c r="F3" s="158"/>
      <c r="G3" s="158"/>
      <c r="H3" s="158"/>
      <c r="I3" s="158"/>
      <c r="J3" s="158"/>
      <c r="K3" s="158"/>
      <c r="L3" s="17"/>
      <c r="AT3" s="14" t="s">
        <v>91</v>
      </c>
    </row>
    <row r="4" s="1" customFormat="1" ht="24.96" customHeight="1">
      <c r="B4" s="17"/>
      <c r="D4" s="159" t="s">
        <v>118</v>
      </c>
      <c r="L4" s="17"/>
      <c r="M4" s="160" t="s">
        <v>11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61" t="s">
        <v>17</v>
      </c>
      <c r="L6" s="17"/>
    </row>
    <row r="7" s="1" customFormat="1" ht="26.25" customHeight="1">
      <c r="B7" s="17"/>
      <c r="E7" s="162" t="str">
        <f>'Rekapitulace stavby'!K6</f>
        <v>P5, Hlubočepy, Hlubočepská, přel.knn,nový knn-část přeložka, výkaz výměr</v>
      </c>
      <c r="F7" s="161"/>
      <c r="G7" s="161"/>
      <c r="H7" s="161"/>
      <c r="L7" s="17"/>
    </row>
    <row r="8" s="1" customFormat="1" ht="12" customHeight="1">
      <c r="B8" s="17"/>
      <c r="D8" s="161" t="s">
        <v>119</v>
      </c>
      <c r="L8" s="17"/>
    </row>
    <row r="9" s="2" customFormat="1" ht="16.5" customHeight="1">
      <c r="A9" s="37"/>
      <c r="B9" s="40"/>
      <c r="C9" s="37"/>
      <c r="D9" s="37"/>
      <c r="E9" s="162" t="s">
        <v>120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1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522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1" t="s">
        <v>19</v>
      </c>
      <c r="E13" s="37"/>
      <c r="F13" s="140" t="s">
        <v>1</v>
      </c>
      <c r="G13" s="37"/>
      <c r="H13" s="37"/>
      <c r="I13" s="161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1" t="s">
        <v>21</v>
      </c>
      <c r="E14" s="37"/>
      <c r="F14" s="140" t="s">
        <v>22</v>
      </c>
      <c r="G14" s="37"/>
      <c r="H14" s="37"/>
      <c r="I14" s="161" t="s">
        <v>23</v>
      </c>
      <c r="J14" s="164" t="str">
        <f>'Rekapitulace stavby'!AN8</f>
        <v>20. 7. 2021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1" t="s">
        <v>25</v>
      </c>
      <c r="E16" s="37"/>
      <c r="F16" s="37"/>
      <c r="G16" s="37"/>
      <c r="H16" s="37"/>
      <c r="I16" s="161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28</v>
      </c>
      <c r="F17" s="37"/>
      <c r="G17" s="37"/>
      <c r="H17" s="37"/>
      <c r="I17" s="161" t="s">
        <v>29</v>
      </c>
      <c r="J17" s="140" t="s">
        <v>30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1" t="s">
        <v>31</v>
      </c>
      <c r="E19" s="37"/>
      <c r="F19" s="37"/>
      <c r="G19" s="37"/>
      <c r="H19" s="37"/>
      <c r="I19" s="161" t="s">
        <v>26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1" t="s">
        <v>29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1" t="s">
        <v>33</v>
      </c>
      <c r="E22" s="37"/>
      <c r="F22" s="37"/>
      <c r="G22" s="37"/>
      <c r="H22" s="37"/>
      <c r="I22" s="161" t="s">
        <v>26</v>
      </c>
      <c r="J22" s="140" t="s">
        <v>34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">
        <v>35</v>
      </c>
      <c r="F23" s="37"/>
      <c r="G23" s="37"/>
      <c r="H23" s="37"/>
      <c r="I23" s="161" t="s">
        <v>29</v>
      </c>
      <c r="J23" s="140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1" t="s">
        <v>38</v>
      </c>
      <c r="E25" s="37"/>
      <c r="F25" s="37"/>
      <c r="G25" s="37"/>
      <c r="H25" s="37"/>
      <c r="I25" s="161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39</v>
      </c>
      <c r="F26" s="37"/>
      <c r="G26" s="37"/>
      <c r="H26" s="37"/>
      <c r="I26" s="161" t="s">
        <v>29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1" t="s">
        <v>40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5"/>
      <c r="B29" s="166"/>
      <c r="C29" s="165"/>
      <c r="D29" s="165"/>
      <c r="E29" s="167" t="s">
        <v>1</v>
      </c>
      <c r="F29" s="167"/>
      <c r="G29" s="167"/>
      <c r="H29" s="167"/>
      <c r="I29" s="165"/>
      <c r="J29" s="165"/>
      <c r="K29" s="165"/>
      <c r="L29" s="168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9"/>
      <c r="E31" s="169"/>
      <c r="F31" s="169"/>
      <c r="G31" s="169"/>
      <c r="H31" s="169"/>
      <c r="I31" s="169"/>
      <c r="J31" s="169"/>
      <c r="K31" s="16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123</v>
      </c>
      <c r="E32" s="37"/>
      <c r="F32" s="37"/>
      <c r="G32" s="37"/>
      <c r="H32" s="37"/>
      <c r="I32" s="37"/>
      <c r="J32" s="170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1" t="s">
        <v>112</v>
      </c>
      <c r="E33" s="37"/>
      <c r="F33" s="37"/>
      <c r="G33" s="37"/>
      <c r="H33" s="37"/>
      <c r="I33" s="37"/>
      <c r="J33" s="170">
        <f>J101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2" t="s">
        <v>43</v>
      </c>
      <c r="E34" s="37"/>
      <c r="F34" s="37"/>
      <c r="G34" s="37"/>
      <c r="H34" s="37"/>
      <c r="I34" s="37"/>
      <c r="J34" s="173">
        <f>ROUND(J32 + J33,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9"/>
      <c r="E35" s="169"/>
      <c r="F35" s="169"/>
      <c r="G35" s="169"/>
      <c r="H35" s="169"/>
      <c r="I35" s="169"/>
      <c r="J35" s="169"/>
      <c r="K35" s="16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4" t="s">
        <v>45</v>
      </c>
      <c r="G36" s="37"/>
      <c r="H36" s="37"/>
      <c r="I36" s="174" t="s">
        <v>44</v>
      </c>
      <c r="J36" s="174" t="s">
        <v>46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5" t="s">
        <v>47</v>
      </c>
      <c r="E37" s="161" t="s">
        <v>48</v>
      </c>
      <c r="F37" s="176">
        <f>ROUND((SUM(BE101:BE108) + SUM(BE130:BE134)),  0)</f>
        <v>0</v>
      </c>
      <c r="G37" s="37"/>
      <c r="H37" s="37"/>
      <c r="I37" s="177">
        <v>0.20999999999999999</v>
      </c>
      <c r="J37" s="176">
        <f>ROUND(((SUM(BE101:BE108) + SUM(BE130:BE134))*I37),  0)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1" t="s">
        <v>49</v>
      </c>
      <c r="F38" s="176">
        <f>ROUND((SUM(BF101:BF108) + SUM(BF130:BF134)),  0)</f>
        <v>0</v>
      </c>
      <c r="G38" s="37"/>
      <c r="H38" s="37"/>
      <c r="I38" s="177">
        <v>0.14999999999999999</v>
      </c>
      <c r="J38" s="176">
        <f>ROUND(((SUM(BF101:BF108) + SUM(BF130:BF134))*I38),  0)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1" t="s">
        <v>50</v>
      </c>
      <c r="F39" s="176">
        <f>ROUND((SUM(BG101:BG108) + SUM(BG130:BG134)),  0)</f>
        <v>0</v>
      </c>
      <c r="G39" s="37"/>
      <c r="H39" s="37"/>
      <c r="I39" s="177">
        <v>0.20999999999999999</v>
      </c>
      <c r="J39" s="176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1" t="s">
        <v>51</v>
      </c>
      <c r="F40" s="176">
        <f>ROUND((SUM(BH101:BH108) + SUM(BH130:BH134)),  0)</f>
        <v>0</v>
      </c>
      <c r="G40" s="37"/>
      <c r="H40" s="37"/>
      <c r="I40" s="177">
        <v>0.14999999999999999</v>
      </c>
      <c r="J40" s="176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1" t="s">
        <v>52</v>
      </c>
      <c r="F41" s="176">
        <f>ROUND((SUM(BI101:BI108) + SUM(BI130:BI134)),  0)</f>
        <v>0</v>
      </c>
      <c r="G41" s="37"/>
      <c r="H41" s="37"/>
      <c r="I41" s="177">
        <v>0</v>
      </c>
      <c r="J41" s="176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8"/>
      <c r="D43" s="179" t="s">
        <v>53</v>
      </c>
      <c r="E43" s="180"/>
      <c r="F43" s="180"/>
      <c r="G43" s="181" t="s">
        <v>54</v>
      </c>
      <c r="H43" s="182" t="s">
        <v>55</v>
      </c>
      <c r="I43" s="180"/>
      <c r="J43" s="183">
        <f>SUM(J34:J41)</f>
        <v>0</v>
      </c>
      <c r="K43" s="184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5" t="s">
        <v>56</v>
      </c>
      <c r="E50" s="186"/>
      <c r="F50" s="186"/>
      <c r="G50" s="185" t="s">
        <v>57</v>
      </c>
      <c r="H50" s="186"/>
      <c r="I50" s="186"/>
      <c r="J50" s="186"/>
      <c r="K50" s="186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7" t="s">
        <v>58</v>
      </c>
      <c r="E61" s="188"/>
      <c r="F61" s="189" t="s">
        <v>59</v>
      </c>
      <c r="G61" s="187" t="s">
        <v>58</v>
      </c>
      <c r="H61" s="188"/>
      <c r="I61" s="188"/>
      <c r="J61" s="190" t="s">
        <v>59</v>
      </c>
      <c r="K61" s="18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5" t="s">
        <v>60</v>
      </c>
      <c r="E65" s="191"/>
      <c r="F65" s="191"/>
      <c r="G65" s="185" t="s">
        <v>61</v>
      </c>
      <c r="H65" s="191"/>
      <c r="I65" s="191"/>
      <c r="J65" s="191"/>
      <c r="K65" s="191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7" t="s">
        <v>58</v>
      </c>
      <c r="E76" s="188"/>
      <c r="F76" s="189" t="s">
        <v>59</v>
      </c>
      <c r="G76" s="187" t="s">
        <v>58</v>
      </c>
      <c r="H76" s="188"/>
      <c r="I76" s="188"/>
      <c r="J76" s="190" t="s">
        <v>59</v>
      </c>
      <c r="K76" s="18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96" t="str">
        <f>E7</f>
        <v>P5, Hlubočepy, Hlubočepská, přel.knn,nový knn-část přeložka, výkaz výměr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6" t="s">
        <v>120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932/Zhot - Materiál zhotovitel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21</v>
      </c>
      <c r="D91" s="39"/>
      <c r="E91" s="39"/>
      <c r="F91" s="24" t="str">
        <f>F14</f>
        <v xml:space="preserve"> </v>
      </c>
      <c r="G91" s="39"/>
      <c r="H91" s="39"/>
      <c r="I91" s="29" t="s">
        <v>23</v>
      </c>
      <c r="J91" s="78" t="str">
        <f>IF(J14="","",J14)</f>
        <v>20. 7. 2021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29" t="s">
        <v>25</v>
      </c>
      <c r="D93" s="39"/>
      <c r="E93" s="39"/>
      <c r="F93" s="24" t="str">
        <f>E17</f>
        <v>MČ Praha 5</v>
      </c>
      <c r="G93" s="39"/>
      <c r="H93" s="39"/>
      <c r="I93" s="29" t="s">
        <v>33</v>
      </c>
      <c r="J93" s="33" t="str">
        <f>E23</f>
        <v>ELPO, kabelové sítě VN a NN,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31</v>
      </c>
      <c r="D94" s="39"/>
      <c r="E94" s="39"/>
      <c r="F94" s="24" t="str">
        <f>IF(E20="","",E20)</f>
        <v>Vyplň údaj</v>
      </c>
      <c r="G94" s="39"/>
      <c r="H94" s="39"/>
      <c r="I94" s="29" t="s">
        <v>38</v>
      </c>
      <c r="J94" s="33" t="str">
        <f>E26</f>
        <v>Ing. Martin Krupička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7" t="s">
        <v>125</v>
      </c>
      <c r="D96" s="155"/>
      <c r="E96" s="155"/>
      <c r="F96" s="155"/>
      <c r="G96" s="155"/>
      <c r="H96" s="155"/>
      <c r="I96" s="155"/>
      <c r="J96" s="198" t="s">
        <v>126</v>
      </c>
      <c r="K96" s="155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9" t="s">
        <v>127</v>
      </c>
      <c r="D98" s="39"/>
      <c r="E98" s="39"/>
      <c r="F98" s="39"/>
      <c r="G98" s="39"/>
      <c r="H98" s="39"/>
      <c r="I98" s="39"/>
      <c r="J98" s="109">
        <f>J130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128</v>
      </c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29.28" customHeight="1">
      <c r="A101" s="37"/>
      <c r="B101" s="38"/>
      <c r="C101" s="199" t="s">
        <v>135</v>
      </c>
      <c r="D101" s="39"/>
      <c r="E101" s="39"/>
      <c r="F101" s="39"/>
      <c r="G101" s="39"/>
      <c r="H101" s="39"/>
      <c r="I101" s="39"/>
      <c r="J101" s="211">
        <f>ROUND(J102 + J103 + J104 + J105 + J106 + J107,0)</f>
        <v>0</v>
      </c>
      <c r="K101" s="39"/>
      <c r="L101" s="62"/>
      <c r="N101" s="212" t="s">
        <v>47</v>
      </c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18" customHeight="1">
      <c r="A102" s="37"/>
      <c r="B102" s="38"/>
      <c r="C102" s="39"/>
      <c r="D102" s="151" t="s">
        <v>136</v>
      </c>
      <c r="E102" s="146"/>
      <c r="F102" s="146"/>
      <c r="G102" s="39"/>
      <c r="H102" s="39"/>
      <c r="I102" s="39"/>
      <c r="J102" s="147">
        <v>0</v>
      </c>
      <c r="K102" s="39"/>
      <c r="L102" s="213"/>
      <c r="M102" s="214"/>
      <c r="N102" s="215" t="s">
        <v>48</v>
      </c>
      <c r="O102" s="214"/>
      <c r="P102" s="214"/>
      <c r="Q102" s="214"/>
      <c r="R102" s="214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7" t="s">
        <v>137</v>
      </c>
      <c r="AZ102" s="214"/>
      <c r="BA102" s="214"/>
      <c r="BB102" s="214"/>
      <c r="BC102" s="214"/>
      <c r="BD102" s="214"/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217" t="s">
        <v>8</v>
      </c>
      <c r="BK102" s="214"/>
      <c r="BL102" s="214"/>
      <c r="BM102" s="214"/>
    </row>
    <row r="103" s="2" customFormat="1" ht="18" customHeight="1">
      <c r="A103" s="37"/>
      <c r="B103" s="38"/>
      <c r="C103" s="39"/>
      <c r="D103" s="151" t="s">
        <v>492</v>
      </c>
      <c r="E103" s="146"/>
      <c r="F103" s="146"/>
      <c r="G103" s="39"/>
      <c r="H103" s="39"/>
      <c r="I103" s="39"/>
      <c r="J103" s="147">
        <v>0</v>
      </c>
      <c r="K103" s="39"/>
      <c r="L103" s="213"/>
      <c r="M103" s="214"/>
      <c r="N103" s="215" t="s">
        <v>48</v>
      </c>
      <c r="O103" s="214"/>
      <c r="P103" s="214"/>
      <c r="Q103" s="214"/>
      <c r="R103" s="214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7" t="s">
        <v>137</v>
      </c>
      <c r="AZ103" s="214"/>
      <c r="BA103" s="214"/>
      <c r="BB103" s="214"/>
      <c r="BC103" s="214"/>
      <c r="BD103" s="214"/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17" t="s">
        <v>8</v>
      </c>
      <c r="BK103" s="214"/>
      <c r="BL103" s="214"/>
      <c r="BM103" s="214"/>
    </row>
    <row r="104" s="2" customFormat="1" ht="18" customHeight="1">
      <c r="A104" s="37"/>
      <c r="B104" s="38"/>
      <c r="C104" s="39"/>
      <c r="D104" s="151" t="s">
        <v>139</v>
      </c>
      <c r="E104" s="146"/>
      <c r="F104" s="146"/>
      <c r="G104" s="39"/>
      <c r="H104" s="39"/>
      <c r="I104" s="39"/>
      <c r="J104" s="147">
        <v>0</v>
      </c>
      <c r="K104" s="39"/>
      <c r="L104" s="213"/>
      <c r="M104" s="214"/>
      <c r="N104" s="215" t="s">
        <v>48</v>
      </c>
      <c r="O104" s="214"/>
      <c r="P104" s="214"/>
      <c r="Q104" s="214"/>
      <c r="R104" s="214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7" t="s">
        <v>137</v>
      </c>
      <c r="AZ104" s="214"/>
      <c r="BA104" s="214"/>
      <c r="BB104" s="214"/>
      <c r="BC104" s="214"/>
      <c r="BD104" s="214"/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17" t="s">
        <v>8</v>
      </c>
      <c r="BK104" s="214"/>
      <c r="BL104" s="214"/>
      <c r="BM104" s="214"/>
    </row>
    <row r="105" s="2" customFormat="1" ht="18" customHeight="1">
      <c r="A105" s="37"/>
      <c r="B105" s="38"/>
      <c r="C105" s="39"/>
      <c r="D105" s="151" t="s">
        <v>140</v>
      </c>
      <c r="E105" s="146"/>
      <c r="F105" s="146"/>
      <c r="G105" s="39"/>
      <c r="H105" s="39"/>
      <c r="I105" s="39"/>
      <c r="J105" s="147">
        <v>0</v>
      </c>
      <c r="K105" s="39"/>
      <c r="L105" s="213"/>
      <c r="M105" s="214"/>
      <c r="N105" s="215" t="s">
        <v>48</v>
      </c>
      <c r="O105" s="214"/>
      <c r="P105" s="214"/>
      <c r="Q105" s="214"/>
      <c r="R105" s="214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7" t="s">
        <v>137</v>
      </c>
      <c r="AZ105" s="214"/>
      <c r="BA105" s="214"/>
      <c r="BB105" s="214"/>
      <c r="BC105" s="214"/>
      <c r="BD105" s="214"/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217" t="s">
        <v>8</v>
      </c>
      <c r="BK105" s="214"/>
      <c r="BL105" s="214"/>
      <c r="BM105" s="214"/>
    </row>
    <row r="106" s="2" customFormat="1" ht="18" customHeight="1">
      <c r="A106" s="37"/>
      <c r="B106" s="38"/>
      <c r="C106" s="39"/>
      <c r="D106" s="151" t="s">
        <v>141</v>
      </c>
      <c r="E106" s="146"/>
      <c r="F106" s="146"/>
      <c r="G106" s="39"/>
      <c r="H106" s="39"/>
      <c r="I106" s="39"/>
      <c r="J106" s="147">
        <v>0</v>
      </c>
      <c r="K106" s="39"/>
      <c r="L106" s="213"/>
      <c r="M106" s="214"/>
      <c r="N106" s="215" t="s">
        <v>48</v>
      </c>
      <c r="O106" s="214"/>
      <c r="P106" s="214"/>
      <c r="Q106" s="214"/>
      <c r="R106" s="214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7" t="s">
        <v>137</v>
      </c>
      <c r="AZ106" s="214"/>
      <c r="BA106" s="214"/>
      <c r="BB106" s="214"/>
      <c r="BC106" s="214"/>
      <c r="BD106" s="214"/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17" t="s">
        <v>8</v>
      </c>
      <c r="BK106" s="214"/>
      <c r="BL106" s="214"/>
      <c r="BM106" s="214"/>
    </row>
    <row r="107" s="2" customFormat="1" ht="18" customHeight="1">
      <c r="A107" s="37"/>
      <c r="B107" s="38"/>
      <c r="C107" s="39"/>
      <c r="D107" s="146" t="s">
        <v>142</v>
      </c>
      <c r="E107" s="39"/>
      <c r="F107" s="39"/>
      <c r="G107" s="39"/>
      <c r="H107" s="39"/>
      <c r="I107" s="39"/>
      <c r="J107" s="147">
        <f>ROUND(J32*T107,0)</f>
        <v>0</v>
      </c>
      <c r="K107" s="39"/>
      <c r="L107" s="213"/>
      <c r="M107" s="214"/>
      <c r="N107" s="215" t="s">
        <v>48</v>
      </c>
      <c r="O107" s="214"/>
      <c r="P107" s="214"/>
      <c r="Q107" s="214"/>
      <c r="R107" s="214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7" t="s">
        <v>143</v>
      </c>
      <c r="AZ107" s="214"/>
      <c r="BA107" s="214"/>
      <c r="BB107" s="214"/>
      <c r="BC107" s="214"/>
      <c r="BD107" s="214"/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17" t="s">
        <v>8</v>
      </c>
      <c r="BK107" s="214"/>
      <c r="BL107" s="214"/>
      <c r="BM107" s="214"/>
    </row>
    <row r="108" s="2" customForma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9.28" customHeight="1">
      <c r="A109" s="37"/>
      <c r="B109" s="38"/>
      <c r="C109" s="154" t="s">
        <v>117</v>
      </c>
      <c r="D109" s="155"/>
      <c r="E109" s="155"/>
      <c r="F109" s="155"/>
      <c r="G109" s="155"/>
      <c r="H109" s="155"/>
      <c r="I109" s="155"/>
      <c r="J109" s="156">
        <f>ROUND(J98+J101,0)</f>
        <v>0</v>
      </c>
      <c r="K109" s="155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0" t="s">
        <v>144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29" t="s">
        <v>17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6.25" customHeight="1">
      <c r="A118" s="37"/>
      <c r="B118" s="38"/>
      <c r="C118" s="39"/>
      <c r="D118" s="39"/>
      <c r="E118" s="196" t="str">
        <f>E7</f>
        <v>P5, Hlubočepy, Hlubočepská, přel.knn,nový knn-část přeložka, výkaz výměr</v>
      </c>
      <c r="F118" s="29"/>
      <c r="G118" s="29"/>
      <c r="H118" s="2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18"/>
      <c r="C119" s="29" t="s">
        <v>119</v>
      </c>
      <c r="D119" s="19"/>
      <c r="E119" s="19"/>
      <c r="F119" s="19"/>
      <c r="G119" s="19"/>
      <c r="H119" s="19"/>
      <c r="I119" s="19"/>
      <c r="J119" s="19"/>
      <c r="K119" s="19"/>
      <c r="L119" s="17"/>
    </row>
    <row r="120" s="2" customFormat="1" ht="16.5" customHeight="1">
      <c r="A120" s="37"/>
      <c r="B120" s="38"/>
      <c r="C120" s="39"/>
      <c r="D120" s="39"/>
      <c r="E120" s="196" t="s">
        <v>120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9" t="s">
        <v>121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932/Zhot - Materiál zhotovitel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9" t="s">
        <v>21</v>
      </c>
      <c r="D124" s="39"/>
      <c r="E124" s="39"/>
      <c r="F124" s="24" t="str">
        <f>F14</f>
        <v xml:space="preserve"> </v>
      </c>
      <c r="G124" s="39"/>
      <c r="H124" s="39"/>
      <c r="I124" s="29" t="s">
        <v>23</v>
      </c>
      <c r="J124" s="78" t="str">
        <f>IF(J14="","",J14)</f>
        <v>20. 7. 2021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29" t="s">
        <v>25</v>
      </c>
      <c r="D126" s="39"/>
      <c r="E126" s="39"/>
      <c r="F126" s="24" t="str">
        <f>E17</f>
        <v>MČ Praha 5</v>
      </c>
      <c r="G126" s="39"/>
      <c r="H126" s="39"/>
      <c r="I126" s="29" t="s">
        <v>33</v>
      </c>
      <c r="J126" s="33" t="str">
        <f>E23</f>
        <v>ELPO, kabelové sítě VN a NN,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29" t="s">
        <v>31</v>
      </c>
      <c r="D127" s="39"/>
      <c r="E127" s="39"/>
      <c r="F127" s="24" t="str">
        <f>IF(E20="","",E20)</f>
        <v>Vyplň údaj</v>
      </c>
      <c r="G127" s="39"/>
      <c r="H127" s="39"/>
      <c r="I127" s="29" t="s">
        <v>38</v>
      </c>
      <c r="J127" s="33" t="str">
        <f>E26</f>
        <v>Ing. Martin Krupička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219"/>
      <c r="B129" s="220"/>
      <c r="C129" s="221" t="s">
        <v>145</v>
      </c>
      <c r="D129" s="222" t="s">
        <v>68</v>
      </c>
      <c r="E129" s="222" t="s">
        <v>64</v>
      </c>
      <c r="F129" s="222" t="s">
        <v>65</v>
      </c>
      <c r="G129" s="222" t="s">
        <v>146</v>
      </c>
      <c r="H129" s="222" t="s">
        <v>147</v>
      </c>
      <c r="I129" s="222" t="s">
        <v>148</v>
      </c>
      <c r="J129" s="223" t="s">
        <v>126</v>
      </c>
      <c r="K129" s="224" t="s">
        <v>149</v>
      </c>
      <c r="L129" s="225"/>
      <c r="M129" s="99" t="s">
        <v>1</v>
      </c>
      <c r="N129" s="100" t="s">
        <v>47</v>
      </c>
      <c r="O129" s="100" t="s">
        <v>150</v>
      </c>
      <c r="P129" s="100" t="s">
        <v>151</v>
      </c>
      <c r="Q129" s="100" t="s">
        <v>152</v>
      </c>
      <c r="R129" s="100" t="s">
        <v>153</v>
      </c>
      <c r="S129" s="100" t="s">
        <v>154</v>
      </c>
      <c r="T129" s="101" t="s">
        <v>155</v>
      </c>
      <c r="U129" s="219"/>
      <c r="V129" s="219"/>
      <c r="W129" s="219"/>
      <c r="X129" s="219"/>
      <c r="Y129" s="219"/>
      <c r="Z129" s="219"/>
      <c r="AA129" s="219"/>
      <c r="AB129" s="219"/>
      <c r="AC129" s="219"/>
      <c r="AD129" s="219"/>
      <c r="AE129" s="219"/>
    </row>
    <row r="130" s="2" customFormat="1" ht="22.8" customHeight="1">
      <c r="A130" s="37"/>
      <c r="B130" s="38"/>
      <c r="C130" s="106" t="s">
        <v>156</v>
      </c>
      <c r="D130" s="39"/>
      <c r="E130" s="39"/>
      <c r="F130" s="39"/>
      <c r="G130" s="39"/>
      <c r="H130" s="39"/>
      <c r="I130" s="39"/>
      <c r="J130" s="226">
        <f>BK130</f>
        <v>0</v>
      </c>
      <c r="K130" s="39"/>
      <c r="L130" s="40"/>
      <c r="M130" s="102"/>
      <c r="N130" s="227"/>
      <c r="O130" s="103"/>
      <c r="P130" s="228">
        <f>SUM(P131:P134)</f>
        <v>0</v>
      </c>
      <c r="Q130" s="103"/>
      <c r="R130" s="228">
        <f>SUM(R131:R134)</f>
        <v>0</v>
      </c>
      <c r="S130" s="103"/>
      <c r="T130" s="229">
        <f>SUM(T131:T134)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4" t="s">
        <v>82</v>
      </c>
      <c r="AU130" s="14" t="s">
        <v>128</v>
      </c>
      <c r="BK130" s="230">
        <f>SUM(BK131:BK134)</f>
        <v>0</v>
      </c>
    </row>
    <row r="131" s="2" customFormat="1" ht="16.5" customHeight="1">
      <c r="A131" s="37"/>
      <c r="B131" s="38"/>
      <c r="C131" s="260" t="s">
        <v>8</v>
      </c>
      <c r="D131" s="260" t="s">
        <v>157</v>
      </c>
      <c r="E131" s="261" t="s">
        <v>523</v>
      </c>
      <c r="F131" s="262" t="s">
        <v>524</v>
      </c>
      <c r="G131" s="263" t="s">
        <v>171</v>
      </c>
      <c r="H131" s="264">
        <v>1</v>
      </c>
      <c r="I131" s="265"/>
      <c r="J131" s="266">
        <f>ROUND(I131*H131,0)</f>
        <v>0</v>
      </c>
      <c r="K131" s="267"/>
      <c r="L131" s="268"/>
      <c r="M131" s="269" t="s">
        <v>1</v>
      </c>
      <c r="N131" s="270" t="s">
        <v>48</v>
      </c>
      <c r="O131" s="90"/>
      <c r="P131" s="257">
        <f>O131*H131</f>
        <v>0</v>
      </c>
      <c r="Q131" s="257">
        <v>0</v>
      </c>
      <c r="R131" s="257">
        <f>Q131*H131</f>
        <v>0</v>
      </c>
      <c r="S131" s="257">
        <v>0</v>
      </c>
      <c r="T131" s="25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59" t="s">
        <v>172</v>
      </c>
      <c r="AT131" s="259" t="s">
        <v>157</v>
      </c>
      <c r="AU131" s="259" t="s">
        <v>83</v>
      </c>
      <c r="AY131" s="14" t="s">
        <v>160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4" t="s">
        <v>8</v>
      </c>
      <c r="BK131" s="150">
        <f>ROUND(I131*H131,0)</f>
        <v>0</v>
      </c>
      <c r="BL131" s="14" t="s">
        <v>172</v>
      </c>
      <c r="BM131" s="259" t="s">
        <v>525</v>
      </c>
    </row>
    <row r="132" s="2" customFormat="1" ht="16.5" customHeight="1">
      <c r="A132" s="37"/>
      <c r="B132" s="38"/>
      <c r="C132" s="260" t="s">
        <v>91</v>
      </c>
      <c r="D132" s="260" t="s">
        <v>157</v>
      </c>
      <c r="E132" s="261" t="s">
        <v>526</v>
      </c>
      <c r="F132" s="262" t="s">
        <v>527</v>
      </c>
      <c r="G132" s="263" t="s">
        <v>171</v>
      </c>
      <c r="H132" s="264">
        <v>5</v>
      </c>
      <c r="I132" s="265"/>
      <c r="J132" s="266">
        <f>ROUND(I132*H132,0)</f>
        <v>0</v>
      </c>
      <c r="K132" s="267"/>
      <c r="L132" s="268"/>
      <c r="M132" s="269" t="s">
        <v>1</v>
      </c>
      <c r="N132" s="270" t="s">
        <v>48</v>
      </c>
      <c r="O132" s="90"/>
      <c r="P132" s="257">
        <f>O132*H132</f>
        <v>0</v>
      </c>
      <c r="Q132" s="257">
        <v>0</v>
      </c>
      <c r="R132" s="257">
        <f>Q132*H132</f>
        <v>0</v>
      </c>
      <c r="S132" s="257">
        <v>0</v>
      </c>
      <c r="T132" s="25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59" t="s">
        <v>520</v>
      </c>
      <c r="AT132" s="259" t="s">
        <v>157</v>
      </c>
      <c r="AU132" s="259" t="s">
        <v>83</v>
      </c>
      <c r="AY132" s="14" t="s">
        <v>160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4" t="s">
        <v>8</v>
      </c>
      <c r="BK132" s="150">
        <f>ROUND(I132*H132,0)</f>
        <v>0</v>
      </c>
      <c r="BL132" s="14" t="s">
        <v>443</v>
      </c>
      <c r="BM132" s="259" t="s">
        <v>528</v>
      </c>
    </row>
    <row r="133" s="2" customFormat="1" ht="16.5" customHeight="1">
      <c r="A133" s="37"/>
      <c r="B133" s="38"/>
      <c r="C133" s="260" t="s">
        <v>159</v>
      </c>
      <c r="D133" s="260" t="s">
        <v>157</v>
      </c>
      <c r="E133" s="261" t="s">
        <v>529</v>
      </c>
      <c r="F133" s="262" t="s">
        <v>530</v>
      </c>
      <c r="G133" s="263" t="s">
        <v>166</v>
      </c>
      <c r="H133" s="264">
        <v>2</v>
      </c>
      <c r="I133" s="265"/>
      <c r="J133" s="266">
        <f>ROUND(I133*H133,0)</f>
        <v>0</v>
      </c>
      <c r="K133" s="267"/>
      <c r="L133" s="268"/>
      <c r="M133" s="269" t="s">
        <v>1</v>
      </c>
      <c r="N133" s="270" t="s">
        <v>48</v>
      </c>
      <c r="O133" s="90"/>
      <c r="P133" s="257">
        <f>O133*H133</f>
        <v>0</v>
      </c>
      <c r="Q133" s="257">
        <v>0</v>
      </c>
      <c r="R133" s="257">
        <f>Q133*H133</f>
        <v>0</v>
      </c>
      <c r="S133" s="257">
        <v>0</v>
      </c>
      <c r="T133" s="25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9" t="s">
        <v>520</v>
      </c>
      <c r="AT133" s="259" t="s">
        <v>157</v>
      </c>
      <c r="AU133" s="259" t="s">
        <v>83</v>
      </c>
      <c r="AY133" s="14" t="s">
        <v>160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4" t="s">
        <v>8</v>
      </c>
      <c r="BK133" s="150">
        <f>ROUND(I133*H133,0)</f>
        <v>0</v>
      </c>
      <c r="BL133" s="14" t="s">
        <v>443</v>
      </c>
      <c r="BM133" s="259" t="s">
        <v>531</v>
      </c>
    </row>
    <row r="134" s="2" customFormat="1" ht="16.5" customHeight="1">
      <c r="A134" s="37"/>
      <c r="B134" s="38"/>
      <c r="C134" s="260" t="s">
        <v>443</v>
      </c>
      <c r="D134" s="260" t="s">
        <v>157</v>
      </c>
      <c r="E134" s="261" t="s">
        <v>532</v>
      </c>
      <c r="F134" s="262" t="s">
        <v>533</v>
      </c>
      <c r="G134" s="263" t="s">
        <v>171</v>
      </c>
      <c r="H134" s="264">
        <v>1</v>
      </c>
      <c r="I134" s="265"/>
      <c r="J134" s="266">
        <f>ROUND(I134*H134,0)</f>
        <v>0</v>
      </c>
      <c r="K134" s="267"/>
      <c r="L134" s="268"/>
      <c r="M134" s="276" t="s">
        <v>1</v>
      </c>
      <c r="N134" s="277" t="s">
        <v>48</v>
      </c>
      <c r="O134" s="273"/>
      <c r="P134" s="274">
        <f>O134*H134</f>
        <v>0</v>
      </c>
      <c r="Q134" s="274">
        <v>0</v>
      </c>
      <c r="R134" s="274">
        <f>Q134*H134</f>
        <v>0</v>
      </c>
      <c r="S134" s="274">
        <v>0</v>
      </c>
      <c r="T134" s="27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59" t="s">
        <v>520</v>
      </c>
      <c r="AT134" s="259" t="s">
        <v>157</v>
      </c>
      <c r="AU134" s="259" t="s">
        <v>83</v>
      </c>
      <c r="AY134" s="14" t="s">
        <v>160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4" t="s">
        <v>8</v>
      </c>
      <c r="BK134" s="150">
        <f>ROUND(I134*H134,0)</f>
        <v>0</v>
      </c>
      <c r="BL134" s="14" t="s">
        <v>443</v>
      </c>
      <c r="BM134" s="259" t="s">
        <v>534</v>
      </c>
    </row>
    <row r="135" s="2" customFormat="1" ht="6.96" customHeight="1">
      <c r="A135" s="37"/>
      <c r="B135" s="65"/>
      <c r="C135" s="66"/>
      <c r="D135" s="66"/>
      <c r="E135" s="66"/>
      <c r="F135" s="66"/>
      <c r="G135" s="66"/>
      <c r="H135" s="66"/>
      <c r="I135" s="66"/>
      <c r="J135" s="66"/>
      <c r="K135" s="66"/>
      <c r="L135" s="40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vKpHfwkTetOMX42IrRFgGPg3V39YMk/nyxgeAn/WtJXGUEaOysUy0nDxDgTJeFAPVkSJZg01FkH1K9ABtk1CLQ==" hashValue="UHB55C3hyHkIlxt+utrUOD+Auv2sydJklWY8sLP7sWL2D9STOjjeJdM7lcqv5RgGWdANSAHdCQSzVCquVXSLsQ==" algorithmName="SHA-512" password="CC35"/>
  <autoFilter ref="C129:K13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2:F102"/>
    <mergeCell ref="D103:F103"/>
    <mergeCell ref="D104:F104"/>
    <mergeCell ref="D105:F105"/>
    <mergeCell ref="D106:F106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DESKTOP-PBJRPAC\rudna</dc:creator>
  <cp:lastModifiedBy>DESKTOP-PBJRPAC\rudna</cp:lastModifiedBy>
  <dcterms:created xsi:type="dcterms:W3CDTF">2021-07-20T10:52:11Z</dcterms:created>
  <dcterms:modified xsi:type="dcterms:W3CDTF">2021-07-20T10:52:16Z</dcterms:modified>
</cp:coreProperties>
</file>