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S:\Akce\2021\31-2021 Hennerova, U Nesypky, Na Hřebenkách\U Nesypky\Rozpočet\"/>
    </mc:Choice>
  </mc:AlternateContent>
  <bookViews>
    <workbookView xWindow="0" yWindow="0" windowWidth="0" windowHeight="0"/>
  </bookViews>
  <sheets>
    <sheet name="Rekapitulace stavby" sheetId="1" r:id="rId1"/>
    <sheet name="31-2021 - Chodníkový prog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'31-2021 - Chodníkový prog...'!$C$124:$K$249</definedName>
    <definedName name="_xlnm.Print_Area" localSheetId="1">'31-2021 - Chodníkový prog...'!$C$4:$J$76,'31-2021 - Chodníkový prog...'!$C$114:$K$249</definedName>
    <definedName name="_xlnm.Print_Titles" localSheetId="1">'31-2021 - Chodníkový prog...'!$124:$124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49"/>
  <c r="BH249"/>
  <c r="BG249"/>
  <c r="BF249"/>
  <c r="T249"/>
  <c r="T248"/>
  <c r="R249"/>
  <c r="R248"/>
  <c r="P249"/>
  <c r="P248"/>
  <c r="BI247"/>
  <c r="BH247"/>
  <c r="BG247"/>
  <c r="BF247"/>
  <c r="T247"/>
  <c r="T246"/>
  <c r="R247"/>
  <c r="R246"/>
  <c r="P247"/>
  <c r="P246"/>
  <c r="BI245"/>
  <c r="BH245"/>
  <c r="BG245"/>
  <c r="BF245"/>
  <c r="T245"/>
  <c r="T244"/>
  <c r="R245"/>
  <c r="R244"/>
  <c r="P245"/>
  <c r="P244"/>
  <c r="BI243"/>
  <c r="BH243"/>
  <c r="BG243"/>
  <c r="BF243"/>
  <c r="T243"/>
  <c r="R243"/>
  <c r="P243"/>
  <c r="BI242"/>
  <c r="BH242"/>
  <c r="BG242"/>
  <c r="BF242"/>
  <c r="T242"/>
  <c r="R242"/>
  <c r="P242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8"/>
  <c r="BH128"/>
  <c r="BG128"/>
  <c r="BF128"/>
  <c r="T128"/>
  <c r="R128"/>
  <c r="P128"/>
  <c r="J122"/>
  <c r="J121"/>
  <c r="F121"/>
  <c r="F119"/>
  <c r="E117"/>
  <c r="J90"/>
  <c r="J89"/>
  <c r="F89"/>
  <c r="F87"/>
  <c r="E85"/>
  <c r="J16"/>
  <c r="E16"/>
  <c r="F122"/>
  <c r="J15"/>
  <c r="J10"/>
  <c r="J87"/>
  <c i="1" r="L90"/>
  <c r="AM90"/>
  <c r="AM89"/>
  <c r="L89"/>
  <c r="AM87"/>
  <c r="L87"/>
  <c r="L85"/>
  <c r="L84"/>
  <c i="2" r="BK242"/>
  <c r="J226"/>
  <c r="J223"/>
  <c r="J214"/>
  <c r="BK213"/>
  <c r="J211"/>
  <c r="BK210"/>
  <c r="BK203"/>
  <c r="BK200"/>
  <c r="J190"/>
  <c r="J176"/>
  <c r="J175"/>
  <c r="J171"/>
  <c r="J167"/>
  <c r="J164"/>
  <c r="J162"/>
  <c r="J152"/>
  <c r="J148"/>
  <c r="BK147"/>
  <c r="J143"/>
  <c r="J137"/>
  <c r="J133"/>
  <c r="BK247"/>
  <c r="J245"/>
  <c r="J243"/>
  <c r="J236"/>
  <c r="J232"/>
  <c r="J229"/>
  <c r="BK226"/>
  <c r="J217"/>
  <c r="BK214"/>
  <c r="J209"/>
  <c r="J206"/>
  <c r="J205"/>
  <c r="J203"/>
  <c r="J202"/>
  <c r="J197"/>
  <c r="BK190"/>
  <c r="J183"/>
  <c r="BK180"/>
  <c r="BK179"/>
  <c r="J177"/>
  <c r="J173"/>
  <c r="J170"/>
  <c r="BK164"/>
  <c r="BK162"/>
  <c r="J160"/>
  <c r="BK156"/>
  <c r="BK145"/>
  <c r="BK137"/>
  <c r="BK249"/>
  <c r="J247"/>
  <c r="J242"/>
  <c r="J235"/>
  <c r="J230"/>
  <c r="BK229"/>
  <c r="BK227"/>
  <c r="BK217"/>
  <c r="J215"/>
  <c r="J213"/>
  <c r="BK207"/>
  <c r="BK206"/>
  <c r="BK205"/>
  <c r="BK199"/>
  <c r="BK192"/>
  <c r="BK186"/>
  <c r="J184"/>
  <c r="J181"/>
  <c r="J179"/>
  <c r="J178"/>
  <c r="BK175"/>
  <c r="J172"/>
  <c r="BK170"/>
  <c r="BK167"/>
  <c r="BK160"/>
  <c r="BK158"/>
  <c r="BK154"/>
  <c r="J147"/>
  <c r="J145"/>
  <c r="BK133"/>
  <c r="BK128"/>
  <c r="BK243"/>
  <c r="BK237"/>
  <c r="BK236"/>
  <c r="BK235"/>
  <c r="BK232"/>
  <c r="J227"/>
  <c r="J224"/>
  <c r="BK222"/>
  <c r="BK211"/>
  <c r="J210"/>
  <c r="BK209"/>
  <c r="J201"/>
  <c r="BK196"/>
  <c r="BK188"/>
  <c r="BK184"/>
  <c r="BK183"/>
  <c r="BK181"/>
  <c r="BK178"/>
  <c r="BK177"/>
  <c r="BK173"/>
  <c r="BK171"/>
  <c r="J154"/>
  <c r="BK148"/>
  <c r="BK141"/>
  <c r="J249"/>
  <c r="BK245"/>
  <c r="J237"/>
  <c r="BK230"/>
  <c r="BK224"/>
  <c r="BK223"/>
  <c r="J222"/>
  <c r="BK215"/>
  <c r="J207"/>
  <c r="BK202"/>
  <c r="BK201"/>
  <c r="J200"/>
  <c r="J199"/>
  <c r="J196"/>
  <c r="J194"/>
  <c r="J188"/>
  <c r="J186"/>
  <c r="J180"/>
  <c r="BK176"/>
  <c r="BK172"/>
  <c r="BK165"/>
  <c r="J135"/>
  <c r="BK197"/>
  <c r="BK194"/>
  <c r="J192"/>
  <c r="J165"/>
  <c r="J158"/>
  <c r="J156"/>
  <c r="BK152"/>
  <c r="BK143"/>
  <c r="J141"/>
  <c r="BK135"/>
  <c r="J128"/>
  <c i="1" r="AS94"/>
  <c i="2" l="1" r="BK127"/>
  <c r="P169"/>
  <c r="R204"/>
  <c r="T127"/>
  <c r="T204"/>
  <c r="P127"/>
  <c r="R169"/>
  <c r="P198"/>
  <c r="T198"/>
  <c r="BK221"/>
  <c r="J221"/>
  <c r="J100"/>
  <c r="P225"/>
  <c r="R127"/>
  <c r="T169"/>
  <c r="BK204"/>
  <c r="J204"/>
  <c r="J99"/>
  <c r="R221"/>
  <c r="T221"/>
  <c r="R225"/>
  <c r="BK234"/>
  <c r="J234"/>
  <c r="J102"/>
  <c r="T234"/>
  <c r="BK169"/>
  <c r="J169"/>
  <c r="J97"/>
  <c r="BK198"/>
  <c r="J198"/>
  <c r="J98"/>
  <c r="R198"/>
  <c r="P204"/>
  <c r="P221"/>
  <c r="BK225"/>
  <c r="J225"/>
  <c r="J101"/>
  <c r="T225"/>
  <c r="P234"/>
  <c r="R234"/>
  <c r="BK241"/>
  <c r="J241"/>
  <c r="J104"/>
  <c r="P241"/>
  <c r="P240"/>
  <c r="R241"/>
  <c r="R240"/>
  <c r="T241"/>
  <c r="T240"/>
  <c r="BE141"/>
  <c r="BE147"/>
  <c r="BE148"/>
  <c r="BE160"/>
  <c r="BE128"/>
  <c r="BE133"/>
  <c r="BE164"/>
  <c r="BE177"/>
  <c r="BE179"/>
  <c r="BE188"/>
  <c r="BE192"/>
  <c r="BE226"/>
  <c r="BE229"/>
  <c r="BE235"/>
  <c r="BE243"/>
  <c r="F90"/>
  <c r="BE137"/>
  <c r="BE152"/>
  <c r="BE162"/>
  <c r="BE172"/>
  <c r="BE186"/>
  <c r="BE194"/>
  <c r="BE199"/>
  <c r="BE200"/>
  <c r="BE202"/>
  <c r="BE203"/>
  <c r="BE205"/>
  <c r="BE215"/>
  <c r="BE230"/>
  <c r="BE232"/>
  <c r="BE242"/>
  <c r="BE245"/>
  <c r="J119"/>
  <c r="BE156"/>
  <c r="BE173"/>
  <c r="BE176"/>
  <c r="BE180"/>
  <c r="BE190"/>
  <c r="BE197"/>
  <c r="BE211"/>
  <c r="BE214"/>
  <c r="BE222"/>
  <c r="BE236"/>
  <c r="BE237"/>
  <c r="BE135"/>
  <c r="BE143"/>
  <c r="BE154"/>
  <c r="BE158"/>
  <c r="BE167"/>
  <c r="BE171"/>
  <c r="BE175"/>
  <c r="BE178"/>
  <c r="BE181"/>
  <c r="BE183"/>
  <c r="BE184"/>
  <c r="BE196"/>
  <c r="BE207"/>
  <c r="BE213"/>
  <c r="BE217"/>
  <c r="BE223"/>
  <c r="BE247"/>
  <c r="BE249"/>
  <c r="BE145"/>
  <c r="BE165"/>
  <c r="BE170"/>
  <c r="BE201"/>
  <c r="BE206"/>
  <c r="BE209"/>
  <c r="BE210"/>
  <c r="BE224"/>
  <c r="BE227"/>
  <c r="BK244"/>
  <c r="J244"/>
  <c r="J105"/>
  <c r="BK246"/>
  <c r="J246"/>
  <c r="J106"/>
  <c r="BK248"/>
  <c r="J248"/>
  <c r="J107"/>
  <c r="F33"/>
  <c i="1" r="BB95"/>
  <c r="BB94"/>
  <c r="AX94"/>
  <c i="2" r="F32"/>
  <c i="1" r="BA95"/>
  <c r="BA94"/>
  <c r="W30"/>
  <c i="2" r="F34"/>
  <c i="1" r="BC95"/>
  <c r="BC94"/>
  <c r="W32"/>
  <c i="2" r="F35"/>
  <c i="1" r="BD95"/>
  <c r="BD94"/>
  <c r="W33"/>
  <c i="2" r="J32"/>
  <c i="1" r="AW95"/>
  <c i="2" l="1" r="P126"/>
  <c r="P125"/>
  <c i="1" r="AU95"/>
  <c i="2" r="R126"/>
  <c r="R125"/>
  <c r="T126"/>
  <c r="T125"/>
  <c r="BK126"/>
  <c r="J126"/>
  <c r="J95"/>
  <c r="J127"/>
  <c r="J96"/>
  <c r="BK240"/>
  <c r="J240"/>
  <c r="J103"/>
  <c i="1" r="AU94"/>
  <c r="AW94"/>
  <c r="AK30"/>
  <c r="W31"/>
  <c i="2" r="F31"/>
  <c i="1" r="AZ95"/>
  <c r="AZ94"/>
  <c r="W29"/>
  <c r="AY94"/>
  <c i="2" r="J31"/>
  <c i="1" r="AV95"/>
  <c r="AT95"/>
  <c i="2" l="1" r="BK125"/>
  <c r="J125"/>
  <c r="J94"/>
  <c i="1" r="AV94"/>
  <c r="AK29"/>
  <c i="2" l="1" r="J28"/>
  <c i="1" r="AG95"/>
  <c r="AG94"/>
  <c r="AT94"/>
  <c l="1" r="AN95"/>
  <c i="2" r="J37"/>
  <c i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<sst xmlns="http://schemas.openxmlformats.org/spreadsheetml/2006/main">
  <si>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</si>
  <si>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</si>
  <si>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</si>
  <si>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</si>
  <si>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{0742055a-ca96-4fd9-bb19-cee3d0b31c37}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</si>
  <si>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</si>
  <si>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</si>
  <si>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</si>
  <si>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</si>
  <si>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</si>
  <si>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</si>
  <si>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</si>
  <si>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</si>
  <si>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</si>
  <si>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31-2021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</si>
  <si>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</si>
  <si>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</si>
  <si>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Chodníkový program P5 - oblast U Nesypky</t>
  </si>
  <si>
    <t>KSO:</t>
  </si>
  <si>
    <t>CC-CZ:</t>
  </si>
  <si>
    <t>Místo:</t>
  </si>
  <si>
    <t>ul. U Nesypky</t>
  </si>
  <si>
    <t>Datum:</t>
  </si>
  <si>
    <t>25. 5. 2021</t>
  </si>
  <si>
    <t>Zadavatel:</t>
  </si>
  <si>
    <t>IČ:</t>
  </si>
  <si>
    <t>00063631</t>
  </si>
  <si>
    <t>MČ Praha 5</t>
  </si>
  <si>
    <t>DIČ:</t>
  </si>
  <si>
    <t>CZ00063631</t>
  </si>
  <si>
    <t>Uchazeč:</t>
  </si>
  <si>
    <t>Vyplň údaj</t>
  </si>
  <si>
    <t>Projektant:</t>
  </si>
  <si>
    <t>62584332</t>
  </si>
  <si>
    <t>Sinpps s.r.o</t>
  </si>
  <si>
    <t>CZ62584332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</si>
  <si>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</si>
  <si>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</si>
  <si>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</si>
  <si>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</si>
  <si>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</si>
  <si>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</si>
  <si>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</si>
  <si>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</si>
  <si>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</si>
  <si>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</si>
  <si>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</si>
  <si>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</si>
  <si>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</si>
  <si>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</si>
  <si>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</si>
  <si>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</si>
  <si>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</si>
  <si>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</si>
  <si>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</si>
  <si>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</si>
  <si>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</si>
  <si>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</si>
  <si>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</si>
  <si>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</si>
  <si>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</si>
  <si>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</si>
  <si>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</si>
  <si>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</si>
  <si>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</si>
  <si>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</si>
  <si>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</si>
  <si>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</si>
  <si>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</si>
  <si>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</si>
  <si>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</si>
  <si>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</si>
  <si>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</si>
  <si>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</si>
  <si>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</si>
  <si>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</si>
  <si>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</si>
  <si>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</si>
  <si>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</si>
  <si>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</si>
  <si>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</si>
  <si>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</si>
  <si>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</si>
  <si>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</si>
  <si>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</si>
  <si>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</si>
  <si>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</si>
  <si>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</si>
  <si>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</si>
  <si>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</si>
  <si>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</si>
  <si>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</si>
  <si>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</si>
  <si>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</si>
  <si>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</si>
  <si>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</si>
  <si>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</si>
  <si>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</si>
  <si>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10 - Dopravní značení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</si>
  <si>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</si>
  <si>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</si>
  <si>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</si>
  <si>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</si>
  <si>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</si>
  <si>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</si>
  <si>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</si>
  <si>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</si>
  <si>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</si>
  <si>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</si>
  <si>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</si>
  <si>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</si>
  <si>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</si>
  <si>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</si>
  <si>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</si>
  <si>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</si>
  <si>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</si>
  <si>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</si>
  <si>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</si>
  <si>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</si>
  <si>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</si>
  <si>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</si>
  <si>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</si>
  <si>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</si>
  <si>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</si>
  <si>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113107342</t>
  </si>
  <si>
    <t>Odstranění podkladu živičného tl 100 mm strojně pl do 50 m2 - po částech (chodník+sjezdy+komunikace)</t>
  </si>
  <si>
    <t>m2</t>
  </si>
  <si>
    <t>CS ÚRS 2021 01</t>
  </si>
  <si>
    <t>4</t>
  </si>
  <si>
    <t>1086017860</t>
  </si>
  <si>
    <t>VV</t>
  </si>
  <si>
    <t>150*0,75 "odečteno z CAD, komunikace</t>
  </si>
  <si>
    <t>4+187 "odečteno z CAD, chodník</t>
  </si>
  <si>
    <t>80 "odečteno z CAD, sjezdy</t>
  </si>
  <si>
    <t>Součet</t>
  </si>
  <si>
    <t>113106185</t>
  </si>
  <si>
    <t>Rozebrání dlažeb vozovek z drobných kostek s ložem z kameniva strojně pl do 50 m2 (sjezdy) -&gt; zůstává na stavbě</t>
  </si>
  <si>
    <t>207481546</t>
  </si>
  <si>
    <t>37+9 "odečteno z CAD</t>
  </si>
  <si>
    <t>3</t>
  </si>
  <si>
    <t>113107330</t>
  </si>
  <si>
    <t>Odstranění podkladu z betonu prostého tl 100 mm strojně pl do 50 m2 - po částech (chodník)</t>
  </si>
  <si>
    <t>1981987504</t>
  </si>
  <si>
    <t>4+187 "odečteno z CAD</t>
  </si>
  <si>
    <t>113107331</t>
  </si>
  <si>
    <t>Odstranění podkladu z betonu prostého tl 150 mm strojně pl do 50 m2 - po částech (sjezdy+komunikace)</t>
  </si>
  <si>
    <t>-348708960</t>
  </si>
  <si>
    <t>150*0,25 "odečteno z CAD, komunikace</t>
  </si>
  <si>
    <t>46+80 "odečteno z CAD, sjezdy</t>
  </si>
  <si>
    <t>5</t>
  </si>
  <si>
    <t>113107311</t>
  </si>
  <si>
    <t>Odstranění podkladu z kameniva těženého tl 100 mm strojně pl do 50 m2 - po částech (chodník)</t>
  </si>
  <si>
    <t>-1545414023</t>
  </si>
  <si>
    <t>6</t>
  </si>
  <si>
    <t>113107322</t>
  </si>
  <si>
    <t>Odstranění podkladu z kameniva drceného tl 200 mm strojně pl do 50 m2 - po částech (sjezdy)</t>
  </si>
  <si>
    <t>-1122139428</t>
  </si>
  <si>
    <t>7</t>
  </si>
  <si>
    <t>113201112</t>
  </si>
  <si>
    <t>Vytrhání obrub silničních ležatých -&gt; zůstane na stavbě</t>
  </si>
  <si>
    <t>m</t>
  </si>
  <si>
    <t>-1107679183</t>
  </si>
  <si>
    <t>105-10 "odečteno z CAD, OP1</t>
  </si>
  <si>
    <t>8</t>
  </si>
  <si>
    <t>113201112-1</t>
  </si>
  <si>
    <t>Vytrhání obrub silničních ležatých -&gt; odvoz na skládku</t>
  </si>
  <si>
    <t>-1181734694</t>
  </si>
  <si>
    <t>9</t>
  </si>
  <si>
    <t>113203111</t>
  </si>
  <si>
    <t>Vytrhání obrub z dlažebních kostek -&gt; odvoz na skládku</t>
  </si>
  <si>
    <t>-339531615</t>
  </si>
  <si>
    <t>10 "odetčeno z CAD, linka z VD</t>
  </si>
  <si>
    <t>10 "odečteno z CAD, 2linka z DD</t>
  </si>
  <si>
    <t>10</t>
  </si>
  <si>
    <t>122251101</t>
  </si>
  <si>
    <t>Odkopávky a prokopávky nezapažené v hornině třídy těžitelnosti I, skupiny 3 objem do 20 m3 strojně</t>
  </si>
  <si>
    <t>m3</t>
  </si>
  <si>
    <t>-2098586266</t>
  </si>
  <si>
    <t>120*0,1</t>
  </si>
  <si>
    <t>11</t>
  </si>
  <si>
    <t>132251101</t>
  </si>
  <si>
    <t xml:space="preserve">Hloubení rýh nezapažených  š do 800 mm v hornině třídy těžitelnosti I, skupiny 3 objem do 20 m3 strojně</t>
  </si>
  <si>
    <t>-2024320069</t>
  </si>
  <si>
    <t>105*0,1+235*0,05 "OP1+linka VD</t>
  </si>
  <si>
    <t>12</t>
  </si>
  <si>
    <t>162751117</t>
  </si>
  <si>
    <t>Vodorovné přemístění do 10000 m výkopku/sypaniny z horniny třídy těžitelnosti I, skupiny 1 až 3</t>
  </si>
  <si>
    <t>167520502</t>
  </si>
  <si>
    <t>22,25+12</t>
  </si>
  <si>
    <t>13</t>
  </si>
  <si>
    <t>162751119</t>
  </si>
  <si>
    <t>Příplatek k vodorovnému přemístění výkopku/sypaniny z horniny třídy těžitelnosti I, skupiny 1 až 3 ZKD 1000 m přes 10000 m (15x)</t>
  </si>
  <si>
    <t>763657670</t>
  </si>
  <si>
    <t>34,25*15</t>
  </si>
  <si>
    <t>14</t>
  </si>
  <si>
    <t>181351003</t>
  </si>
  <si>
    <t>Rozprostření ornice tl vrstvy do 200 mm pl do 100 m2 v rovině nebo ve svahu do 1:5 strojně</t>
  </si>
  <si>
    <t>2116683685</t>
  </si>
  <si>
    <t>120 "odečteno z CAD</t>
  </si>
  <si>
    <t>M</t>
  </si>
  <si>
    <t>10364100</t>
  </si>
  <si>
    <t>zemina pro terénní úpravy - tříděná</t>
  </si>
  <si>
    <t>t</t>
  </si>
  <si>
    <t>-131093789</t>
  </si>
  <si>
    <t>120*0,1*1,6</t>
  </si>
  <si>
    <t>16</t>
  </si>
  <si>
    <t>181411133</t>
  </si>
  <si>
    <t>Založení parkového trávníku výsevem plochy do 1000 m2 ve svahu do 1:1</t>
  </si>
  <si>
    <t>75964307</t>
  </si>
  <si>
    <t>17</t>
  </si>
  <si>
    <t>00572410</t>
  </si>
  <si>
    <t>osivo směs travní parková</t>
  </si>
  <si>
    <t>kg</t>
  </si>
  <si>
    <t>-1831394919</t>
  </si>
  <si>
    <t>120*0,02 'Přepočtené koeficientem množství</t>
  </si>
  <si>
    <t>18</t>
  </si>
  <si>
    <t>181102302</t>
  </si>
  <si>
    <t>Úprava pláně v zářezech se zhutněním</t>
  </si>
  <si>
    <t>-656321832</t>
  </si>
  <si>
    <t>191+126</t>
  </si>
  <si>
    <t>Komunikace pozemní</t>
  </si>
  <si>
    <t>19</t>
  </si>
  <si>
    <t>564831111</t>
  </si>
  <si>
    <t>Podklad ze štěrkodrtě ŠD tl 100 mm (chodník)</t>
  </si>
  <si>
    <t>785588059</t>
  </si>
  <si>
    <t>20</t>
  </si>
  <si>
    <t>567121109</t>
  </si>
  <si>
    <t>Podklad ze směsi stmelené cementem SC C 3/4 (SC I) tl 100 mm (chodník)</t>
  </si>
  <si>
    <t>-1184807402</t>
  </si>
  <si>
    <t>591442111</t>
  </si>
  <si>
    <t>Kladení dlažby z mozaiky dvou a vícebarevné komunikací pro pěší lože z MC (chodník)</t>
  </si>
  <si>
    <t>-484725613</t>
  </si>
  <si>
    <t>22</t>
  </si>
  <si>
    <t>58381006</t>
  </si>
  <si>
    <t>kostka dlažební mozaika řezaná mramor 4/6 (cena včetně dodání z lomu na deponii zhotovitele)</t>
  </si>
  <si>
    <t>-1364869587</t>
  </si>
  <si>
    <t>187*1,1</t>
  </si>
  <si>
    <t>23</t>
  </si>
  <si>
    <t>564851111-1</t>
  </si>
  <si>
    <t>Podklad ze štěrkodrtě ŠD tl 150 mm (chodník MA)</t>
  </si>
  <si>
    <t>1540510819</t>
  </si>
  <si>
    <t>24</t>
  </si>
  <si>
    <t>565145101</t>
  </si>
  <si>
    <t>Asfaltový beton vrstva podkladní ACP 16 (obalované kamenivo OKS) tl 60 mm š do 1,5 m (chodník MA)</t>
  </si>
  <si>
    <t>-121387491</t>
  </si>
  <si>
    <t>25</t>
  </si>
  <si>
    <t>578142115</t>
  </si>
  <si>
    <t>Litý asfalt MA 8 (LAJ) tl 40 mm š do 3 m z nemodifikovaného asfaltu (chodník MA)</t>
  </si>
  <si>
    <t>-1582649149</t>
  </si>
  <si>
    <t>26</t>
  </si>
  <si>
    <t>578901113</t>
  </si>
  <si>
    <t>Zdrsňovací posyp litého asfaltu v množství 8 kg/m2 (chodník MA)</t>
  </si>
  <si>
    <t>-1979250641</t>
  </si>
  <si>
    <t>27</t>
  </si>
  <si>
    <t>564851111</t>
  </si>
  <si>
    <t>Podklad ze štěrkodrtě ŠD tl 150 mm (sjezdy)</t>
  </si>
  <si>
    <t>-387190655</t>
  </si>
  <si>
    <t>28</t>
  </si>
  <si>
    <t>567121111</t>
  </si>
  <si>
    <t>Podklad ze směsi stmelené cementem SC C 3/4 (SC I) tl 120 mm (sjezdy)</t>
  </si>
  <si>
    <t>-1469936809</t>
  </si>
  <si>
    <t>29</t>
  </si>
  <si>
    <t>591211111-1</t>
  </si>
  <si>
    <t>Kladení dlažby z kostek drobných z kamene do lože z kameniva těženého tl 50 mm (sjezdy)</t>
  </si>
  <si>
    <t>-1917332253</t>
  </si>
  <si>
    <t>125-46-17-10,5</t>
  </si>
  <si>
    <t>30</t>
  </si>
  <si>
    <t>58381007-1</t>
  </si>
  <si>
    <t>kostka dlažební žula drobná 8/10 - ze skladu TSK hl. m. Prahy</t>
  </si>
  <si>
    <t>235872216</t>
  </si>
  <si>
    <t>31</t>
  </si>
  <si>
    <t>591431111R-3</t>
  </si>
  <si>
    <t>Kladení mramorových desek do lože z MC (sjezdy)</t>
  </si>
  <si>
    <t>-863719953</t>
  </si>
  <si>
    <t>10,5 "odečteno z CAD</t>
  </si>
  <si>
    <t>32</t>
  </si>
  <si>
    <t>583R0023</t>
  </si>
  <si>
    <t>Mramorové desky broušené</t>
  </si>
  <si>
    <t>-479207251</t>
  </si>
  <si>
    <t>33</t>
  </si>
  <si>
    <t>591431111R-5</t>
  </si>
  <si>
    <t>Kladení dlažby COMCON do lože z MC (sjezdy)</t>
  </si>
  <si>
    <t>-1951115816</t>
  </si>
  <si>
    <t>17 "odečteno z CAD</t>
  </si>
  <si>
    <t>34</t>
  </si>
  <si>
    <t>583R001</t>
  </si>
  <si>
    <t>Dlažba COMCON</t>
  </si>
  <si>
    <t>1931650655</t>
  </si>
  <si>
    <t>35</t>
  </si>
  <si>
    <t>567121114</t>
  </si>
  <si>
    <t>Podklad ze směsi stmelené cementem SC C 3/4 (SC I) tl 150 mm (komunikace)</t>
  </si>
  <si>
    <t>989728519</t>
  </si>
  <si>
    <t>150*0,25</t>
  </si>
  <si>
    <t>36</t>
  </si>
  <si>
    <t>565145101-1</t>
  </si>
  <si>
    <t>Asfaltový beton vrstva podkladní ACP 16 (obalované kamenivo OKS) tl 60 mm š do 1,5 m (komunikace)</t>
  </si>
  <si>
    <t>1578500935</t>
  </si>
  <si>
    <t>150*0,5</t>
  </si>
  <si>
    <t>37</t>
  </si>
  <si>
    <t>578143113-1</t>
  </si>
  <si>
    <t>Litý asfalt MA 11 (LAS) tl 40 mm š do 3 m z nemodifikovaného asfaltu (komunikace)</t>
  </si>
  <si>
    <t>-487577193</t>
  </si>
  <si>
    <t>38</t>
  </si>
  <si>
    <t>578901114</t>
  </si>
  <si>
    <t>Zdrsňovací posyp litého asfaltu v množství 10 kg/m2 (komunikace)</t>
  </si>
  <si>
    <t>-1295375089</t>
  </si>
  <si>
    <t>Trubní vedení</t>
  </si>
  <si>
    <t>39</t>
  </si>
  <si>
    <t>899231111</t>
  </si>
  <si>
    <t>Výšková úprava uličního vstupu nebo vpusti do 200 mm zvýšením mříže</t>
  </si>
  <si>
    <t>kus</t>
  </si>
  <si>
    <t>-182879993</t>
  </si>
  <si>
    <t>40</t>
  </si>
  <si>
    <t>899331111</t>
  </si>
  <si>
    <t>Výšková úprava uličního vstupu nebo vpusti do 200 mm zvýšením poklopu</t>
  </si>
  <si>
    <t>469722400</t>
  </si>
  <si>
    <t>41</t>
  </si>
  <si>
    <t>56230625</t>
  </si>
  <si>
    <t>poklop šachtový čtvercový 500x500mm C250 kompozitní termoplast s rámem pro zabetonování</t>
  </si>
  <si>
    <t>-1789019127</t>
  </si>
  <si>
    <t>42</t>
  </si>
  <si>
    <t>899431111</t>
  </si>
  <si>
    <t>Výšková úprava uličního vstupu nebo vpusti do 200 mm zvýšením krycího hrnce, šoupěte nebo hydrantu</t>
  </si>
  <si>
    <t>-1050560679</t>
  </si>
  <si>
    <t>43</t>
  </si>
  <si>
    <t>42291352</t>
  </si>
  <si>
    <t>poklop litinový šoupátkový pro zemní soupravy osazení do terénu a do vozovky</t>
  </si>
  <si>
    <t>313362631</t>
  </si>
  <si>
    <t>Ostatní konstrukce a práce, bourání</t>
  </si>
  <si>
    <t>44</t>
  </si>
  <si>
    <t>914511111</t>
  </si>
  <si>
    <t>Montáž sloupku dopravních značek délky do 3,5 m s betonovým základem</t>
  </si>
  <si>
    <t>8687734</t>
  </si>
  <si>
    <t>45</t>
  </si>
  <si>
    <t>916111113</t>
  </si>
  <si>
    <t>Osazení obruby z velkých kostek s boční opěrou do lože z betonu prostého</t>
  </si>
  <si>
    <t>38614385</t>
  </si>
  <si>
    <t>46</t>
  </si>
  <si>
    <t>58381008</t>
  </si>
  <si>
    <t>kostka dlažební žula velká 15/17 - ze skladu TSK hl. m. Prahy</t>
  </si>
  <si>
    <t>-2116715841</t>
  </si>
  <si>
    <t>235/6,25</t>
  </si>
  <si>
    <t>47</t>
  </si>
  <si>
    <t>916241113</t>
  </si>
  <si>
    <t>Osazení obrubníku kamenného ležatého s boční opěrou do lože z betonu prostého</t>
  </si>
  <si>
    <t>574024046</t>
  </si>
  <si>
    <t>48</t>
  </si>
  <si>
    <t>58380002</t>
  </si>
  <si>
    <t>obrubník kamenný žulový přímý 320x240mm - ze skladu TSK hl. m. Prahy</t>
  </si>
  <si>
    <t>-997319233</t>
  </si>
  <si>
    <t>49</t>
  </si>
  <si>
    <t>916991121</t>
  </si>
  <si>
    <t>Lože pod obrubníky z betonu prostého</t>
  </si>
  <si>
    <t>1262908015</t>
  </si>
  <si>
    <t>105*0,1+235*0,07</t>
  </si>
  <si>
    <t>50</t>
  </si>
  <si>
    <t>919112213</t>
  </si>
  <si>
    <t>Řezání spár pro vytvoření komůrky š 10 mm hl 25 mm pro těsnící zálivku v živičném krytu</t>
  </si>
  <si>
    <t>-1669865498</t>
  </si>
  <si>
    <t>51</t>
  </si>
  <si>
    <t>919735111</t>
  </si>
  <si>
    <t>Řezání stávajícího živičného krytu hl do 50 mm</t>
  </si>
  <si>
    <t>-402661499</t>
  </si>
  <si>
    <t>52</t>
  </si>
  <si>
    <t>979024443</t>
  </si>
  <si>
    <t>Očištění vybouraných obrubníků a krajníků silničních</t>
  </si>
  <si>
    <t>-630181731</t>
  </si>
  <si>
    <t>105</t>
  </si>
  <si>
    <t>53</t>
  </si>
  <si>
    <t>979071121</t>
  </si>
  <si>
    <t>Očištění dlažebních kostek drobných s původním spárováním kamenivem těženým</t>
  </si>
  <si>
    <t>1968619366</t>
  </si>
  <si>
    <t>(10+10)*0,1 "linka DD, VD</t>
  </si>
  <si>
    <t>Dopravní značení</t>
  </si>
  <si>
    <t>54</t>
  </si>
  <si>
    <t>915111116</t>
  </si>
  <si>
    <t>Vodorovné dopravní značení dělící čáry souvislé š 125 mm retroreflexní modrá barva</t>
  </si>
  <si>
    <t>1255033784</t>
  </si>
  <si>
    <t>55</t>
  </si>
  <si>
    <t>915211116</t>
  </si>
  <si>
    <t>Vodorovné dopravní značení dělící čáry souvislé š 125 mm retroreflexní modrá plast</t>
  </si>
  <si>
    <t>-1776142676</t>
  </si>
  <si>
    <t>56</t>
  </si>
  <si>
    <t>915611111</t>
  </si>
  <si>
    <t>Předznačení vodorovného liniového značení</t>
  </si>
  <si>
    <t>-766841827</t>
  </si>
  <si>
    <t>997</t>
  </si>
  <si>
    <t>Přesun sutě</t>
  </si>
  <si>
    <t>57</t>
  </si>
  <si>
    <t>997013861</t>
  </si>
  <si>
    <t>Poplatek za uložení stavebního odpadu na recyklační skládce (skládkovné) z prostého betonu kód odpadu 17 01 01</t>
  </si>
  <si>
    <t>-544248508</t>
  </si>
  <si>
    <t>58</t>
  </si>
  <si>
    <t>997013873</t>
  </si>
  <si>
    <t>Poplatek za uložení stavebního odpadu na recyklační skládce (skládkovné) zeminy a kamení zatříděného do Katalogu odpadů pod kódem 17 05 04</t>
  </si>
  <si>
    <t>945212461</t>
  </si>
  <si>
    <t>(12+22,5)*1,6+76,12</t>
  </si>
  <si>
    <t>59</t>
  </si>
  <si>
    <t>997013875</t>
  </si>
  <si>
    <t>Poplatek za uložení stavebního odpadu na recyklační skládce (skládkovné) asfaltového bez obsahu dehtu zatříděného do Katalogu odpadů pod kódem 17 03 02</t>
  </si>
  <si>
    <t>201295583</t>
  </si>
  <si>
    <t>60</t>
  </si>
  <si>
    <t>997211511</t>
  </si>
  <si>
    <t>Vodorovná doprava suti po suchu na vzdálenost do 1 km</t>
  </si>
  <si>
    <t>1388822333</t>
  </si>
  <si>
    <t>98,978+131,32+84,37</t>
  </si>
  <si>
    <t>61</t>
  </si>
  <si>
    <t>997211519</t>
  </si>
  <si>
    <t>Příplatek ZKD 1 km u vodorovné dopravy suti (24x)</t>
  </si>
  <si>
    <t>-680273497</t>
  </si>
  <si>
    <t>314,668*24</t>
  </si>
  <si>
    <t>998</t>
  </si>
  <si>
    <t>Přesun hmot</t>
  </si>
  <si>
    <t>62</t>
  </si>
  <si>
    <t>998223011</t>
  </si>
  <si>
    <t>Přesun hmot pro pozemní komunikace s krytem dlážděným</t>
  </si>
  <si>
    <t>1401371623</t>
  </si>
  <si>
    <t>63</t>
  </si>
  <si>
    <t>998223094</t>
  </si>
  <si>
    <t>Příplatek k přesunu hmot pro pozemní komunikace s krytem dlážděným za zvětšený přesun do 5000 m</t>
  </si>
  <si>
    <t>252785040</t>
  </si>
  <si>
    <t>64</t>
  </si>
  <si>
    <t>998223095</t>
  </si>
  <si>
    <t>Příplatek k přesunu hmot pro pozemní komunikace s krytem dlážděným za zvětšený přesun ZKD 5000 m (4x)</t>
  </si>
  <si>
    <t>-1311395194</t>
  </si>
  <si>
    <t>240,77</t>
  </si>
  <si>
    <t>240,77*4 'Přepočtené koeficientem množství</t>
  </si>
  <si>
    <t>VRN</t>
  </si>
  <si>
    <t>Vedlejší rozpočtové náklady</t>
  </si>
  <si>
    <t>VRN1</t>
  </si>
  <si>
    <t>Průzkumné, geodetické a projektové práce</t>
  </si>
  <si>
    <t>65</t>
  </si>
  <si>
    <t>012203000</t>
  </si>
  <si>
    <t>Geodetické práce při provádění stavby - vytyčení stáv. ing. sítí (kopané sondy)</t>
  </si>
  <si>
    <t>…</t>
  </si>
  <si>
    <t>1024</t>
  </si>
  <si>
    <t>35810485</t>
  </si>
  <si>
    <t>66</t>
  </si>
  <si>
    <t>012303000</t>
  </si>
  <si>
    <t>Geodetické práce po výstavbě - zaměření skutečného provedení stavby, vč. odevzdání na IPR Praha</t>
  </si>
  <si>
    <t>265722769</t>
  </si>
  <si>
    <t>VRN3</t>
  </si>
  <si>
    <t>Zařízení staveniště</t>
  </si>
  <si>
    <t>67</t>
  </si>
  <si>
    <t>030001000</t>
  </si>
  <si>
    <t>-1920072613</t>
  </si>
  <si>
    <t>VRN6</t>
  </si>
  <si>
    <t>Územní vlivy</t>
  </si>
  <si>
    <t>68</t>
  </si>
  <si>
    <t>060001000</t>
  </si>
  <si>
    <t>-898550674</t>
  </si>
  <si>
    <t>VRN7</t>
  </si>
  <si>
    <t>Provozní vlivy</t>
  </si>
  <si>
    <t>69</t>
  </si>
  <si>
    <t>070001000</t>
  </si>
  <si>
    <t>-1835802135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</si>
</sst>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26</v>
      </c>
      <c r="AR10" s="20"/>
      <c r="BE10" s="29"/>
      <c r="BS10" s="17" t="s">
        <v>6</v>
      </c>
    </row>
    <row r="11" s="1" customFormat="1" ht="18.48" customHeight="1">
      <c r="B11" s="20"/>
      <c r="E11" s="25" t="s">
        <v>27</v>
      </c>
      <c r="AK11" s="30" t="s">
        <v>28</v>
      </c>
      <c r="AN11" s="25" t="s">
        <v>29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30</v>
      </c>
      <c r="AK13" s="30" t="s">
        <v>25</v>
      </c>
      <c r="AN13" s="32" t="s">
        <v>31</v>
      </c>
      <c r="AR13" s="20"/>
      <c r="BE13" s="29"/>
      <c r="BS13" s="17" t="s">
        <v>6</v>
      </c>
    </row>
    <row r="14">
      <c r="B14" s="20"/>
      <c r="E14" s="32" t="s">
        <v>31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N14" s="32" t="s">
        <v>31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32</v>
      </c>
      <c r="AK16" s="30" t="s">
        <v>25</v>
      </c>
      <c r="AN16" s="25" t="s">
        <v>33</v>
      </c>
      <c r="AR16" s="20"/>
      <c r="BE16" s="29"/>
      <c r="BS16" s="17" t="s">
        <v>3</v>
      </c>
    </row>
    <row r="17" s="1" customFormat="1" ht="18.48" customHeight="1">
      <c r="B17" s="20"/>
      <c r="E17" s="25" t="s">
        <v>34</v>
      </c>
      <c r="AK17" s="30" t="s">
        <v>28</v>
      </c>
      <c r="AN17" s="25" t="s">
        <v>35</v>
      </c>
      <c r="AR17" s="20"/>
      <c r="BE17" s="29"/>
      <c r="BS17" s="17" t="s">
        <v>3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36</v>
      </c>
      <c r="AK19" s="30" t="s">
        <v>25</v>
      </c>
      <c r="AN19" s="25" t="s">
        <v>33</v>
      </c>
      <c r="AR19" s="20"/>
      <c r="BE19" s="29"/>
      <c r="BS19" s="17" t="s">
        <v>6</v>
      </c>
    </row>
    <row r="20" s="1" customFormat="1" ht="18.48" customHeight="1">
      <c r="B20" s="20"/>
      <c r="E20" s="25" t="s">
        <v>34</v>
      </c>
      <c r="AK20" s="30" t="s">
        <v>28</v>
      </c>
      <c r="AN20" s="25" t="s">
        <v>35</v>
      </c>
      <c r="AR20" s="20"/>
      <c r="BE20" s="29"/>
      <c r="BS20" s="17" t="s">
        <v>37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38</v>
      </c>
      <c r="AR22" s="20"/>
      <c r="BE22" s="29"/>
    </row>
    <row r="23" s="1" customFormat="1" ht="16.5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40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41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42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43</v>
      </c>
      <c r="E29" s="3"/>
      <c r="F29" s="30" t="s">
        <v>44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45</v>
      </c>
      <c r="G30" s="3"/>
      <c r="H30" s="3"/>
      <c r="I30" s="3"/>
      <c r="J30" s="3"/>
      <c r="K30" s="3"/>
      <c r="L30" s="43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46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47</v>
      </c>
      <c r="G32" s="3"/>
      <c r="H32" s="3"/>
      <c r="I32" s="3"/>
      <c r="J32" s="3"/>
      <c r="K32" s="3"/>
      <c r="L32" s="43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48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49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50</v>
      </c>
      <c r="U35" s="48"/>
      <c r="V35" s="48"/>
      <c r="W35" s="48"/>
      <c r="X35" s="50" t="s">
        <v>51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52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53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54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55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54</v>
      </c>
      <c r="AI60" s="39"/>
      <c r="AJ60" s="39"/>
      <c r="AK60" s="39"/>
      <c r="AL60" s="39"/>
      <c r="AM60" s="56" t="s">
        <v>55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56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57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54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55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54</v>
      </c>
      <c r="AI75" s="39"/>
      <c r="AJ75" s="39"/>
      <c r="AK75" s="39"/>
      <c r="AL75" s="39"/>
      <c r="AM75" s="56" t="s">
        <v>55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58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31-2021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Chodníkový program P5 - oblast U Nesypky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>ul. U Nesypky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25. 5. 2021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15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>MČ Praha 5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32</v>
      </c>
      <c r="AJ89" s="36"/>
      <c r="AK89" s="36"/>
      <c r="AL89" s="36"/>
      <c r="AM89" s="68" t="str">
        <f>IF(E17="","",E17)</f>
        <v>Sinpps s.r.o</v>
      </c>
      <c r="AN89" s="4"/>
      <c r="AO89" s="4"/>
      <c r="AP89" s="4"/>
      <c r="AQ89" s="36"/>
      <c r="AR89" s="37"/>
      <c r="AS89" s="69" t="s">
        <v>59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30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36</v>
      </c>
      <c r="AJ90" s="36"/>
      <c r="AK90" s="36"/>
      <c r="AL90" s="36"/>
      <c r="AM90" s="68" t="str">
        <f>IF(E20="","",E20)</f>
        <v>Sinpps s.r.o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60</v>
      </c>
      <c r="D92" s="78"/>
      <c r="E92" s="78"/>
      <c r="F92" s="78"/>
      <c r="G92" s="78"/>
      <c r="H92" s="79"/>
      <c r="I92" s="80" t="s">
        <v>61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62</v>
      </c>
      <c r="AH92" s="78"/>
      <c r="AI92" s="78"/>
      <c r="AJ92" s="78"/>
      <c r="AK92" s="78"/>
      <c r="AL92" s="78"/>
      <c r="AM92" s="78"/>
      <c r="AN92" s="80" t="s">
        <v>63</v>
      </c>
      <c r="AO92" s="78"/>
      <c r="AP92" s="82"/>
      <c r="AQ92" s="83" t="s">
        <v>64</v>
      </c>
      <c r="AR92" s="37"/>
      <c r="AS92" s="84" t="s">
        <v>65</v>
      </c>
      <c r="AT92" s="85" t="s">
        <v>66</v>
      </c>
      <c r="AU92" s="85" t="s">
        <v>67</v>
      </c>
      <c r="AV92" s="85" t="s">
        <v>68</v>
      </c>
      <c r="AW92" s="85" t="s">
        <v>69</v>
      </c>
      <c r="AX92" s="85" t="s">
        <v>70</v>
      </c>
      <c r="AY92" s="85" t="s">
        <v>71</v>
      </c>
      <c r="AZ92" s="85" t="s">
        <v>72</v>
      </c>
      <c r="BA92" s="85" t="s">
        <v>73</v>
      </c>
      <c r="BB92" s="85" t="s">
        <v>74</v>
      </c>
      <c r="BC92" s="85" t="s">
        <v>75</v>
      </c>
      <c r="BD92" s="86" t="s">
        <v>76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77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ROUND(AG95,2)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ROUND(AS95,2)</f>
        <v>0</v>
      </c>
      <c r="AT94" s="97">
        <f>ROUND(SUM(AV94:AW94),2)</f>
        <v>0</v>
      </c>
      <c r="AU94" s="98">
        <f>ROUND(AU95,5)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ROUND(AZ95,2)</f>
        <v>0</v>
      </c>
      <c r="BA94" s="97">
        <f>ROUND(BA95,2)</f>
        <v>0</v>
      </c>
      <c r="BB94" s="97">
        <f>ROUND(BB95,2)</f>
        <v>0</v>
      </c>
      <c r="BC94" s="97">
        <f>ROUND(BC95,2)</f>
        <v>0</v>
      </c>
      <c r="BD94" s="99">
        <f>ROUND(BD95,2)</f>
        <v>0</v>
      </c>
      <c r="BE94" s="6"/>
      <c r="BS94" s="100" t="s">
        <v>78</v>
      </c>
      <c r="BT94" s="100" t="s">
        <v>79</v>
      </c>
      <c r="BV94" s="100" t="s">
        <v>80</v>
      </c>
      <c r="BW94" s="100" t="s">
        <v>4</v>
      </c>
      <c r="BX94" s="100" t="s">
        <v>81</v>
      </c>
      <c r="CL94" s="100" t="s">
        <v>1</v>
      </c>
    </row>
    <row r="95" s="7" customFormat="1" ht="24.75" customHeight="1">
      <c r="A95" s="101" t="s">
        <v>82</v>
      </c>
      <c r="B95" s="102"/>
      <c r="C95" s="103"/>
      <c r="D95" s="104" t="s">
        <v>14</v>
      </c>
      <c r="E95" s="104"/>
      <c r="F95" s="104"/>
      <c r="G95" s="104"/>
      <c r="H95" s="104"/>
      <c r="I95" s="105"/>
      <c r="J95" s="104" t="s">
        <v>17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'31-2021 - Chodníkový prog...'!J28</f>
        <v>0</v>
      </c>
      <c r="AH95" s="105"/>
      <c r="AI95" s="105"/>
      <c r="AJ95" s="105"/>
      <c r="AK95" s="105"/>
      <c r="AL95" s="105"/>
      <c r="AM95" s="105"/>
      <c r="AN95" s="106">
        <f>SUM(AG95,AT95)</f>
        <v>0</v>
      </c>
      <c r="AO95" s="105"/>
      <c r="AP95" s="105"/>
      <c r="AQ95" s="107" t="s">
        <v>83</v>
      </c>
      <c r="AR95" s="102"/>
      <c r="AS95" s="108">
        <v>0</v>
      </c>
      <c r="AT95" s="109">
        <f>ROUND(SUM(AV95:AW95),2)</f>
        <v>0</v>
      </c>
      <c r="AU95" s="110">
        <f>'31-2021 - Chodníkový prog...'!P125</f>
        <v>0</v>
      </c>
      <c r="AV95" s="109">
        <f>'31-2021 - Chodníkový prog...'!J31</f>
        <v>0</v>
      </c>
      <c r="AW95" s="109">
        <f>'31-2021 - Chodníkový prog...'!J32</f>
        <v>0</v>
      </c>
      <c r="AX95" s="109">
        <f>'31-2021 - Chodníkový prog...'!J33</f>
        <v>0</v>
      </c>
      <c r="AY95" s="109">
        <f>'31-2021 - Chodníkový prog...'!J34</f>
        <v>0</v>
      </c>
      <c r="AZ95" s="109">
        <f>'31-2021 - Chodníkový prog...'!F31</f>
        <v>0</v>
      </c>
      <c r="BA95" s="109">
        <f>'31-2021 - Chodníkový prog...'!F32</f>
        <v>0</v>
      </c>
      <c r="BB95" s="109">
        <f>'31-2021 - Chodníkový prog...'!F33</f>
        <v>0</v>
      </c>
      <c r="BC95" s="109">
        <f>'31-2021 - Chodníkový prog...'!F34</f>
        <v>0</v>
      </c>
      <c r="BD95" s="111">
        <f>'31-2021 - Chodníkový prog...'!F35</f>
        <v>0</v>
      </c>
      <c r="BE95" s="7"/>
      <c r="BT95" s="112" t="s">
        <v>84</v>
      </c>
      <c r="BU95" s="112" t="s">
        <v>85</v>
      </c>
      <c r="BV95" s="112" t="s">
        <v>80</v>
      </c>
      <c r="BW95" s="112" t="s">
        <v>4</v>
      </c>
      <c r="BX95" s="112" t="s">
        <v>81</v>
      </c>
      <c r="CL95" s="112" t="s">
        <v>1</v>
      </c>
    </row>
    <row r="96" s="2" customFormat="1" ht="30" customHeight="1">
      <c r="A96" s="36"/>
      <c r="B96" s="37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7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37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31-2021 - Chodníkový prog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4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="1" customFormat="1" ht="24.96" customHeight="1">
      <c r="B4" s="20"/>
      <c r="D4" s="21" t="s">
        <v>87</v>
      </c>
      <c r="L4" s="20"/>
      <c r="M4" s="113" t="s">
        <v>10</v>
      </c>
      <c r="AT4" s="17" t="s">
        <v>3</v>
      </c>
    </row>
    <row r="5" s="1" customFormat="1" ht="6.96" customHeight="1">
      <c r="B5" s="20"/>
      <c r="L5" s="20"/>
    </row>
    <row r="6" s="2" customFormat="1" ht="12" customHeight="1">
      <c r="A6" s="36"/>
      <c r="B6" s="37"/>
      <c r="C6" s="36"/>
      <c r="D6" s="30" t="s">
        <v>16</v>
      </c>
      <c r="E6" s="36"/>
      <c r="F6" s="36"/>
      <c r="G6" s="36"/>
      <c r="H6" s="36"/>
      <c r="I6" s="36"/>
      <c r="J6" s="36"/>
      <c r="K6" s="36"/>
      <c r="L6" s="53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37"/>
      <c r="C7" s="36"/>
      <c r="D7" s="36"/>
      <c r="E7" s="65" t="s">
        <v>17</v>
      </c>
      <c r="F7" s="36"/>
      <c r="G7" s="36"/>
      <c r="H7" s="36"/>
      <c r="I7" s="36"/>
      <c r="J7" s="36"/>
      <c r="K7" s="36"/>
      <c r="L7" s="53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37"/>
      <c r="C8" s="36"/>
      <c r="D8" s="36"/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37"/>
      <c r="C9" s="36"/>
      <c r="D9" s="30" t="s">
        <v>18</v>
      </c>
      <c r="E9" s="36"/>
      <c r="F9" s="25" t="s">
        <v>1</v>
      </c>
      <c r="G9" s="36"/>
      <c r="H9" s="36"/>
      <c r="I9" s="30" t="s">
        <v>19</v>
      </c>
      <c r="J9" s="25" t="s">
        <v>1</v>
      </c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37"/>
      <c r="C10" s="36"/>
      <c r="D10" s="30" t="s">
        <v>20</v>
      </c>
      <c r="E10" s="36"/>
      <c r="F10" s="25" t="s">
        <v>21</v>
      </c>
      <c r="G10" s="36"/>
      <c r="H10" s="36"/>
      <c r="I10" s="30" t="s">
        <v>22</v>
      </c>
      <c r="J10" s="67" t="str">
        <f>'Rekapitulace stavby'!AN8</f>
        <v>25. 5. 2021</v>
      </c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37"/>
      <c r="C11" s="36"/>
      <c r="D11" s="36"/>
      <c r="E11" s="36"/>
      <c r="F11" s="36"/>
      <c r="G11" s="36"/>
      <c r="H11" s="36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24</v>
      </c>
      <c r="E12" s="36"/>
      <c r="F12" s="36"/>
      <c r="G12" s="36"/>
      <c r="H12" s="36"/>
      <c r="I12" s="30" t="s">
        <v>25</v>
      </c>
      <c r="J12" s="25" t="s">
        <v>26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37"/>
      <c r="C13" s="36"/>
      <c r="D13" s="36"/>
      <c r="E13" s="25" t="s">
        <v>27</v>
      </c>
      <c r="F13" s="36"/>
      <c r="G13" s="36"/>
      <c r="H13" s="36"/>
      <c r="I13" s="30" t="s">
        <v>28</v>
      </c>
      <c r="J13" s="25" t="s">
        <v>29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37"/>
      <c r="C14" s="36"/>
      <c r="D14" s="36"/>
      <c r="E14" s="36"/>
      <c r="F14" s="36"/>
      <c r="G14" s="36"/>
      <c r="H14" s="36"/>
      <c r="I14" s="36"/>
      <c r="J14" s="36"/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37"/>
      <c r="C15" s="36"/>
      <c r="D15" s="30" t="s">
        <v>30</v>
      </c>
      <c r="E15" s="36"/>
      <c r="F15" s="36"/>
      <c r="G15" s="36"/>
      <c r="H15" s="36"/>
      <c r="I15" s="30" t="s">
        <v>25</v>
      </c>
      <c r="J15" s="31" t="str">
        <f>'Rekapitulace stavby'!AN13</f>
        <v>Vyplň údaj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37"/>
      <c r="C16" s="36"/>
      <c r="D16" s="36"/>
      <c r="E16" s="31" t="str">
        <f>'Rekapitulace stavby'!E14</f>
        <v>Vyplň údaj</v>
      </c>
      <c r="F16" s="25"/>
      <c r="G16" s="25"/>
      <c r="H16" s="25"/>
      <c r="I16" s="30" t="s">
        <v>28</v>
      </c>
      <c r="J16" s="31" t="str">
        <f>'Rekapitulace stavby'!AN14</f>
        <v>Vyplň údaj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37"/>
      <c r="C17" s="36"/>
      <c r="D17" s="36"/>
      <c r="E17" s="36"/>
      <c r="F17" s="36"/>
      <c r="G17" s="36"/>
      <c r="H17" s="36"/>
      <c r="I17" s="36"/>
      <c r="J17" s="36"/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37"/>
      <c r="C18" s="36"/>
      <c r="D18" s="30" t="s">
        <v>32</v>
      </c>
      <c r="E18" s="36"/>
      <c r="F18" s="36"/>
      <c r="G18" s="36"/>
      <c r="H18" s="36"/>
      <c r="I18" s="30" t="s">
        <v>25</v>
      </c>
      <c r="J18" s="25" t="s">
        <v>33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37"/>
      <c r="C19" s="36"/>
      <c r="D19" s="36"/>
      <c r="E19" s="25" t="s">
        <v>34</v>
      </c>
      <c r="F19" s="36"/>
      <c r="G19" s="36"/>
      <c r="H19" s="36"/>
      <c r="I19" s="30" t="s">
        <v>28</v>
      </c>
      <c r="J19" s="25" t="s">
        <v>35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37"/>
      <c r="C20" s="36"/>
      <c r="D20" s="36"/>
      <c r="E20" s="36"/>
      <c r="F20" s="36"/>
      <c r="G20" s="36"/>
      <c r="H20" s="36"/>
      <c r="I20" s="36"/>
      <c r="J20" s="36"/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37"/>
      <c r="C21" s="36"/>
      <c r="D21" s="30" t="s">
        <v>36</v>
      </c>
      <c r="E21" s="36"/>
      <c r="F21" s="36"/>
      <c r="G21" s="36"/>
      <c r="H21" s="36"/>
      <c r="I21" s="30" t="s">
        <v>25</v>
      </c>
      <c r="J21" s="25" t="s">
        <v>33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37"/>
      <c r="C22" s="36"/>
      <c r="D22" s="36"/>
      <c r="E22" s="25" t="s">
        <v>34</v>
      </c>
      <c r="F22" s="36"/>
      <c r="G22" s="36"/>
      <c r="H22" s="36"/>
      <c r="I22" s="30" t="s">
        <v>28</v>
      </c>
      <c r="J22" s="25" t="s">
        <v>35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37"/>
      <c r="C23" s="36"/>
      <c r="D23" s="36"/>
      <c r="E23" s="36"/>
      <c r="F23" s="36"/>
      <c r="G23" s="36"/>
      <c r="H23" s="36"/>
      <c r="I23" s="36"/>
      <c r="J23" s="36"/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37"/>
      <c r="C24" s="36"/>
      <c r="D24" s="30" t="s">
        <v>38</v>
      </c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16.5" customHeight="1">
      <c r="A25" s="114"/>
      <c r="B25" s="115"/>
      <c r="C25" s="114"/>
      <c r="D25" s="114"/>
      <c r="E25" s="34" t="s">
        <v>1</v>
      </c>
      <c r="F25" s="34"/>
      <c r="G25" s="34"/>
      <c r="H25" s="34"/>
      <c r="I25" s="114"/>
      <c r="J25" s="114"/>
      <c r="K25" s="114"/>
      <c r="L25" s="116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</row>
    <row r="26" s="2" customFormat="1" ht="6.96" customHeight="1">
      <c r="A26" s="36"/>
      <c r="B26" s="37"/>
      <c r="C26" s="36"/>
      <c r="D26" s="36"/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37"/>
      <c r="C27" s="36"/>
      <c r="D27" s="88"/>
      <c r="E27" s="88"/>
      <c r="F27" s="88"/>
      <c r="G27" s="88"/>
      <c r="H27" s="88"/>
      <c r="I27" s="88"/>
      <c r="J27" s="88"/>
      <c r="K27" s="88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37"/>
      <c r="C28" s="36"/>
      <c r="D28" s="117" t="s">
        <v>39</v>
      </c>
      <c r="E28" s="36"/>
      <c r="F28" s="36"/>
      <c r="G28" s="36"/>
      <c r="H28" s="36"/>
      <c r="I28" s="36"/>
      <c r="J28" s="94">
        <f>ROUND(J125, 2)</f>
        <v>0</v>
      </c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7"/>
      <c r="C30" s="36"/>
      <c r="D30" s="36"/>
      <c r="E30" s="36"/>
      <c r="F30" s="41" t="s">
        <v>41</v>
      </c>
      <c r="G30" s="36"/>
      <c r="H30" s="36"/>
      <c r="I30" s="41" t="s">
        <v>40</v>
      </c>
      <c r="J30" s="41" t="s">
        <v>42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7"/>
      <c r="C31" s="36"/>
      <c r="D31" s="118" t="s">
        <v>43</v>
      </c>
      <c r="E31" s="30" t="s">
        <v>44</v>
      </c>
      <c r="F31" s="119">
        <f>ROUND((SUM(BE125:BE249)),  2)</f>
        <v>0</v>
      </c>
      <c r="G31" s="36"/>
      <c r="H31" s="36"/>
      <c r="I31" s="120">
        <v>0.20999999999999999</v>
      </c>
      <c r="J31" s="119">
        <f>ROUND(((SUM(BE125:BE249))*I31),  2)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0" t="s">
        <v>45</v>
      </c>
      <c r="F32" s="119">
        <f>ROUND((SUM(BF125:BF249)),  2)</f>
        <v>0</v>
      </c>
      <c r="G32" s="36"/>
      <c r="H32" s="36"/>
      <c r="I32" s="120">
        <v>0.14999999999999999</v>
      </c>
      <c r="J32" s="119">
        <f>ROUND(((SUM(BF125:BF249))*I32), 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37"/>
      <c r="C33" s="36"/>
      <c r="D33" s="36"/>
      <c r="E33" s="30" t="s">
        <v>46</v>
      </c>
      <c r="F33" s="119">
        <f>ROUND((SUM(BG125:BG249)),  2)</f>
        <v>0</v>
      </c>
      <c r="G33" s="36"/>
      <c r="H33" s="36"/>
      <c r="I33" s="120">
        <v>0.20999999999999999</v>
      </c>
      <c r="J33" s="119">
        <f>0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37"/>
      <c r="C34" s="36"/>
      <c r="D34" s="36"/>
      <c r="E34" s="30" t="s">
        <v>47</v>
      </c>
      <c r="F34" s="119">
        <f>ROUND((SUM(BH125:BH249)),  2)</f>
        <v>0</v>
      </c>
      <c r="G34" s="36"/>
      <c r="H34" s="36"/>
      <c r="I34" s="120">
        <v>0.14999999999999999</v>
      </c>
      <c r="J34" s="119">
        <f>0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48</v>
      </c>
      <c r="F35" s="119">
        <f>ROUND((SUM(BI125:BI249)),  2)</f>
        <v>0</v>
      </c>
      <c r="G35" s="36"/>
      <c r="H35" s="36"/>
      <c r="I35" s="120">
        <v>0</v>
      </c>
      <c r="J35" s="119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37"/>
      <c r="C37" s="121"/>
      <c r="D37" s="122" t="s">
        <v>49</v>
      </c>
      <c r="E37" s="79"/>
      <c r="F37" s="79"/>
      <c r="G37" s="123" t="s">
        <v>50</v>
      </c>
      <c r="H37" s="124" t="s">
        <v>51</v>
      </c>
      <c r="I37" s="79"/>
      <c r="J37" s="125">
        <f>SUM(J28:J35)</f>
        <v>0</v>
      </c>
      <c r="K37" s="12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52</v>
      </c>
      <c r="E50" s="55"/>
      <c r="F50" s="55"/>
      <c r="G50" s="54" t="s">
        <v>53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54</v>
      </c>
      <c r="E61" s="39"/>
      <c r="F61" s="127" t="s">
        <v>55</v>
      </c>
      <c r="G61" s="56" t="s">
        <v>54</v>
      </c>
      <c r="H61" s="39"/>
      <c r="I61" s="39"/>
      <c r="J61" s="128" t="s">
        <v>55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56</v>
      </c>
      <c r="E65" s="57"/>
      <c r="F65" s="57"/>
      <c r="G65" s="54" t="s">
        <v>57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54</v>
      </c>
      <c r="E76" s="39"/>
      <c r="F76" s="127" t="s">
        <v>55</v>
      </c>
      <c r="G76" s="56" t="s">
        <v>54</v>
      </c>
      <c r="H76" s="39"/>
      <c r="I76" s="39"/>
      <c r="J76" s="128" t="s">
        <v>55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hidden="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hidden="1" s="2" customFormat="1" ht="24.96" customHeight="1">
      <c r="A82" s="36"/>
      <c r="B82" s="37"/>
      <c r="C82" s="21" t="s">
        <v>88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hidden="1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hidden="1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hidden="1" s="2" customFormat="1" ht="16.5" customHeight="1">
      <c r="A85" s="36"/>
      <c r="B85" s="37"/>
      <c r="C85" s="36"/>
      <c r="D85" s="36"/>
      <c r="E85" s="65" t="str">
        <f>E7</f>
        <v>Chodníkový program P5 - oblast U Nesypky</v>
      </c>
      <c r="F85" s="36"/>
      <c r="G85" s="36"/>
      <c r="H85" s="36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hidden="1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hidden="1" s="2" customFormat="1" ht="12" customHeight="1">
      <c r="A87" s="36"/>
      <c r="B87" s="37"/>
      <c r="C87" s="30" t="s">
        <v>20</v>
      </c>
      <c r="D87" s="36"/>
      <c r="E87" s="36"/>
      <c r="F87" s="25" t="str">
        <f>F10</f>
        <v>ul. U Nesypky</v>
      </c>
      <c r="G87" s="36"/>
      <c r="H87" s="36"/>
      <c r="I87" s="30" t="s">
        <v>22</v>
      </c>
      <c r="J87" s="67" t="str">
        <f>IF(J10="","",J10)</f>
        <v>25. 5. 2021</v>
      </c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hidden="1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hidden="1" s="2" customFormat="1" ht="15.15" customHeight="1">
      <c r="A89" s="36"/>
      <c r="B89" s="37"/>
      <c r="C89" s="30" t="s">
        <v>24</v>
      </c>
      <c r="D89" s="36"/>
      <c r="E89" s="36"/>
      <c r="F89" s="25" t="str">
        <f>E13</f>
        <v>MČ Praha 5</v>
      </c>
      <c r="G89" s="36"/>
      <c r="H89" s="36"/>
      <c r="I89" s="30" t="s">
        <v>32</v>
      </c>
      <c r="J89" s="34" t="str">
        <f>E19</f>
        <v>Sinpps s.r.o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hidden="1" s="2" customFormat="1" ht="15.15" customHeight="1">
      <c r="A90" s="36"/>
      <c r="B90" s="37"/>
      <c r="C90" s="30" t="s">
        <v>30</v>
      </c>
      <c r="D90" s="36"/>
      <c r="E90" s="36"/>
      <c r="F90" s="25" t="str">
        <f>IF(E16="","",E16)</f>
        <v>Vyplň údaj</v>
      </c>
      <c r="G90" s="36"/>
      <c r="H90" s="36"/>
      <c r="I90" s="30" t="s">
        <v>36</v>
      </c>
      <c r="J90" s="34" t="str">
        <f>E22</f>
        <v>Sinpps s.r.o</v>
      </c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hidden="1" s="2" customFormat="1" ht="10.32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hidden="1" s="2" customFormat="1" ht="29.28" customHeight="1">
      <c r="A92" s="36"/>
      <c r="B92" s="37"/>
      <c r="C92" s="129" t="s">
        <v>89</v>
      </c>
      <c r="D92" s="121"/>
      <c r="E92" s="121"/>
      <c r="F92" s="121"/>
      <c r="G92" s="121"/>
      <c r="H92" s="121"/>
      <c r="I92" s="121"/>
      <c r="J92" s="130" t="s">
        <v>90</v>
      </c>
      <c r="K92" s="121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idden="1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idden="1" s="2" customFormat="1" ht="22.8" customHeight="1">
      <c r="A94" s="36"/>
      <c r="B94" s="37"/>
      <c r="C94" s="131" t="s">
        <v>91</v>
      </c>
      <c r="D94" s="36"/>
      <c r="E94" s="36"/>
      <c r="F94" s="36"/>
      <c r="G94" s="36"/>
      <c r="H94" s="36"/>
      <c r="I94" s="36"/>
      <c r="J94" s="94">
        <f>J125</f>
        <v>0</v>
      </c>
      <c r="K94" s="36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7" t="s">
        <v>92</v>
      </c>
    </row>
    <row r="95" hidden="1" s="9" customFormat="1" ht="24.96" customHeight="1">
      <c r="A95" s="9"/>
      <c r="B95" s="132"/>
      <c r="C95" s="9"/>
      <c r="D95" s="133" t="s">
        <v>93</v>
      </c>
      <c r="E95" s="134"/>
      <c r="F95" s="134"/>
      <c r="G95" s="134"/>
      <c r="H95" s="134"/>
      <c r="I95" s="134"/>
      <c r="J95" s="135">
        <f>J126</f>
        <v>0</v>
      </c>
      <c r="K95" s="9"/>
      <c r="L95" s="132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36"/>
      <c r="C96" s="10"/>
      <c r="D96" s="137" t="s">
        <v>94</v>
      </c>
      <c r="E96" s="138"/>
      <c r="F96" s="138"/>
      <c r="G96" s="138"/>
      <c r="H96" s="138"/>
      <c r="I96" s="138"/>
      <c r="J96" s="139">
        <f>J127</f>
        <v>0</v>
      </c>
      <c r="K96" s="10"/>
      <c r="L96" s="13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36"/>
      <c r="C97" s="10"/>
      <c r="D97" s="137" t="s">
        <v>95</v>
      </c>
      <c r="E97" s="138"/>
      <c r="F97" s="138"/>
      <c r="G97" s="138"/>
      <c r="H97" s="138"/>
      <c r="I97" s="138"/>
      <c r="J97" s="139">
        <f>J169</f>
        <v>0</v>
      </c>
      <c r="K97" s="10"/>
      <c r="L97" s="13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36"/>
      <c r="C98" s="10"/>
      <c r="D98" s="137" t="s">
        <v>96</v>
      </c>
      <c r="E98" s="138"/>
      <c r="F98" s="138"/>
      <c r="G98" s="138"/>
      <c r="H98" s="138"/>
      <c r="I98" s="138"/>
      <c r="J98" s="139">
        <f>J198</f>
        <v>0</v>
      </c>
      <c r="K98" s="10"/>
      <c r="L98" s="13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36"/>
      <c r="C99" s="10"/>
      <c r="D99" s="137" t="s">
        <v>97</v>
      </c>
      <c r="E99" s="138"/>
      <c r="F99" s="138"/>
      <c r="G99" s="138"/>
      <c r="H99" s="138"/>
      <c r="I99" s="138"/>
      <c r="J99" s="139">
        <f>J204</f>
        <v>0</v>
      </c>
      <c r="K99" s="10"/>
      <c r="L99" s="13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36"/>
      <c r="C100" s="10"/>
      <c r="D100" s="137" t="s">
        <v>98</v>
      </c>
      <c r="E100" s="138"/>
      <c r="F100" s="138"/>
      <c r="G100" s="138"/>
      <c r="H100" s="138"/>
      <c r="I100" s="138"/>
      <c r="J100" s="139">
        <f>J221</f>
        <v>0</v>
      </c>
      <c r="K100" s="10"/>
      <c r="L100" s="13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36"/>
      <c r="C101" s="10"/>
      <c r="D101" s="137" t="s">
        <v>99</v>
      </c>
      <c r="E101" s="138"/>
      <c r="F101" s="138"/>
      <c r="G101" s="138"/>
      <c r="H101" s="138"/>
      <c r="I101" s="138"/>
      <c r="J101" s="139">
        <f>J225</f>
        <v>0</v>
      </c>
      <c r="K101" s="10"/>
      <c r="L101" s="13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36"/>
      <c r="C102" s="10"/>
      <c r="D102" s="137" t="s">
        <v>100</v>
      </c>
      <c r="E102" s="138"/>
      <c r="F102" s="138"/>
      <c r="G102" s="138"/>
      <c r="H102" s="138"/>
      <c r="I102" s="138"/>
      <c r="J102" s="139">
        <f>J234</f>
        <v>0</v>
      </c>
      <c r="K102" s="10"/>
      <c r="L102" s="13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32"/>
      <c r="C103" s="9"/>
      <c r="D103" s="133" t="s">
        <v>101</v>
      </c>
      <c r="E103" s="134"/>
      <c r="F103" s="134"/>
      <c r="G103" s="134"/>
      <c r="H103" s="134"/>
      <c r="I103" s="134"/>
      <c r="J103" s="135">
        <f>J240</f>
        <v>0</v>
      </c>
      <c r="K103" s="9"/>
      <c r="L103" s="13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36"/>
      <c r="C104" s="10"/>
      <c r="D104" s="137" t="s">
        <v>102</v>
      </c>
      <c r="E104" s="138"/>
      <c r="F104" s="138"/>
      <c r="G104" s="138"/>
      <c r="H104" s="138"/>
      <c r="I104" s="138"/>
      <c r="J104" s="139">
        <f>J241</f>
        <v>0</v>
      </c>
      <c r="K104" s="10"/>
      <c r="L104" s="13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36"/>
      <c r="C105" s="10"/>
      <c r="D105" s="137" t="s">
        <v>103</v>
      </c>
      <c r="E105" s="138"/>
      <c r="F105" s="138"/>
      <c r="G105" s="138"/>
      <c r="H105" s="138"/>
      <c r="I105" s="138"/>
      <c r="J105" s="139">
        <f>J244</f>
        <v>0</v>
      </c>
      <c r="K105" s="10"/>
      <c r="L105" s="13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36"/>
      <c r="C106" s="10"/>
      <c r="D106" s="137" t="s">
        <v>104</v>
      </c>
      <c r="E106" s="138"/>
      <c r="F106" s="138"/>
      <c r="G106" s="138"/>
      <c r="H106" s="138"/>
      <c r="I106" s="138"/>
      <c r="J106" s="139">
        <f>J246</f>
        <v>0</v>
      </c>
      <c r="K106" s="10"/>
      <c r="L106" s="13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36"/>
      <c r="C107" s="10"/>
      <c r="D107" s="137" t="s">
        <v>105</v>
      </c>
      <c r="E107" s="138"/>
      <c r="F107" s="138"/>
      <c r="G107" s="138"/>
      <c r="H107" s="138"/>
      <c r="I107" s="138"/>
      <c r="J107" s="139">
        <f>J248</f>
        <v>0</v>
      </c>
      <c r="K107" s="10"/>
      <c r="L107" s="13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2" customFormat="1" ht="21.84" customHeight="1">
      <c r="A108" s="36"/>
      <c r="B108" s="37"/>
      <c r="C108" s="36"/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hidden="1" s="2" customFormat="1" ht="6.96" customHeight="1">
      <c r="A109" s="36"/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hidden="1"/>
    <row r="111" hidden="1"/>
    <row r="112" hidden="1"/>
    <row r="113" s="2" customFormat="1" ht="6.96" customHeight="1">
      <c r="A113" s="36"/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24.96" customHeight="1">
      <c r="A114" s="36"/>
      <c r="B114" s="37"/>
      <c r="C114" s="21" t="s">
        <v>106</v>
      </c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16</v>
      </c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6"/>
      <c r="D117" s="36"/>
      <c r="E117" s="65" t="str">
        <f>E7</f>
        <v>Chodníkový program P5 - oblast U Nesypky</v>
      </c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20</v>
      </c>
      <c r="D119" s="36"/>
      <c r="E119" s="36"/>
      <c r="F119" s="25" t="str">
        <f>F10</f>
        <v>ul. U Nesypky</v>
      </c>
      <c r="G119" s="36"/>
      <c r="H119" s="36"/>
      <c r="I119" s="30" t="s">
        <v>22</v>
      </c>
      <c r="J119" s="67" t="str">
        <f>IF(J10="","",J10)</f>
        <v>25. 5. 2021</v>
      </c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6"/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24</v>
      </c>
      <c r="D121" s="36"/>
      <c r="E121" s="36"/>
      <c r="F121" s="25" t="str">
        <f>E13</f>
        <v>MČ Praha 5</v>
      </c>
      <c r="G121" s="36"/>
      <c r="H121" s="36"/>
      <c r="I121" s="30" t="s">
        <v>32</v>
      </c>
      <c r="J121" s="34" t="str">
        <f>E19</f>
        <v>Sinpps s.r.o</v>
      </c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30</v>
      </c>
      <c r="D122" s="36"/>
      <c r="E122" s="36"/>
      <c r="F122" s="25" t="str">
        <f>IF(E16="","",E16)</f>
        <v>Vyplň údaj</v>
      </c>
      <c r="G122" s="36"/>
      <c r="H122" s="36"/>
      <c r="I122" s="30" t="s">
        <v>36</v>
      </c>
      <c r="J122" s="34" t="str">
        <f>E22</f>
        <v>Sinpps s.r.o</v>
      </c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0.32" customHeight="1">
      <c r="A123" s="36"/>
      <c r="B123" s="37"/>
      <c r="C123" s="36"/>
      <c r="D123" s="36"/>
      <c r="E123" s="36"/>
      <c r="F123" s="36"/>
      <c r="G123" s="36"/>
      <c r="H123" s="36"/>
      <c r="I123" s="36"/>
      <c r="J123" s="36"/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11" customFormat="1" ht="29.28" customHeight="1">
      <c r="A124" s="140"/>
      <c r="B124" s="141"/>
      <c r="C124" s="142" t="s">
        <v>107</v>
      </c>
      <c r="D124" s="143" t="s">
        <v>64</v>
      </c>
      <c r="E124" s="143" t="s">
        <v>60</v>
      </c>
      <c r="F124" s="143" t="s">
        <v>61</v>
      </c>
      <c r="G124" s="143" t="s">
        <v>108</v>
      </c>
      <c r="H124" s="143" t="s">
        <v>109</v>
      </c>
      <c r="I124" s="143" t="s">
        <v>110</v>
      </c>
      <c r="J124" s="143" t="s">
        <v>90</v>
      </c>
      <c r="K124" s="144" t="s">
        <v>111</v>
      </c>
      <c r="L124" s="145"/>
      <c r="M124" s="84" t="s">
        <v>1</v>
      </c>
      <c r="N124" s="85" t="s">
        <v>43</v>
      </c>
      <c r="O124" s="85" t="s">
        <v>112</v>
      </c>
      <c r="P124" s="85" t="s">
        <v>113</v>
      </c>
      <c r="Q124" s="85" t="s">
        <v>114</v>
      </c>
      <c r="R124" s="85" t="s">
        <v>115</v>
      </c>
      <c r="S124" s="85" t="s">
        <v>116</v>
      </c>
      <c r="T124" s="86" t="s">
        <v>117</v>
      </c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</row>
    <row r="125" s="2" customFormat="1" ht="22.8" customHeight="1">
      <c r="A125" s="36"/>
      <c r="B125" s="37"/>
      <c r="C125" s="91" t="s">
        <v>118</v>
      </c>
      <c r="D125" s="36"/>
      <c r="E125" s="36"/>
      <c r="F125" s="36"/>
      <c r="G125" s="36"/>
      <c r="H125" s="36"/>
      <c r="I125" s="36"/>
      <c r="J125" s="146">
        <f>BK125</f>
        <v>0</v>
      </c>
      <c r="K125" s="36"/>
      <c r="L125" s="37"/>
      <c r="M125" s="87"/>
      <c r="N125" s="71"/>
      <c r="O125" s="88"/>
      <c r="P125" s="147">
        <f>P126+P240</f>
        <v>0</v>
      </c>
      <c r="Q125" s="88"/>
      <c r="R125" s="147">
        <f>R126+R240</f>
        <v>240.77669799999995</v>
      </c>
      <c r="S125" s="88"/>
      <c r="T125" s="148">
        <f>T126+T240</f>
        <v>301.73750000000001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7" t="s">
        <v>78</v>
      </c>
      <c r="AU125" s="17" t="s">
        <v>92</v>
      </c>
      <c r="BK125" s="149">
        <f>BK126+BK240</f>
        <v>0</v>
      </c>
    </row>
    <row r="126" s="12" customFormat="1" ht="25.92" customHeight="1">
      <c r="A126" s="12"/>
      <c r="B126" s="150"/>
      <c r="C126" s="12"/>
      <c r="D126" s="151" t="s">
        <v>78</v>
      </c>
      <c r="E126" s="152" t="s">
        <v>119</v>
      </c>
      <c r="F126" s="152" t="s">
        <v>120</v>
      </c>
      <c r="G126" s="12"/>
      <c r="H126" s="12"/>
      <c r="I126" s="153"/>
      <c r="J126" s="154">
        <f>BK126</f>
        <v>0</v>
      </c>
      <c r="K126" s="12"/>
      <c r="L126" s="150"/>
      <c r="M126" s="155"/>
      <c r="N126" s="156"/>
      <c r="O126" s="156"/>
      <c r="P126" s="157">
        <f>P127+P169+P198+P204+P221+P225+P234</f>
        <v>0</v>
      </c>
      <c r="Q126" s="156"/>
      <c r="R126" s="157">
        <f>R127+R169+R198+R204+R221+R225+R234</f>
        <v>240.77669799999995</v>
      </c>
      <c r="S126" s="156"/>
      <c r="T126" s="158">
        <f>T127+T169+T198+T204+T221+T225+T234</f>
        <v>301.73750000000001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1" t="s">
        <v>84</v>
      </c>
      <c r="AT126" s="159" t="s">
        <v>78</v>
      </c>
      <c r="AU126" s="159" t="s">
        <v>79</v>
      </c>
      <c r="AY126" s="151" t="s">
        <v>121</v>
      </c>
      <c r="BK126" s="160">
        <f>BK127+BK169+BK198+BK204+BK221+BK225+BK234</f>
        <v>0</v>
      </c>
    </row>
    <row r="127" s="12" customFormat="1" ht="22.8" customHeight="1">
      <c r="A127" s="12"/>
      <c r="B127" s="150"/>
      <c r="C127" s="12"/>
      <c r="D127" s="151" t="s">
        <v>78</v>
      </c>
      <c r="E127" s="161" t="s">
        <v>84</v>
      </c>
      <c r="F127" s="161" t="s">
        <v>122</v>
      </c>
      <c r="G127" s="12"/>
      <c r="H127" s="12"/>
      <c r="I127" s="153"/>
      <c r="J127" s="162">
        <f>BK127</f>
        <v>0</v>
      </c>
      <c r="K127" s="12"/>
      <c r="L127" s="150"/>
      <c r="M127" s="155"/>
      <c r="N127" s="156"/>
      <c r="O127" s="156"/>
      <c r="P127" s="157">
        <f>SUM(P128:P168)</f>
        <v>0</v>
      </c>
      <c r="Q127" s="156"/>
      <c r="R127" s="157">
        <f>SUM(R128:R168)</f>
        <v>19.202400000000001</v>
      </c>
      <c r="S127" s="156"/>
      <c r="T127" s="158">
        <f>SUM(T128:T168)</f>
        <v>301.73750000000001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1" t="s">
        <v>84</v>
      </c>
      <c r="AT127" s="159" t="s">
        <v>78</v>
      </c>
      <c r="AU127" s="159" t="s">
        <v>84</v>
      </c>
      <c r="AY127" s="151" t="s">
        <v>121</v>
      </c>
      <c r="BK127" s="160">
        <f>SUM(BK128:BK168)</f>
        <v>0</v>
      </c>
    </row>
    <row r="128" s="2" customFormat="1" ht="33" customHeight="1">
      <c r="A128" s="36"/>
      <c r="B128" s="163"/>
      <c r="C128" s="164" t="s">
        <v>84</v>
      </c>
      <c r="D128" s="164" t="s">
        <v>123</v>
      </c>
      <c r="E128" s="165" t="s">
        <v>124</v>
      </c>
      <c r="F128" s="166" t="s">
        <v>125</v>
      </c>
      <c r="G128" s="167" t="s">
        <v>126</v>
      </c>
      <c r="H128" s="168">
        <v>383.5</v>
      </c>
      <c r="I128" s="169"/>
      <c r="J128" s="170">
        <f>ROUND(I128*H128,2)</f>
        <v>0</v>
      </c>
      <c r="K128" s="166" t="s">
        <v>127</v>
      </c>
      <c r="L128" s="37"/>
      <c r="M128" s="171" t="s">
        <v>1</v>
      </c>
      <c r="N128" s="172" t="s">
        <v>44</v>
      </c>
      <c r="O128" s="75"/>
      <c r="P128" s="173">
        <f>O128*H128</f>
        <v>0</v>
      </c>
      <c r="Q128" s="173">
        <v>0</v>
      </c>
      <c r="R128" s="173">
        <f>Q128*H128</f>
        <v>0</v>
      </c>
      <c r="S128" s="173">
        <v>0.22</v>
      </c>
      <c r="T128" s="174">
        <f>S128*H128</f>
        <v>84.370000000000005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75" t="s">
        <v>128</v>
      </c>
      <c r="AT128" s="175" t="s">
        <v>123</v>
      </c>
      <c r="AU128" s="175" t="s">
        <v>86</v>
      </c>
      <c r="AY128" s="17" t="s">
        <v>121</v>
      </c>
      <c r="BE128" s="176">
        <f>IF(N128="základní",J128,0)</f>
        <v>0</v>
      </c>
      <c r="BF128" s="176">
        <f>IF(N128="snížená",J128,0)</f>
        <v>0</v>
      </c>
      <c r="BG128" s="176">
        <f>IF(N128="zákl. přenesená",J128,0)</f>
        <v>0</v>
      </c>
      <c r="BH128" s="176">
        <f>IF(N128="sníž. přenesená",J128,0)</f>
        <v>0</v>
      </c>
      <c r="BI128" s="176">
        <f>IF(N128="nulová",J128,0)</f>
        <v>0</v>
      </c>
      <c r="BJ128" s="17" t="s">
        <v>84</v>
      </c>
      <c r="BK128" s="176">
        <f>ROUND(I128*H128,2)</f>
        <v>0</v>
      </c>
      <c r="BL128" s="17" t="s">
        <v>128</v>
      </c>
      <c r="BM128" s="175" t="s">
        <v>129</v>
      </c>
    </row>
    <row r="129" s="13" customFormat="1">
      <c r="A129" s="13"/>
      <c r="B129" s="177"/>
      <c r="C129" s="13"/>
      <c r="D129" s="178" t="s">
        <v>130</v>
      </c>
      <c r="E129" s="179" t="s">
        <v>1</v>
      </c>
      <c r="F129" s="180" t="s">
        <v>131</v>
      </c>
      <c r="G129" s="13"/>
      <c r="H129" s="181">
        <v>112.5</v>
      </c>
      <c r="I129" s="182"/>
      <c r="J129" s="13"/>
      <c r="K129" s="13"/>
      <c r="L129" s="177"/>
      <c r="M129" s="183"/>
      <c r="N129" s="184"/>
      <c r="O129" s="184"/>
      <c r="P129" s="184"/>
      <c r="Q129" s="184"/>
      <c r="R129" s="184"/>
      <c r="S129" s="184"/>
      <c r="T129" s="18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79" t="s">
        <v>130</v>
      </c>
      <c r="AU129" s="179" t="s">
        <v>86</v>
      </c>
      <c r="AV129" s="13" t="s">
        <v>86</v>
      </c>
      <c r="AW129" s="13" t="s">
        <v>37</v>
      </c>
      <c r="AX129" s="13" t="s">
        <v>79</v>
      </c>
      <c r="AY129" s="179" t="s">
        <v>121</v>
      </c>
    </row>
    <row r="130" s="13" customFormat="1">
      <c r="A130" s="13"/>
      <c r="B130" s="177"/>
      <c r="C130" s="13"/>
      <c r="D130" s="178" t="s">
        <v>130</v>
      </c>
      <c r="E130" s="179" t="s">
        <v>1</v>
      </c>
      <c r="F130" s="180" t="s">
        <v>132</v>
      </c>
      <c r="G130" s="13"/>
      <c r="H130" s="181">
        <v>191</v>
      </c>
      <c r="I130" s="182"/>
      <c r="J130" s="13"/>
      <c r="K130" s="13"/>
      <c r="L130" s="177"/>
      <c r="M130" s="183"/>
      <c r="N130" s="184"/>
      <c r="O130" s="184"/>
      <c r="P130" s="184"/>
      <c r="Q130" s="184"/>
      <c r="R130" s="184"/>
      <c r="S130" s="184"/>
      <c r="T130" s="18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79" t="s">
        <v>130</v>
      </c>
      <c r="AU130" s="179" t="s">
        <v>86</v>
      </c>
      <c r="AV130" s="13" t="s">
        <v>86</v>
      </c>
      <c r="AW130" s="13" t="s">
        <v>37</v>
      </c>
      <c r="AX130" s="13" t="s">
        <v>79</v>
      </c>
      <c r="AY130" s="179" t="s">
        <v>121</v>
      </c>
    </row>
    <row r="131" s="13" customFormat="1">
      <c r="A131" s="13"/>
      <c r="B131" s="177"/>
      <c r="C131" s="13"/>
      <c r="D131" s="178" t="s">
        <v>130</v>
      </c>
      <c r="E131" s="179" t="s">
        <v>1</v>
      </c>
      <c r="F131" s="180" t="s">
        <v>133</v>
      </c>
      <c r="G131" s="13"/>
      <c r="H131" s="181">
        <v>80</v>
      </c>
      <c r="I131" s="182"/>
      <c r="J131" s="13"/>
      <c r="K131" s="13"/>
      <c r="L131" s="177"/>
      <c r="M131" s="183"/>
      <c r="N131" s="184"/>
      <c r="O131" s="184"/>
      <c r="P131" s="184"/>
      <c r="Q131" s="184"/>
      <c r="R131" s="184"/>
      <c r="S131" s="184"/>
      <c r="T131" s="18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79" t="s">
        <v>130</v>
      </c>
      <c r="AU131" s="179" t="s">
        <v>86</v>
      </c>
      <c r="AV131" s="13" t="s">
        <v>86</v>
      </c>
      <c r="AW131" s="13" t="s">
        <v>37</v>
      </c>
      <c r="AX131" s="13" t="s">
        <v>79</v>
      </c>
      <c r="AY131" s="179" t="s">
        <v>121</v>
      </c>
    </row>
    <row r="132" s="14" customFormat="1">
      <c r="A132" s="14"/>
      <c r="B132" s="186"/>
      <c r="C132" s="14"/>
      <c r="D132" s="178" t="s">
        <v>130</v>
      </c>
      <c r="E132" s="187" t="s">
        <v>1</v>
      </c>
      <c r="F132" s="188" t="s">
        <v>134</v>
      </c>
      <c r="G132" s="14"/>
      <c r="H132" s="189">
        <v>383.5</v>
      </c>
      <c r="I132" s="190"/>
      <c r="J132" s="14"/>
      <c r="K132" s="14"/>
      <c r="L132" s="186"/>
      <c r="M132" s="191"/>
      <c r="N132" s="192"/>
      <c r="O132" s="192"/>
      <c r="P132" s="192"/>
      <c r="Q132" s="192"/>
      <c r="R132" s="192"/>
      <c r="S132" s="192"/>
      <c r="T132" s="19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87" t="s">
        <v>130</v>
      </c>
      <c r="AU132" s="187" t="s">
        <v>86</v>
      </c>
      <c r="AV132" s="14" t="s">
        <v>128</v>
      </c>
      <c r="AW132" s="14" t="s">
        <v>37</v>
      </c>
      <c r="AX132" s="14" t="s">
        <v>84</v>
      </c>
      <c r="AY132" s="187" t="s">
        <v>121</v>
      </c>
    </row>
    <row r="133" s="2" customFormat="1">
      <c r="A133" s="36"/>
      <c r="B133" s="163"/>
      <c r="C133" s="164" t="s">
        <v>86</v>
      </c>
      <c r="D133" s="164" t="s">
        <v>123</v>
      </c>
      <c r="E133" s="165" t="s">
        <v>135</v>
      </c>
      <c r="F133" s="166" t="s">
        <v>136</v>
      </c>
      <c r="G133" s="167" t="s">
        <v>126</v>
      </c>
      <c r="H133" s="168">
        <v>46</v>
      </c>
      <c r="I133" s="169"/>
      <c r="J133" s="170">
        <f>ROUND(I133*H133,2)</f>
        <v>0</v>
      </c>
      <c r="K133" s="166" t="s">
        <v>127</v>
      </c>
      <c r="L133" s="37"/>
      <c r="M133" s="171" t="s">
        <v>1</v>
      </c>
      <c r="N133" s="172" t="s">
        <v>44</v>
      </c>
      <c r="O133" s="75"/>
      <c r="P133" s="173">
        <f>O133*H133</f>
        <v>0</v>
      </c>
      <c r="Q133" s="173">
        <v>0</v>
      </c>
      <c r="R133" s="173">
        <f>Q133*H133</f>
        <v>0</v>
      </c>
      <c r="S133" s="173">
        <v>0.32000000000000001</v>
      </c>
      <c r="T133" s="174">
        <f>S133*H133</f>
        <v>14.720000000000001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75" t="s">
        <v>128</v>
      </c>
      <c r="AT133" s="175" t="s">
        <v>123</v>
      </c>
      <c r="AU133" s="175" t="s">
        <v>86</v>
      </c>
      <c r="AY133" s="17" t="s">
        <v>121</v>
      </c>
      <c r="BE133" s="176">
        <f>IF(N133="základní",J133,0)</f>
        <v>0</v>
      </c>
      <c r="BF133" s="176">
        <f>IF(N133="snížená",J133,0)</f>
        <v>0</v>
      </c>
      <c r="BG133" s="176">
        <f>IF(N133="zákl. přenesená",J133,0)</f>
        <v>0</v>
      </c>
      <c r="BH133" s="176">
        <f>IF(N133="sníž. přenesená",J133,0)</f>
        <v>0</v>
      </c>
      <c r="BI133" s="176">
        <f>IF(N133="nulová",J133,0)</f>
        <v>0</v>
      </c>
      <c r="BJ133" s="17" t="s">
        <v>84</v>
      </c>
      <c r="BK133" s="176">
        <f>ROUND(I133*H133,2)</f>
        <v>0</v>
      </c>
      <c r="BL133" s="17" t="s">
        <v>128</v>
      </c>
      <c r="BM133" s="175" t="s">
        <v>137</v>
      </c>
    </row>
    <row r="134" s="13" customFormat="1">
      <c r="A134" s="13"/>
      <c r="B134" s="177"/>
      <c r="C134" s="13"/>
      <c r="D134" s="178" t="s">
        <v>130</v>
      </c>
      <c r="E134" s="179" t="s">
        <v>1</v>
      </c>
      <c r="F134" s="180" t="s">
        <v>138</v>
      </c>
      <c r="G134" s="13"/>
      <c r="H134" s="181">
        <v>46</v>
      </c>
      <c r="I134" s="182"/>
      <c r="J134" s="13"/>
      <c r="K134" s="13"/>
      <c r="L134" s="177"/>
      <c r="M134" s="183"/>
      <c r="N134" s="184"/>
      <c r="O134" s="184"/>
      <c r="P134" s="184"/>
      <c r="Q134" s="184"/>
      <c r="R134" s="184"/>
      <c r="S134" s="184"/>
      <c r="T134" s="18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79" t="s">
        <v>130</v>
      </c>
      <c r="AU134" s="179" t="s">
        <v>86</v>
      </c>
      <c r="AV134" s="13" t="s">
        <v>86</v>
      </c>
      <c r="AW134" s="13" t="s">
        <v>37</v>
      </c>
      <c r="AX134" s="13" t="s">
        <v>84</v>
      </c>
      <c r="AY134" s="179" t="s">
        <v>121</v>
      </c>
    </row>
    <row r="135" s="2" customFormat="1" ht="33" customHeight="1">
      <c r="A135" s="36"/>
      <c r="B135" s="163"/>
      <c r="C135" s="164" t="s">
        <v>139</v>
      </c>
      <c r="D135" s="164" t="s">
        <v>123</v>
      </c>
      <c r="E135" s="165" t="s">
        <v>140</v>
      </c>
      <c r="F135" s="166" t="s">
        <v>141</v>
      </c>
      <c r="G135" s="167" t="s">
        <v>126</v>
      </c>
      <c r="H135" s="168">
        <v>191</v>
      </c>
      <c r="I135" s="169"/>
      <c r="J135" s="170">
        <f>ROUND(I135*H135,2)</f>
        <v>0</v>
      </c>
      <c r="K135" s="166" t="s">
        <v>127</v>
      </c>
      <c r="L135" s="37"/>
      <c r="M135" s="171" t="s">
        <v>1</v>
      </c>
      <c r="N135" s="172" t="s">
        <v>44</v>
      </c>
      <c r="O135" s="75"/>
      <c r="P135" s="173">
        <f>O135*H135</f>
        <v>0</v>
      </c>
      <c r="Q135" s="173">
        <v>0</v>
      </c>
      <c r="R135" s="173">
        <f>Q135*H135</f>
        <v>0</v>
      </c>
      <c r="S135" s="173">
        <v>0.23999999999999999</v>
      </c>
      <c r="T135" s="174">
        <f>S135*H135</f>
        <v>45.839999999999996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75" t="s">
        <v>128</v>
      </c>
      <c r="AT135" s="175" t="s">
        <v>123</v>
      </c>
      <c r="AU135" s="175" t="s">
        <v>86</v>
      </c>
      <c r="AY135" s="17" t="s">
        <v>121</v>
      </c>
      <c r="BE135" s="176">
        <f>IF(N135="základní",J135,0)</f>
        <v>0</v>
      </c>
      <c r="BF135" s="176">
        <f>IF(N135="snížená",J135,0)</f>
        <v>0</v>
      </c>
      <c r="BG135" s="176">
        <f>IF(N135="zákl. přenesená",J135,0)</f>
        <v>0</v>
      </c>
      <c r="BH135" s="176">
        <f>IF(N135="sníž. přenesená",J135,0)</f>
        <v>0</v>
      </c>
      <c r="BI135" s="176">
        <f>IF(N135="nulová",J135,0)</f>
        <v>0</v>
      </c>
      <c r="BJ135" s="17" t="s">
        <v>84</v>
      </c>
      <c r="BK135" s="176">
        <f>ROUND(I135*H135,2)</f>
        <v>0</v>
      </c>
      <c r="BL135" s="17" t="s">
        <v>128</v>
      </c>
      <c r="BM135" s="175" t="s">
        <v>142</v>
      </c>
    </row>
    <row r="136" s="13" customFormat="1">
      <c r="A136" s="13"/>
      <c r="B136" s="177"/>
      <c r="C136" s="13"/>
      <c r="D136" s="178" t="s">
        <v>130</v>
      </c>
      <c r="E136" s="179" t="s">
        <v>1</v>
      </c>
      <c r="F136" s="180" t="s">
        <v>143</v>
      </c>
      <c r="G136" s="13"/>
      <c r="H136" s="181">
        <v>191</v>
      </c>
      <c r="I136" s="182"/>
      <c r="J136" s="13"/>
      <c r="K136" s="13"/>
      <c r="L136" s="177"/>
      <c r="M136" s="183"/>
      <c r="N136" s="184"/>
      <c r="O136" s="184"/>
      <c r="P136" s="184"/>
      <c r="Q136" s="184"/>
      <c r="R136" s="184"/>
      <c r="S136" s="184"/>
      <c r="T136" s="18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79" t="s">
        <v>130</v>
      </c>
      <c r="AU136" s="179" t="s">
        <v>86</v>
      </c>
      <c r="AV136" s="13" t="s">
        <v>86</v>
      </c>
      <c r="AW136" s="13" t="s">
        <v>37</v>
      </c>
      <c r="AX136" s="13" t="s">
        <v>84</v>
      </c>
      <c r="AY136" s="179" t="s">
        <v>121</v>
      </c>
    </row>
    <row r="137" s="2" customFormat="1" ht="33" customHeight="1">
      <c r="A137" s="36"/>
      <c r="B137" s="163"/>
      <c r="C137" s="164" t="s">
        <v>128</v>
      </c>
      <c r="D137" s="164" t="s">
        <v>123</v>
      </c>
      <c r="E137" s="165" t="s">
        <v>144</v>
      </c>
      <c r="F137" s="166" t="s">
        <v>145</v>
      </c>
      <c r="G137" s="167" t="s">
        <v>126</v>
      </c>
      <c r="H137" s="168">
        <v>163.5</v>
      </c>
      <c r="I137" s="169"/>
      <c r="J137" s="170">
        <f>ROUND(I137*H137,2)</f>
        <v>0</v>
      </c>
      <c r="K137" s="166" t="s">
        <v>127</v>
      </c>
      <c r="L137" s="37"/>
      <c r="M137" s="171" t="s">
        <v>1</v>
      </c>
      <c r="N137" s="172" t="s">
        <v>44</v>
      </c>
      <c r="O137" s="75"/>
      <c r="P137" s="173">
        <f>O137*H137</f>
        <v>0</v>
      </c>
      <c r="Q137" s="173">
        <v>0</v>
      </c>
      <c r="R137" s="173">
        <f>Q137*H137</f>
        <v>0</v>
      </c>
      <c r="S137" s="173">
        <v>0.32500000000000001</v>
      </c>
      <c r="T137" s="174">
        <f>S137*H137</f>
        <v>53.137500000000003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75" t="s">
        <v>128</v>
      </c>
      <c r="AT137" s="175" t="s">
        <v>123</v>
      </c>
      <c r="AU137" s="175" t="s">
        <v>86</v>
      </c>
      <c r="AY137" s="17" t="s">
        <v>121</v>
      </c>
      <c r="BE137" s="176">
        <f>IF(N137="základní",J137,0)</f>
        <v>0</v>
      </c>
      <c r="BF137" s="176">
        <f>IF(N137="snížená",J137,0)</f>
        <v>0</v>
      </c>
      <c r="BG137" s="176">
        <f>IF(N137="zákl. přenesená",J137,0)</f>
        <v>0</v>
      </c>
      <c r="BH137" s="176">
        <f>IF(N137="sníž. přenesená",J137,0)</f>
        <v>0</v>
      </c>
      <c r="BI137" s="176">
        <f>IF(N137="nulová",J137,0)</f>
        <v>0</v>
      </c>
      <c r="BJ137" s="17" t="s">
        <v>84</v>
      </c>
      <c r="BK137" s="176">
        <f>ROUND(I137*H137,2)</f>
        <v>0</v>
      </c>
      <c r="BL137" s="17" t="s">
        <v>128</v>
      </c>
      <c r="BM137" s="175" t="s">
        <v>146</v>
      </c>
    </row>
    <row r="138" s="13" customFormat="1">
      <c r="A138" s="13"/>
      <c r="B138" s="177"/>
      <c r="C138" s="13"/>
      <c r="D138" s="178" t="s">
        <v>130</v>
      </c>
      <c r="E138" s="179" t="s">
        <v>1</v>
      </c>
      <c r="F138" s="180" t="s">
        <v>147</v>
      </c>
      <c r="G138" s="13"/>
      <c r="H138" s="181">
        <v>37.5</v>
      </c>
      <c r="I138" s="182"/>
      <c r="J138" s="13"/>
      <c r="K138" s="13"/>
      <c r="L138" s="177"/>
      <c r="M138" s="183"/>
      <c r="N138" s="184"/>
      <c r="O138" s="184"/>
      <c r="P138" s="184"/>
      <c r="Q138" s="184"/>
      <c r="R138" s="184"/>
      <c r="S138" s="184"/>
      <c r="T138" s="18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79" t="s">
        <v>130</v>
      </c>
      <c r="AU138" s="179" t="s">
        <v>86</v>
      </c>
      <c r="AV138" s="13" t="s">
        <v>86</v>
      </c>
      <c r="AW138" s="13" t="s">
        <v>37</v>
      </c>
      <c r="AX138" s="13" t="s">
        <v>79</v>
      </c>
      <c r="AY138" s="179" t="s">
        <v>121</v>
      </c>
    </row>
    <row r="139" s="13" customFormat="1">
      <c r="A139" s="13"/>
      <c r="B139" s="177"/>
      <c r="C139" s="13"/>
      <c r="D139" s="178" t="s">
        <v>130</v>
      </c>
      <c r="E139" s="179" t="s">
        <v>1</v>
      </c>
      <c r="F139" s="180" t="s">
        <v>148</v>
      </c>
      <c r="G139" s="13"/>
      <c r="H139" s="181">
        <v>126</v>
      </c>
      <c r="I139" s="182"/>
      <c r="J139" s="13"/>
      <c r="K139" s="13"/>
      <c r="L139" s="177"/>
      <c r="M139" s="183"/>
      <c r="N139" s="184"/>
      <c r="O139" s="184"/>
      <c r="P139" s="184"/>
      <c r="Q139" s="184"/>
      <c r="R139" s="184"/>
      <c r="S139" s="184"/>
      <c r="T139" s="18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79" t="s">
        <v>130</v>
      </c>
      <c r="AU139" s="179" t="s">
        <v>86</v>
      </c>
      <c r="AV139" s="13" t="s">
        <v>86</v>
      </c>
      <c r="AW139" s="13" t="s">
        <v>37</v>
      </c>
      <c r="AX139" s="13" t="s">
        <v>79</v>
      </c>
      <c r="AY139" s="179" t="s">
        <v>121</v>
      </c>
    </row>
    <row r="140" s="14" customFormat="1">
      <c r="A140" s="14"/>
      <c r="B140" s="186"/>
      <c r="C140" s="14"/>
      <c r="D140" s="178" t="s">
        <v>130</v>
      </c>
      <c r="E140" s="187" t="s">
        <v>1</v>
      </c>
      <c r="F140" s="188" t="s">
        <v>134</v>
      </c>
      <c r="G140" s="14"/>
      <c r="H140" s="189">
        <v>163.5</v>
      </c>
      <c r="I140" s="190"/>
      <c r="J140" s="14"/>
      <c r="K140" s="14"/>
      <c r="L140" s="186"/>
      <c r="M140" s="191"/>
      <c r="N140" s="192"/>
      <c r="O140" s="192"/>
      <c r="P140" s="192"/>
      <c r="Q140" s="192"/>
      <c r="R140" s="192"/>
      <c r="S140" s="192"/>
      <c r="T140" s="19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187" t="s">
        <v>130</v>
      </c>
      <c r="AU140" s="187" t="s">
        <v>86</v>
      </c>
      <c r="AV140" s="14" t="s">
        <v>128</v>
      </c>
      <c r="AW140" s="14" t="s">
        <v>37</v>
      </c>
      <c r="AX140" s="14" t="s">
        <v>84</v>
      </c>
      <c r="AY140" s="187" t="s">
        <v>121</v>
      </c>
    </row>
    <row r="141" s="2" customFormat="1" ht="33" customHeight="1">
      <c r="A141" s="36"/>
      <c r="B141" s="163"/>
      <c r="C141" s="164" t="s">
        <v>149</v>
      </c>
      <c r="D141" s="164" t="s">
        <v>123</v>
      </c>
      <c r="E141" s="165" t="s">
        <v>150</v>
      </c>
      <c r="F141" s="166" t="s">
        <v>151</v>
      </c>
      <c r="G141" s="167" t="s">
        <v>126</v>
      </c>
      <c r="H141" s="168">
        <v>191</v>
      </c>
      <c r="I141" s="169"/>
      <c r="J141" s="170">
        <f>ROUND(I141*H141,2)</f>
        <v>0</v>
      </c>
      <c r="K141" s="166" t="s">
        <v>127</v>
      </c>
      <c r="L141" s="37"/>
      <c r="M141" s="171" t="s">
        <v>1</v>
      </c>
      <c r="N141" s="172" t="s">
        <v>44</v>
      </c>
      <c r="O141" s="75"/>
      <c r="P141" s="173">
        <f>O141*H141</f>
        <v>0</v>
      </c>
      <c r="Q141" s="173">
        <v>0</v>
      </c>
      <c r="R141" s="173">
        <f>Q141*H141</f>
        <v>0</v>
      </c>
      <c r="S141" s="173">
        <v>0.17999999999999999</v>
      </c>
      <c r="T141" s="174">
        <f>S141*H141</f>
        <v>34.379999999999995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75" t="s">
        <v>128</v>
      </c>
      <c r="AT141" s="175" t="s">
        <v>123</v>
      </c>
      <c r="AU141" s="175" t="s">
        <v>86</v>
      </c>
      <c r="AY141" s="17" t="s">
        <v>121</v>
      </c>
      <c r="BE141" s="176">
        <f>IF(N141="základní",J141,0)</f>
        <v>0</v>
      </c>
      <c r="BF141" s="176">
        <f>IF(N141="snížená",J141,0)</f>
        <v>0</v>
      </c>
      <c r="BG141" s="176">
        <f>IF(N141="zákl. přenesená",J141,0)</f>
        <v>0</v>
      </c>
      <c r="BH141" s="176">
        <f>IF(N141="sníž. přenesená",J141,0)</f>
        <v>0</v>
      </c>
      <c r="BI141" s="176">
        <f>IF(N141="nulová",J141,0)</f>
        <v>0</v>
      </c>
      <c r="BJ141" s="17" t="s">
        <v>84</v>
      </c>
      <c r="BK141" s="176">
        <f>ROUND(I141*H141,2)</f>
        <v>0</v>
      </c>
      <c r="BL141" s="17" t="s">
        <v>128</v>
      </c>
      <c r="BM141" s="175" t="s">
        <v>152</v>
      </c>
    </row>
    <row r="142" s="13" customFormat="1">
      <c r="A142" s="13"/>
      <c r="B142" s="177"/>
      <c r="C142" s="13"/>
      <c r="D142" s="178" t="s">
        <v>130</v>
      </c>
      <c r="E142" s="179" t="s">
        <v>1</v>
      </c>
      <c r="F142" s="180" t="s">
        <v>143</v>
      </c>
      <c r="G142" s="13"/>
      <c r="H142" s="181">
        <v>191</v>
      </c>
      <c r="I142" s="182"/>
      <c r="J142" s="13"/>
      <c r="K142" s="13"/>
      <c r="L142" s="177"/>
      <c r="M142" s="183"/>
      <c r="N142" s="184"/>
      <c r="O142" s="184"/>
      <c r="P142" s="184"/>
      <c r="Q142" s="184"/>
      <c r="R142" s="184"/>
      <c r="S142" s="184"/>
      <c r="T142" s="18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79" t="s">
        <v>130</v>
      </c>
      <c r="AU142" s="179" t="s">
        <v>86</v>
      </c>
      <c r="AV142" s="13" t="s">
        <v>86</v>
      </c>
      <c r="AW142" s="13" t="s">
        <v>37</v>
      </c>
      <c r="AX142" s="13" t="s">
        <v>84</v>
      </c>
      <c r="AY142" s="179" t="s">
        <v>121</v>
      </c>
    </row>
    <row r="143" s="2" customFormat="1" ht="33" customHeight="1">
      <c r="A143" s="36"/>
      <c r="B143" s="163"/>
      <c r="C143" s="164" t="s">
        <v>153</v>
      </c>
      <c r="D143" s="164" t="s">
        <v>123</v>
      </c>
      <c r="E143" s="165" t="s">
        <v>154</v>
      </c>
      <c r="F143" s="166" t="s">
        <v>155</v>
      </c>
      <c r="G143" s="167" t="s">
        <v>126</v>
      </c>
      <c r="H143" s="168">
        <v>126</v>
      </c>
      <c r="I143" s="169"/>
      <c r="J143" s="170">
        <f>ROUND(I143*H143,2)</f>
        <v>0</v>
      </c>
      <c r="K143" s="166" t="s">
        <v>127</v>
      </c>
      <c r="L143" s="37"/>
      <c r="M143" s="171" t="s">
        <v>1</v>
      </c>
      <c r="N143" s="172" t="s">
        <v>44</v>
      </c>
      <c r="O143" s="75"/>
      <c r="P143" s="173">
        <f>O143*H143</f>
        <v>0</v>
      </c>
      <c r="Q143" s="173">
        <v>0</v>
      </c>
      <c r="R143" s="173">
        <f>Q143*H143</f>
        <v>0</v>
      </c>
      <c r="S143" s="173">
        <v>0.28999999999999998</v>
      </c>
      <c r="T143" s="174">
        <f>S143*H143</f>
        <v>36.539999999999999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75" t="s">
        <v>128</v>
      </c>
      <c r="AT143" s="175" t="s">
        <v>123</v>
      </c>
      <c r="AU143" s="175" t="s">
        <v>86</v>
      </c>
      <c r="AY143" s="17" t="s">
        <v>121</v>
      </c>
      <c r="BE143" s="176">
        <f>IF(N143="základní",J143,0)</f>
        <v>0</v>
      </c>
      <c r="BF143" s="176">
        <f>IF(N143="snížená",J143,0)</f>
        <v>0</v>
      </c>
      <c r="BG143" s="176">
        <f>IF(N143="zákl. přenesená",J143,0)</f>
        <v>0</v>
      </c>
      <c r="BH143" s="176">
        <f>IF(N143="sníž. přenesená",J143,0)</f>
        <v>0</v>
      </c>
      <c r="BI143" s="176">
        <f>IF(N143="nulová",J143,0)</f>
        <v>0</v>
      </c>
      <c r="BJ143" s="17" t="s">
        <v>84</v>
      </c>
      <c r="BK143" s="176">
        <f>ROUND(I143*H143,2)</f>
        <v>0</v>
      </c>
      <c r="BL143" s="17" t="s">
        <v>128</v>
      </c>
      <c r="BM143" s="175" t="s">
        <v>156</v>
      </c>
    </row>
    <row r="144" s="13" customFormat="1">
      <c r="A144" s="13"/>
      <c r="B144" s="177"/>
      <c r="C144" s="13"/>
      <c r="D144" s="178" t="s">
        <v>130</v>
      </c>
      <c r="E144" s="179" t="s">
        <v>1</v>
      </c>
      <c r="F144" s="180" t="s">
        <v>148</v>
      </c>
      <c r="G144" s="13"/>
      <c r="H144" s="181">
        <v>126</v>
      </c>
      <c r="I144" s="182"/>
      <c r="J144" s="13"/>
      <c r="K144" s="13"/>
      <c r="L144" s="177"/>
      <c r="M144" s="183"/>
      <c r="N144" s="184"/>
      <c r="O144" s="184"/>
      <c r="P144" s="184"/>
      <c r="Q144" s="184"/>
      <c r="R144" s="184"/>
      <c r="S144" s="184"/>
      <c r="T144" s="18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79" t="s">
        <v>130</v>
      </c>
      <c r="AU144" s="179" t="s">
        <v>86</v>
      </c>
      <c r="AV144" s="13" t="s">
        <v>86</v>
      </c>
      <c r="AW144" s="13" t="s">
        <v>37</v>
      </c>
      <c r="AX144" s="13" t="s">
        <v>84</v>
      </c>
      <c r="AY144" s="179" t="s">
        <v>121</v>
      </c>
    </row>
    <row r="145" s="2" customFormat="1" ht="21.75" customHeight="1">
      <c r="A145" s="36"/>
      <c r="B145" s="163"/>
      <c r="C145" s="164" t="s">
        <v>157</v>
      </c>
      <c r="D145" s="164" t="s">
        <v>123</v>
      </c>
      <c r="E145" s="165" t="s">
        <v>158</v>
      </c>
      <c r="F145" s="166" t="s">
        <v>159</v>
      </c>
      <c r="G145" s="167" t="s">
        <v>160</v>
      </c>
      <c r="H145" s="168">
        <v>95</v>
      </c>
      <c r="I145" s="169"/>
      <c r="J145" s="170">
        <f>ROUND(I145*H145,2)</f>
        <v>0</v>
      </c>
      <c r="K145" s="166" t="s">
        <v>127</v>
      </c>
      <c r="L145" s="37"/>
      <c r="M145" s="171" t="s">
        <v>1</v>
      </c>
      <c r="N145" s="172" t="s">
        <v>44</v>
      </c>
      <c r="O145" s="75"/>
      <c r="P145" s="173">
        <f>O145*H145</f>
        <v>0</v>
      </c>
      <c r="Q145" s="173">
        <v>0</v>
      </c>
      <c r="R145" s="173">
        <f>Q145*H145</f>
        <v>0</v>
      </c>
      <c r="S145" s="173">
        <v>0.28999999999999998</v>
      </c>
      <c r="T145" s="174">
        <f>S145*H145</f>
        <v>27.549999999999997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75" t="s">
        <v>128</v>
      </c>
      <c r="AT145" s="175" t="s">
        <v>123</v>
      </c>
      <c r="AU145" s="175" t="s">
        <v>86</v>
      </c>
      <c r="AY145" s="17" t="s">
        <v>121</v>
      </c>
      <c r="BE145" s="176">
        <f>IF(N145="základní",J145,0)</f>
        <v>0</v>
      </c>
      <c r="BF145" s="176">
        <f>IF(N145="snížená",J145,0)</f>
        <v>0</v>
      </c>
      <c r="BG145" s="176">
        <f>IF(N145="zákl. přenesená",J145,0)</f>
        <v>0</v>
      </c>
      <c r="BH145" s="176">
        <f>IF(N145="sníž. přenesená",J145,0)</f>
        <v>0</v>
      </c>
      <c r="BI145" s="176">
        <f>IF(N145="nulová",J145,0)</f>
        <v>0</v>
      </c>
      <c r="BJ145" s="17" t="s">
        <v>84</v>
      </c>
      <c r="BK145" s="176">
        <f>ROUND(I145*H145,2)</f>
        <v>0</v>
      </c>
      <c r="BL145" s="17" t="s">
        <v>128</v>
      </c>
      <c r="BM145" s="175" t="s">
        <v>161</v>
      </c>
    </row>
    <row r="146" s="13" customFormat="1">
      <c r="A146" s="13"/>
      <c r="B146" s="177"/>
      <c r="C146" s="13"/>
      <c r="D146" s="178" t="s">
        <v>130</v>
      </c>
      <c r="E146" s="179" t="s">
        <v>1</v>
      </c>
      <c r="F146" s="180" t="s">
        <v>162</v>
      </c>
      <c r="G146" s="13"/>
      <c r="H146" s="181">
        <v>95</v>
      </c>
      <c r="I146" s="182"/>
      <c r="J146" s="13"/>
      <c r="K146" s="13"/>
      <c r="L146" s="177"/>
      <c r="M146" s="183"/>
      <c r="N146" s="184"/>
      <c r="O146" s="184"/>
      <c r="P146" s="184"/>
      <c r="Q146" s="184"/>
      <c r="R146" s="184"/>
      <c r="S146" s="184"/>
      <c r="T146" s="18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79" t="s">
        <v>130</v>
      </c>
      <c r="AU146" s="179" t="s">
        <v>86</v>
      </c>
      <c r="AV146" s="13" t="s">
        <v>86</v>
      </c>
      <c r="AW146" s="13" t="s">
        <v>37</v>
      </c>
      <c r="AX146" s="13" t="s">
        <v>84</v>
      </c>
      <c r="AY146" s="179" t="s">
        <v>121</v>
      </c>
    </row>
    <row r="147" s="2" customFormat="1" ht="21.75" customHeight="1">
      <c r="A147" s="36"/>
      <c r="B147" s="163"/>
      <c r="C147" s="164" t="s">
        <v>163</v>
      </c>
      <c r="D147" s="164" t="s">
        <v>123</v>
      </c>
      <c r="E147" s="165" t="s">
        <v>164</v>
      </c>
      <c r="F147" s="166" t="s">
        <v>165</v>
      </c>
      <c r="G147" s="167" t="s">
        <v>160</v>
      </c>
      <c r="H147" s="168">
        <v>10</v>
      </c>
      <c r="I147" s="169"/>
      <c r="J147" s="170">
        <f>ROUND(I147*H147,2)</f>
        <v>0</v>
      </c>
      <c r="K147" s="166" t="s">
        <v>127</v>
      </c>
      <c r="L147" s="37"/>
      <c r="M147" s="171" t="s">
        <v>1</v>
      </c>
      <c r="N147" s="172" t="s">
        <v>44</v>
      </c>
      <c r="O147" s="75"/>
      <c r="P147" s="173">
        <f>O147*H147</f>
        <v>0</v>
      </c>
      <c r="Q147" s="173">
        <v>0</v>
      </c>
      <c r="R147" s="173">
        <f>Q147*H147</f>
        <v>0</v>
      </c>
      <c r="S147" s="173">
        <v>0.28999999999999998</v>
      </c>
      <c r="T147" s="174">
        <f>S147*H147</f>
        <v>2.8999999999999999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75" t="s">
        <v>128</v>
      </c>
      <c r="AT147" s="175" t="s">
        <v>123</v>
      </c>
      <c r="AU147" s="175" t="s">
        <v>86</v>
      </c>
      <c r="AY147" s="17" t="s">
        <v>121</v>
      </c>
      <c r="BE147" s="176">
        <f>IF(N147="základní",J147,0)</f>
        <v>0</v>
      </c>
      <c r="BF147" s="176">
        <f>IF(N147="snížená",J147,0)</f>
        <v>0</v>
      </c>
      <c r="BG147" s="176">
        <f>IF(N147="zákl. přenesená",J147,0)</f>
        <v>0</v>
      </c>
      <c r="BH147" s="176">
        <f>IF(N147="sníž. přenesená",J147,0)</f>
        <v>0</v>
      </c>
      <c r="BI147" s="176">
        <f>IF(N147="nulová",J147,0)</f>
        <v>0</v>
      </c>
      <c r="BJ147" s="17" t="s">
        <v>84</v>
      </c>
      <c r="BK147" s="176">
        <f>ROUND(I147*H147,2)</f>
        <v>0</v>
      </c>
      <c r="BL147" s="17" t="s">
        <v>128</v>
      </c>
      <c r="BM147" s="175" t="s">
        <v>166</v>
      </c>
    </row>
    <row r="148" s="2" customFormat="1" ht="21.75" customHeight="1">
      <c r="A148" s="36"/>
      <c r="B148" s="163"/>
      <c r="C148" s="164" t="s">
        <v>167</v>
      </c>
      <c r="D148" s="164" t="s">
        <v>123</v>
      </c>
      <c r="E148" s="165" t="s">
        <v>168</v>
      </c>
      <c r="F148" s="166" t="s">
        <v>169</v>
      </c>
      <c r="G148" s="167" t="s">
        <v>160</v>
      </c>
      <c r="H148" s="168">
        <v>20</v>
      </c>
      <c r="I148" s="169"/>
      <c r="J148" s="170">
        <f>ROUND(I148*H148,2)</f>
        <v>0</v>
      </c>
      <c r="K148" s="166" t="s">
        <v>127</v>
      </c>
      <c r="L148" s="37"/>
      <c r="M148" s="171" t="s">
        <v>1</v>
      </c>
      <c r="N148" s="172" t="s">
        <v>44</v>
      </c>
      <c r="O148" s="75"/>
      <c r="P148" s="173">
        <f>O148*H148</f>
        <v>0</v>
      </c>
      <c r="Q148" s="173">
        <v>0</v>
      </c>
      <c r="R148" s="173">
        <f>Q148*H148</f>
        <v>0</v>
      </c>
      <c r="S148" s="173">
        <v>0.11500000000000001</v>
      </c>
      <c r="T148" s="174">
        <f>S148*H148</f>
        <v>2.3000000000000003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75" t="s">
        <v>128</v>
      </c>
      <c r="AT148" s="175" t="s">
        <v>123</v>
      </c>
      <c r="AU148" s="175" t="s">
        <v>86</v>
      </c>
      <c r="AY148" s="17" t="s">
        <v>121</v>
      </c>
      <c r="BE148" s="176">
        <f>IF(N148="základní",J148,0)</f>
        <v>0</v>
      </c>
      <c r="BF148" s="176">
        <f>IF(N148="snížená",J148,0)</f>
        <v>0</v>
      </c>
      <c r="BG148" s="176">
        <f>IF(N148="zákl. přenesená",J148,0)</f>
        <v>0</v>
      </c>
      <c r="BH148" s="176">
        <f>IF(N148="sníž. přenesená",J148,0)</f>
        <v>0</v>
      </c>
      <c r="BI148" s="176">
        <f>IF(N148="nulová",J148,0)</f>
        <v>0</v>
      </c>
      <c r="BJ148" s="17" t="s">
        <v>84</v>
      </c>
      <c r="BK148" s="176">
        <f>ROUND(I148*H148,2)</f>
        <v>0</v>
      </c>
      <c r="BL148" s="17" t="s">
        <v>128</v>
      </c>
      <c r="BM148" s="175" t="s">
        <v>170</v>
      </c>
    </row>
    <row r="149" s="13" customFormat="1">
      <c r="A149" s="13"/>
      <c r="B149" s="177"/>
      <c r="C149" s="13"/>
      <c r="D149" s="178" t="s">
        <v>130</v>
      </c>
      <c r="E149" s="179" t="s">
        <v>1</v>
      </c>
      <c r="F149" s="180" t="s">
        <v>171</v>
      </c>
      <c r="G149" s="13"/>
      <c r="H149" s="181">
        <v>10</v>
      </c>
      <c r="I149" s="182"/>
      <c r="J149" s="13"/>
      <c r="K149" s="13"/>
      <c r="L149" s="177"/>
      <c r="M149" s="183"/>
      <c r="N149" s="184"/>
      <c r="O149" s="184"/>
      <c r="P149" s="184"/>
      <c r="Q149" s="184"/>
      <c r="R149" s="184"/>
      <c r="S149" s="184"/>
      <c r="T149" s="18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79" t="s">
        <v>130</v>
      </c>
      <c r="AU149" s="179" t="s">
        <v>86</v>
      </c>
      <c r="AV149" s="13" t="s">
        <v>86</v>
      </c>
      <c r="AW149" s="13" t="s">
        <v>37</v>
      </c>
      <c r="AX149" s="13" t="s">
        <v>79</v>
      </c>
      <c r="AY149" s="179" t="s">
        <v>121</v>
      </c>
    </row>
    <row r="150" s="13" customFormat="1">
      <c r="A150" s="13"/>
      <c r="B150" s="177"/>
      <c r="C150" s="13"/>
      <c r="D150" s="178" t="s">
        <v>130</v>
      </c>
      <c r="E150" s="179" t="s">
        <v>1</v>
      </c>
      <c r="F150" s="180" t="s">
        <v>172</v>
      </c>
      <c r="G150" s="13"/>
      <c r="H150" s="181">
        <v>10</v>
      </c>
      <c r="I150" s="182"/>
      <c r="J150" s="13"/>
      <c r="K150" s="13"/>
      <c r="L150" s="177"/>
      <c r="M150" s="183"/>
      <c r="N150" s="184"/>
      <c r="O150" s="184"/>
      <c r="P150" s="184"/>
      <c r="Q150" s="184"/>
      <c r="R150" s="184"/>
      <c r="S150" s="184"/>
      <c r="T150" s="18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79" t="s">
        <v>130</v>
      </c>
      <c r="AU150" s="179" t="s">
        <v>86</v>
      </c>
      <c r="AV150" s="13" t="s">
        <v>86</v>
      </c>
      <c r="AW150" s="13" t="s">
        <v>37</v>
      </c>
      <c r="AX150" s="13" t="s">
        <v>79</v>
      </c>
      <c r="AY150" s="179" t="s">
        <v>121</v>
      </c>
    </row>
    <row r="151" s="14" customFormat="1">
      <c r="A151" s="14"/>
      <c r="B151" s="186"/>
      <c r="C151" s="14"/>
      <c r="D151" s="178" t="s">
        <v>130</v>
      </c>
      <c r="E151" s="187" t="s">
        <v>1</v>
      </c>
      <c r="F151" s="188" t="s">
        <v>134</v>
      </c>
      <c r="G151" s="14"/>
      <c r="H151" s="189">
        <v>20</v>
      </c>
      <c r="I151" s="190"/>
      <c r="J151" s="14"/>
      <c r="K151" s="14"/>
      <c r="L151" s="186"/>
      <c r="M151" s="191"/>
      <c r="N151" s="192"/>
      <c r="O151" s="192"/>
      <c r="P151" s="192"/>
      <c r="Q151" s="192"/>
      <c r="R151" s="192"/>
      <c r="S151" s="192"/>
      <c r="T151" s="19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187" t="s">
        <v>130</v>
      </c>
      <c r="AU151" s="187" t="s">
        <v>86</v>
      </c>
      <c r="AV151" s="14" t="s">
        <v>128</v>
      </c>
      <c r="AW151" s="14" t="s">
        <v>37</v>
      </c>
      <c r="AX151" s="14" t="s">
        <v>84</v>
      </c>
      <c r="AY151" s="187" t="s">
        <v>121</v>
      </c>
    </row>
    <row r="152" s="2" customFormat="1" ht="33" customHeight="1">
      <c r="A152" s="36"/>
      <c r="B152" s="163"/>
      <c r="C152" s="164" t="s">
        <v>173</v>
      </c>
      <c r="D152" s="164" t="s">
        <v>123</v>
      </c>
      <c r="E152" s="165" t="s">
        <v>174</v>
      </c>
      <c r="F152" s="166" t="s">
        <v>175</v>
      </c>
      <c r="G152" s="167" t="s">
        <v>176</v>
      </c>
      <c r="H152" s="168">
        <v>12</v>
      </c>
      <c r="I152" s="169"/>
      <c r="J152" s="170">
        <f>ROUND(I152*H152,2)</f>
        <v>0</v>
      </c>
      <c r="K152" s="166" t="s">
        <v>127</v>
      </c>
      <c r="L152" s="37"/>
      <c r="M152" s="171" t="s">
        <v>1</v>
      </c>
      <c r="N152" s="172" t="s">
        <v>44</v>
      </c>
      <c r="O152" s="75"/>
      <c r="P152" s="173">
        <f>O152*H152</f>
        <v>0</v>
      </c>
      <c r="Q152" s="173">
        <v>0</v>
      </c>
      <c r="R152" s="173">
        <f>Q152*H152</f>
        <v>0</v>
      </c>
      <c r="S152" s="173">
        <v>0</v>
      </c>
      <c r="T152" s="174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75" t="s">
        <v>128</v>
      </c>
      <c r="AT152" s="175" t="s">
        <v>123</v>
      </c>
      <c r="AU152" s="175" t="s">
        <v>86</v>
      </c>
      <c r="AY152" s="17" t="s">
        <v>121</v>
      </c>
      <c r="BE152" s="176">
        <f>IF(N152="základní",J152,0)</f>
        <v>0</v>
      </c>
      <c r="BF152" s="176">
        <f>IF(N152="snížená",J152,0)</f>
        <v>0</v>
      </c>
      <c r="BG152" s="176">
        <f>IF(N152="zákl. přenesená",J152,0)</f>
        <v>0</v>
      </c>
      <c r="BH152" s="176">
        <f>IF(N152="sníž. přenesená",J152,0)</f>
        <v>0</v>
      </c>
      <c r="BI152" s="176">
        <f>IF(N152="nulová",J152,0)</f>
        <v>0</v>
      </c>
      <c r="BJ152" s="17" t="s">
        <v>84</v>
      </c>
      <c r="BK152" s="176">
        <f>ROUND(I152*H152,2)</f>
        <v>0</v>
      </c>
      <c r="BL152" s="17" t="s">
        <v>128</v>
      </c>
      <c r="BM152" s="175" t="s">
        <v>177</v>
      </c>
    </row>
    <row r="153" s="13" customFormat="1">
      <c r="A153" s="13"/>
      <c r="B153" s="177"/>
      <c r="C153" s="13"/>
      <c r="D153" s="178" t="s">
        <v>130</v>
      </c>
      <c r="E153" s="179" t="s">
        <v>1</v>
      </c>
      <c r="F153" s="180" t="s">
        <v>178</v>
      </c>
      <c r="G153" s="13"/>
      <c r="H153" s="181">
        <v>12</v>
      </c>
      <c r="I153" s="182"/>
      <c r="J153" s="13"/>
      <c r="K153" s="13"/>
      <c r="L153" s="177"/>
      <c r="M153" s="183"/>
      <c r="N153" s="184"/>
      <c r="O153" s="184"/>
      <c r="P153" s="184"/>
      <c r="Q153" s="184"/>
      <c r="R153" s="184"/>
      <c r="S153" s="184"/>
      <c r="T153" s="18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79" t="s">
        <v>130</v>
      </c>
      <c r="AU153" s="179" t="s">
        <v>86</v>
      </c>
      <c r="AV153" s="13" t="s">
        <v>86</v>
      </c>
      <c r="AW153" s="13" t="s">
        <v>37</v>
      </c>
      <c r="AX153" s="13" t="s">
        <v>84</v>
      </c>
      <c r="AY153" s="179" t="s">
        <v>121</v>
      </c>
    </row>
    <row r="154" s="2" customFormat="1" ht="33" customHeight="1">
      <c r="A154" s="36"/>
      <c r="B154" s="163"/>
      <c r="C154" s="164" t="s">
        <v>179</v>
      </c>
      <c r="D154" s="164" t="s">
        <v>123</v>
      </c>
      <c r="E154" s="165" t="s">
        <v>180</v>
      </c>
      <c r="F154" s="166" t="s">
        <v>181</v>
      </c>
      <c r="G154" s="167" t="s">
        <v>176</v>
      </c>
      <c r="H154" s="168">
        <v>22.25</v>
      </c>
      <c r="I154" s="169"/>
      <c r="J154" s="170">
        <f>ROUND(I154*H154,2)</f>
        <v>0</v>
      </c>
      <c r="K154" s="166" t="s">
        <v>127</v>
      </c>
      <c r="L154" s="37"/>
      <c r="M154" s="171" t="s">
        <v>1</v>
      </c>
      <c r="N154" s="172" t="s">
        <v>44</v>
      </c>
      <c r="O154" s="75"/>
      <c r="P154" s="173">
        <f>O154*H154</f>
        <v>0</v>
      </c>
      <c r="Q154" s="173">
        <v>0</v>
      </c>
      <c r="R154" s="173">
        <f>Q154*H154</f>
        <v>0</v>
      </c>
      <c r="S154" s="173">
        <v>0</v>
      </c>
      <c r="T154" s="174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75" t="s">
        <v>128</v>
      </c>
      <c r="AT154" s="175" t="s">
        <v>123</v>
      </c>
      <c r="AU154" s="175" t="s">
        <v>86</v>
      </c>
      <c r="AY154" s="17" t="s">
        <v>121</v>
      </c>
      <c r="BE154" s="176">
        <f>IF(N154="základní",J154,0)</f>
        <v>0</v>
      </c>
      <c r="BF154" s="176">
        <f>IF(N154="snížená",J154,0)</f>
        <v>0</v>
      </c>
      <c r="BG154" s="176">
        <f>IF(N154="zákl. přenesená",J154,0)</f>
        <v>0</v>
      </c>
      <c r="BH154" s="176">
        <f>IF(N154="sníž. přenesená",J154,0)</f>
        <v>0</v>
      </c>
      <c r="BI154" s="176">
        <f>IF(N154="nulová",J154,0)</f>
        <v>0</v>
      </c>
      <c r="BJ154" s="17" t="s">
        <v>84</v>
      </c>
      <c r="BK154" s="176">
        <f>ROUND(I154*H154,2)</f>
        <v>0</v>
      </c>
      <c r="BL154" s="17" t="s">
        <v>128</v>
      </c>
      <c r="BM154" s="175" t="s">
        <v>182</v>
      </c>
    </row>
    <row r="155" s="13" customFormat="1">
      <c r="A155" s="13"/>
      <c r="B155" s="177"/>
      <c r="C155" s="13"/>
      <c r="D155" s="178" t="s">
        <v>130</v>
      </c>
      <c r="E155" s="179" t="s">
        <v>1</v>
      </c>
      <c r="F155" s="180" t="s">
        <v>183</v>
      </c>
      <c r="G155" s="13"/>
      <c r="H155" s="181">
        <v>22.25</v>
      </c>
      <c r="I155" s="182"/>
      <c r="J155" s="13"/>
      <c r="K155" s="13"/>
      <c r="L155" s="177"/>
      <c r="M155" s="183"/>
      <c r="N155" s="184"/>
      <c r="O155" s="184"/>
      <c r="P155" s="184"/>
      <c r="Q155" s="184"/>
      <c r="R155" s="184"/>
      <c r="S155" s="184"/>
      <c r="T155" s="18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79" t="s">
        <v>130</v>
      </c>
      <c r="AU155" s="179" t="s">
        <v>86</v>
      </c>
      <c r="AV155" s="13" t="s">
        <v>86</v>
      </c>
      <c r="AW155" s="13" t="s">
        <v>37</v>
      </c>
      <c r="AX155" s="13" t="s">
        <v>84</v>
      </c>
      <c r="AY155" s="179" t="s">
        <v>121</v>
      </c>
    </row>
    <row r="156" s="2" customFormat="1" ht="33" customHeight="1">
      <c r="A156" s="36"/>
      <c r="B156" s="163"/>
      <c r="C156" s="164" t="s">
        <v>184</v>
      </c>
      <c r="D156" s="164" t="s">
        <v>123</v>
      </c>
      <c r="E156" s="165" t="s">
        <v>185</v>
      </c>
      <c r="F156" s="166" t="s">
        <v>186</v>
      </c>
      <c r="G156" s="167" t="s">
        <v>176</v>
      </c>
      <c r="H156" s="168">
        <v>34.25</v>
      </c>
      <c r="I156" s="169"/>
      <c r="J156" s="170">
        <f>ROUND(I156*H156,2)</f>
        <v>0</v>
      </c>
      <c r="K156" s="166" t="s">
        <v>127</v>
      </c>
      <c r="L156" s="37"/>
      <c r="M156" s="171" t="s">
        <v>1</v>
      </c>
      <c r="N156" s="172" t="s">
        <v>44</v>
      </c>
      <c r="O156" s="75"/>
      <c r="P156" s="173">
        <f>O156*H156</f>
        <v>0</v>
      </c>
      <c r="Q156" s="173">
        <v>0</v>
      </c>
      <c r="R156" s="173">
        <f>Q156*H156</f>
        <v>0</v>
      </c>
      <c r="S156" s="173">
        <v>0</v>
      </c>
      <c r="T156" s="174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75" t="s">
        <v>128</v>
      </c>
      <c r="AT156" s="175" t="s">
        <v>123</v>
      </c>
      <c r="AU156" s="175" t="s">
        <v>86</v>
      </c>
      <c r="AY156" s="17" t="s">
        <v>121</v>
      </c>
      <c r="BE156" s="176">
        <f>IF(N156="základní",J156,0)</f>
        <v>0</v>
      </c>
      <c r="BF156" s="176">
        <f>IF(N156="snížená",J156,0)</f>
        <v>0</v>
      </c>
      <c r="BG156" s="176">
        <f>IF(N156="zákl. přenesená",J156,0)</f>
        <v>0</v>
      </c>
      <c r="BH156" s="176">
        <f>IF(N156="sníž. přenesená",J156,0)</f>
        <v>0</v>
      </c>
      <c r="BI156" s="176">
        <f>IF(N156="nulová",J156,0)</f>
        <v>0</v>
      </c>
      <c r="BJ156" s="17" t="s">
        <v>84</v>
      </c>
      <c r="BK156" s="176">
        <f>ROUND(I156*H156,2)</f>
        <v>0</v>
      </c>
      <c r="BL156" s="17" t="s">
        <v>128</v>
      </c>
      <c r="BM156" s="175" t="s">
        <v>187</v>
      </c>
    </row>
    <row r="157" s="13" customFormat="1">
      <c r="A157" s="13"/>
      <c r="B157" s="177"/>
      <c r="C157" s="13"/>
      <c r="D157" s="178" t="s">
        <v>130</v>
      </c>
      <c r="E157" s="179" t="s">
        <v>1</v>
      </c>
      <c r="F157" s="180" t="s">
        <v>188</v>
      </c>
      <c r="G157" s="13"/>
      <c r="H157" s="181">
        <v>34.25</v>
      </c>
      <c r="I157" s="182"/>
      <c r="J157" s="13"/>
      <c r="K157" s="13"/>
      <c r="L157" s="177"/>
      <c r="M157" s="183"/>
      <c r="N157" s="184"/>
      <c r="O157" s="184"/>
      <c r="P157" s="184"/>
      <c r="Q157" s="184"/>
      <c r="R157" s="184"/>
      <c r="S157" s="184"/>
      <c r="T157" s="18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79" t="s">
        <v>130</v>
      </c>
      <c r="AU157" s="179" t="s">
        <v>86</v>
      </c>
      <c r="AV157" s="13" t="s">
        <v>86</v>
      </c>
      <c r="AW157" s="13" t="s">
        <v>37</v>
      </c>
      <c r="AX157" s="13" t="s">
        <v>84</v>
      </c>
      <c r="AY157" s="179" t="s">
        <v>121</v>
      </c>
    </row>
    <row r="158" s="2" customFormat="1" ht="44.25" customHeight="1">
      <c r="A158" s="36"/>
      <c r="B158" s="163"/>
      <c r="C158" s="164" t="s">
        <v>189</v>
      </c>
      <c r="D158" s="164" t="s">
        <v>123</v>
      </c>
      <c r="E158" s="165" t="s">
        <v>190</v>
      </c>
      <c r="F158" s="166" t="s">
        <v>191</v>
      </c>
      <c r="G158" s="167" t="s">
        <v>176</v>
      </c>
      <c r="H158" s="168">
        <v>513.75</v>
      </c>
      <c r="I158" s="169"/>
      <c r="J158" s="170">
        <f>ROUND(I158*H158,2)</f>
        <v>0</v>
      </c>
      <c r="K158" s="166" t="s">
        <v>127</v>
      </c>
      <c r="L158" s="37"/>
      <c r="M158" s="171" t="s">
        <v>1</v>
      </c>
      <c r="N158" s="172" t="s">
        <v>44</v>
      </c>
      <c r="O158" s="75"/>
      <c r="P158" s="173">
        <f>O158*H158</f>
        <v>0</v>
      </c>
      <c r="Q158" s="173">
        <v>0</v>
      </c>
      <c r="R158" s="173">
        <f>Q158*H158</f>
        <v>0</v>
      </c>
      <c r="S158" s="173">
        <v>0</v>
      </c>
      <c r="T158" s="174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75" t="s">
        <v>128</v>
      </c>
      <c r="AT158" s="175" t="s">
        <v>123</v>
      </c>
      <c r="AU158" s="175" t="s">
        <v>86</v>
      </c>
      <c r="AY158" s="17" t="s">
        <v>121</v>
      </c>
      <c r="BE158" s="176">
        <f>IF(N158="základní",J158,0)</f>
        <v>0</v>
      </c>
      <c r="BF158" s="176">
        <f>IF(N158="snížená",J158,0)</f>
        <v>0</v>
      </c>
      <c r="BG158" s="176">
        <f>IF(N158="zákl. přenesená",J158,0)</f>
        <v>0</v>
      </c>
      <c r="BH158" s="176">
        <f>IF(N158="sníž. přenesená",J158,0)</f>
        <v>0</v>
      </c>
      <c r="BI158" s="176">
        <f>IF(N158="nulová",J158,0)</f>
        <v>0</v>
      </c>
      <c r="BJ158" s="17" t="s">
        <v>84</v>
      </c>
      <c r="BK158" s="176">
        <f>ROUND(I158*H158,2)</f>
        <v>0</v>
      </c>
      <c r="BL158" s="17" t="s">
        <v>128</v>
      </c>
      <c r="BM158" s="175" t="s">
        <v>192</v>
      </c>
    </row>
    <row r="159" s="13" customFormat="1">
      <c r="A159" s="13"/>
      <c r="B159" s="177"/>
      <c r="C159" s="13"/>
      <c r="D159" s="178" t="s">
        <v>130</v>
      </c>
      <c r="E159" s="179" t="s">
        <v>1</v>
      </c>
      <c r="F159" s="180" t="s">
        <v>193</v>
      </c>
      <c r="G159" s="13"/>
      <c r="H159" s="181">
        <v>513.75</v>
      </c>
      <c r="I159" s="182"/>
      <c r="J159" s="13"/>
      <c r="K159" s="13"/>
      <c r="L159" s="177"/>
      <c r="M159" s="183"/>
      <c r="N159" s="184"/>
      <c r="O159" s="184"/>
      <c r="P159" s="184"/>
      <c r="Q159" s="184"/>
      <c r="R159" s="184"/>
      <c r="S159" s="184"/>
      <c r="T159" s="18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79" t="s">
        <v>130</v>
      </c>
      <c r="AU159" s="179" t="s">
        <v>86</v>
      </c>
      <c r="AV159" s="13" t="s">
        <v>86</v>
      </c>
      <c r="AW159" s="13" t="s">
        <v>37</v>
      </c>
      <c r="AX159" s="13" t="s">
        <v>84</v>
      </c>
      <c r="AY159" s="179" t="s">
        <v>121</v>
      </c>
    </row>
    <row r="160" s="2" customFormat="1">
      <c r="A160" s="36"/>
      <c r="B160" s="163"/>
      <c r="C160" s="164" t="s">
        <v>194</v>
      </c>
      <c r="D160" s="164" t="s">
        <v>123</v>
      </c>
      <c r="E160" s="165" t="s">
        <v>195</v>
      </c>
      <c r="F160" s="166" t="s">
        <v>196</v>
      </c>
      <c r="G160" s="167" t="s">
        <v>126</v>
      </c>
      <c r="H160" s="168">
        <v>120</v>
      </c>
      <c r="I160" s="169"/>
      <c r="J160" s="170">
        <f>ROUND(I160*H160,2)</f>
        <v>0</v>
      </c>
      <c r="K160" s="166" t="s">
        <v>127</v>
      </c>
      <c r="L160" s="37"/>
      <c r="M160" s="171" t="s">
        <v>1</v>
      </c>
      <c r="N160" s="172" t="s">
        <v>44</v>
      </c>
      <c r="O160" s="75"/>
      <c r="P160" s="173">
        <f>O160*H160</f>
        <v>0</v>
      </c>
      <c r="Q160" s="173">
        <v>0</v>
      </c>
      <c r="R160" s="173">
        <f>Q160*H160</f>
        <v>0</v>
      </c>
      <c r="S160" s="173">
        <v>0</v>
      </c>
      <c r="T160" s="174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75" t="s">
        <v>128</v>
      </c>
      <c r="AT160" s="175" t="s">
        <v>123</v>
      </c>
      <c r="AU160" s="175" t="s">
        <v>86</v>
      </c>
      <c r="AY160" s="17" t="s">
        <v>121</v>
      </c>
      <c r="BE160" s="176">
        <f>IF(N160="základní",J160,0)</f>
        <v>0</v>
      </c>
      <c r="BF160" s="176">
        <f>IF(N160="snížená",J160,0)</f>
        <v>0</v>
      </c>
      <c r="BG160" s="176">
        <f>IF(N160="zákl. přenesená",J160,0)</f>
        <v>0</v>
      </c>
      <c r="BH160" s="176">
        <f>IF(N160="sníž. přenesená",J160,0)</f>
        <v>0</v>
      </c>
      <c r="BI160" s="176">
        <f>IF(N160="nulová",J160,0)</f>
        <v>0</v>
      </c>
      <c r="BJ160" s="17" t="s">
        <v>84</v>
      </c>
      <c r="BK160" s="176">
        <f>ROUND(I160*H160,2)</f>
        <v>0</v>
      </c>
      <c r="BL160" s="17" t="s">
        <v>128</v>
      </c>
      <c r="BM160" s="175" t="s">
        <v>197</v>
      </c>
    </row>
    <row r="161" s="13" customFormat="1">
      <c r="A161" s="13"/>
      <c r="B161" s="177"/>
      <c r="C161" s="13"/>
      <c r="D161" s="178" t="s">
        <v>130</v>
      </c>
      <c r="E161" s="179" t="s">
        <v>1</v>
      </c>
      <c r="F161" s="180" t="s">
        <v>198</v>
      </c>
      <c r="G161" s="13"/>
      <c r="H161" s="181">
        <v>120</v>
      </c>
      <c r="I161" s="182"/>
      <c r="J161" s="13"/>
      <c r="K161" s="13"/>
      <c r="L161" s="177"/>
      <c r="M161" s="183"/>
      <c r="N161" s="184"/>
      <c r="O161" s="184"/>
      <c r="P161" s="184"/>
      <c r="Q161" s="184"/>
      <c r="R161" s="184"/>
      <c r="S161" s="184"/>
      <c r="T161" s="18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79" t="s">
        <v>130</v>
      </c>
      <c r="AU161" s="179" t="s">
        <v>86</v>
      </c>
      <c r="AV161" s="13" t="s">
        <v>86</v>
      </c>
      <c r="AW161" s="13" t="s">
        <v>37</v>
      </c>
      <c r="AX161" s="13" t="s">
        <v>84</v>
      </c>
      <c r="AY161" s="179" t="s">
        <v>121</v>
      </c>
    </row>
    <row r="162" s="2" customFormat="1" ht="16.5" customHeight="1">
      <c r="A162" s="36"/>
      <c r="B162" s="163"/>
      <c r="C162" s="194" t="s">
        <v>8</v>
      </c>
      <c r="D162" s="194" t="s">
        <v>199</v>
      </c>
      <c r="E162" s="195" t="s">
        <v>200</v>
      </c>
      <c r="F162" s="196" t="s">
        <v>201</v>
      </c>
      <c r="G162" s="197" t="s">
        <v>202</v>
      </c>
      <c r="H162" s="198">
        <v>19.199999999999999</v>
      </c>
      <c r="I162" s="199"/>
      <c r="J162" s="200">
        <f>ROUND(I162*H162,2)</f>
        <v>0</v>
      </c>
      <c r="K162" s="196" t="s">
        <v>127</v>
      </c>
      <c r="L162" s="201"/>
      <c r="M162" s="202" t="s">
        <v>1</v>
      </c>
      <c r="N162" s="203" t="s">
        <v>44</v>
      </c>
      <c r="O162" s="75"/>
      <c r="P162" s="173">
        <f>O162*H162</f>
        <v>0</v>
      </c>
      <c r="Q162" s="173">
        <v>1</v>
      </c>
      <c r="R162" s="173">
        <f>Q162*H162</f>
        <v>19.199999999999999</v>
      </c>
      <c r="S162" s="173">
        <v>0</v>
      </c>
      <c r="T162" s="174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75" t="s">
        <v>163</v>
      </c>
      <c r="AT162" s="175" t="s">
        <v>199</v>
      </c>
      <c r="AU162" s="175" t="s">
        <v>86</v>
      </c>
      <c r="AY162" s="17" t="s">
        <v>121</v>
      </c>
      <c r="BE162" s="176">
        <f>IF(N162="základní",J162,0)</f>
        <v>0</v>
      </c>
      <c r="BF162" s="176">
        <f>IF(N162="snížená",J162,0)</f>
        <v>0</v>
      </c>
      <c r="BG162" s="176">
        <f>IF(N162="zákl. přenesená",J162,0)</f>
        <v>0</v>
      </c>
      <c r="BH162" s="176">
        <f>IF(N162="sníž. přenesená",J162,0)</f>
        <v>0</v>
      </c>
      <c r="BI162" s="176">
        <f>IF(N162="nulová",J162,0)</f>
        <v>0</v>
      </c>
      <c r="BJ162" s="17" t="s">
        <v>84</v>
      </c>
      <c r="BK162" s="176">
        <f>ROUND(I162*H162,2)</f>
        <v>0</v>
      </c>
      <c r="BL162" s="17" t="s">
        <v>128</v>
      </c>
      <c r="BM162" s="175" t="s">
        <v>203</v>
      </c>
    </row>
    <row r="163" s="13" customFormat="1">
      <c r="A163" s="13"/>
      <c r="B163" s="177"/>
      <c r="C163" s="13"/>
      <c r="D163" s="178" t="s">
        <v>130</v>
      </c>
      <c r="E163" s="179" t="s">
        <v>1</v>
      </c>
      <c r="F163" s="180" t="s">
        <v>204</v>
      </c>
      <c r="G163" s="13"/>
      <c r="H163" s="181">
        <v>19.199999999999999</v>
      </c>
      <c r="I163" s="182"/>
      <c r="J163" s="13"/>
      <c r="K163" s="13"/>
      <c r="L163" s="177"/>
      <c r="M163" s="183"/>
      <c r="N163" s="184"/>
      <c r="O163" s="184"/>
      <c r="P163" s="184"/>
      <c r="Q163" s="184"/>
      <c r="R163" s="184"/>
      <c r="S163" s="184"/>
      <c r="T163" s="18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79" t="s">
        <v>130</v>
      </c>
      <c r="AU163" s="179" t="s">
        <v>86</v>
      </c>
      <c r="AV163" s="13" t="s">
        <v>86</v>
      </c>
      <c r="AW163" s="13" t="s">
        <v>37</v>
      </c>
      <c r="AX163" s="13" t="s">
        <v>84</v>
      </c>
      <c r="AY163" s="179" t="s">
        <v>121</v>
      </c>
    </row>
    <row r="164" s="2" customFormat="1">
      <c r="A164" s="36"/>
      <c r="B164" s="163"/>
      <c r="C164" s="164" t="s">
        <v>205</v>
      </c>
      <c r="D164" s="164" t="s">
        <v>123</v>
      </c>
      <c r="E164" s="165" t="s">
        <v>206</v>
      </c>
      <c r="F164" s="166" t="s">
        <v>207</v>
      </c>
      <c r="G164" s="167" t="s">
        <v>126</v>
      </c>
      <c r="H164" s="168">
        <v>120</v>
      </c>
      <c r="I164" s="169"/>
      <c r="J164" s="170">
        <f>ROUND(I164*H164,2)</f>
        <v>0</v>
      </c>
      <c r="K164" s="166" t="s">
        <v>127</v>
      </c>
      <c r="L164" s="37"/>
      <c r="M164" s="171" t="s">
        <v>1</v>
      </c>
      <c r="N164" s="172" t="s">
        <v>44</v>
      </c>
      <c r="O164" s="75"/>
      <c r="P164" s="173">
        <f>O164*H164</f>
        <v>0</v>
      </c>
      <c r="Q164" s="173">
        <v>0</v>
      </c>
      <c r="R164" s="173">
        <f>Q164*H164</f>
        <v>0</v>
      </c>
      <c r="S164" s="173">
        <v>0</v>
      </c>
      <c r="T164" s="174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75" t="s">
        <v>128</v>
      </c>
      <c r="AT164" s="175" t="s">
        <v>123</v>
      </c>
      <c r="AU164" s="175" t="s">
        <v>86</v>
      </c>
      <c r="AY164" s="17" t="s">
        <v>121</v>
      </c>
      <c r="BE164" s="176">
        <f>IF(N164="základní",J164,0)</f>
        <v>0</v>
      </c>
      <c r="BF164" s="176">
        <f>IF(N164="snížená",J164,0)</f>
        <v>0</v>
      </c>
      <c r="BG164" s="176">
        <f>IF(N164="zákl. přenesená",J164,0)</f>
        <v>0</v>
      </c>
      <c r="BH164" s="176">
        <f>IF(N164="sníž. přenesená",J164,0)</f>
        <v>0</v>
      </c>
      <c r="BI164" s="176">
        <f>IF(N164="nulová",J164,0)</f>
        <v>0</v>
      </c>
      <c r="BJ164" s="17" t="s">
        <v>84</v>
      </c>
      <c r="BK164" s="176">
        <f>ROUND(I164*H164,2)</f>
        <v>0</v>
      </c>
      <c r="BL164" s="17" t="s">
        <v>128</v>
      </c>
      <c r="BM164" s="175" t="s">
        <v>208</v>
      </c>
    </row>
    <row r="165" s="2" customFormat="1" ht="16.5" customHeight="1">
      <c r="A165" s="36"/>
      <c r="B165" s="163"/>
      <c r="C165" s="194" t="s">
        <v>209</v>
      </c>
      <c r="D165" s="194" t="s">
        <v>199</v>
      </c>
      <c r="E165" s="195" t="s">
        <v>210</v>
      </c>
      <c r="F165" s="196" t="s">
        <v>211</v>
      </c>
      <c r="G165" s="197" t="s">
        <v>212</v>
      </c>
      <c r="H165" s="198">
        <v>2.3999999999999999</v>
      </c>
      <c r="I165" s="199"/>
      <c r="J165" s="200">
        <f>ROUND(I165*H165,2)</f>
        <v>0</v>
      </c>
      <c r="K165" s="196" t="s">
        <v>127</v>
      </c>
      <c r="L165" s="201"/>
      <c r="M165" s="202" t="s">
        <v>1</v>
      </c>
      <c r="N165" s="203" t="s">
        <v>44</v>
      </c>
      <c r="O165" s="75"/>
      <c r="P165" s="173">
        <f>O165*H165</f>
        <v>0</v>
      </c>
      <c r="Q165" s="173">
        <v>0.001</v>
      </c>
      <c r="R165" s="173">
        <f>Q165*H165</f>
        <v>0.0023999999999999998</v>
      </c>
      <c r="S165" s="173">
        <v>0</v>
      </c>
      <c r="T165" s="174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75" t="s">
        <v>163</v>
      </c>
      <c r="AT165" s="175" t="s">
        <v>199</v>
      </c>
      <c r="AU165" s="175" t="s">
        <v>86</v>
      </c>
      <c r="AY165" s="17" t="s">
        <v>121</v>
      </c>
      <c r="BE165" s="176">
        <f>IF(N165="základní",J165,0)</f>
        <v>0</v>
      </c>
      <c r="BF165" s="176">
        <f>IF(N165="snížená",J165,0)</f>
        <v>0</v>
      </c>
      <c r="BG165" s="176">
        <f>IF(N165="zákl. přenesená",J165,0)</f>
        <v>0</v>
      </c>
      <c r="BH165" s="176">
        <f>IF(N165="sníž. přenesená",J165,0)</f>
        <v>0</v>
      </c>
      <c r="BI165" s="176">
        <f>IF(N165="nulová",J165,0)</f>
        <v>0</v>
      </c>
      <c r="BJ165" s="17" t="s">
        <v>84</v>
      </c>
      <c r="BK165" s="176">
        <f>ROUND(I165*H165,2)</f>
        <v>0</v>
      </c>
      <c r="BL165" s="17" t="s">
        <v>128</v>
      </c>
      <c r="BM165" s="175" t="s">
        <v>213</v>
      </c>
    </row>
    <row r="166" s="13" customFormat="1">
      <c r="A166" s="13"/>
      <c r="B166" s="177"/>
      <c r="C166" s="13"/>
      <c r="D166" s="178" t="s">
        <v>130</v>
      </c>
      <c r="E166" s="13"/>
      <c r="F166" s="180" t="s">
        <v>214</v>
      </c>
      <c r="G166" s="13"/>
      <c r="H166" s="181">
        <v>2.3999999999999999</v>
      </c>
      <c r="I166" s="182"/>
      <c r="J166" s="13"/>
      <c r="K166" s="13"/>
      <c r="L166" s="177"/>
      <c r="M166" s="183"/>
      <c r="N166" s="184"/>
      <c r="O166" s="184"/>
      <c r="P166" s="184"/>
      <c r="Q166" s="184"/>
      <c r="R166" s="184"/>
      <c r="S166" s="184"/>
      <c r="T166" s="18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79" t="s">
        <v>130</v>
      </c>
      <c r="AU166" s="179" t="s">
        <v>86</v>
      </c>
      <c r="AV166" s="13" t="s">
        <v>86</v>
      </c>
      <c r="AW166" s="13" t="s">
        <v>3</v>
      </c>
      <c r="AX166" s="13" t="s">
        <v>84</v>
      </c>
      <c r="AY166" s="179" t="s">
        <v>121</v>
      </c>
    </row>
    <row r="167" s="2" customFormat="1" ht="16.5" customHeight="1">
      <c r="A167" s="36"/>
      <c r="B167" s="163"/>
      <c r="C167" s="164" t="s">
        <v>215</v>
      </c>
      <c r="D167" s="164" t="s">
        <v>123</v>
      </c>
      <c r="E167" s="165" t="s">
        <v>216</v>
      </c>
      <c r="F167" s="166" t="s">
        <v>217</v>
      </c>
      <c r="G167" s="167" t="s">
        <v>126</v>
      </c>
      <c r="H167" s="168">
        <v>317</v>
      </c>
      <c r="I167" s="169"/>
      <c r="J167" s="170">
        <f>ROUND(I167*H167,2)</f>
        <v>0</v>
      </c>
      <c r="K167" s="166" t="s">
        <v>127</v>
      </c>
      <c r="L167" s="37"/>
      <c r="M167" s="171" t="s">
        <v>1</v>
      </c>
      <c r="N167" s="172" t="s">
        <v>44</v>
      </c>
      <c r="O167" s="75"/>
      <c r="P167" s="173">
        <f>O167*H167</f>
        <v>0</v>
      </c>
      <c r="Q167" s="173">
        <v>0</v>
      </c>
      <c r="R167" s="173">
        <f>Q167*H167</f>
        <v>0</v>
      </c>
      <c r="S167" s="173">
        <v>0</v>
      </c>
      <c r="T167" s="174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75" t="s">
        <v>128</v>
      </c>
      <c r="AT167" s="175" t="s">
        <v>123</v>
      </c>
      <c r="AU167" s="175" t="s">
        <v>86</v>
      </c>
      <c r="AY167" s="17" t="s">
        <v>121</v>
      </c>
      <c r="BE167" s="176">
        <f>IF(N167="základní",J167,0)</f>
        <v>0</v>
      </c>
      <c r="BF167" s="176">
        <f>IF(N167="snížená",J167,0)</f>
        <v>0</v>
      </c>
      <c r="BG167" s="176">
        <f>IF(N167="zákl. přenesená",J167,0)</f>
        <v>0</v>
      </c>
      <c r="BH167" s="176">
        <f>IF(N167="sníž. přenesená",J167,0)</f>
        <v>0</v>
      </c>
      <c r="BI167" s="176">
        <f>IF(N167="nulová",J167,0)</f>
        <v>0</v>
      </c>
      <c r="BJ167" s="17" t="s">
        <v>84</v>
      </c>
      <c r="BK167" s="176">
        <f>ROUND(I167*H167,2)</f>
        <v>0</v>
      </c>
      <c r="BL167" s="17" t="s">
        <v>128</v>
      </c>
      <c r="BM167" s="175" t="s">
        <v>218</v>
      </c>
    </row>
    <row r="168" s="13" customFormat="1">
      <c r="A168" s="13"/>
      <c r="B168" s="177"/>
      <c r="C168" s="13"/>
      <c r="D168" s="178" t="s">
        <v>130</v>
      </c>
      <c r="E168" s="179" t="s">
        <v>1</v>
      </c>
      <c r="F168" s="180" t="s">
        <v>219</v>
      </c>
      <c r="G168" s="13"/>
      <c r="H168" s="181">
        <v>317</v>
      </c>
      <c r="I168" s="182"/>
      <c r="J168" s="13"/>
      <c r="K168" s="13"/>
      <c r="L168" s="177"/>
      <c r="M168" s="183"/>
      <c r="N168" s="184"/>
      <c r="O168" s="184"/>
      <c r="P168" s="184"/>
      <c r="Q168" s="184"/>
      <c r="R168" s="184"/>
      <c r="S168" s="184"/>
      <c r="T168" s="18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79" t="s">
        <v>130</v>
      </c>
      <c r="AU168" s="179" t="s">
        <v>86</v>
      </c>
      <c r="AV168" s="13" t="s">
        <v>86</v>
      </c>
      <c r="AW168" s="13" t="s">
        <v>37</v>
      </c>
      <c r="AX168" s="13" t="s">
        <v>84</v>
      </c>
      <c r="AY168" s="179" t="s">
        <v>121</v>
      </c>
    </row>
    <row r="169" s="12" customFormat="1" ht="22.8" customHeight="1">
      <c r="A169" s="12"/>
      <c r="B169" s="150"/>
      <c r="C169" s="12"/>
      <c r="D169" s="151" t="s">
        <v>78</v>
      </c>
      <c r="E169" s="161" t="s">
        <v>149</v>
      </c>
      <c r="F169" s="161" t="s">
        <v>220</v>
      </c>
      <c r="G169" s="12"/>
      <c r="H169" s="12"/>
      <c r="I169" s="153"/>
      <c r="J169" s="162">
        <f>BK169</f>
        <v>0</v>
      </c>
      <c r="K169" s="12"/>
      <c r="L169" s="150"/>
      <c r="M169" s="155"/>
      <c r="N169" s="156"/>
      <c r="O169" s="156"/>
      <c r="P169" s="157">
        <f>SUM(P170:P197)</f>
        <v>0</v>
      </c>
      <c r="Q169" s="156"/>
      <c r="R169" s="157">
        <f>SUM(R170:R197)</f>
        <v>96.558535000000006</v>
      </c>
      <c r="S169" s="156"/>
      <c r="T169" s="158">
        <f>SUM(T170:T197)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1" t="s">
        <v>84</v>
      </c>
      <c r="AT169" s="159" t="s">
        <v>78</v>
      </c>
      <c r="AU169" s="159" t="s">
        <v>84</v>
      </c>
      <c r="AY169" s="151" t="s">
        <v>121</v>
      </c>
      <c r="BK169" s="160">
        <f>SUM(BK170:BK197)</f>
        <v>0</v>
      </c>
    </row>
    <row r="170" s="2" customFormat="1" ht="16.5" customHeight="1">
      <c r="A170" s="36"/>
      <c r="B170" s="163"/>
      <c r="C170" s="164" t="s">
        <v>221</v>
      </c>
      <c r="D170" s="164" t="s">
        <v>123</v>
      </c>
      <c r="E170" s="165" t="s">
        <v>222</v>
      </c>
      <c r="F170" s="166" t="s">
        <v>223</v>
      </c>
      <c r="G170" s="167" t="s">
        <v>126</v>
      </c>
      <c r="H170" s="168">
        <v>187</v>
      </c>
      <c r="I170" s="169"/>
      <c r="J170" s="170">
        <f>ROUND(I170*H170,2)</f>
        <v>0</v>
      </c>
      <c r="K170" s="166" t="s">
        <v>127</v>
      </c>
      <c r="L170" s="37"/>
      <c r="M170" s="171" t="s">
        <v>1</v>
      </c>
      <c r="N170" s="172" t="s">
        <v>44</v>
      </c>
      <c r="O170" s="75"/>
      <c r="P170" s="173">
        <f>O170*H170</f>
        <v>0</v>
      </c>
      <c r="Q170" s="173">
        <v>0</v>
      </c>
      <c r="R170" s="173">
        <f>Q170*H170</f>
        <v>0</v>
      </c>
      <c r="S170" s="173">
        <v>0</v>
      </c>
      <c r="T170" s="174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75" t="s">
        <v>128</v>
      </c>
      <c r="AT170" s="175" t="s">
        <v>123</v>
      </c>
      <c r="AU170" s="175" t="s">
        <v>86</v>
      </c>
      <c r="AY170" s="17" t="s">
        <v>121</v>
      </c>
      <c r="BE170" s="176">
        <f>IF(N170="základní",J170,0)</f>
        <v>0</v>
      </c>
      <c r="BF170" s="176">
        <f>IF(N170="snížená",J170,0)</f>
        <v>0</v>
      </c>
      <c r="BG170" s="176">
        <f>IF(N170="zákl. přenesená",J170,0)</f>
        <v>0</v>
      </c>
      <c r="BH170" s="176">
        <f>IF(N170="sníž. přenesená",J170,0)</f>
        <v>0</v>
      </c>
      <c r="BI170" s="176">
        <f>IF(N170="nulová",J170,0)</f>
        <v>0</v>
      </c>
      <c r="BJ170" s="17" t="s">
        <v>84</v>
      </c>
      <c r="BK170" s="176">
        <f>ROUND(I170*H170,2)</f>
        <v>0</v>
      </c>
      <c r="BL170" s="17" t="s">
        <v>128</v>
      </c>
      <c r="BM170" s="175" t="s">
        <v>224</v>
      </c>
    </row>
    <row r="171" s="2" customFormat="1">
      <c r="A171" s="36"/>
      <c r="B171" s="163"/>
      <c r="C171" s="164" t="s">
        <v>225</v>
      </c>
      <c r="D171" s="164" t="s">
        <v>123</v>
      </c>
      <c r="E171" s="165" t="s">
        <v>226</v>
      </c>
      <c r="F171" s="166" t="s">
        <v>227</v>
      </c>
      <c r="G171" s="167" t="s">
        <v>126</v>
      </c>
      <c r="H171" s="168">
        <v>187</v>
      </c>
      <c r="I171" s="169"/>
      <c r="J171" s="170">
        <f>ROUND(I171*H171,2)</f>
        <v>0</v>
      </c>
      <c r="K171" s="166" t="s">
        <v>127</v>
      </c>
      <c r="L171" s="37"/>
      <c r="M171" s="171" t="s">
        <v>1</v>
      </c>
      <c r="N171" s="172" t="s">
        <v>44</v>
      </c>
      <c r="O171" s="75"/>
      <c r="P171" s="173">
        <f>O171*H171</f>
        <v>0</v>
      </c>
      <c r="Q171" s="173">
        <v>0</v>
      </c>
      <c r="R171" s="173">
        <f>Q171*H171</f>
        <v>0</v>
      </c>
      <c r="S171" s="173">
        <v>0</v>
      </c>
      <c r="T171" s="174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75" t="s">
        <v>128</v>
      </c>
      <c r="AT171" s="175" t="s">
        <v>123</v>
      </c>
      <c r="AU171" s="175" t="s">
        <v>86</v>
      </c>
      <c r="AY171" s="17" t="s">
        <v>121</v>
      </c>
      <c r="BE171" s="176">
        <f>IF(N171="základní",J171,0)</f>
        <v>0</v>
      </c>
      <c r="BF171" s="176">
        <f>IF(N171="snížená",J171,0)</f>
        <v>0</v>
      </c>
      <c r="BG171" s="176">
        <f>IF(N171="zákl. přenesená",J171,0)</f>
        <v>0</v>
      </c>
      <c r="BH171" s="176">
        <f>IF(N171="sníž. přenesená",J171,0)</f>
        <v>0</v>
      </c>
      <c r="BI171" s="176">
        <f>IF(N171="nulová",J171,0)</f>
        <v>0</v>
      </c>
      <c r="BJ171" s="17" t="s">
        <v>84</v>
      </c>
      <c r="BK171" s="176">
        <f>ROUND(I171*H171,2)</f>
        <v>0</v>
      </c>
      <c r="BL171" s="17" t="s">
        <v>128</v>
      </c>
      <c r="BM171" s="175" t="s">
        <v>228</v>
      </c>
    </row>
    <row r="172" s="2" customFormat="1">
      <c r="A172" s="36"/>
      <c r="B172" s="163"/>
      <c r="C172" s="164" t="s">
        <v>7</v>
      </c>
      <c r="D172" s="164" t="s">
        <v>123</v>
      </c>
      <c r="E172" s="165" t="s">
        <v>229</v>
      </c>
      <c r="F172" s="166" t="s">
        <v>230</v>
      </c>
      <c r="G172" s="167" t="s">
        <v>126</v>
      </c>
      <c r="H172" s="168">
        <v>187</v>
      </c>
      <c r="I172" s="169"/>
      <c r="J172" s="170">
        <f>ROUND(I172*H172,2)</f>
        <v>0</v>
      </c>
      <c r="K172" s="166" t="s">
        <v>127</v>
      </c>
      <c r="L172" s="37"/>
      <c r="M172" s="171" t="s">
        <v>1</v>
      </c>
      <c r="N172" s="172" t="s">
        <v>44</v>
      </c>
      <c r="O172" s="75"/>
      <c r="P172" s="173">
        <f>O172*H172</f>
        <v>0</v>
      </c>
      <c r="Q172" s="173">
        <v>0.25083</v>
      </c>
      <c r="R172" s="173">
        <f>Q172*H172</f>
        <v>46.905209999999997</v>
      </c>
      <c r="S172" s="173">
        <v>0</v>
      </c>
      <c r="T172" s="174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75" t="s">
        <v>128</v>
      </c>
      <c r="AT172" s="175" t="s">
        <v>123</v>
      </c>
      <c r="AU172" s="175" t="s">
        <v>86</v>
      </c>
      <c r="AY172" s="17" t="s">
        <v>121</v>
      </c>
      <c r="BE172" s="176">
        <f>IF(N172="základní",J172,0)</f>
        <v>0</v>
      </c>
      <c r="BF172" s="176">
        <f>IF(N172="snížená",J172,0)</f>
        <v>0</v>
      </c>
      <c r="BG172" s="176">
        <f>IF(N172="zákl. přenesená",J172,0)</f>
        <v>0</v>
      </c>
      <c r="BH172" s="176">
        <f>IF(N172="sníž. přenesená",J172,0)</f>
        <v>0</v>
      </c>
      <c r="BI172" s="176">
        <f>IF(N172="nulová",J172,0)</f>
        <v>0</v>
      </c>
      <c r="BJ172" s="17" t="s">
        <v>84</v>
      </c>
      <c r="BK172" s="176">
        <f>ROUND(I172*H172,2)</f>
        <v>0</v>
      </c>
      <c r="BL172" s="17" t="s">
        <v>128</v>
      </c>
      <c r="BM172" s="175" t="s">
        <v>231</v>
      </c>
    </row>
    <row r="173" s="2" customFormat="1" ht="33" customHeight="1">
      <c r="A173" s="36"/>
      <c r="B173" s="163"/>
      <c r="C173" s="194" t="s">
        <v>232</v>
      </c>
      <c r="D173" s="194" t="s">
        <v>199</v>
      </c>
      <c r="E173" s="195" t="s">
        <v>233</v>
      </c>
      <c r="F173" s="196" t="s">
        <v>234</v>
      </c>
      <c r="G173" s="197" t="s">
        <v>126</v>
      </c>
      <c r="H173" s="198">
        <v>205.69999999999999</v>
      </c>
      <c r="I173" s="199"/>
      <c r="J173" s="200">
        <f>ROUND(I173*H173,2)</f>
        <v>0</v>
      </c>
      <c r="K173" s="196" t="s">
        <v>127</v>
      </c>
      <c r="L173" s="201"/>
      <c r="M173" s="202" t="s">
        <v>1</v>
      </c>
      <c r="N173" s="203" t="s">
        <v>44</v>
      </c>
      <c r="O173" s="75"/>
      <c r="P173" s="173">
        <f>O173*H173</f>
        <v>0</v>
      </c>
      <c r="Q173" s="173">
        <v>0.111</v>
      </c>
      <c r="R173" s="173">
        <f>Q173*H173</f>
        <v>22.832699999999999</v>
      </c>
      <c r="S173" s="173">
        <v>0</v>
      </c>
      <c r="T173" s="174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75" t="s">
        <v>163</v>
      </c>
      <c r="AT173" s="175" t="s">
        <v>199</v>
      </c>
      <c r="AU173" s="175" t="s">
        <v>86</v>
      </c>
      <c r="AY173" s="17" t="s">
        <v>121</v>
      </c>
      <c r="BE173" s="176">
        <f>IF(N173="základní",J173,0)</f>
        <v>0</v>
      </c>
      <c r="BF173" s="176">
        <f>IF(N173="snížená",J173,0)</f>
        <v>0</v>
      </c>
      <c r="BG173" s="176">
        <f>IF(N173="zákl. přenesená",J173,0)</f>
        <v>0</v>
      </c>
      <c r="BH173" s="176">
        <f>IF(N173="sníž. přenesená",J173,0)</f>
        <v>0</v>
      </c>
      <c r="BI173" s="176">
        <f>IF(N173="nulová",J173,0)</f>
        <v>0</v>
      </c>
      <c r="BJ173" s="17" t="s">
        <v>84</v>
      </c>
      <c r="BK173" s="176">
        <f>ROUND(I173*H173,2)</f>
        <v>0</v>
      </c>
      <c r="BL173" s="17" t="s">
        <v>128</v>
      </c>
      <c r="BM173" s="175" t="s">
        <v>235</v>
      </c>
    </row>
    <row r="174" s="13" customFormat="1">
      <c r="A174" s="13"/>
      <c r="B174" s="177"/>
      <c r="C174" s="13"/>
      <c r="D174" s="178" t="s">
        <v>130</v>
      </c>
      <c r="E174" s="179" t="s">
        <v>1</v>
      </c>
      <c r="F174" s="180" t="s">
        <v>236</v>
      </c>
      <c r="G174" s="13"/>
      <c r="H174" s="181">
        <v>205.69999999999999</v>
      </c>
      <c r="I174" s="182"/>
      <c r="J174" s="13"/>
      <c r="K174" s="13"/>
      <c r="L174" s="177"/>
      <c r="M174" s="183"/>
      <c r="N174" s="184"/>
      <c r="O174" s="184"/>
      <c r="P174" s="184"/>
      <c r="Q174" s="184"/>
      <c r="R174" s="184"/>
      <c r="S174" s="184"/>
      <c r="T174" s="18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79" t="s">
        <v>130</v>
      </c>
      <c r="AU174" s="179" t="s">
        <v>86</v>
      </c>
      <c r="AV174" s="13" t="s">
        <v>86</v>
      </c>
      <c r="AW174" s="13" t="s">
        <v>37</v>
      </c>
      <c r="AX174" s="13" t="s">
        <v>84</v>
      </c>
      <c r="AY174" s="179" t="s">
        <v>121</v>
      </c>
    </row>
    <row r="175" s="2" customFormat="1" ht="21.75" customHeight="1">
      <c r="A175" s="36"/>
      <c r="B175" s="163"/>
      <c r="C175" s="164" t="s">
        <v>237</v>
      </c>
      <c r="D175" s="164" t="s">
        <v>123</v>
      </c>
      <c r="E175" s="165" t="s">
        <v>238</v>
      </c>
      <c r="F175" s="166" t="s">
        <v>239</v>
      </c>
      <c r="G175" s="167" t="s">
        <v>126</v>
      </c>
      <c r="H175" s="168">
        <v>4</v>
      </c>
      <c r="I175" s="169"/>
      <c r="J175" s="170">
        <f>ROUND(I175*H175,2)</f>
        <v>0</v>
      </c>
      <c r="K175" s="166" t="s">
        <v>127</v>
      </c>
      <c r="L175" s="37"/>
      <c r="M175" s="171" t="s">
        <v>1</v>
      </c>
      <c r="N175" s="172" t="s">
        <v>44</v>
      </c>
      <c r="O175" s="75"/>
      <c r="P175" s="173">
        <f>O175*H175</f>
        <v>0</v>
      </c>
      <c r="Q175" s="173">
        <v>0</v>
      </c>
      <c r="R175" s="173">
        <f>Q175*H175</f>
        <v>0</v>
      </c>
      <c r="S175" s="173">
        <v>0</v>
      </c>
      <c r="T175" s="174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75" t="s">
        <v>128</v>
      </c>
      <c r="AT175" s="175" t="s">
        <v>123</v>
      </c>
      <c r="AU175" s="175" t="s">
        <v>86</v>
      </c>
      <c r="AY175" s="17" t="s">
        <v>121</v>
      </c>
      <c r="BE175" s="176">
        <f>IF(N175="základní",J175,0)</f>
        <v>0</v>
      </c>
      <c r="BF175" s="176">
        <f>IF(N175="snížená",J175,0)</f>
        <v>0</v>
      </c>
      <c r="BG175" s="176">
        <f>IF(N175="zákl. přenesená",J175,0)</f>
        <v>0</v>
      </c>
      <c r="BH175" s="176">
        <f>IF(N175="sníž. přenesená",J175,0)</f>
        <v>0</v>
      </c>
      <c r="BI175" s="176">
        <f>IF(N175="nulová",J175,0)</f>
        <v>0</v>
      </c>
      <c r="BJ175" s="17" t="s">
        <v>84</v>
      </c>
      <c r="BK175" s="176">
        <f>ROUND(I175*H175,2)</f>
        <v>0</v>
      </c>
      <c r="BL175" s="17" t="s">
        <v>128</v>
      </c>
      <c r="BM175" s="175" t="s">
        <v>240</v>
      </c>
    </row>
    <row r="176" s="2" customFormat="1" ht="33" customHeight="1">
      <c r="A176" s="36"/>
      <c r="B176" s="163"/>
      <c r="C176" s="164" t="s">
        <v>241</v>
      </c>
      <c r="D176" s="164" t="s">
        <v>123</v>
      </c>
      <c r="E176" s="165" t="s">
        <v>242</v>
      </c>
      <c r="F176" s="166" t="s">
        <v>243</v>
      </c>
      <c r="G176" s="167" t="s">
        <v>126</v>
      </c>
      <c r="H176" s="168">
        <v>4</v>
      </c>
      <c r="I176" s="169"/>
      <c r="J176" s="170">
        <f>ROUND(I176*H176,2)</f>
        <v>0</v>
      </c>
      <c r="K176" s="166" t="s">
        <v>127</v>
      </c>
      <c r="L176" s="37"/>
      <c r="M176" s="171" t="s">
        <v>1</v>
      </c>
      <c r="N176" s="172" t="s">
        <v>44</v>
      </c>
      <c r="O176" s="75"/>
      <c r="P176" s="173">
        <f>O176*H176</f>
        <v>0</v>
      </c>
      <c r="Q176" s="173">
        <v>0</v>
      </c>
      <c r="R176" s="173">
        <f>Q176*H176</f>
        <v>0</v>
      </c>
      <c r="S176" s="173">
        <v>0</v>
      </c>
      <c r="T176" s="174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75" t="s">
        <v>128</v>
      </c>
      <c r="AT176" s="175" t="s">
        <v>123</v>
      </c>
      <c r="AU176" s="175" t="s">
        <v>86</v>
      </c>
      <c r="AY176" s="17" t="s">
        <v>121</v>
      </c>
      <c r="BE176" s="176">
        <f>IF(N176="základní",J176,0)</f>
        <v>0</v>
      </c>
      <c r="BF176" s="176">
        <f>IF(N176="snížená",J176,0)</f>
        <v>0</v>
      </c>
      <c r="BG176" s="176">
        <f>IF(N176="zákl. přenesená",J176,0)</f>
        <v>0</v>
      </c>
      <c r="BH176" s="176">
        <f>IF(N176="sníž. přenesená",J176,0)</f>
        <v>0</v>
      </c>
      <c r="BI176" s="176">
        <f>IF(N176="nulová",J176,0)</f>
        <v>0</v>
      </c>
      <c r="BJ176" s="17" t="s">
        <v>84</v>
      </c>
      <c r="BK176" s="176">
        <f>ROUND(I176*H176,2)</f>
        <v>0</v>
      </c>
      <c r="BL176" s="17" t="s">
        <v>128</v>
      </c>
      <c r="BM176" s="175" t="s">
        <v>244</v>
      </c>
    </row>
    <row r="177" s="2" customFormat="1">
      <c r="A177" s="36"/>
      <c r="B177" s="163"/>
      <c r="C177" s="164" t="s">
        <v>245</v>
      </c>
      <c r="D177" s="164" t="s">
        <v>123</v>
      </c>
      <c r="E177" s="165" t="s">
        <v>246</v>
      </c>
      <c r="F177" s="166" t="s">
        <v>247</v>
      </c>
      <c r="G177" s="167" t="s">
        <v>126</v>
      </c>
      <c r="H177" s="168">
        <v>4</v>
      </c>
      <c r="I177" s="169"/>
      <c r="J177" s="170">
        <f>ROUND(I177*H177,2)</f>
        <v>0</v>
      </c>
      <c r="K177" s="166" t="s">
        <v>127</v>
      </c>
      <c r="L177" s="37"/>
      <c r="M177" s="171" t="s">
        <v>1</v>
      </c>
      <c r="N177" s="172" t="s">
        <v>44</v>
      </c>
      <c r="O177" s="75"/>
      <c r="P177" s="173">
        <f>O177*H177</f>
        <v>0</v>
      </c>
      <c r="Q177" s="173">
        <v>0</v>
      </c>
      <c r="R177" s="173">
        <f>Q177*H177</f>
        <v>0</v>
      </c>
      <c r="S177" s="173">
        <v>0</v>
      </c>
      <c r="T177" s="174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75" t="s">
        <v>128</v>
      </c>
      <c r="AT177" s="175" t="s">
        <v>123</v>
      </c>
      <c r="AU177" s="175" t="s">
        <v>86</v>
      </c>
      <c r="AY177" s="17" t="s">
        <v>121</v>
      </c>
      <c r="BE177" s="176">
        <f>IF(N177="základní",J177,0)</f>
        <v>0</v>
      </c>
      <c r="BF177" s="176">
        <f>IF(N177="snížená",J177,0)</f>
        <v>0</v>
      </c>
      <c r="BG177" s="176">
        <f>IF(N177="zákl. přenesená",J177,0)</f>
        <v>0</v>
      </c>
      <c r="BH177" s="176">
        <f>IF(N177="sníž. přenesená",J177,0)</f>
        <v>0</v>
      </c>
      <c r="BI177" s="176">
        <f>IF(N177="nulová",J177,0)</f>
        <v>0</v>
      </c>
      <c r="BJ177" s="17" t="s">
        <v>84</v>
      </c>
      <c r="BK177" s="176">
        <f>ROUND(I177*H177,2)</f>
        <v>0</v>
      </c>
      <c r="BL177" s="17" t="s">
        <v>128</v>
      </c>
      <c r="BM177" s="175" t="s">
        <v>248</v>
      </c>
    </row>
    <row r="178" s="2" customFormat="1">
      <c r="A178" s="36"/>
      <c r="B178" s="163"/>
      <c r="C178" s="164" t="s">
        <v>249</v>
      </c>
      <c r="D178" s="164" t="s">
        <v>123</v>
      </c>
      <c r="E178" s="165" t="s">
        <v>250</v>
      </c>
      <c r="F178" s="166" t="s">
        <v>251</v>
      </c>
      <c r="G178" s="167" t="s">
        <v>126</v>
      </c>
      <c r="H178" s="168">
        <v>4</v>
      </c>
      <c r="I178" s="169"/>
      <c r="J178" s="170">
        <f>ROUND(I178*H178,2)</f>
        <v>0</v>
      </c>
      <c r="K178" s="166" t="s">
        <v>127</v>
      </c>
      <c r="L178" s="37"/>
      <c r="M178" s="171" t="s">
        <v>1</v>
      </c>
      <c r="N178" s="172" t="s">
        <v>44</v>
      </c>
      <c r="O178" s="75"/>
      <c r="P178" s="173">
        <f>O178*H178</f>
        <v>0</v>
      </c>
      <c r="Q178" s="173">
        <v>0.0088000000000000005</v>
      </c>
      <c r="R178" s="173">
        <f>Q178*H178</f>
        <v>0.035200000000000002</v>
      </c>
      <c r="S178" s="173">
        <v>0</v>
      </c>
      <c r="T178" s="174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75" t="s">
        <v>128</v>
      </c>
      <c r="AT178" s="175" t="s">
        <v>123</v>
      </c>
      <c r="AU178" s="175" t="s">
        <v>86</v>
      </c>
      <c r="AY178" s="17" t="s">
        <v>121</v>
      </c>
      <c r="BE178" s="176">
        <f>IF(N178="základní",J178,0)</f>
        <v>0</v>
      </c>
      <c r="BF178" s="176">
        <f>IF(N178="snížená",J178,0)</f>
        <v>0</v>
      </c>
      <c r="BG178" s="176">
        <f>IF(N178="zákl. přenesená",J178,0)</f>
        <v>0</v>
      </c>
      <c r="BH178" s="176">
        <f>IF(N178="sníž. přenesená",J178,0)</f>
        <v>0</v>
      </c>
      <c r="BI178" s="176">
        <f>IF(N178="nulová",J178,0)</f>
        <v>0</v>
      </c>
      <c r="BJ178" s="17" t="s">
        <v>84</v>
      </c>
      <c r="BK178" s="176">
        <f>ROUND(I178*H178,2)</f>
        <v>0</v>
      </c>
      <c r="BL178" s="17" t="s">
        <v>128</v>
      </c>
      <c r="BM178" s="175" t="s">
        <v>252</v>
      </c>
    </row>
    <row r="179" s="2" customFormat="1" ht="16.5" customHeight="1">
      <c r="A179" s="36"/>
      <c r="B179" s="163"/>
      <c r="C179" s="164" t="s">
        <v>253</v>
      </c>
      <c r="D179" s="164" t="s">
        <v>123</v>
      </c>
      <c r="E179" s="165" t="s">
        <v>254</v>
      </c>
      <c r="F179" s="166" t="s">
        <v>255</v>
      </c>
      <c r="G179" s="167" t="s">
        <v>126</v>
      </c>
      <c r="H179" s="168">
        <v>126</v>
      </c>
      <c r="I179" s="169"/>
      <c r="J179" s="170">
        <f>ROUND(I179*H179,2)</f>
        <v>0</v>
      </c>
      <c r="K179" s="166" t="s">
        <v>127</v>
      </c>
      <c r="L179" s="37"/>
      <c r="M179" s="171" t="s">
        <v>1</v>
      </c>
      <c r="N179" s="172" t="s">
        <v>44</v>
      </c>
      <c r="O179" s="75"/>
      <c r="P179" s="173">
        <f>O179*H179</f>
        <v>0</v>
      </c>
      <c r="Q179" s="173">
        <v>0</v>
      </c>
      <c r="R179" s="173">
        <f>Q179*H179</f>
        <v>0</v>
      </c>
      <c r="S179" s="173">
        <v>0</v>
      </c>
      <c r="T179" s="174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75" t="s">
        <v>128</v>
      </c>
      <c r="AT179" s="175" t="s">
        <v>123</v>
      </c>
      <c r="AU179" s="175" t="s">
        <v>86</v>
      </c>
      <c r="AY179" s="17" t="s">
        <v>121</v>
      </c>
      <c r="BE179" s="176">
        <f>IF(N179="základní",J179,0)</f>
        <v>0</v>
      </c>
      <c r="BF179" s="176">
        <f>IF(N179="snížená",J179,0)</f>
        <v>0</v>
      </c>
      <c r="BG179" s="176">
        <f>IF(N179="zákl. přenesená",J179,0)</f>
        <v>0</v>
      </c>
      <c r="BH179" s="176">
        <f>IF(N179="sníž. přenesená",J179,0)</f>
        <v>0</v>
      </c>
      <c r="BI179" s="176">
        <f>IF(N179="nulová",J179,0)</f>
        <v>0</v>
      </c>
      <c r="BJ179" s="17" t="s">
        <v>84</v>
      </c>
      <c r="BK179" s="176">
        <f>ROUND(I179*H179,2)</f>
        <v>0</v>
      </c>
      <c r="BL179" s="17" t="s">
        <v>128</v>
      </c>
      <c r="BM179" s="175" t="s">
        <v>256</v>
      </c>
    </row>
    <row r="180" s="2" customFormat="1">
      <c r="A180" s="36"/>
      <c r="B180" s="163"/>
      <c r="C180" s="164" t="s">
        <v>257</v>
      </c>
      <c r="D180" s="164" t="s">
        <v>123</v>
      </c>
      <c r="E180" s="165" t="s">
        <v>258</v>
      </c>
      <c r="F180" s="166" t="s">
        <v>259</v>
      </c>
      <c r="G180" s="167" t="s">
        <v>126</v>
      </c>
      <c r="H180" s="168">
        <v>126</v>
      </c>
      <c r="I180" s="169"/>
      <c r="J180" s="170">
        <f>ROUND(I180*H180,2)</f>
        <v>0</v>
      </c>
      <c r="K180" s="166" t="s">
        <v>127</v>
      </c>
      <c r="L180" s="37"/>
      <c r="M180" s="171" t="s">
        <v>1</v>
      </c>
      <c r="N180" s="172" t="s">
        <v>44</v>
      </c>
      <c r="O180" s="75"/>
      <c r="P180" s="173">
        <f>O180*H180</f>
        <v>0</v>
      </c>
      <c r="Q180" s="173">
        <v>0</v>
      </c>
      <c r="R180" s="173">
        <f>Q180*H180</f>
        <v>0</v>
      </c>
      <c r="S180" s="173">
        <v>0</v>
      </c>
      <c r="T180" s="174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75" t="s">
        <v>128</v>
      </c>
      <c r="AT180" s="175" t="s">
        <v>123</v>
      </c>
      <c r="AU180" s="175" t="s">
        <v>86</v>
      </c>
      <c r="AY180" s="17" t="s">
        <v>121</v>
      </c>
      <c r="BE180" s="176">
        <f>IF(N180="základní",J180,0)</f>
        <v>0</v>
      </c>
      <c r="BF180" s="176">
        <f>IF(N180="snížená",J180,0)</f>
        <v>0</v>
      </c>
      <c r="BG180" s="176">
        <f>IF(N180="zákl. přenesená",J180,0)</f>
        <v>0</v>
      </c>
      <c r="BH180" s="176">
        <f>IF(N180="sníž. přenesená",J180,0)</f>
        <v>0</v>
      </c>
      <c r="BI180" s="176">
        <f>IF(N180="nulová",J180,0)</f>
        <v>0</v>
      </c>
      <c r="BJ180" s="17" t="s">
        <v>84</v>
      </c>
      <c r="BK180" s="176">
        <f>ROUND(I180*H180,2)</f>
        <v>0</v>
      </c>
      <c r="BL180" s="17" t="s">
        <v>128</v>
      </c>
      <c r="BM180" s="175" t="s">
        <v>260</v>
      </c>
    </row>
    <row r="181" s="2" customFormat="1">
      <c r="A181" s="36"/>
      <c r="B181" s="163"/>
      <c r="C181" s="164" t="s">
        <v>261</v>
      </c>
      <c r="D181" s="164" t="s">
        <v>123</v>
      </c>
      <c r="E181" s="165" t="s">
        <v>262</v>
      </c>
      <c r="F181" s="166" t="s">
        <v>263</v>
      </c>
      <c r="G181" s="167" t="s">
        <v>126</v>
      </c>
      <c r="H181" s="168">
        <v>51.5</v>
      </c>
      <c r="I181" s="169"/>
      <c r="J181" s="170">
        <f>ROUND(I181*H181,2)</f>
        <v>0</v>
      </c>
      <c r="K181" s="166" t="s">
        <v>127</v>
      </c>
      <c r="L181" s="37"/>
      <c r="M181" s="171" t="s">
        <v>1</v>
      </c>
      <c r="N181" s="172" t="s">
        <v>44</v>
      </c>
      <c r="O181" s="75"/>
      <c r="P181" s="173">
        <f>O181*H181</f>
        <v>0</v>
      </c>
      <c r="Q181" s="173">
        <v>0.1837</v>
      </c>
      <c r="R181" s="173">
        <f>Q181*H181</f>
        <v>9.4605499999999996</v>
      </c>
      <c r="S181" s="173">
        <v>0</v>
      </c>
      <c r="T181" s="174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75" t="s">
        <v>128</v>
      </c>
      <c r="AT181" s="175" t="s">
        <v>123</v>
      </c>
      <c r="AU181" s="175" t="s">
        <v>86</v>
      </c>
      <c r="AY181" s="17" t="s">
        <v>121</v>
      </c>
      <c r="BE181" s="176">
        <f>IF(N181="základní",J181,0)</f>
        <v>0</v>
      </c>
      <c r="BF181" s="176">
        <f>IF(N181="snížená",J181,0)</f>
        <v>0</v>
      </c>
      <c r="BG181" s="176">
        <f>IF(N181="zákl. přenesená",J181,0)</f>
        <v>0</v>
      </c>
      <c r="BH181" s="176">
        <f>IF(N181="sníž. přenesená",J181,0)</f>
        <v>0</v>
      </c>
      <c r="BI181" s="176">
        <f>IF(N181="nulová",J181,0)</f>
        <v>0</v>
      </c>
      <c r="BJ181" s="17" t="s">
        <v>84</v>
      </c>
      <c r="BK181" s="176">
        <f>ROUND(I181*H181,2)</f>
        <v>0</v>
      </c>
      <c r="BL181" s="17" t="s">
        <v>128</v>
      </c>
      <c r="BM181" s="175" t="s">
        <v>264</v>
      </c>
    </row>
    <row r="182" s="13" customFormat="1">
      <c r="A182" s="13"/>
      <c r="B182" s="177"/>
      <c r="C182" s="13"/>
      <c r="D182" s="178" t="s">
        <v>130</v>
      </c>
      <c r="E182" s="179" t="s">
        <v>1</v>
      </c>
      <c r="F182" s="180" t="s">
        <v>265</v>
      </c>
      <c r="G182" s="13"/>
      <c r="H182" s="181">
        <v>51.5</v>
      </c>
      <c r="I182" s="182"/>
      <c r="J182" s="13"/>
      <c r="K182" s="13"/>
      <c r="L182" s="177"/>
      <c r="M182" s="183"/>
      <c r="N182" s="184"/>
      <c r="O182" s="184"/>
      <c r="P182" s="184"/>
      <c r="Q182" s="184"/>
      <c r="R182" s="184"/>
      <c r="S182" s="184"/>
      <c r="T182" s="18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79" t="s">
        <v>130</v>
      </c>
      <c r="AU182" s="179" t="s">
        <v>86</v>
      </c>
      <c r="AV182" s="13" t="s">
        <v>86</v>
      </c>
      <c r="AW182" s="13" t="s">
        <v>37</v>
      </c>
      <c r="AX182" s="13" t="s">
        <v>84</v>
      </c>
      <c r="AY182" s="179" t="s">
        <v>121</v>
      </c>
    </row>
    <row r="183" s="2" customFormat="1">
      <c r="A183" s="36"/>
      <c r="B183" s="163"/>
      <c r="C183" s="194" t="s">
        <v>266</v>
      </c>
      <c r="D183" s="194" t="s">
        <v>199</v>
      </c>
      <c r="E183" s="195" t="s">
        <v>267</v>
      </c>
      <c r="F183" s="196" t="s">
        <v>268</v>
      </c>
      <c r="G183" s="197" t="s">
        <v>126</v>
      </c>
      <c r="H183" s="198">
        <v>51.5</v>
      </c>
      <c r="I183" s="199"/>
      <c r="J183" s="200">
        <f>ROUND(I183*H183,2)</f>
        <v>0</v>
      </c>
      <c r="K183" s="196" t="s">
        <v>1</v>
      </c>
      <c r="L183" s="201"/>
      <c r="M183" s="202" t="s">
        <v>1</v>
      </c>
      <c r="N183" s="203" t="s">
        <v>44</v>
      </c>
      <c r="O183" s="75"/>
      <c r="P183" s="173">
        <f>O183*H183</f>
        <v>0</v>
      </c>
      <c r="Q183" s="173">
        <v>0.222</v>
      </c>
      <c r="R183" s="173">
        <f>Q183*H183</f>
        <v>11.433</v>
      </c>
      <c r="S183" s="173">
        <v>0</v>
      </c>
      <c r="T183" s="174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75" t="s">
        <v>163</v>
      </c>
      <c r="AT183" s="175" t="s">
        <v>199</v>
      </c>
      <c r="AU183" s="175" t="s">
        <v>86</v>
      </c>
      <c r="AY183" s="17" t="s">
        <v>121</v>
      </c>
      <c r="BE183" s="176">
        <f>IF(N183="základní",J183,0)</f>
        <v>0</v>
      </c>
      <c r="BF183" s="176">
        <f>IF(N183="snížená",J183,0)</f>
        <v>0</v>
      </c>
      <c r="BG183" s="176">
        <f>IF(N183="zákl. přenesená",J183,0)</f>
        <v>0</v>
      </c>
      <c r="BH183" s="176">
        <f>IF(N183="sníž. přenesená",J183,0)</f>
        <v>0</v>
      </c>
      <c r="BI183" s="176">
        <f>IF(N183="nulová",J183,0)</f>
        <v>0</v>
      </c>
      <c r="BJ183" s="17" t="s">
        <v>84</v>
      </c>
      <c r="BK183" s="176">
        <f>ROUND(I183*H183,2)</f>
        <v>0</v>
      </c>
      <c r="BL183" s="17" t="s">
        <v>128</v>
      </c>
      <c r="BM183" s="175" t="s">
        <v>269</v>
      </c>
    </row>
    <row r="184" s="2" customFormat="1" ht="21.75" customHeight="1">
      <c r="A184" s="36"/>
      <c r="B184" s="163"/>
      <c r="C184" s="164" t="s">
        <v>270</v>
      </c>
      <c r="D184" s="164" t="s">
        <v>123</v>
      </c>
      <c r="E184" s="165" t="s">
        <v>271</v>
      </c>
      <c r="F184" s="166" t="s">
        <v>272</v>
      </c>
      <c r="G184" s="167" t="s">
        <v>126</v>
      </c>
      <c r="H184" s="168">
        <v>10.5</v>
      </c>
      <c r="I184" s="169"/>
      <c r="J184" s="170">
        <f>ROUND(I184*H184,2)</f>
        <v>0</v>
      </c>
      <c r="K184" s="166" t="s">
        <v>1</v>
      </c>
      <c r="L184" s="37"/>
      <c r="M184" s="171" t="s">
        <v>1</v>
      </c>
      <c r="N184" s="172" t="s">
        <v>44</v>
      </c>
      <c r="O184" s="75"/>
      <c r="P184" s="173">
        <f>O184*H184</f>
        <v>0</v>
      </c>
      <c r="Q184" s="173">
        <v>0.15425</v>
      </c>
      <c r="R184" s="173">
        <f>Q184*H184</f>
        <v>1.6196250000000001</v>
      </c>
      <c r="S184" s="173">
        <v>0</v>
      </c>
      <c r="T184" s="174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75" t="s">
        <v>128</v>
      </c>
      <c r="AT184" s="175" t="s">
        <v>123</v>
      </c>
      <c r="AU184" s="175" t="s">
        <v>86</v>
      </c>
      <c r="AY184" s="17" t="s">
        <v>121</v>
      </c>
      <c r="BE184" s="176">
        <f>IF(N184="základní",J184,0)</f>
        <v>0</v>
      </c>
      <c r="BF184" s="176">
        <f>IF(N184="snížená",J184,0)</f>
        <v>0</v>
      </c>
      <c r="BG184" s="176">
        <f>IF(N184="zákl. přenesená",J184,0)</f>
        <v>0</v>
      </c>
      <c r="BH184" s="176">
        <f>IF(N184="sníž. přenesená",J184,0)</f>
        <v>0</v>
      </c>
      <c r="BI184" s="176">
        <f>IF(N184="nulová",J184,0)</f>
        <v>0</v>
      </c>
      <c r="BJ184" s="17" t="s">
        <v>84</v>
      </c>
      <c r="BK184" s="176">
        <f>ROUND(I184*H184,2)</f>
        <v>0</v>
      </c>
      <c r="BL184" s="17" t="s">
        <v>128</v>
      </c>
      <c r="BM184" s="175" t="s">
        <v>273</v>
      </c>
    </row>
    <row r="185" s="13" customFormat="1">
      <c r="A185" s="13"/>
      <c r="B185" s="177"/>
      <c r="C185" s="13"/>
      <c r="D185" s="178" t="s">
        <v>130</v>
      </c>
      <c r="E185" s="179" t="s">
        <v>1</v>
      </c>
      <c r="F185" s="180" t="s">
        <v>274</v>
      </c>
      <c r="G185" s="13"/>
      <c r="H185" s="181">
        <v>10.5</v>
      </c>
      <c r="I185" s="182"/>
      <c r="J185" s="13"/>
      <c r="K185" s="13"/>
      <c r="L185" s="177"/>
      <c r="M185" s="183"/>
      <c r="N185" s="184"/>
      <c r="O185" s="184"/>
      <c r="P185" s="184"/>
      <c r="Q185" s="184"/>
      <c r="R185" s="184"/>
      <c r="S185" s="184"/>
      <c r="T185" s="18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79" t="s">
        <v>130</v>
      </c>
      <c r="AU185" s="179" t="s">
        <v>86</v>
      </c>
      <c r="AV185" s="13" t="s">
        <v>86</v>
      </c>
      <c r="AW185" s="13" t="s">
        <v>37</v>
      </c>
      <c r="AX185" s="13" t="s">
        <v>84</v>
      </c>
      <c r="AY185" s="179" t="s">
        <v>121</v>
      </c>
    </row>
    <row r="186" s="2" customFormat="1" ht="16.5" customHeight="1">
      <c r="A186" s="36"/>
      <c r="B186" s="163"/>
      <c r="C186" s="194" t="s">
        <v>275</v>
      </c>
      <c r="D186" s="194" t="s">
        <v>199</v>
      </c>
      <c r="E186" s="195" t="s">
        <v>276</v>
      </c>
      <c r="F186" s="196" t="s">
        <v>277</v>
      </c>
      <c r="G186" s="197" t="s">
        <v>126</v>
      </c>
      <c r="H186" s="198">
        <v>10.5</v>
      </c>
      <c r="I186" s="199"/>
      <c r="J186" s="200">
        <f>ROUND(I186*H186,2)</f>
        <v>0</v>
      </c>
      <c r="K186" s="196" t="s">
        <v>1</v>
      </c>
      <c r="L186" s="201"/>
      <c r="M186" s="202" t="s">
        <v>1</v>
      </c>
      <c r="N186" s="203" t="s">
        <v>44</v>
      </c>
      <c r="O186" s="75"/>
      <c r="P186" s="173">
        <f>O186*H186</f>
        <v>0</v>
      </c>
      <c r="Q186" s="173">
        <v>0</v>
      </c>
      <c r="R186" s="173">
        <f>Q186*H186</f>
        <v>0</v>
      </c>
      <c r="S186" s="173">
        <v>0</v>
      </c>
      <c r="T186" s="174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75" t="s">
        <v>163</v>
      </c>
      <c r="AT186" s="175" t="s">
        <v>199</v>
      </c>
      <c r="AU186" s="175" t="s">
        <v>86</v>
      </c>
      <c r="AY186" s="17" t="s">
        <v>121</v>
      </c>
      <c r="BE186" s="176">
        <f>IF(N186="základní",J186,0)</f>
        <v>0</v>
      </c>
      <c r="BF186" s="176">
        <f>IF(N186="snížená",J186,0)</f>
        <v>0</v>
      </c>
      <c r="BG186" s="176">
        <f>IF(N186="zákl. přenesená",J186,0)</f>
        <v>0</v>
      </c>
      <c r="BH186" s="176">
        <f>IF(N186="sníž. přenesená",J186,0)</f>
        <v>0</v>
      </c>
      <c r="BI186" s="176">
        <f>IF(N186="nulová",J186,0)</f>
        <v>0</v>
      </c>
      <c r="BJ186" s="17" t="s">
        <v>84</v>
      </c>
      <c r="BK186" s="176">
        <f>ROUND(I186*H186,2)</f>
        <v>0</v>
      </c>
      <c r="BL186" s="17" t="s">
        <v>128</v>
      </c>
      <c r="BM186" s="175" t="s">
        <v>278</v>
      </c>
    </row>
    <row r="187" s="13" customFormat="1">
      <c r="A187" s="13"/>
      <c r="B187" s="177"/>
      <c r="C187" s="13"/>
      <c r="D187" s="178" t="s">
        <v>130</v>
      </c>
      <c r="E187" s="179" t="s">
        <v>1</v>
      </c>
      <c r="F187" s="180" t="s">
        <v>274</v>
      </c>
      <c r="G187" s="13"/>
      <c r="H187" s="181">
        <v>10.5</v>
      </c>
      <c r="I187" s="182"/>
      <c r="J187" s="13"/>
      <c r="K187" s="13"/>
      <c r="L187" s="177"/>
      <c r="M187" s="183"/>
      <c r="N187" s="184"/>
      <c r="O187" s="184"/>
      <c r="P187" s="184"/>
      <c r="Q187" s="184"/>
      <c r="R187" s="184"/>
      <c r="S187" s="184"/>
      <c r="T187" s="18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79" t="s">
        <v>130</v>
      </c>
      <c r="AU187" s="179" t="s">
        <v>86</v>
      </c>
      <c r="AV187" s="13" t="s">
        <v>86</v>
      </c>
      <c r="AW187" s="13" t="s">
        <v>37</v>
      </c>
      <c r="AX187" s="13" t="s">
        <v>84</v>
      </c>
      <c r="AY187" s="179" t="s">
        <v>121</v>
      </c>
    </row>
    <row r="188" s="2" customFormat="1" ht="16.5" customHeight="1">
      <c r="A188" s="36"/>
      <c r="B188" s="163"/>
      <c r="C188" s="164" t="s">
        <v>279</v>
      </c>
      <c r="D188" s="164" t="s">
        <v>123</v>
      </c>
      <c r="E188" s="165" t="s">
        <v>280</v>
      </c>
      <c r="F188" s="166" t="s">
        <v>281</v>
      </c>
      <c r="G188" s="167" t="s">
        <v>126</v>
      </c>
      <c r="H188" s="168">
        <v>17</v>
      </c>
      <c r="I188" s="169"/>
      <c r="J188" s="170">
        <f>ROUND(I188*H188,2)</f>
        <v>0</v>
      </c>
      <c r="K188" s="166" t="s">
        <v>1</v>
      </c>
      <c r="L188" s="37"/>
      <c r="M188" s="171" t="s">
        <v>1</v>
      </c>
      <c r="N188" s="172" t="s">
        <v>44</v>
      </c>
      <c r="O188" s="75"/>
      <c r="P188" s="173">
        <f>O188*H188</f>
        <v>0</v>
      </c>
      <c r="Q188" s="173">
        <v>0.15425</v>
      </c>
      <c r="R188" s="173">
        <f>Q188*H188</f>
        <v>2.6222500000000002</v>
      </c>
      <c r="S188" s="173">
        <v>0</v>
      </c>
      <c r="T188" s="174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75" t="s">
        <v>128</v>
      </c>
      <c r="AT188" s="175" t="s">
        <v>123</v>
      </c>
      <c r="AU188" s="175" t="s">
        <v>86</v>
      </c>
      <c r="AY188" s="17" t="s">
        <v>121</v>
      </c>
      <c r="BE188" s="176">
        <f>IF(N188="základní",J188,0)</f>
        <v>0</v>
      </c>
      <c r="BF188" s="176">
        <f>IF(N188="snížená",J188,0)</f>
        <v>0</v>
      </c>
      <c r="BG188" s="176">
        <f>IF(N188="zákl. přenesená",J188,0)</f>
        <v>0</v>
      </c>
      <c r="BH188" s="176">
        <f>IF(N188="sníž. přenesená",J188,0)</f>
        <v>0</v>
      </c>
      <c r="BI188" s="176">
        <f>IF(N188="nulová",J188,0)</f>
        <v>0</v>
      </c>
      <c r="BJ188" s="17" t="s">
        <v>84</v>
      </c>
      <c r="BK188" s="176">
        <f>ROUND(I188*H188,2)</f>
        <v>0</v>
      </c>
      <c r="BL188" s="17" t="s">
        <v>128</v>
      </c>
      <c r="BM188" s="175" t="s">
        <v>282</v>
      </c>
    </row>
    <row r="189" s="13" customFormat="1">
      <c r="A189" s="13"/>
      <c r="B189" s="177"/>
      <c r="C189" s="13"/>
      <c r="D189" s="178" t="s">
        <v>130</v>
      </c>
      <c r="E189" s="179" t="s">
        <v>1</v>
      </c>
      <c r="F189" s="180" t="s">
        <v>283</v>
      </c>
      <c r="G189" s="13"/>
      <c r="H189" s="181">
        <v>17</v>
      </c>
      <c r="I189" s="182"/>
      <c r="J189" s="13"/>
      <c r="K189" s="13"/>
      <c r="L189" s="177"/>
      <c r="M189" s="183"/>
      <c r="N189" s="184"/>
      <c r="O189" s="184"/>
      <c r="P189" s="184"/>
      <c r="Q189" s="184"/>
      <c r="R189" s="184"/>
      <c r="S189" s="184"/>
      <c r="T189" s="18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79" t="s">
        <v>130</v>
      </c>
      <c r="AU189" s="179" t="s">
        <v>86</v>
      </c>
      <c r="AV189" s="13" t="s">
        <v>86</v>
      </c>
      <c r="AW189" s="13" t="s">
        <v>37</v>
      </c>
      <c r="AX189" s="13" t="s">
        <v>84</v>
      </c>
      <c r="AY189" s="179" t="s">
        <v>121</v>
      </c>
    </row>
    <row r="190" s="2" customFormat="1" ht="16.5" customHeight="1">
      <c r="A190" s="36"/>
      <c r="B190" s="163"/>
      <c r="C190" s="194" t="s">
        <v>284</v>
      </c>
      <c r="D190" s="194" t="s">
        <v>199</v>
      </c>
      <c r="E190" s="195" t="s">
        <v>285</v>
      </c>
      <c r="F190" s="196" t="s">
        <v>286</v>
      </c>
      <c r="G190" s="197" t="s">
        <v>126</v>
      </c>
      <c r="H190" s="198">
        <v>17</v>
      </c>
      <c r="I190" s="199"/>
      <c r="J190" s="200">
        <f>ROUND(I190*H190,2)</f>
        <v>0</v>
      </c>
      <c r="K190" s="196" t="s">
        <v>1</v>
      </c>
      <c r="L190" s="201"/>
      <c r="M190" s="202" t="s">
        <v>1</v>
      </c>
      <c r="N190" s="203" t="s">
        <v>44</v>
      </c>
      <c r="O190" s="75"/>
      <c r="P190" s="173">
        <f>O190*H190</f>
        <v>0</v>
      </c>
      <c r="Q190" s="173">
        <v>0</v>
      </c>
      <c r="R190" s="173">
        <f>Q190*H190</f>
        <v>0</v>
      </c>
      <c r="S190" s="173">
        <v>0</v>
      </c>
      <c r="T190" s="174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75" t="s">
        <v>163</v>
      </c>
      <c r="AT190" s="175" t="s">
        <v>199</v>
      </c>
      <c r="AU190" s="175" t="s">
        <v>86</v>
      </c>
      <c r="AY190" s="17" t="s">
        <v>121</v>
      </c>
      <c r="BE190" s="176">
        <f>IF(N190="základní",J190,0)</f>
        <v>0</v>
      </c>
      <c r="BF190" s="176">
        <f>IF(N190="snížená",J190,0)</f>
        <v>0</v>
      </c>
      <c r="BG190" s="176">
        <f>IF(N190="zákl. přenesená",J190,0)</f>
        <v>0</v>
      </c>
      <c r="BH190" s="176">
        <f>IF(N190="sníž. přenesená",J190,0)</f>
        <v>0</v>
      </c>
      <c r="BI190" s="176">
        <f>IF(N190="nulová",J190,0)</f>
        <v>0</v>
      </c>
      <c r="BJ190" s="17" t="s">
        <v>84</v>
      </c>
      <c r="BK190" s="176">
        <f>ROUND(I190*H190,2)</f>
        <v>0</v>
      </c>
      <c r="BL190" s="17" t="s">
        <v>128</v>
      </c>
      <c r="BM190" s="175" t="s">
        <v>287</v>
      </c>
    </row>
    <row r="191" s="13" customFormat="1">
      <c r="A191" s="13"/>
      <c r="B191" s="177"/>
      <c r="C191" s="13"/>
      <c r="D191" s="178" t="s">
        <v>130</v>
      </c>
      <c r="E191" s="179" t="s">
        <v>1</v>
      </c>
      <c r="F191" s="180" t="s">
        <v>283</v>
      </c>
      <c r="G191" s="13"/>
      <c r="H191" s="181">
        <v>17</v>
      </c>
      <c r="I191" s="182"/>
      <c r="J191" s="13"/>
      <c r="K191" s="13"/>
      <c r="L191" s="177"/>
      <c r="M191" s="183"/>
      <c r="N191" s="184"/>
      <c r="O191" s="184"/>
      <c r="P191" s="184"/>
      <c r="Q191" s="184"/>
      <c r="R191" s="184"/>
      <c r="S191" s="184"/>
      <c r="T191" s="18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79" t="s">
        <v>130</v>
      </c>
      <c r="AU191" s="179" t="s">
        <v>86</v>
      </c>
      <c r="AV191" s="13" t="s">
        <v>86</v>
      </c>
      <c r="AW191" s="13" t="s">
        <v>37</v>
      </c>
      <c r="AX191" s="13" t="s">
        <v>84</v>
      </c>
      <c r="AY191" s="179" t="s">
        <v>121</v>
      </c>
    </row>
    <row r="192" s="2" customFormat="1">
      <c r="A192" s="36"/>
      <c r="B192" s="163"/>
      <c r="C192" s="164" t="s">
        <v>288</v>
      </c>
      <c r="D192" s="164" t="s">
        <v>123</v>
      </c>
      <c r="E192" s="165" t="s">
        <v>289</v>
      </c>
      <c r="F192" s="166" t="s">
        <v>290</v>
      </c>
      <c r="G192" s="167" t="s">
        <v>126</v>
      </c>
      <c r="H192" s="168">
        <v>37.5</v>
      </c>
      <c r="I192" s="169"/>
      <c r="J192" s="170">
        <f>ROUND(I192*H192,2)</f>
        <v>0</v>
      </c>
      <c r="K192" s="166" t="s">
        <v>127</v>
      </c>
      <c r="L192" s="37"/>
      <c r="M192" s="171" t="s">
        <v>1</v>
      </c>
      <c r="N192" s="172" t="s">
        <v>44</v>
      </c>
      <c r="O192" s="75"/>
      <c r="P192" s="173">
        <f>O192*H192</f>
        <v>0</v>
      </c>
      <c r="Q192" s="173">
        <v>0</v>
      </c>
      <c r="R192" s="173">
        <f>Q192*H192</f>
        <v>0</v>
      </c>
      <c r="S192" s="173">
        <v>0</v>
      </c>
      <c r="T192" s="174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75" t="s">
        <v>128</v>
      </c>
      <c r="AT192" s="175" t="s">
        <v>123</v>
      </c>
      <c r="AU192" s="175" t="s">
        <v>86</v>
      </c>
      <c r="AY192" s="17" t="s">
        <v>121</v>
      </c>
      <c r="BE192" s="176">
        <f>IF(N192="základní",J192,0)</f>
        <v>0</v>
      </c>
      <c r="BF192" s="176">
        <f>IF(N192="snížená",J192,0)</f>
        <v>0</v>
      </c>
      <c r="BG192" s="176">
        <f>IF(N192="zákl. přenesená",J192,0)</f>
        <v>0</v>
      </c>
      <c r="BH192" s="176">
        <f>IF(N192="sníž. přenesená",J192,0)</f>
        <v>0</v>
      </c>
      <c r="BI192" s="176">
        <f>IF(N192="nulová",J192,0)</f>
        <v>0</v>
      </c>
      <c r="BJ192" s="17" t="s">
        <v>84</v>
      </c>
      <c r="BK192" s="176">
        <f>ROUND(I192*H192,2)</f>
        <v>0</v>
      </c>
      <c r="BL192" s="17" t="s">
        <v>128</v>
      </c>
      <c r="BM192" s="175" t="s">
        <v>291</v>
      </c>
    </row>
    <row r="193" s="13" customFormat="1">
      <c r="A193" s="13"/>
      <c r="B193" s="177"/>
      <c r="C193" s="13"/>
      <c r="D193" s="178" t="s">
        <v>130</v>
      </c>
      <c r="E193" s="179" t="s">
        <v>1</v>
      </c>
      <c r="F193" s="180" t="s">
        <v>292</v>
      </c>
      <c r="G193" s="13"/>
      <c r="H193" s="181">
        <v>37.5</v>
      </c>
      <c r="I193" s="182"/>
      <c r="J193" s="13"/>
      <c r="K193" s="13"/>
      <c r="L193" s="177"/>
      <c r="M193" s="183"/>
      <c r="N193" s="184"/>
      <c r="O193" s="184"/>
      <c r="P193" s="184"/>
      <c r="Q193" s="184"/>
      <c r="R193" s="184"/>
      <c r="S193" s="184"/>
      <c r="T193" s="18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79" t="s">
        <v>130</v>
      </c>
      <c r="AU193" s="179" t="s">
        <v>86</v>
      </c>
      <c r="AV193" s="13" t="s">
        <v>86</v>
      </c>
      <c r="AW193" s="13" t="s">
        <v>37</v>
      </c>
      <c r="AX193" s="13" t="s">
        <v>84</v>
      </c>
      <c r="AY193" s="179" t="s">
        <v>121</v>
      </c>
    </row>
    <row r="194" s="2" customFormat="1" ht="33" customHeight="1">
      <c r="A194" s="36"/>
      <c r="B194" s="163"/>
      <c r="C194" s="164" t="s">
        <v>293</v>
      </c>
      <c r="D194" s="164" t="s">
        <v>123</v>
      </c>
      <c r="E194" s="165" t="s">
        <v>294</v>
      </c>
      <c r="F194" s="166" t="s">
        <v>295</v>
      </c>
      <c r="G194" s="167" t="s">
        <v>126</v>
      </c>
      <c r="H194" s="168">
        <v>75</v>
      </c>
      <c r="I194" s="169"/>
      <c r="J194" s="170">
        <f>ROUND(I194*H194,2)</f>
        <v>0</v>
      </c>
      <c r="K194" s="166" t="s">
        <v>127</v>
      </c>
      <c r="L194" s="37"/>
      <c r="M194" s="171" t="s">
        <v>1</v>
      </c>
      <c r="N194" s="172" t="s">
        <v>44</v>
      </c>
      <c r="O194" s="75"/>
      <c r="P194" s="173">
        <f>O194*H194</f>
        <v>0</v>
      </c>
      <c r="Q194" s="173">
        <v>0</v>
      </c>
      <c r="R194" s="173">
        <f>Q194*H194</f>
        <v>0</v>
      </c>
      <c r="S194" s="173">
        <v>0</v>
      </c>
      <c r="T194" s="174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75" t="s">
        <v>128</v>
      </c>
      <c r="AT194" s="175" t="s">
        <v>123</v>
      </c>
      <c r="AU194" s="175" t="s">
        <v>86</v>
      </c>
      <c r="AY194" s="17" t="s">
        <v>121</v>
      </c>
      <c r="BE194" s="176">
        <f>IF(N194="základní",J194,0)</f>
        <v>0</v>
      </c>
      <c r="BF194" s="176">
        <f>IF(N194="snížená",J194,0)</f>
        <v>0</v>
      </c>
      <c r="BG194" s="176">
        <f>IF(N194="zákl. přenesená",J194,0)</f>
        <v>0</v>
      </c>
      <c r="BH194" s="176">
        <f>IF(N194="sníž. přenesená",J194,0)</f>
        <v>0</v>
      </c>
      <c r="BI194" s="176">
        <f>IF(N194="nulová",J194,0)</f>
        <v>0</v>
      </c>
      <c r="BJ194" s="17" t="s">
        <v>84</v>
      </c>
      <c r="BK194" s="176">
        <f>ROUND(I194*H194,2)</f>
        <v>0</v>
      </c>
      <c r="BL194" s="17" t="s">
        <v>128</v>
      </c>
      <c r="BM194" s="175" t="s">
        <v>296</v>
      </c>
    </row>
    <row r="195" s="13" customFormat="1">
      <c r="A195" s="13"/>
      <c r="B195" s="177"/>
      <c r="C195" s="13"/>
      <c r="D195" s="178" t="s">
        <v>130</v>
      </c>
      <c r="E195" s="179" t="s">
        <v>1</v>
      </c>
      <c r="F195" s="180" t="s">
        <v>297</v>
      </c>
      <c r="G195" s="13"/>
      <c r="H195" s="181">
        <v>75</v>
      </c>
      <c r="I195" s="182"/>
      <c r="J195" s="13"/>
      <c r="K195" s="13"/>
      <c r="L195" s="177"/>
      <c r="M195" s="183"/>
      <c r="N195" s="184"/>
      <c r="O195" s="184"/>
      <c r="P195" s="184"/>
      <c r="Q195" s="184"/>
      <c r="R195" s="184"/>
      <c r="S195" s="184"/>
      <c r="T195" s="18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79" t="s">
        <v>130</v>
      </c>
      <c r="AU195" s="179" t="s">
        <v>86</v>
      </c>
      <c r="AV195" s="13" t="s">
        <v>86</v>
      </c>
      <c r="AW195" s="13" t="s">
        <v>37</v>
      </c>
      <c r="AX195" s="13" t="s">
        <v>84</v>
      </c>
      <c r="AY195" s="179" t="s">
        <v>121</v>
      </c>
    </row>
    <row r="196" s="2" customFormat="1">
      <c r="A196" s="36"/>
      <c r="B196" s="163"/>
      <c r="C196" s="164" t="s">
        <v>298</v>
      </c>
      <c r="D196" s="164" t="s">
        <v>123</v>
      </c>
      <c r="E196" s="165" t="s">
        <v>299</v>
      </c>
      <c r="F196" s="166" t="s">
        <v>300</v>
      </c>
      <c r="G196" s="167" t="s">
        <v>126</v>
      </c>
      <c r="H196" s="168">
        <v>150</v>
      </c>
      <c r="I196" s="169"/>
      <c r="J196" s="170">
        <f>ROUND(I196*H196,2)</f>
        <v>0</v>
      </c>
      <c r="K196" s="166" t="s">
        <v>127</v>
      </c>
      <c r="L196" s="37"/>
      <c r="M196" s="171" t="s">
        <v>1</v>
      </c>
      <c r="N196" s="172" t="s">
        <v>44</v>
      </c>
      <c r="O196" s="75"/>
      <c r="P196" s="173">
        <f>O196*H196</f>
        <v>0</v>
      </c>
      <c r="Q196" s="173">
        <v>0</v>
      </c>
      <c r="R196" s="173">
        <f>Q196*H196</f>
        <v>0</v>
      </c>
      <c r="S196" s="173">
        <v>0</v>
      </c>
      <c r="T196" s="174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75" t="s">
        <v>128</v>
      </c>
      <c r="AT196" s="175" t="s">
        <v>123</v>
      </c>
      <c r="AU196" s="175" t="s">
        <v>86</v>
      </c>
      <c r="AY196" s="17" t="s">
        <v>121</v>
      </c>
      <c r="BE196" s="176">
        <f>IF(N196="základní",J196,0)</f>
        <v>0</v>
      </c>
      <c r="BF196" s="176">
        <f>IF(N196="snížená",J196,0)</f>
        <v>0</v>
      </c>
      <c r="BG196" s="176">
        <f>IF(N196="zákl. přenesená",J196,0)</f>
        <v>0</v>
      </c>
      <c r="BH196" s="176">
        <f>IF(N196="sníž. přenesená",J196,0)</f>
        <v>0</v>
      </c>
      <c r="BI196" s="176">
        <f>IF(N196="nulová",J196,0)</f>
        <v>0</v>
      </c>
      <c r="BJ196" s="17" t="s">
        <v>84</v>
      </c>
      <c r="BK196" s="176">
        <f>ROUND(I196*H196,2)</f>
        <v>0</v>
      </c>
      <c r="BL196" s="17" t="s">
        <v>128</v>
      </c>
      <c r="BM196" s="175" t="s">
        <v>301</v>
      </c>
    </row>
    <row r="197" s="2" customFormat="1">
      <c r="A197" s="36"/>
      <c r="B197" s="163"/>
      <c r="C197" s="164" t="s">
        <v>302</v>
      </c>
      <c r="D197" s="164" t="s">
        <v>123</v>
      </c>
      <c r="E197" s="165" t="s">
        <v>303</v>
      </c>
      <c r="F197" s="166" t="s">
        <v>304</v>
      </c>
      <c r="G197" s="167" t="s">
        <v>126</v>
      </c>
      <c r="H197" s="168">
        <v>150</v>
      </c>
      <c r="I197" s="169"/>
      <c r="J197" s="170">
        <f>ROUND(I197*H197,2)</f>
        <v>0</v>
      </c>
      <c r="K197" s="166" t="s">
        <v>127</v>
      </c>
      <c r="L197" s="37"/>
      <c r="M197" s="171" t="s">
        <v>1</v>
      </c>
      <c r="N197" s="172" t="s">
        <v>44</v>
      </c>
      <c r="O197" s="75"/>
      <c r="P197" s="173">
        <f>O197*H197</f>
        <v>0</v>
      </c>
      <c r="Q197" s="173">
        <v>0.010999999999999999</v>
      </c>
      <c r="R197" s="173">
        <f>Q197*H197</f>
        <v>1.6499999999999999</v>
      </c>
      <c r="S197" s="173">
        <v>0</v>
      </c>
      <c r="T197" s="174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75" t="s">
        <v>128</v>
      </c>
      <c r="AT197" s="175" t="s">
        <v>123</v>
      </c>
      <c r="AU197" s="175" t="s">
        <v>86</v>
      </c>
      <c r="AY197" s="17" t="s">
        <v>121</v>
      </c>
      <c r="BE197" s="176">
        <f>IF(N197="základní",J197,0)</f>
        <v>0</v>
      </c>
      <c r="BF197" s="176">
        <f>IF(N197="snížená",J197,0)</f>
        <v>0</v>
      </c>
      <c r="BG197" s="176">
        <f>IF(N197="zákl. přenesená",J197,0)</f>
        <v>0</v>
      </c>
      <c r="BH197" s="176">
        <f>IF(N197="sníž. přenesená",J197,0)</f>
        <v>0</v>
      </c>
      <c r="BI197" s="176">
        <f>IF(N197="nulová",J197,0)</f>
        <v>0</v>
      </c>
      <c r="BJ197" s="17" t="s">
        <v>84</v>
      </c>
      <c r="BK197" s="176">
        <f>ROUND(I197*H197,2)</f>
        <v>0</v>
      </c>
      <c r="BL197" s="17" t="s">
        <v>128</v>
      </c>
      <c r="BM197" s="175" t="s">
        <v>305</v>
      </c>
    </row>
    <row r="198" s="12" customFormat="1" ht="22.8" customHeight="1">
      <c r="A198" s="12"/>
      <c r="B198" s="150"/>
      <c r="C198" s="12"/>
      <c r="D198" s="151" t="s">
        <v>78</v>
      </c>
      <c r="E198" s="161" t="s">
        <v>163</v>
      </c>
      <c r="F198" s="161" t="s">
        <v>306</v>
      </c>
      <c r="G198" s="12"/>
      <c r="H198" s="12"/>
      <c r="I198" s="153"/>
      <c r="J198" s="162">
        <f>BK198</f>
        <v>0</v>
      </c>
      <c r="K198" s="12"/>
      <c r="L198" s="150"/>
      <c r="M198" s="155"/>
      <c r="N198" s="156"/>
      <c r="O198" s="156"/>
      <c r="P198" s="157">
        <f>SUM(P199:P203)</f>
        <v>0</v>
      </c>
      <c r="Q198" s="156"/>
      <c r="R198" s="157">
        <f>SUM(R199:R203)</f>
        <v>2.8989400000000001</v>
      </c>
      <c r="S198" s="156"/>
      <c r="T198" s="158">
        <f>SUM(T199:T203)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51" t="s">
        <v>84</v>
      </c>
      <c r="AT198" s="159" t="s">
        <v>78</v>
      </c>
      <c r="AU198" s="159" t="s">
        <v>84</v>
      </c>
      <c r="AY198" s="151" t="s">
        <v>121</v>
      </c>
      <c r="BK198" s="160">
        <f>SUM(BK199:BK203)</f>
        <v>0</v>
      </c>
    </row>
    <row r="199" s="2" customFormat="1">
      <c r="A199" s="36"/>
      <c r="B199" s="163"/>
      <c r="C199" s="164" t="s">
        <v>307</v>
      </c>
      <c r="D199" s="164" t="s">
        <v>123</v>
      </c>
      <c r="E199" s="165" t="s">
        <v>308</v>
      </c>
      <c r="F199" s="166" t="s">
        <v>309</v>
      </c>
      <c r="G199" s="167" t="s">
        <v>310</v>
      </c>
      <c r="H199" s="168">
        <v>2</v>
      </c>
      <c r="I199" s="169"/>
      <c r="J199" s="170">
        <f>ROUND(I199*H199,2)</f>
        <v>0</v>
      </c>
      <c r="K199" s="166" t="s">
        <v>127</v>
      </c>
      <c r="L199" s="37"/>
      <c r="M199" s="171" t="s">
        <v>1</v>
      </c>
      <c r="N199" s="172" t="s">
        <v>44</v>
      </c>
      <c r="O199" s="75"/>
      <c r="P199" s="173">
        <f>O199*H199</f>
        <v>0</v>
      </c>
      <c r="Q199" s="173">
        <v>0.42368</v>
      </c>
      <c r="R199" s="173">
        <f>Q199*H199</f>
        <v>0.84736</v>
      </c>
      <c r="S199" s="173">
        <v>0</v>
      </c>
      <c r="T199" s="174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75" t="s">
        <v>128</v>
      </c>
      <c r="AT199" s="175" t="s">
        <v>123</v>
      </c>
      <c r="AU199" s="175" t="s">
        <v>86</v>
      </c>
      <c r="AY199" s="17" t="s">
        <v>121</v>
      </c>
      <c r="BE199" s="176">
        <f>IF(N199="základní",J199,0)</f>
        <v>0</v>
      </c>
      <c r="BF199" s="176">
        <f>IF(N199="snížená",J199,0)</f>
        <v>0</v>
      </c>
      <c r="BG199" s="176">
        <f>IF(N199="zákl. přenesená",J199,0)</f>
        <v>0</v>
      </c>
      <c r="BH199" s="176">
        <f>IF(N199="sníž. přenesená",J199,0)</f>
        <v>0</v>
      </c>
      <c r="BI199" s="176">
        <f>IF(N199="nulová",J199,0)</f>
        <v>0</v>
      </c>
      <c r="BJ199" s="17" t="s">
        <v>84</v>
      </c>
      <c r="BK199" s="176">
        <f>ROUND(I199*H199,2)</f>
        <v>0</v>
      </c>
      <c r="BL199" s="17" t="s">
        <v>128</v>
      </c>
      <c r="BM199" s="175" t="s">
        <v>311</v>
      </c>
    </row>
    <row r="200" s="2" customFormat="1">
      <c r="A200" s="36"/>
      <c r="B200" s="163"/>
      <c r="C200" s="164" t="s">
        <v>312</v>
      </c>
      <c r="D200" s="164" t="s">
        <v>123</v>
      </c>
      <c r="E200" s="165" t="s">
        <v>313</v>
      </c>
      <c r="F200" s="166" t="s">
        <v>314</v>
      </c>
      <c r="G200" s="167" t="s">
        <v>310</v>
      </c>
      <c r="H200" s="168">
        <v>4</v>
      </c>
      <c r="I200" s="169"/>
      <c r="J200" s="170">
        <f>ROUND(I200*H200,2)</f>
        <v>0</v>
      </c>
      <c r="K200" s="166" t="s">
        <v>127</v>
      </c>
      <c r="L200" s="37"/>
      <c r="M200" s="171" t="s">
        <v>1</v>
      </c>
      <c r="N200" s="172" t="s">
        <v>44</v>
      </c>
      <c r="O200" s="75"/>
      <c r="P200" s="173">
        <f>O200*H200</f>
        <v>0</v>
      </c>
      <c r="Q200" s="173">
        <v>0.42080000000000001</v>
      </c>
      <c r="R200" s="173">
        <f>Q200*H200</f>
        <v>1.6832</v>
      </c>
      <c r="S200" s="173">
        <v>0</v>
      </c>
      <c r="T200" s="174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75" t="s">
        <v>128</v>
      </c>
      <c r="AT200" s="175" t="s">
        <v>123</v>
      </c>
      <c r="AU200" s="175" t="s">
        <v>86</v>
      </c>
      <c r="AY200" s="17" t="s">
        <v>121</v>
      </c>
      <c r="BE200" s="176">
        <f>IF(N200="základní",J200,0)</f>
        <v>0</v>
      </c>
      <c r="BF200" s="176">
        <f>IF(N200="snížená",J200,0)</f>
        <v>0</v>
      </c>
      <c r="BG200" s="176">
        <f>IF(N200="zákl. přenesená",J200,0)</f>
        <v>0</v>
      </c>
      <c r="BH200" s="176">
        <f>IF(N200="sníž. přenesená",J200,0)</f>
        <v>0</v>
      </c>
      <c r="BI200" s="176">
        <f>IF(N200="nulová",J200,0)</f>
        <v>0</v>
      </c>
      <c r="BJ200" s="17" t="s">
        <v>84</v>
      </c>
      <c r="BK200" s="176">
        <f>ROUND(I200*H200,2)</f>
        <v>0</v>
      </c>
      <c r="BL200" s="17" t="s">
        <v>128</v>
      </c>
      <c r="BM200" s="175" t="s">
        <v>315</v>
      </c>
    </row>
    <row r="201" s="2" customFormat="1">
      <c r="A201" s="36"/>
      <c r="B201" s="163"/>
      <c r="C201" s="194" t="s">
        <v>316</v>
      </c>
      <c r="D201" s="194" t="s">
        <v>199</v>
      </c>
      <c r="E201" s="195" t="s">
        <v>317</v>
      </c>
      <c r="F201" s="196" t="s">
        <v>318</v>
      </c>
      <c r="G201" s="197" t="s">
        <v>310</v>
      </c>
      <c r="H201" s="198">
        <v>4</v>
      </c>
      <c r="I201" s="199"/>
      <c r="J201" s="200">
        <f>ROUND(I201*H201,2)</f>
        <v>0</v>
      </c>
      <c r="K201" s="196" t="s">
        <v>127</v>
      </c>
      <c r="L201" s="201"/>
      <c r="M201" s="202" t="s">
        <v>1</v>
      </c>
      <c r="N201" s="203" t="s">
        <v>44</v>
      </c>
      <c r="O201" s="75"/>
      <c r="P201" s="173">
        <f>O201*H201</f>
        <v>0</v>
      </c>
      <c r="Q201" s="173">
        <v>0.010999999999999999</v>
      </c>
      <c r="R201" s="173">
        <f>Q201*H201</f>
        <v>0.043999999999999997</v>
      </c>
      <c r="S201" s="173">
        <v>0</v>
      </c>
      <c r="T201" s="174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75" t="s">
        <v>163</v>
      </c>
      <c r="AT201" s="175" t="s">
        <v>199</v>
      </c>
      <c r="AU201" s="175" t="s">
        <v>86</v>
      </c>
      <c r="AY201" s="17" t="s">
        <v>121</v>
      </c>
      <c r="BE201" s="176">
        <f>IF(N201="základní",J201,0)</f>
        <v>0</v>
      </c>
      <c r="BF201" s="176">
        <f>IF(N201="snížená",J201,0)</f>
        <v>0</v>
      </c>
      <c r="BG201" s="176">
        <f>IF(N201="zákl. přenesená",J201,0)</f>
        <v>0</v>
      </c>
      <c r="BH201" s="176">
        <f>IF(N201="sníž. přenesená",J201,0)</f>
        <v>0</v>
      </c>
      <c r="BI201" s="176">
        <f>IF(N201="nulová",J201,0)</f>
        <v>0</v>
      </c>
      <c r="BJ201" s="17" t="s">
        <v>84</v>
      </c>
      <c r="BK201" s="176">
        <f>ROUND(I201*H201,2)</f>
        <v>0</v>
      </c>
      <c r="BL201" s="17" t="s">
        <v>128</v>
      </c>
      <c r="BM201" s="175" t="s">
        <v>319</v>
      </c>
    </row>
    <row r="202" s="2" customFormat="1" ht="33" customHeight="1">
      <c r="A202" s="36"/>
      <c r="B202" s="163"/>
      <c r="C202" s="164" t="s">
        <v>320</v>
      </c>
      <c r="D202" s="164" t="s">
        <v>123</v>
      </c>
      <c r="E202" s="165" t="s">
        <v>321</v>
      </c>
      <c r="F202" s="166" t="s">
        <v>322</v>
      </c>
      <c r="G202" s="167" t="s">
        <v>310</v>
      </c>
      <c r="H202" s="168">
        <v>1</v>
      </c>
      <c r="I202" s="169"/>
      <c r="J202" s="170">
        <f>ROUND(I202*H202,2)</f>
        <v>0</v>
      </c>
      <c r="K202" s="166" t="s">
        <v>127</v>
      </c>
      <c r="L202" s="37"/>
      <c r="M202" s="171" t="s">
        <v>1</v>
      </c>
      <c r="N202" s="172" t="s">
        <v>44</v>
      </c>
      <c r="O202" s="75"/>
      <c r="P202" s="173">
        <f>O202*H202</f>
        <v>0</v>
      </c>
      <c r="Q202" s="173">
        <v>0.31108000000000002</v>
      </c>
      <c r="R202" s="173">
        <f>Q202*H202</f>
        <v>0.31108000000000002</v>
      </c>
      <c r="S202" s="173">
        <v>0</v>
      </c>
      <c r="T202" s="174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75" t="s">
        <v>128</v>
      </c>
      <c r="AT202" s="175" t="s">
        <v>123</v>
      </c>
      <c r="AU202" s="175" t="s">
        <v>86</v>
      </c>
      <c r="AY202" s="17" t="s">
        <v>121</v>
      </c>
      <c r="BE202" s="176">
        <f>IF(N202="základní",J202,0)</f>
        <v>0</v>
      </c>
      <c r="BF202" s="176">
        <f>IF(N202="snížená",J202,0)</f>
        <v>0</v>
      </c>
      <c r="BG202" s="176">
        <f>IF(N202="zákl. přenesená",J202,0)</f>
        <v>0</v>
      </c>
      <c r="BH202" s="176">
        <f>IF(N202="sníž. přenesená",J202,0)</f>
        <v>0</v>
      </c>
      <c r="BI202" s="176">
        <f>IF(N202="nulová",J202,0)</f>
        <v>0</v>
      </c>
      <c r="BJ202" s="17" t="s">
        <v>84</v>
      </c>
      <c r="BK202" s="176">
        <f>ROUND(I202*H202,2)</f>
        <v>0</v>
      </c>
      <c r="BL202" s="17" t="s">
        <v>128</v>
      </c>
      <c r="BM202" s="175" t="s">
        <v>323</v>
      </c>
    </row>
    <row r="203" s="2" customFormat="1">
      <c r="A203" s="36"/>
      <c r="B203" s="163"/>
      <c r="C203" s="194" t="s">
        <v>324</v>
      </c>
      <c r="D203" s="194" t="s">
        <v>199</v>
      </c>
      <c r="E203" s="195" t="s">
        <v>325</v>
      </c>
      <c r="F203" s="196" t="s">
        <v>326</v>
      </c>
      <c r="G203" s="197" t="s">
        <v>310</v>
      </c>
      <c r="H203" s="198">
        <v>1</v>
      </c>
      <c r="I203" s="199"/>
      <c r="J203" s="200">
        <f>ROUND(I203*H203,2)</f>
        <v>0</v>
      </c>
      <c r="K203" s="196" t="s">
        <v>127</v>
      </c>
      <c r="L203" s="201"/>
      <c r="M203" s="202" t="s">
        <v>1</v>
      </c>
      <c r="N203" s="203" t="s">
        <v>44</v>
      </c>
      <c r="O203" s="75"/>
      <c r="P203" s="173">
        <f>O203*H203</f>
        <v>0</v>
      </c>
      <c r="Q203" s="173">
        <v>0.013299999999999999</v>
      </c>
      <c r="R203" s="173">
        <f>Q203*H203</f>
        <v>0.013299999999999999</v>
      </c>
      <c r="S203" s="173">
        <v>0</v>
      </c>
      <c r="T203" s="174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75" t="s">
        <v>163</v>
      </c>
      <c r="AT203" s="175" t="s">
        <v>199</v>
      </c>
      <c r="AU203" s="175" t="s">
        <v>86</v>
      </c>
      <c r="AY203" s="17" t="s">
        <v>121</v>
      </c>
      <c r="BE203" s="176">
        <f>IF(N203="základní",J203,0)</f>
        <v>0</v>
      </c>
      <c r="BF203" s="176">
        <f>IF(N203="snížená",J203,0)</f>
        <v>0</v>
      </c>
      <c r="BG203" s="176">
        <f>IF(N203="zákl. přenesená",J203,0)</f>
        <v>0</v>
      </c>
      <c r="BH203" s="176">
        <f>IF(N203="sníž. přenesená",J203,0)</f>
        <v>0</v>
      </c>
      <c r="BI203" s="176">
        <f>IF(N203="nulová",J203,0)</f>
        <v>0</v>
      </c>
      <c r="BJ203" s="17" t="s">
        <v>84</v>
      </c>
      <c r="BK203" s="176">
        <f>ROUND(I203*H203,2)</f>
        <v>0</v>
      </c>
      <c r="BL203" s="17" t="s">
        <v>128</v>
      </c>
      <c r="BM203" s="175" t="s">
        <v>327</v>
      </c>
    </row>
    <row r="204" s="12" customFormat="1" ht="22.8" customHeight="1">
      <c r="A204" s="12"/>
      <c r="B204" s="150"/>
      <c r="C204" s="12"/>
      <c r="D204" s="151" t="s">
        <v>78</v>
      </c>
      <c r="E204" s="161" t="s">
        <v>167</v>
      </c>
      <c r="F204" s="161" t="s">
        <v>328</v>
      </c>
      <c r="G204" s="12"/>
      <c r="H204" s="12"/>
      <c r="I204" s="153"/>
      <c r="J204" s="162">
        <f>BK204</f>
        <v>0</v>
      </c>
      <c r="K204" s="12"/>
      <c r="L204" s="150"/>
      <c r="M204" s="155"/>
      <c r="N204" s="156"/>
      <c r="O204" s="156"/>
      <c r="P204" s="157">
        <f>SUM(P205:P220)</f>
        <v>0</v>
      </c>
      <c r="Q204" s="156"/>
      <c r="R204" s="157">
        <f>SUM(R205:R220)</f>
        <v>122.11022299999998</v>
      </c>
      <c r="S204" s="156"/>
      <c r="T204" s="158">
        <f>SUM(T205:T220)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51" t="s">
        <v>84</v>
      </c>
      <c r="AT204" s="159" t="s">
        <v>78</v>
      </c>
      <c r="AU204" s="159" t="s">
        <v>84</v>
      </c>
      <c r="AY204" s="151" t="s">
        <v>121</v>
      </c>
      <c r="BK204" s="160">
        <f>SUM(BK205:BK220)</f>
        <v>0</v>
      </c>
    </row>
    <row r="205" s="2" customFormat="1">
      <c r="A205" s="36"/>
      <c r="B205" s="163"/>
      <c r="C205" s="164" t="s">
        <v>329</v>
      </c>
      <c r="D205" s="164" t="s">
        <v>123</v>
      </c>
      <c r="E205" s="165" t="s">
        <v>330</v>
      </c>
      <c r="F205" s="166" t="s">
        <v>331</v>
      </c>
      <c r="G205" s="167" t="s">
        <v>310</v>
      </c>
      <c r="H205" s="168">
        <v>1</v>
      </c>
      <c r="I205" s="169"/>
      <c r="J205" s="170">
        <f>ROUND(I205*H205,2)</f>
        <v>0</v>
      </c>
      <c r="K205" s="166" t="s">
        <v>127</v>
      </c>
      <c r="L205" s="37"/>
      <c r="M205" s="171" t="s">
        <v>1</v>
      </c>
      <c r="N205" s="172" t="s">
        <v>44</v>
      </c>
      <c r="O205" s="75"/>
      <c r="P205" s="173">
        <f>O205*H205</f>
        <v>0</v>
      </c>
      <c r="Q205" s="173">
        <v>0.10940999999999999</v>
      </c>
      <c r="R205" s="173">
        <f>Q205*H205</f>
        <v>0.10940999999999999</v>
      </c>
      <c r="S205" s="173">
        <v>0</v>
      </c>
      <c r="T205" s="174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75" t="s">
        <v>128</v>
      </c>
      <c r="AT205" s="175" t="s">
        <v>123</v>
      </c>
      <c r="AU205" s="175" t="s">
        <v>86</v>
      </c>
      <c r="AY205" s="17" t="s">
        <v>121</v>
      </c>
      <c r="BE205" s="176">
        <f>IF(N205="základní",J205,0)</f>
        <v>0</v>
      </c>
      <c r="BF205" s="176">
        <f>IF(N205="snížená",J205,0)</f>
        <v>0</v>
      </c>
      <c r="BG205" s="176">
        <f>IF(N205="zákl. přenesená",J205,0)</f>
        <v>0</v>
      </c>
      <c r="BH205" s="176">
        <f>IF(N205="sníž. přenesená",J205,0)</f>
        <v>0</v>
      </c>
      <c r="BI205" s="176">
        <f>IF(N205="nulová",J205,0)</f>
        <v>0</v>
      </c>
      <c r="BJ205" s="17" t="s">
        <v>84</v>
      </c>
      <c r="BK205" s="176">
        <f>ROUND(I205*H205,2)</f>
        <v>0</v>
      </c>
      <c r="BL205" s="17" t="s">
        <v>128</v>
      </c>
      <c r="BM205" s="175" t="s">
        <v>332</v>
      </c>
    </row>
    <row r="206" s="2" customFormat="1">
      <c r="A206" s="36"/>
      <c r="B206" s="163"/>
      <c r="C206" s="164" t="s">
        <v>333</v>
      </c>
      <c r="D206" s="164" t="s">
        <v>123</v>
      </c>
      <c r="E206" s="165" t="s">
        <v>334</v>
      </c>
      <c r="F206" s="166" t="s">
        <v>335</v>
      </c>
      <c r="G206" s="167" t="s">
        <v>160</v>
      </c>
      <c r="H206" s="168">
        <v>235</v>
      </c>
      <c r="I206" s="169"/>
      <c r="J206" s="170">
        <f>ROUND(I206*H206,2)</f>
        <v>0</v>
      </c>
      <c r="K206" s="166" t="s">
        <v>127</v>
      </c>
      <c r="L206" s="37"/>
      <c r="M206" s="171" t="s">
        <v>1</v>
      </c>
      <c r="N206" s="172" t="s">
        <v>44</v>
      </c>
      <c r="O206" s="75"/>
      <c r="P206" s="173">
        <f>O206*H206</f>
        <v>0</v>
      </c>
      <c r="Q206" s="173">
        <v>0.10988000000000001</v>
      </c>
      <c r="R206" s="173">
        <f>Q206*H206</f>
        <v>25.8218</v>
      </c>
      <c r="S206" s="173">
        <v>0</v>
      </c>
      <c r="T206" s="174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75" t="s">
        <v>128</v>
      </c>
      <c r="AT206" s="175" t="s">
        <v>123</v>
      </c>
      <c r="AU206" s="175" t="s">
        <v>86</v>
      </c>
      <c r="AY206" s="17" t="s">
        <v>121</v>
      </c>
      <c r="BE206" s="176">
        <f>IF(N206="základní",J206,0)</f>
        <v>0</v>
      </c>
      <c r="BF206" s="176">
        <f>IF(N206="snížená",J206,0)</f>
        <v>0</v>
      </c>
      <c r="BG206" s="176">
        <f>IF(N206="zákl. přenesená",J206,0)</f>
        <v>0</v>
      </c>
      <c r="BH206" s="176">
        <f>IF(N206="sníž. přenesená",J206,0)</f>
        <v>0</v>
      </c>
      <c r="BI206" s="176">
        <f>IF(N206="nulová",J206,0)</f>
        <v>0</v>
      </c>
      <c r="BJ206" s="17" t="s">
        <v>84</v>
      </c>
      <c r="BK206" s="176">
        <f>ROUND(I206*H206,2)</f>
        <v>0</v>
      </c>
      <c r="BL206" s="17" t="s">
        <v>128</v>
      </c>
      <c r="BM206" s="175" t="s">
        <v>336</v>
      </c>
    </row>
    <row r="207" s="2" customFormat="1">
      <c r="A207" s="36"/>
      <c r="B207" s="163"/>
      <c r="C207" s="194" t="s">
        <v>337</v>
      </c>
      <c r="D207" s="194" t="s">
        <v>199</v>
      </c>
      <c r="E207" s="195" t="s">
        <v>338</v>
      </c>
      <c r="F207" s="196" t="s">
        <v>339</v>
      </c>
      <c r="G207" s="197" t="s">
        <v>126</v>
      </c>
      <c r="H207" s="198">
        <v>37.600000000000001</v>
      </c>
      <c r="I207" s="199"/>
      <c r="J207" s="200">
        <f>ROUND(I207*H207,2)</f>
        <v>0</v>
      </c>
      <c r="K207" s="196" t="s">
        <v>127</v>
      </c>
      <c r="L207" s="201"/>
      <c r="M207" s="202" t="s">
        <v>1</v>
      </c>
      <c r="N207" s="203" t="s">
        <v>44</v>
      </c>
      <c r="O207" s="75"/>
      <c r="P207" s="173">
        <f>O207*H207</f>
        <v>0</v>
      </c>
      <c r="Q207" s="173">
        <v>0.41699999999999998</v>
      </c>
      <c r="R207" s="173">
        <f>Q207*H207</f>
        <v>15.6792</v>
      </c>
      <c r="S207" s="173">
        <v>0</v>
      </c>
      <c r="T207" s="174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75" t="s">
        <v>163</v>
      </c>
      <c r="AT207" s="175" t="s">
        <v>199</v>
      </c>
      <c r="AU207" s="175" t="s">
        <v>86</v>
      </c>
      <c r="AY207" s="17" t="s">
        <v>121</v>
      </c>
      <c r="BE207" s="176">
        <f>IF(N207="základní",J207,0)</f>
        <v>0</v>
      </c>
      <c r="BF207" s="176">
        <f>IF(N207="snížená",J207,0)</f>
        <v>0</v>
      </c>
      <c r="BG207" s="176">
        <f>IF(N207="zákl. přenesená",J207,0)</f>
        <v>0</v>
      </c>
      <c r="BH207" s="176">
        <f>IF(N207="sníž. přenesená",J207,0)</f>
        <v>0</v>
      </c>
      <c r="BI207" s="176">
        <f>IF(N207="nulová",J207,0)</f>
        <v>0</v>
      </c>
      <c r="BJ207" s="17" t="s">
        <v>84</v>
      </c>
      <c r="BK207" s="176">
        <f>ROUND(I207*H207,2)</f>
        <v>0</v>
      </c>
      <c r="BL207" s="17" t="s">
        <v>128</v>
      </c>
      <c r="BM207" s="175" t="s">
        <v>340</v>
      </c>
    </row>
    <row r="208" s="13" customFormat="1">
      <c r="A208" s="13"/>
      <c r="B208" s="177"/>
      <c r="C208" s="13"/>
      <c r="D208" s="178" t="s">
        <v>130</v>
      </c>
      <c r="E208" s="179" t="s">
        <v>1</v>
      </c>
      <c r="F208" s="180" t="s">
        <v>341</v>
      </c>
      <c r="G208" s="13"/>
      <c r="H208" s="181">
        <v>37.600000000000001</v>
      </c>
      <c r="I208" s="182"/>
      <c r="J208" s="13"/>
      <c r="K208" s="13"/>
      <c r="L208" s="177"/>
      <c r="M208" s="183"/>
      <c r="N208" s="184"/>
      <c r="O208" s="184"/>
      <c r="P208" s="184"/>
      <c r="Q208" s="184"/>
      <c r="R208" s="184"/>
      <c r="S208" s="184"/>
      <c r="T208" s="18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79" t="s">
        <v>130</v>
      </c>
      <c r="AU208" s="179" t="s">
        <v>86</v>
      </c>
      <c r="AV208" s="13" t="s">
        <v>86</v>
      </c>
      <c r="AW208" s="13" t="s">
        <v>37</v>
      </c>
      <c r="AX208" s="13" t="s">
        <v>84</v>
      </c>
      <c r="AY208" s="179" t="s">
        <v>121</v>
      </c>
    </row>
    <row r="209" s="2" customFormat="1">
      <c r="A209" s="36"/>
      <c r="B209" s="163"/>
      <c r="C209" s="164" t="s">
        <v>342</v>
      </c>
      <c r="D209" s="164" t="s">
        <v>123</v>
      </c>
      <c r="E209" s="165" t="s">
        <v>343</v>
      </c>
      <c r="F209" s="166" t="s">
        <v>344</v>
      </c>
      <c r="G209" s="167" t="s">
        <v>160</v>
      </c>
      <c r="H209" s="168">
        <v>105</v>
      </c>
      <c r="I209" s="169"/>
      <c r="J209" s="170">
        <f>ROUND(I209*H209,2)</f>
        <v>0</v>
      </c>
      <c r="K209" s="166" t="s">
        <v>127</v>
      </c>
      <c r="L209" s="37"/>
      <c r="M209" s="171" t="s">
        <v>1</v>
      </c>
      <c r="N209" s="172" t="s">
        <v>44</v>
      </c>
      <c r="O209" s="75"/>
      <c r="P209" s="173">
        <f>O209*H209</f>
        <v>0</v>
      </c>
      <c r="Q209" s="173">
        <v>0.16849</v>
      </c>
      <c r="R209" s="173">
        <f>Q209*H209</f>
        <v>17.69145</v>
      </c>
      <c r="S209" s="173">
        <v>0</v>
      </c>
      <c r="T209" s="174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75" t="s">
        <v>128</v>
      </c>
      <c r="AT209" s="175" t="s">
        <v>123</v>
      </c>
      <c r="AU209" s="175" t="s">
        <v>86</v>
      </c>
      <c r="AY209" s="17" t="s">
        <v>121</v>
      </c>
      <c r="BE209" s="176">
        <f>IF(N209="základní",J209,0)</f>
        <v>0</v>
      </c>
      <c r="BF209" s="176">
        <f>IF(N209="snížená",J209,0)</f>
        <v>0</v>
      </c>
      <c r="BG209" s="176">
        <f>IF(N209="zákl. přenesená",J209,0)</f>
        <v>0</v>
      </c>
      <c r="BH209" s="176">
        <f>IF(N209="sníž. přenesená",J209,0)</f>
        <v>0</v>
      </c>
      <c r="BI209" s="176">
        <f>IF(N209="nulová",J209,0)</f>
        <v>0</v>
      </c>
      <c r="BJ209" s="17" t="s">
        <v>84</v>
      </c>
      <c r="BK209" s="176">
        <f>ROUND(I209*H209,2)</f>
        <v>0</v>
      </c>
      <c r="BL209" s="17" t="s">
        <v>128</v>
      </c>
      <c r="BM209" s="175" t="s">
        <v>345</v>
      </c>
    </row>
    <row r="210" s="2" customFormat="1">
      <c r="A210" s="36"/>
      <c r="B210" s="163"/>
      <c r="C210" s="194" t="s">
        <v>346</v>
      </c>
      <c r="D210" s="194" t="s">
        <v>199</v>
      </c>
      <c r="E210" s="195" t="s">
        <v>347</v>
      </c>
      <c r="F210" s="196" t="s">
        <v>348</v>
      </c>
      <c r="G210" s="197" t="s">
        <v>160</v>
      </c>
      <c r="H210" s="198">
        <v>10</v>
      </c>
      <c r="I210" s="199"/>
      <c r="J210" s="200">
        <f>ROUND(I210*H210,2)</f>
        <v>0</v>
      </c>
      <c r="K210" s="196" t="s">
        <v>127</v>
      </c>
      <c r="L210" s="201"/>
      <c r="M210" s="202" t="s">
        <v>1</v>
      </c>
      <c r="N210" s="203" t="s">
        <v>44</v>
      </c>
      <c r="O210" s="75"/>
      <c r="P210" s="173">
        <f>O210*H210</f>
        <v>0</v>
      </c>
      <c r="Q210" s="173">
        <v>0.20000000000000001</v>
      </c>
      <c r="R210" s="173">
        <f>Q210*H210</f>
        <v>2</v>
      </c>
      <c r="S210" s="173">
        <v>0</v>
      </c>
      <c r="T210" s="174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75" t="s">
        <v>163</v>
      </c>
      <c r="AT210" s="175" t="s">
        <v>199</v>
      </c>
      <c r="AU210" s="175" t="s">
        <v>86</v>
      </c>
      <c r="AY210" s="17" t="s">
        <v>121</v>
      </c>
      <c r="BE210" s="176">
        <f>IF(N210="základní",J210,0)</f>
        <v>0</v>
      </c>
      <c r="BF210" s="176">
        <f>IF(N210="snížená",J210,0)</f>
        <v>0</v>
      </c>
      <c r="BG210" s="176">
        <f>IF(N210="zákl. přenesená",J210,0)</f>
        <v>0</v>
      </c>
      <c r="BH210" s="176">
        <f>IF(N210="sníž. přenesená",J210,0)</f>
        <v>0</v>
      </c>
      <c r="BI210" s="176">
        <f>IF(N210="nulová",J210,0)</f>
        <v>0</v>
      </c>
      <c r="BJ210" s="17" t="s">
        <v>84</v>
      </c>
      <c r="BK210" s="176">
        <f>ROUND(I210*H210,2)</f>
        <v>0</v>
      </c>
      <c r="BL210" s="17" t="s">
        <v>128</v>
      </c>
      <c r="BM210" s="175" t="s">
        <v>349</v>
      </c>
    </row>
    <row r="211" s="2" customFormat="1" ht="16.5" customHeight="1">
      <c r="A211" s="36"/>
      <c r="B211" s="163"/>
      <c r="C211" s="164" t="s">
        <v>350</v>
      </c>
      <c r="D211" s="164" t="s">
        <v>123</v>
      </c>
      <c r="E211" s="165" t="s">
        <v>351</v>
      </c>
      <c r="F211" s="166" t="s">
        <v>352</v>
      </c>
      <c r="G211" s="167" t="s">
        <v>176</v>
      </c>
      <c r="H211" s="168">
        <v>26.949999999999999</v>
      </c>
      <c r="I211" s="169"/>
      <c r="J211" s="170">
        <f>ROUND(I211*H211,2)</f>
        <v>0</v>
      </c>
      <c r="K211" s="166" t="s">
        <v>127</v>
      </c>
      <c r="L211" s="37"/>
      <c r="M211" s="171" t="s">
        <v>1</v>
      </c>
      <c r="N211" s="172" t="s">
        <v>44</v>
      </c>
      <c r="O211" s="75"/>
      <c r="P211" s="173">
        <f>O211*H211</f>
        <v>0</v>
      </c>
      <c r="Q211" s="173">
        <v>2.2563399999999998</v>
      </c>
      <c r="R211" s="173">
        <f>Q211*H211</f>
        <v>60.808362999999993</v>
      </c>
      <c r="S211" s="173">
        <v>0</v>
      </c>
      <c r="T211" s="174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75" t="s">
        <v>128</v>
      </c>
      <c r="AT211" s="175" t="s">
        <v>123</v>
      </c>
      <c r="AU211" s="175" t="s">
        <v>86</v>
      </c>
      <c r="AY211" s="17" t="s">
        <v>121</v>
      </c>
      <c r="BE211" s="176">
        <f>IF(N211="základní",J211,0)</f>
        <v>0</v>
      </c>
      <c r="BF211" s="176">
        <f>IF(N211="snížená",J211,0)</f>
        <v>0</v>
      </c>
      <c r="BG211" s="176">
        <f>IF(N211="zákl. přenesená",J211,0)</f>
        <v>0</v>
      </c>
      <c r="BH211" s="176">
        <f>IF(N211="sníž. přenesená",J211,0)</f>
        <v>0</v>
      </c>
      <c r="BI211" s="176">
        <f>IF(N211="nulová",J211,0)</f>
        <v>0</v>
      </c>
      <c r="BJ211" s="17" t="s">
        <v>84</v>
      </c>
      <c r="BK211" s="176">
        <f>ROUND(I211*H211,2)</f>
        <v>0</v>
      </c>
      <c r="BL211" s="17" t="s">
        <v>128</v>
      </c>
      <c r="BM211" s="175" t="s">
        <v>353</v>
      </c>
    </row>
    <row r="212" s="13" customFormat="1">
      <c r="A212" s="13"/>
      <c r="B212" s="177"/>
      <c r="C212" s="13"/>
      <c r="D212" s="178" t="s">
        <v>130</v>
      </c>
      <c r="E212" s="179" t="s">
        <v>1</v>
      </c>
      <c r="F212" s="180" t="s">
        <v>354</v>
      </c>
      <c r="G212" s="13"/>
      <c r="H212" s="181">
        <v>26.949999999999999</v>
      </c>
      <c r="I212" s="182"/>
      <c r="J212" s="13"/>
      <c r="K212" s="13"/>
      <c r="L212" s="177"/>
      <c r="M212" s="183"/>
      <c r="N212" s="184"/>
      <c r="O212" s="184"/>
      <c r="P212" s="184"/>
      <c r="Q212" s="184"/>
      <c r="R212" s="184"/>
      <c r="S212" s="184"/>
      <c r="T212" s="18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79" t="s">
        <v>130</v>
      </c>
      <c r="AU212" s="179" t="s">
        <v>86</v>
      </c>
      <c r="AV212" s="13" t="s">
        <v>86</v>
      </c>
      <c r="AW212" s="13" t="s">
        <v>37</v>
      </c>
      <c r="AX212" s="13" t="s">
        <v>84</v>
      </c>
      <c r="AY212" s="179" t="s">
        <v>121</v>
      </c>
    </row>
    <row r="213" s="2" customFormat="1">
      <c r="A213" s="36"/>
      <c r="B213" s="163"/>
      <c r="C213" s="164" t="s">
        <v>355</v>
      </c>
      <c r="D213" s="164" t="s">
        <v>123</v>
      </c>
      <c r="E213" s="165" t="s">
        <v>356</v>
      </c>
      <c r="F213" s="166" t="s">
        <v>357</v>
      </c>
      <c r="G213" s="167" t="s">
        <v>160</v>
      </c>
      <c r="H213" s="168">
        <v>110</v>
      </c>
      <c r="I213" s="169"/>
      <c r="J213" s="170">
        <f>ROUND(I213*H213,2)</f>
        <v>0</v>
      </c>
      <c r="K213" s="166" t="s">
        <v>127</v>
      </c>
      <c r="L213" s="37"/>
      <c r="M213" s="171" t="s">
        <v>1</v>
      </c>
      <c r="N213" s="172" t="s">
        <v>44</v>
      </c>
      <c r="O213" s="75"/>
      <c r="P213" s="173">
        <f>O213*H213</f>
        <v>0</v>
      </c>
      <c r="Q213" s="173">
        <v>0</v>
      </c>
      <c r="R213" s="173">
        <f>Q213*H213</f>
        <v>0</v>
      </c>
      <c r="S213" s="173">
        <v>0</v>
      </c>
      <c r="T213" s="174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75" t="s">
        <v>128</v>
      </c>
      <c r="AT213" s="175" t="s">
        <v>123</v>
      </c>
      <c r="AU213" s="175" t="s">
        <v>86</v>
      </c>
      <c r="AY213" s="17" t="s">
        <v>121</v>
      </c>
      <c r="BE213" s="176">
        <f>IF(N213="základní",J213,0)</f>
        <v>0</v>
      </c>
      <c r="BF213" s="176">
        <f>IF(N213="snížená",J213,0)</f>
        <v>0</v>
      </c>
      <c r="BG213" s="176">
        <f>IF(N213="zákl. přenesená",J213,0)</f>
        <v>0</v>
      </c>
      <c r="BH213" s="176">
        <f>IF(N213="sníž. přenesená",J213,0)</f>
        <v>0</v>
      </c>
      <c r="BI213" s="176">
        <f>IF(N213="nulová",J213,0)</f>
        <v>0</v>
      </c>
      <c r="BJ213" s="17" t="s">
        <v>84</v>
      </c>
      <c r="BK213" s="176">
        <f>ROUND(I213*H213,2)</f>
        <v>0</v>
      </c>
      <c r="BL213" s="17" t="s">
        <v>128</v>
      </c>
      <c r="BM213" s="175" t="s">
        <v>358</v>
      </c>
    </row>
    <row r="214" s="2" customFormat="1" ht="16.5" customHeight="1">
      <c r="A214" s="36"/>
      <c r="B214" s="163"/>
      <c r="C214" s="164" t="s">
        <v>359</v>
      </c>
      <c r="D214" s="164" t="s">
        <v>123</v>
      </c>
      <c r="E214" s="165" t="s">
        <v>360</v>
      </c>
      <c r="F214" s="166" t="s">
        <v>361</v>
      </c>
      <c r="G214" s="167" t="s">
        <v>160</v>
      </c>
      <c r="H214" s="168">
        <v>110</v>
      </c>
      <c r="I214" s="169"/>
      <c r="J214" s="170">
        <f>ROUND(I214*H214,2)</f>
        <v>0</v>
      </c>
      <c r="K214" s="166" t="s">
        <v>127</v>
      </c>
      <c r="L214" s="37"/>
      <c r="M214" s="171" t="s">
        <v>1</v>
      </c>
      <c r="N214" s="172" t="s">
        <v>44</v>
      </c>
      <c r="O214" s="75"/>
      <c r="P214" s="173">
        <f>O214*H214</f>
        <v>0</v>
      </c>
      <c r="Q214" s="173">
        <v>0</v>
      </c>
      <c r="R214" s="173">
        <f>Q214*H214</f>
        <v>0</v>
      </c>
      <c r="S214" s="173">
        <v>0</v>
      </c>
      <c r="T214" s="174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75" t="s">
        <v>128</v>
      </c>
      <c r="AT214" s="175" t="s">
        <v>123</v>
      </c>
      <c r="AU214" s="175" t="s">
        <v>86</v>
      </c>
      <c r="AY214" s="17" t="s">
        <v>121</v>
      </c>
      <c r="BE214" s="176">
        <f>IF(N214="základní",J214,0)</f>
        <v>0</v>
      </c>
      <c r="BF214" s="176">
        <f>IF(N214="snížená",J214,0)</f>
        <v>0</v>
      </c>
      <c r="BG214" s="176">
        <f>IF(N214="zákl. přenesená",J214,0)</f>
        <v>0</v>
      </c>
      <c r="BH214" s="176">
        <f>IF(N214="sníž. přenesená",J214,0)</f>
        <v>0</v>
      </c>
      <c r="BI214" s="176">
        <f>IF(N214="nulová",J214,0)</f>
        <v>0</v>
      </c>
      <c r="BJ214" s="17" t="s">
        <v>84</v>
      </c>
      <c r="BK214" s="176">
        <f>ROUND(I214*H214,2)</f>
        <v>0</v>
      </c>
      <c r="BL214" s="17" t="s">
        <v>128</v>
      </c>
      <c r="BM214" s="175" t="s">
        <v>362</v>
      </c>
    </row>
    <row r="215" s="2" customFormat="1" ht="21.75" customHeight="1">
      <c r="A215" s="36"/>
      <c r="B215" s="163"/>
      <c r="C215" s="164" t="s">
        <v>363</v>
      </c>
      <c r="D215" s="164" t="s">
        <v>123</v>
      </c>
      <c r="E215" s="165" t="s">
        <v>364</v>
      </c>
      <c r="F215" s="166" t="s">
        <v>365</v>
      </c>
      <c r="G215" s="167" t="s">
        <v>160</v>
      </c>
      <c r="H215" s="168">
        <v>105</v>
      </c>
      <c r="I215" s="169"/>
      <c r="J215" s="170">
        <f>ROUND(I215*H215,2)</f>
        <v>0</v>
      </c>
      <c r="K215" s="166" t="s">
        <v>127</v>
      </c>
      <c r="L215" s="37"/>
      <c r="M215" s="171" t="s">
        <v>1</v>
      </c>
      <c r="N215" s="172" t="s">
        <v>44</v>
      </c>
      <c r="O215" s="75"/>
      <c r="P215" s="173">
        <f>O215*H215</f>
        <v>0</v>
      </c>
      <c r="Q215" s="173">
        <v>0</v>
      </c>
      <c r="R215" s="173">
        <f>Q215*H215</f>
        <v>0</v>
      </c>
      <c r="S215" s="173">
        <v>0</v>
      </c>
      <c r="T215" s="174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75" t="s">
        <v>128</v>
      </c>
      <c r="AT215" s="175" t="s">
        <v>123</v>
      </c>
      <c r="AU215" s="175" t="s">
        <v>86</v>
      </c>
      <c r="AY215" s="17" t="s">
        <v>121</v>
      </c>
      <c r="BE215" s="176">
        <f>IF(N215="základní",J215,0)</f>
        <v>0</v>
      </c>
      <c r="BF215" s="176">
        <f>IF(N215="snížená",J215,0)</f>
        <v>0</v>
      </c>
      <c r="BG215" s="176">
        <f>IF(N215="zákl. přenesená",J215,0)</f>
        <v>0</v>
      </c>
      <c r="BH215" s="176">
        <f>IF(N215="sníž. přenesená",J215,0)</f>
        <v>0</v>
      </c>
      <c r="BI215" s="176">
        <f>IF(N215="nulová",J215,0)</f>
        <v>0</v>
      </c>
      <c r="BJ215" s="17" t="s">
        <v>84</v>
      </c>
      <c r="BK215" s="176">
        <f>ROUND(I215*H215,2)</f>
        <v>0</v>
      </c>
      <c r="BL215" s="17" t="s">
        <v>128</v>
      </c>
      <c r="BM215" s="175" t="s">
        <v>366</v>
      </c>
    </row>
    <row r="216" s="13" customFormat="1">
      <c r="A216" s="13"/>
      <c r="B216" s="177"/>
      <c r="C216" s="13"/>
      <c r="D216" s="178" t="s">
        <v>130</v>
      </c>
      <c r="E216" s="179" t="s">
        <v>1</v>
      </c>
      <c r="F216" s="180" t="s">
        <v>367</v>
      </c>
      <c r="G216" s="13"/>
      <c r="H216" s="181">
        <v>105</v>
      </c>
      <c r="I216" s="182"/>
      <c r="J216" s="13"/>
      <c r="K216" s="13"/>
      <c r="L216" s="177"/>
      <c r="M216" s="183"/>
      <c r="N216" s="184"/>
      <c r="O216" s="184"/>
      <c r="P216" s="184"/>
      <c r="Q216" s="184"/>
      <c r="R216" s="184"/>
      <c r="S216" s="184"/>
      <c r="T216" s="18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79" t="s">
        <v>130</v>
      </c>
      <c r="AU216" s="179" t="s">
        <v>86</v>
      </c>
      <c r="AV216" s="13" t="s">
        <v>86</v>
      </c>
      <c r="AW216" s="13" t="s">
        <v>37</v>
      </c>
      <c r="AX216" s="13" t="s">
        <v>84</v>
      </c>
      <c r="AY216" s="179" t="s">
        <v>121</v>
      </c>
    </row>
    <row r="217" s="2" customFormat="1">
      <c r="A217" s="36"/>
      <c r="B217" s="163"/>
      <c r="C217" s="164" t="s">
        <v>368</v>
      </c>
      <c r="D217" s="164" t="s">
        <v>123</v>
      </c>
      <c r="E217" s="165" t="s">
        <v>369</v>
      </c>
      <c r="F217" s="166" t="s">
        <v>370</v>
      </c>
      <c r="G217" s="167" t="s">
        <v>126</v>
      </c>
      <c r="H217" s="168">
        <v>48</v>
      </c>
      <c r="I217" s="169"/>
      <c r="J217" s="170">
        <f>ROUND(I217*H217,2)</f>
        <v>0</v>
      </c>
      <c r="K217" s="166" t="s">
        <v>127</v>
      </c>
      <c r="L217" s="37"/>
      <c r="M217" s="171" t="s">
        <v>1</v>
      </c>
      <c r="N217" s="172" t="s">
        <v>44</v>
      </c>
      <c r="O217" s="75"/>
      <c r="P217" s="173">
        <f>O217*H217</f>
        <v>0</v>
      </c>
      <c r="Q217" s="173">
        <v>0</v>
      </c>
      <c r="R217" s="173">
        <f>Q217*H217</f>
        <v>0</v>
      </c>
      <c r="S217" s="173">
        <v>0</v>
      </c>
      <c r="T217" s="174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75" t="s">
        <v>128</v>
      </c>
      <c r="AT217" s="175" t="s">
        <v>123</v>
      </c>
      <c r="AU217" s="175" t="s">
        <v>86</v>
      </c>
      <c r="AY217" s="17" t="s">
        <v>121</v>
      </c>
      <c r="BE217" s="176">
        <f>IF(N217="základní",J217,0)</f>
        <v>0</v>
      </c>
      <c r="BF217" s="176">
        <f>IF(N217="snížená",J217,0)</f>
        <v>0</v>
      </c>
      <c r="BG217" s="176">
        <f>IF(N217="zákl. přenesená",J217,0)</f>
        <v>0</v>
      </c>
      <c r="BH217" s="176">
        <f>IF(N217="sníž. přenesená",J217,0)</f>
        <v>0</v>
      </c>
      <c r="BI217" s="176">
        <f>IF(N217="nulová",J217,0)</f>
        <v>0</v>
      </c>
      <c r="BJ217" s="17" t="s">
        <v>84</v>
      </c>
      <c r="BK217" s="176">
        <f>ROUND(I217*H217,2)</f>
        <v>0</v>
      </c>
      <c r="BL217" s="17" t="s">
        <v>128</v>
      </c>
      <c r="BM217" s="175" t="s">
        <v>371</v>
      </c>
    </row>
    <row r="218" s="13" customFormat="1">
      <c r="A218" s="13"/>
      <c r="B218" s="177"/>
      <c r="C218" s="13"/>
      <c r="D218" s="178" t="s">
        <v>130</v>
      </c>
      <c r="E218" s="179" t="s">
        <v>1</v>
      </c>
      <c r="F218" s="180" t="s">
        <v>372</v>
      </c>
      <c r="G218" s="13"/>
      <c r="H218" s="181">
        <v>2</v>
      </c>
      <c r="I218" s="182"/>
      <c r="J218" s="13"/>
      <c r="K218" s="13"/>
      <c r="L218" s="177"/>
      <c r="M218" s="183"/>
      <c r="N218" s="184"/>
      <c r="O218" s="184"/>
      <c r="P218" s="184"/>
      <c r="Q218" s="184"/>
      <c r="R218" s="184"/>
      <c r="S218" s="184"/>
      <c r="T218" s="18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79" t="s">
        <v>130</v>
      </c>
      <c r="AU218" s="179" t="s">
        <v>86</v>
      </c>
      <c r="AV218" s="13" t="s">
        <v>86</v>
      </c>
      <c r="AW218" s="13" t="s">
        <v>37</v>
      </c>
      <c r="AX218" s="13" t="s">
        <v>79</v>
      </c>
      <c r="AY218" s="179" t="s">
        <v>121</v>
      </c>
    </row>
    <row r="219" s="13" customFormat="1">
      <c r="A219" s="13"/>
      <c r="B219" s="177"/>
      <c r="C219" s="13"/>
      <c r="D219" s="178" t="s">
        <v>130</v>
      </c>
      <c r="E219" s="179" t="s">
        <v>1</v>
      </c>
      <c r="F219" s="180" t="s">
        <v>337</v>
      </c>
      <c r="G219" s="13"/>
      <c r="H219" s="181">
        <v>46</v>
      </c>
      <c r="I219" s="182"/>
      <c r="J219" s="13"/>
      <c r="K219" s="13"/>
      <c r="L219" s="177"/>
      <c r="M219" s="183"/>
      <c r="N219" s="184"/>
      <c r="O219" s="184"/>
      <c r="P219" s="184"/>
      <c r="Q219" s="184"/>
      <c r="R219" s="184"/>
      <c r="S219" s="184"/>
      <c r="T219" s="18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79" t="s">
        <v>130</v>
      </c>
      <c r="AU219" s="179" t="s">
        <v>86</v>
      </c>
      <c r="AV219" s="13" t="s">
        <v>86</v>
      </c>
      <c r="AW219" s="13" t="s">
        <v>37</v>
      </c>
      <c r="AX219" s="13" t="s">
        <v>79</v>
      </c>
      <c r="AY219" s="179" t="s">
        <v>121</v>
      </c>
    </row>
    <row r="220" s="14" customFormat="1">
      <c r="A220" s="14"/>
      <c r="B220" s="186"/>
      <c r="C220" s="14"/>
      <c r="D220" s="178" t="s">
        <v>130</v>
      </c>
      <c r="E220" s="187" t="s">
        <v>1</v>
      </c>
      <c r="F220" s="188" t="s">
        <v>134</v>
      </c>
      <c r="G220" s="14"/>
      <c r="H220" s="189">
        <v>48</v>
      </c>
      <c r="I220" s="190"/>
      <c r="J220" s="14"/>
      <c r="K220" s="14"/>
      <c r="L220" s="186"/>
      <c r="M220" s="191"/>
      <c r="N220" s="192"/>
      <c r="O220" s="192"/>
      <c r="P220" s="192"/>
      <c r="Q220" s="192"/>
      <c r="R220" s="192"/>
      <c r="S220" s="192"/>
      <c r="T220" s="19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187" t="s">
        <v>130</v>
      </c>
      <c r="AU220" s="187" t="s">
        <v>86</v>
      </c>
      <c r="AV220" s="14" t="s">
        <v>128</v>
      </c>
      <c r="AW220" s="14" t="s">
        <v>37</v>
      </c>
      <c r="AX220" s="14" t="s">
        <v>84</v>
      </c>
      <c r="AY220" s="187" t="s">
        <v>121</v>
      </c>
    </row>
    <row r="221" s="12" customFormat="1" ht="22.8" customHeight="1">
      <c r="A221" s="12"/>
      <c r="B221" s="150"/>
      <c r="C221" s="12"/>
      <c r="D221" s="151" t="s">
        <v>78</v>
      </c>
      <c r="E221" s="161" t="s">
        <v>173</v>
      </c>
      <c r="F221" s="161" t="s">
        <v>373</v>
      </c>
      <c r="G221" s="12"/>
      <c r="H221" s="12"/>
      <c r="I221" s="153"/>
      <c r="J221" s="162">
        <f>BK221</f>
        <v>0</v>
      </c>
      <c r="K221" s="12"/>
      <c r="L221" s="150"/>
      <c r="M221" s="155"/>
      <c r="N221" s="156"/>
      <c r="O221" s="156"/>
      <c r="P221" s="157">
        <f>SUM(P222:P224)</f>
        <v>0</v>
      </c>
      <c r="Q221" s="156"/>
      <c r="R221" s="157">
        <f>SUM(R222:R224)</f>
        <v>0.0066</v>
      </c>
      <c r="S221" s="156"/>
      <c r="T221" s="158">
        <f>SUM(T222:T224)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51" t="s">
        <v>84</v>
      </c>
      <c r="AT221" s="159" t="s">
        <v>78</v>
      </c>
      <c r="AU221" s="159" t="s">
        <v>84</v>
      </c>
      <c r="AY221" s="151" t="s">
        <v>121</v>
      </c>
      <c r="BK221" s="160">
        <f>SUM(BK222:BK224)</f>
        <v>0</v>
      </c>
    </row>
    <row r="222" s="2" customFormat="1">
      <c r="A222" s="36"/>
      <c r="B222" s="163"/>
      <c r="C222" s="164" t="s">
        <v>374</v>
      </c>
      <c r="D222" s="164" t="s">
        <v>123</v>
      </c>
      <c r="E222" s="165" t="s">
        <v>375</v>
      </c>
      <c r="F222" s="166" t="s">
        <v>376</v>
      </c>
      <c r="G222" s="167" t="s">
        <v>160</v>
      </c>
      <c r="H222" s="168">
        <v>15</v>
      </c>
      <c r="I222" s="169"/>
      <c r="J222" s="170">
        <f>ROUND(I222*H222,2)</f>
        <v>0</v>
      </c>
      <c r="K222" s="166" t="s">
        <v>127</v>
      </c>
      <c r="L222" s="37"/>
      <c r="M222" s="171" t="s">
        <v>1</v>
      </c>
      <c r="N222" s="172" t="s">
        <v>44</v>
      </c>
      <c r="O222" s="75"/>
      <c r="P222" s="173">
        <f>O222*H222</f>
        <v>0</v>
      </c>
      <c r="Q222" s="173">
        <v>0.00011</v>
      </c>
      <c r="R222" s="173">
        <f>Q222*H222</f>
        <v>0.00165</v>
      </c>
      <c r="S222" s="173">
        <v>0</v>
      </c>
      <c r="T222" s="174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75" t="s">
        <v>128</v>
      </c>
      <c r="AT222" s="175" t="s">
        <v>123</v>
      </c>
      <c r="AU222" s="175" t="s">
        <v>86</v>
      </c>
      <c r="AY222" s="17" t="s">
        <v>121</v>
      </c>
      <c r="BE222" s="176">
        <f>IF(N222="základní",J222,0)</f>
        <v>0</v>
      </c>
      <c r="BF222" s="176">
        <f>IF(N222="snížená",J222,0)</f>
        <v>0</v>
      </c>
      <c r="BG222" s="176">
        <f>IF(N222="zákl. přenesená",J222,0)</f>
        <v>0</v>
      </c>
      <c r="BH222" s="176">
        <f>IF(N222="sníž. přenesená",J222,0)</f>
        <v>0</v>
      </c>
      <c r="BI222" s="176">
        <f>IF(N222="nulová",J222,0)</f>
        <v>0</v>
      </c>
      <c r="BJ222" s="17" t="s">
        <v>84</v>
      </c>
      <c r="BK222" s="176">
        <f>ROUND(I222*H222,2)</f>
        <v>0</v>
      </c>
      <c r="BL222" s="17" t="s">
        <v>128</v>
      </c>
      <c r="BM222" s="175" t="s">
        <v>377</v>
      </c>
    </row>
    <row r="223" s="2" customFormat="1">
      <c r="A223" s="36"/>
      <c r="B223" s="163"/>
      <c r="C223" s="164" t="s">
        <v>378</v>
      </c>
      <c r="D223" s="164" t="s">
        <v>123</v>
      </c>
      <c r="E223" s="165" t="s">
        <v>379</v>
      </c>
      <c r="F223" s="166" t="s">
        <v>380</v>
      </c>
      <c r="G223" s="167" t="s">
        <v>160</v>
      </c>
      <c r="H223" s="168">
        <v>15</v>
      </c>
      <c r="I223" s="169"/>
      <c r="J223" s="170">
        <f>ROUND(I223*H223,2)</f>
        <v>0</v>
      </c>
      <c r="K223" s="166" t="s">
        <v>127</v>
      </c>
      <c r="L223" s="37"/>
      <c r="M223" s="171" t="s">
        <v>1</v>
      </c>
      <c r="N223" s="172" t="s">
        <v>44</v>
      </c>
      <c r="O223" s="75"/>
      <c r="P223" s="173">
        <f>O223*H223</f>
        <v>0</v>
      </c>
      <c r="Q223" s="173">
        <v>0.00033</v>
      </c>
      <c r="R223" s="173">
        <f>Q223*H223</f>
        <v>0.0049499999999999995</v>
      </c>
      <c r="S223" s="173">
        <v>0</v>
      </c>
      <c r="T223" s="174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75" t="s">
        <v>128</v>
      </c>
      <c r="AT223" s="175" t="s">
        <v>123</v>
      </c>
      <c r="AU223" s="175" t="s">
        <v>86</v>
      </c>
      <c r="AY223" s="17" t="s">
        <v>121</v>
      </c>
      <c r="BE223" s="176">
        <f>IF(N223="základní",J223,0)</f>
        <v>0</v>
      </c>
      <c r="BF223" s="176">
        <f>IF(N223="snížená",J223,0)</f>
        <v>0</v>
      </c>
      <c r="BG223" s="176">
        <f>IF(N223="zákl. přenesená",J223,0)</f>
        <v>0</v>
      </c>
      <c r="BH223" s="176">
        <f>IF(N223="sníž. přenesená",J223,0)</f>
        <v>0</v>
      </c>
      <c r="BI223" s="176">
        <f>IF(N223="nulová",J223,0)</f>
        <v>0</v>
      </c>
      <c r="BJ223" s="17" t="s">
        <v>84</v>
      </c>
      <c r="BK223" s="176">
        <f>ROUND(I223*H223,2)</f>
        <v>0</v>
      </c>
      <c r="BL223" s="17" t="s">
        <v>128</v>
      </c>
      <c r="BM223" s="175" t="s">
        <v>381</v>
      </c>
    </row>
    <row r="224" s="2" customFormat="1" ht="16.5" customHeight="1">
      <c r="A224" s="36"/>
      <c r="B224" s="163"/>
      <c r="C224" s="164" t="s">
        <v>382</v>
      </c>
      <c r="D224" s="164" t="s">
        <v>123</v>
      </c>
      <c r="E224" s="165" t="s">
        <v>383</v>
      </c>
      <c r="F224" s="166" t="s">
        <v>384</v>
      </c>
      <c r="G224" s="167" t="s">
        <v>160</v>
      </c>
      <c r="H224" s="168">
        <v>15</v>
      </c>
      <c r="I224" s="169"/>
      <c r="J224" s="170">
        <f>ROUND(I224*H224,2)</f>
        <v>0</v>
      </c>
      <c r="K224" s="166" t="s">
        <v>127</v>
      </c>
      <c r="L224" s="37"/>
      <c r="M224" s="171" t="s">
        <v>1</v>
      </c>
      <c r="N224" s="172" t="s">
        <v>44</v>
      </c>
      <c r="O224" s="75"/>
      <c r="P224" s="173">
        <f>O224*H224</f>
        <v>0</v>
      </c>
      <c r="Q224" s="173">
        <v>0</v>
      </c>
      <c r="R224" s="173">
        <f>Q224*H224</f>
        <v>0</v>
      </c>
      <c r="S224" s="173">
        <v>0</v>
      </c>
      <c r="T224" s="174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75" t="s">
        <v>128</v>
      </c>
      <c r="AT224" s="175" t="s">
        <v>123</v>
      </c>
      <c r="AU224" s="175" t="s">
        <v>86</v>
      </c>
      <c r="AY224" s="17" t="s">
        <v>121</v>
      </c>
      <c r="BE224" s="176">
        <f>IF(N224="základní",J224,0)</f>
        <v>0</v>
      </c>
      <c r="BF224" s="176">
        <f>IF(N224="snížená",J224,0)</f>
        <v>0</v>
      </c>
      <c r="BG224" s="176">
        <f>IF(N224="zákl. přenesená",J224,0)</f>
        <v>0</v>
      </c>
      <c r="BH224" s="176">
        <f>IF(N224="sníž. přenesená",J224,0)</f>
        <v>0</v>
      </c>
      <c r="BI224" s="176">
        <f>IF(N224="nulová",J224,0)</f>
        <v>0</v>
      </c>
      <c r="BJ224" s="17" t="s">
        <v>84</v>
      </c>
      <c r="BK224" s="176">
        <f>ROUND(I224*H224,2)</f>
        <v>0</v>
      </c>
      <c r="BL224" s="17" t="s">
        <v>128</v>
      </c>
      <c r="BM224" s="175" t="s">
        <v>385</v>
      </c>
    </row>
    <row r="225" s="12" customFormat="1" ht="22.8" customHeight="1">
      <c r="A225" s="12"/>
      <c r="B225" s="150"/>
      <c r="C225" s="12"/>
      <c r="D225" s="151" t="s">
        <v>78</v>
      </c>
      <c r="E225" s="161" t="s">
        <v>386</v>
      </c>
      <c r="F225" s="161" t="s">
        <v>387</v>
      </c>
      <c r="G225" s="12"/>
      <c r="H225" s="12"/>
      <c r="I225" s="153"/>
      <c r="J225" s="162">
        <f>BK225</f>
        <v>0</v>
      </c>
      <c r="K225" s="12"/>
      <c r="L225" s="150"/>
      <c r="M225" s="155"/>
      <c r="N225" s="156"/>
      <c r="O225" s="156"/>
      <c r="P225" s="157">
        <f>SUM(P226:P233)</f>
        <v>0</v>
      </c>
      <c r="Q225" s="156"/>
      <c r="R225" s="157">
        <f>SUM(R226:R233)</f>
        <v>0</v>
      </c>
      <c r="S225" s="156"/>
      <c r="T225" s="158">
        <f>SUM(T226:T233)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51" t="s">
        <v>84</v>
      </c>
      <c r="AT225" s="159" t="s">
        <v>78</v>
      </c>
      <c r="AU225" s="159" t="s">
        <v>84</v>
      </c>
      <c r="AY225" s="151" t="s">
        <v>121</v>
      </c>
      <c r="BK225" s="160">
        <f>SUM(BK226:BK233)</f>
        <v>0</v>
      </c>
    </row>
    <row r="226" s="2" customFormat="1">
      <c r="A226" s="36"/>
      <c r="B226" s="163"/>
      <c r="C226" s="164" t="s">
        <v>388</v>
      </c>
      <c r="D226" s="164" t="s">
        <v>123</v>
      </c>
      <c r="E226" s="165" t="s">
        <v>389</v>
      </c>
      <c r="F226" s="166" t="s">
        <v>390</v>
      </c>
      <c r="G226" s="167" t="s">
        <v>202</v>
      </c>
      <c r="H226" s="168">
        <v>98.977999999999994</v>
      </c>
      <c r="I226" s="169"/>
      <c r="J226" s="170">
        <f>ROUND(I226*H226,2)</f>
        <v>0</v>
      </c>
      <c r="K226" s="166" t="s">
        <v>127</v>
      </c>
      <c r="L226" s="37"/>
      <c r="M226" s="171" t="s">
        <v>1</v>
      </c>
      <c r="N226" s="172" t="s">
        <v>44</v>
      </c>
      <c r="O226" s="75"/>
      <c r="P226" s="173">
        <f>O226*H226</f>
        <v>0</v>
      </c>
      <c r="Q226" s="173">
        <v>0</v>
      </c>
      <c r="R226" s="173">
        <f>Q226*H226</f>
        <v>0</v>
      </c>
      <c r="S226" s="173">
        <v>0</v>
      </c>
      <c r="T226" s="174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75" t="s">
        <v>128</v>
      </c>
      <c r="AT226" s="175" t="s">
        <v>123</v>
      </c>
      <c r="AU226" s="175" t="s">
        <v>86</v>
      </c>
      <c r="AY226" s="17" t="s">
        <v>121</v>
      </c>
      <c r="BE226" s="176">
        <f>IF(N226="základní",J226,0)</f>
        <v>0</v>
      </c>
      <c r="BF226" s="176">
        <f>IF(N226="snížená",J226,0)</f>
        <v>0</v>
      </c>
      <c r="BG226" s="176">
        <f>IF(N226="zákl. přenesená",J226,0)</f>
        <v>0</v>
      </c>
      <c r="BH226" s="176">
        <f>IF(N226="sníž. přenesená",J226,0)</f>
        <v>0</v>
      </c>
      <c r="BI226" s="176">
        <f>IF(N226="nulová",J226,0)</f>
        <v>0</v>
      </c>
      <c r="BJ226" s="17" t="s">
        <v>84</v>
      </c>
      <c r="BK226" s="176">
        <f>ROUND(I226*H226,2)</f>
        <v>0</v>
      </c>
      <c r="BL226" s="17" t="s">
        <v>128</v>
      </c>
      <c r="BM226" s="175" t="s">
        <v>391</v>
      </c>
    </row>
    <row r="227" s="2" customFormat="1" ht="44.25" customHeight="1">
      <c r="A227" s="36"/>
      <c r="B227" s="163"/>
      <c r="C227" s="164" t="s">
        <v>392</v>
      </c>
      <c r="D227" s="164" t="s">
        <v>123</v>
      </c>
      <c r="E227" s="165" t="s">
        <v>393</v>
      </c>
      <c r="F227" s="166" t="s">
        <v>394</v>
      </c>
      <c r="G227" s="167" t="s">
        <v>202</v>
      </c>
      <c r="H227" s="168">
        <v>131.31999999999999</v>
      </c>
      <c r="I227" s="169"/>
      <c r="J227" s="170">
        <f>ROUND(I227*H227,2)</f>
        <v>0</v>
      </c>
      <c r="K227" s="166" t="s">
        <v>127</v>
      </c>
      <c r="L227" s="37"/>
      <c r="M227" s="171" t="s">
        <v>1</v>
      </c>
      <c r="N227" s="172" t="s">
        <v>44</v>
      </c>
      <c r="O227" s="75"/>
      <c r="P227" s="173">
        <f>O227*H227</f>
        <v>0</v>
      </c>
      <c r="Q227" s="173">
        <v>0</v>
      </c>
      <c r="R227" s="173">
        <f>Q227*H227</f>
        <v>0</v>
      </c>
      <c r="S227" s="173">
        <v>0</v>
      </c>
      <c r="T227" s="174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75" t="s">
        <v>128</v>
      </c>
      <c r="AT227" s="175" t="s">
        <v>123</v>
      </c>
      <c r="AU227" s="175" t="s">
        <v>86</v>
      </c>
      <c r="AY227" s="17" t="s">
        <v>121</v>
      </c>
      <c r="BE227" s="176">
        <f>IF(N227="základní",J227,0)</f>
        <v>0</v>
      </c>
      <c r="BF227" s="176">
        <f>IF(N227="snížená",J227,0)</f>
        <v>0</v>
      </c>
      <c r="BG227" s="176">
        <f>IF(N227="zákl. přenesená",J227,0)</f>
        <v>0</v>
      </c>
      <c r="BH227" s="176">
        <f>IF(N227="sníž. přenesená",J227,0)</f>
        <v>0</v>
      </c>
      <c r="BI227" s="176">
        <f>IF(N227="nulová",J227,0)</f>
        <v>0</v>
      </c>
      <c r="BJ227" s="17" t="s">
        <v>84</v>
      </c>
      <c r="BK227" s="176">
        <f>ROUND(I227*H227,2)</f>
        <v>0</v>
      </c>
      <c r="BL227" s="17" t="s">
        <v>128</v>
      </c>
      <c r="BM227" s="175" t="s">
        <v>395</v>
      </c>
    </row>
    <row r="228" s="13" customFormat="1">
      <c r="A228" s="13"/>
      <c r="B228" s="177"/>
      <c r="C228" s="13"/>
      <c r="D228" s="178" t="s">
        <v>130</v>
      </c>
      <c r="E228" s="179" t="s">
        <v>1</v>
      </c>
      <c r="F228" s="180" t="s">
        <v>396</v>
      </c>
      <c r="G228" s="13"/>
      <c r="H228" s="181">
        <v>131.31999999999999</v>
      </c>
      <c r="I228" s="182"/>
      <c r="J228" s="13"/>
      <c r="K228" s="13"/>
      <c r="L228" s="177"/>
      <c r="M228" s="183"/>
      <c r="N228" s="184"/>
      <c r="O228" s="184"/>
      <c r="P228" s="184"/>
      <c r="Q228" s="184"/>
      <c r="R228" s="184"/>
      <c r="S228" s="184"/>
      <c r="T228" s="18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79" t="s">
        <v>130</v>
      </c>
      <c r="AU228" s="179" t="s">
        <v>86</v>
      </c>
      <c r="AV228" s="13" t="s">
        <v>86</v>
      </c>
      <c r="AW228" s="13" t="s">
        <v>37</v>
      </c>
      <c r="AX228" s="13" t="s">
        <v>84</v>
      </c>
      <c r="AY228" s="179" t="s">
        <v>121</v>
      </c>
    </row>
    <row r="229" s="2" customFormat="1" ht="44.25" customHeight="1">
      <c r="A229" s="36"/>
      <c r="B229" s="163"/>
      <c r="C229" s="164" t="s">
        <v>397</v>
      </c>
      <c r="D229" s="164" t="s">
        <v>123</v>
      </c>
      <c r="E229" s="165" t="s">
        <v>398</v>
      </c>
      <c r="F229" s="166" t="s">
        <v>399</v>
      </c>
      <c r="G229" s="167" t="s">
        <v>202</v>
      </c>
      <c r="H229" s="168">
        <v>84.370000000000005</v>
      </c>
      <c r="I229" s="169"/>
      <c r="J229" s="170">
        <f>ROUND(I229*H229,2)</f>
        <v>0</v>
      </c>
      <c r="K229" s="166" t="s">
        <v>127</v>
      </c>
      <c r="L229" s="37"/>
      <c r="M229" s="171" t="s">
        <v>1</v>
      </c>
      <c r="N229" s="172" t="s">
        <v>44</v>
      </c>
      <c r="O229" s="75"/>
      <c r="P229" s="173">
        <f>O229*H229</f>
        <v>0</v>
      </c>
      <c r="Q229" s="173">
        <v>0</v>
      </c>
      <c r="R229" s="173">
        <f>Q229*H229</f>
        <v>0</v>
      </c>
      <c r="S229" s="173">
        <v>0</v>
      </c>
      <c r="T229" s="174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75" t="s">
        <v>128</v>
      </c>
      <c r="AT229" s="175" t="s">
        <v>123</v>
      </c>
      <c r="AU229" s="175" t="s">
        <v>86</v>
      </c>
      <c r="AY229" s="17" t="s">
        <v>121</v>
      </c>
      <c r="BE229" s="176">
        <f>IF(N229="základní",J229,0)</f>
        <v>0</v>
      </c>
      <c r="BF229" s="176">
        <f>IF(N229="snížená",J229,0)</f>
        <v>0</v>
      </c>
      <c r="BG229" s="176">
        <f>IF(N229="zákl. přenesená",J229,0)</f>
        <v>0</v>
      </c>
      <c r="BH229" s="176">
        <f>IF(N229="sníž. přenesená",J229,0)</f>
        <v>0</v>
      </c>
      <c r="BI229" s="176">
        <f>IF(N229="nulová",J229,0)</f>
        <v>0</v>
      </c>
      <c r="BJ229" s="17" t="s">
        <v>84</v>
      </c>
      <c r="BK229" s="176">
        <f>ROUND(I229*H229,2)</f>
        <v>0</v>
      </c>
      <c r="BL229" s="17" t="s">
        <v>128</v>
      </c>
      <c r="BM229" s="175" t="s">
        <v>400</v>
      </c>
    </row>
    <row r="230" s="2" customFormat="1">
      <c r="A230" s="36"/>
      <c r="B230" s="163"/>
      <c r="C230" s="164" t="s">
        <v>401</v>
      </c>
      <c r="D230" s="164" t="s">
        <v>123</v>
      </c>
      <c r="E230" s="165" t="s">
        <v>402</v>
      </c>
      <c r="F230" s="166" t="s">
        <v>403</v>
      </c>
      <c r="G230" s="167" t="s">
        <v>202</v>
      </c>
      <c r="H230" s="168">
        <v>314.66800000000001</v>
      </c>
      <c r="I230" s="169"/>
      <c r="J230" s="170">
        <f>ROUND(I230*H230,2)</f>
        <v>0</v>
      </c>
      <c r="K230" s="166" t="s">
        <v>127</v>
      </c>
      <c r="L230" s="37"/>
      <c r="M230" s="171" t="s">
        <v>1</v>
      </c>
      <c r="N230" s="172" t="s">
        <v>44</v>
      </c>
      <c r="O230" s="75"/>
      <c r="P230" s="173">
        <f>O230*H230</f>
        <v>0</v>
      </c>
      <c r="Q230" s="173">
        <v>0</v>
      </c>
      <c r="R230" s="173">
        <f>Q230*H230</f>
        <v>0</v>
      </c>
      <c r="S230" s="173">
        <v>0</v>
      </c>
      <c r="T230" s="174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75" t="s">
        <v>128</v>
      </c>
      <c r="AT230" s="175" t="s">
        <v>123</v>
      </c>
      <c r="AU230" s="175" t="s">
        <v>86</v>
      </c>
      <c r="AY230" s="17" t="s">
        <v>121</v>
      </c>
      <c r="BE230" s="176">
        <f>IF(N230="základní",J230,0)</f>
        <v>0</v>
      </c>
      <c r="BF230" s="176">
        <f>IF(N230="snížená",J230,0)</f>
        <v>0</v>
      </c>
      <c r="BG230" s="176">
        <f>IF(N230="zákl. přenesená",J230,0)</f>
        <v>0</v>
      </c>
      <c r="BH230" s="176">
        <f>IF(N230="sníž. přenesená",J230,0)</f>
        <v>0</v>
      </c>
      <c r="BI230" s="176">
        <f>IF(N230="nulová",J230,0)</f>
        <v>0</v>
      </c>
      <c r="BJ230" s="17" t="s">
        <v>84</v>
      </c>
      <c r="BK230" s="176">
        <f>ROUND(I230*H230,2)</f>
        <v>0</v>
      </c>
      <c r="BL230" s="17" t="s">
        <v>128</v>
      </c>
      <c r="BM230" s="175" t="s">
        <v>404</v>
      </c>
    </row>
    <row r="231" s="13" customFormat="1">
      <c r="A231" s="13"/>
      <c r="B231" s="177"/>
      <c r="C231" s="13"/>
      <c r="D231" s="178" t="s">
        <v>130</v>
      </c>
      <c r="E231" s="179" t="s">
        <v>1</v>
      </c>
      <c r="F231" s="180" t="s">
        <v>405</v>
      </c>
      <c r="G231" s="13"/>
      <c r="H231" s="181">
        <v>314.66800000000001</v>
      </c>
      <c r="I231" s="182"/>
      <c r="J231" s="13"/>
      <c r="K231" s="13"/>
      <c r="L231" s="177"/>
      <c r="M231" s="183"/>
      <c r="N231" s="184"/>
      <c r="O231" s="184"/>
      <c r="P231" s="184"/>
      <c r="Q231" s="184"/>
      <c r="R231" s="184"/>
      <c r="S231" s="184"/>
      <c r="T231" s="18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79" t="s">
        <v>130</v>
      </c>
      <c r="AU231" s="179" t="s">
        <v>86</v>
      </c>
      <c r="AV231" s="13" t="s">
        <v>86</v>
      </c>
      <c r="AW231" s="13" t="s">
        <v>37</v>
      </c>
      <c r="AX231" s="13" t="s">
        <v>84</v>
      </c>
      <c r="AY231" s="179" t="s">
        <v>121</v>
      </c>
    </row>
    <row r="232" s="2" customFormat="1" ht="21.75" customHeight="1">
      <c r="A232" s="36"/>
      <c r="B232" s="163"/>
      <c r="C232" s="164" t="s">
        <v>406</v>
      </c>
      <c r="D232" s="164" t="s">
        <v>123</v>
      </c>
      <c r="E232" s="165" t="s">
        <v>407</v>
      </c>
      <c r="F232" s="166" t="s">
        <v>408</v>
      </c>
      <c r="G232" s="167" t="s">
        <v>202</v>
      </c>
      <c r="H232" s="168">
        <v>7552.0320000000002</v>
      </c>
      <c r="I232" s="169"/>
      <c r="J232" s="170">
        <f>ROUND(I232*H232,2)</f>
        <v>0</v>
      </c>
      <c r="K232" s="166" t="s">
        <v>127</v>
      </c>
      <c r="L232" s="37"/>
      <c r="M232" s="171" t="s">
        <v>1</v>
      </c>
      <c r="N232" s="172" t="s">
        <v>44</v>
      </c>
      <c r="O232" s="75"/>
      <c r="P232" s="173">
        <f>O232*H232</f>
        <v>0</v>
      </c>
      <c r="Q232" s="173">
        <v>0</v>
      </c>
      <c r="R232" s="173">
        <f>Q232*H232</f>
        <v>0</v>
      </c>
      <c r="S232" s="173">
        <v>0</v>
      </c>
      <c r="T232" s="174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75" t="s">
        <v>128</v>
      </c>
      <c r="AT232" s="175" t="s">
        <v>123</v>
      </c>
      <c r="AU232" s="175" t="s">
        <v>86</v>
      </c>
      <c r="AY232" s="17" t="s">
        <v>121</v>
      </c>
      <c r="BE232" s="176">
        <f>IF(N232="základní",J232,0)</f>
        <v>0</v>
      </c>
      <c r="BF232" s="176">
        <f>IF(N232="snížená",J232,0)</f>
        <v>0</v>
      </c>
      <c r="BG232" s="176">
        <f>IF(N232="zákl. přenesená",J232,0)</f>
        <v>0</v>
      </c>
      <c r="BH232" s="176">
        <f>IF(N232="sníž. přenesená",J232,0)</f>
        <v>0</v>
      </c>
      <c r="BI232" s="176">
        <f>IF(N232="nulová",J232,0)</f>
        <v>0</v>
      </c>
      <c r="BJ232" s="17" t="s">
        <v>84</v>
      </c>
      <c r="BK232" s="176">
        <f>ROUND(I232*H232,2)</f>
        <v>0</v>
      </c>
      <c r="BL232" s="17" t="s">
        <v>128</v>
      </c>
      <c r="BM232" s="175" t="s">
        <v>409</v>
      </c>
    </row>
    <row r="233" s="13" customFormat="1">
      <c r="A233" s="13"/>
      <c r="B233" s="177"/>
      <c r="C233" s="13"/>
      <c r="D233" s="178" t="s">
        <v>130</v>
      </c>
      <c r="E233" s="179" t="s">
        <v>1</v>
      </c>
      <c r="F233" s="180" t="s">
        <v>410</v>
      </c>
      <c r="G233" s="13"/>
      <c r="H233" s="181">
        <v>7552.0320000000002</v>
      </c>
      <c r="I233" s="182"/>
      <c r="J233" s="13"/>
      <c r="K233" s="13"/>
      <c r="L233" s="177"/>
      <c r="M233" s="183"/>
      <c r="N233" s="184"/>
      <c r="O233" s="184"/>
      <c r="P233" s="184"/>
      <c r="Q233" s="184"/>
      <c r="R233" s="184"/>
      <c r="S233" s="184"/>
      <c r="T233" s="18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79" t="s">
        <v>130</v>
      </c>
      <c r="AU233" s="179" t="s">
        <v>86</v>
      </c>
      <c r="AV233" s="13" t="s">
        <v>86</v>
      </c>
      <c r="AW233" s="13" t="s">
        <v>37</v>
      </c>
      <c r="AX233" s="13" t="s">
        <v>84</v>
      </c>
      <c r="AY233" s="179" t="s">
        <v>121</v>
      </c>
    </row>
    <row r="234" s="12" customFormat="1" ht="22.8" customHeight="1">
      <c r="A234" s="12"/>
      <c r="B234" s="150"/>
      <c r="C234" s="12"/>
      <c r="D234" s="151" t="s">
        <v>78</v>
      </c>
      <c r="E234" s="161" t="s">
        <v>411</v>
      </c>
      <c r="F234" s="161" t="s">
        <v>412</v>
      </c>
      <c r="G234" s="12"/>
      <c r="H234" s="12"/>
      <c r="I234" s="153"/>
      <c r="J234" s="162">
        <f>BK234</f>
        <v>0</v>
      </c>
      <c r="K234" s="12"/>
      <c r="L234" s="150"/>
      <c r="M234" s="155"/>
      <c r="N234" s="156"/>
      <c r="O234" s="156"/>
      <c r="P234" s="157">
        <f>SUM(P235:P239)</f>
        <v>0</v>
      </c>
      <c r="Q234" s="156"/>
      <c r="R234" s="157">
        <f>SUM(R235:R239)</f>
        <v>0</v>
      </c>
      <c r="S234" s="156"/>
      <c r="T234" s="158">
        <f>SUM(T235:T239)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151" t="s">
        <v>84</v>
      </c>
      <c r="AT234" s="159" t="s">
        <v>78</v>
      </c>
      <c r="AU234" s="159" t="s">
        <v>84</v>
      </c>
      <c r="AY234" s="151" t="s">
        <v>121</v>
      </c>
      <c r="BK234" s="160">
        <f>SUM(BK235:BK239)</f>
        <v>0</v>
      </c>
    </row>
    <row r="235" s="2" customFormat="1">
      <c r="A235" s="36"/>
      <c r="B235" s="163"/>
      <c r="C235" s="164" t="s">
        <v>413</v>
      </c>
      <c r="D235" s="164" t="s">
        <v>123</v>
      </c>
      <c r="E235" s="165" t="s">
        <v>414</v>
      </c>
      <c r="F235" s="166" t="s">
        <v>415</v>
      </c>
      <c r="G235" s="167" t="s">
        <v>202</v>
      </c>
      <c r="H235" s="168">
        <v>240.77699999999999</v>
      </c>
      <c r="I235" s="169"/>
      <c r="J235" s="170">
        <f>ROUND(I235*H235,2)</f>
        <v>0</v>
      </c>
      <c r="K235" s="166" t="s">
        <v>127</v>
      </c>
      <c r="L235" s="37"/>
      <c r="M235" s="171" t="s">
        <v>1</v>
      </c>
      <c r="N235" s="172" t="s">
        <v>44</v>
      </c>
      <c r="O235" s="75"/>
      <c r="P235" s="173">
        <f>O235*H235</f>
        <v>0</v>
      </c>
      <c r="Q235" s="173">
        <v>0</v>
      </c>
      <c r="R235" s="173">
        <f>Q235*H235</f>
        <v>0</v>
      </c>
      <c r="S235" s="173">
        <v>0</v>
      </c>
      <c r="T235" s="174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75" t="s">
        <v>128</v>
      </c>
      <c r="AT235" s="175" t="s">
        <v>123</v>
      </c>
      <c r="AU235" s="175" t="s">
        <v>86</v>
      </c>
      <c r="AY235" s="17" t="s">
        <v>121</v>
      </c>
      <c r="BE235" s="176">
        <f>IF(N235="základní",J235,0)</f>
        <v>0</v>
      </c>
      <c r="BF235" s="176">
        <f>IF(N235="snížená",J235,0)</f>
        <v>0</v>
      </c>
      <c r="BG235" s="176">
        <f>IF(N235="zákl. přenesená",J235,0)</f>
        <v>0</v>
      </c>
      <c r="BH235" s="176">
        <f>IF(N235="sníž. přenesená",J235,0)</f>
        <v>0</v>
      </c>
      <c r="BI235" s="176">
        <f>IF(N235="nulová",J235,0)</f>
        <v>0</v>
      </c>
      <c r="BJ235" s="17" t="s">
        <v>84</v>
      </c>
      <c r="BK235" s="176">
        <f>ROUND(I235*H235,2)</f>
        <v>0</v>
      </c>
      <c r="BL235" s="17" t="s">
        <v>128</v>
      </c>
      <c r="BM235" s="175" t="s">
        <v>416</v>
      </c>
    </row>
    <row r="236" s="2" customFormat="1" ht="33" customHeight="1">
      <c r="A236" s="36"/>
      <c r="B236" s="163"/>
      <c r="C236" s="164" t="s">
        <v>417</v>
      </c>
      <c r="D236" s="164" t="s">
        <v>123</v>
      </c>
      <c r="E236" s="165" t="s">
        <v>418</v>
      </c>
      <c r="F236" s="166" t="s">
        <v>419</v>
      </c>
      <c r="G236" s="167" t="s">
        <v>202</v>
      </c>
      <c r="H236" s="168">
        <v>240.77699999999999</v>
      </c>
      <c r="I236" s="169"/>
      <c r="J236" s="170">
        <f>ROUND(I236*H236,2)</f>
        <v>0</v>
      </c>
      <c r="K236" s="166" t="s">
        <v>127</v>
      </c>
      <c r="L236" s="37"/>
      <c r="M236" s="171" t="s">
        <v>1</v>
      </c>
      <c r="N236" s="172" t="s">
        <v>44</v>
      </c>
      <c r="O236" s="75"/>
      <c r="P236" s="173">
        <f>O236*H236</f>
        <v>0</v>
      </c>
      <c r="Q236" s="173">
        <v>0</v>
      </c>
      <c r="R236" s="173">
        <f>Q236*H236</f>
        <v>0</v>
      </c>
      <c r="S236" s="173">
        <v>0</v>
      </c>
      <c r="T236" s="174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75" t="s">
        <v>128</v>
      </c>
      <c r="AT236" s="175" t="s">
        <v>123</v>
      </c>
      <c r="AU236" s="175" t="s">
        <v>86</v>
      </c>
      <c r="AY236" s="17" t="s">
        <v>121</v>
      </c>
      <c r="BE236" s="176">
        <f>IF(N236="základní",J236,0)</f>
        <v>0</v>
      </c>
      <c r="BF236" s="176">
        <f>IF(N236="snížená",J236,0)</f>
        <v>0</v>
      </c>
      <c r="BG236" s="176">
        <f>IF(N236="zákl. přenesená",J236,0)</f>
        <v>0</v>
      </c>
      <c r="BH236" s="176">
        <f>IF(N236="sníž. přenesená",J236,0)</f>
        <v>0</v>
      </c>
      <c r="BI236" s="176">
        <f>IF(N236="nulová",J236,0)</f>
        <v>0</v>
      </c>
      <c r="BJ236" s="17" t="s">
        <v>84</v>
      </c>
      <c r="BK236" s="176">
        <f>ROUND(I236*H236,2)</f>
        <v>0</v>
      </c>
      <c r="BL236" s="17" t="s">
        <v>128</v>
      </c>
      <c r="BM236" s="175" t="s">
        <v>420</v>
      </c>
    </row>
    <row r="237" s="2" customFormat="1" ht="33" customHeight="1">
      <c r="A237" s="36"/>
      <c r="B237" s="163"/>
      <c r="C237" s="164" t="s">
        <v>421</v>
      </c>
      <c r="D237" s="164" t="s">
        <v>123</v>
      </c>
      <c r="E237" s="165" t="s">
        <v>422</v>
      </c>
      <c r="F237" s="166" t="s">
        <v>423</v>
      </c>
      <c r="G237" s="167" t="s">
        <v>202</v>
      </c>
      <c r="H237" s="168">
        <v>963.08000000000004</v>
      </c>
      <c r="I237" s="169"/>
      <c r="J237" s="170">
        <f>ROUND(I237*H237,2)</f>
        <v>0</v>
      </c>
      <c r="K237" s="166" t="s">
        <v>127</v>
      </c>
      <c r="L237" s="37"/>
      <c r="M237" s="171" t="s">
        <v>1</v>
      </c>
      <c r="N237" s="172" t="s">
        <v>44</v>
      </c>
      <c r="O237" s="75"/>
      <c r="P237" s="173">
        <f>O237*H237</f>
        <v>0</v>
      </c>
      <c r="Q237" s="173">
        <v>0</v>
      </c>
      <c r="R237" s="173">
        <f>Q237*H237</f>
        <v>0</v>
      </c>
      <c r="S237" s="173">
        <v>0</v>
      </c>
      <c r="T237" s="174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75" t="s">
        <v>128</v>
      </c>
      <c r="AT237" s="175" t="s">
        <v>123</v>
      </c>
      <c r="AU237" s="175" t="s">
        <v>86</v>
      </c>
      <c r="AY237" s="17" t="s">
        <v>121</v>
      </c>
      <c r="BE237" s="176">
        <f>IF(N237="základní",J237,0)</f>
        <v>0</v>
      </c>
      <c r="BF237" s="176">
        <f>IF(N237="snížená",J237,0)</f>
        <v>0</v>
      </c>
      <c r="BG237" s="176">
        <f>IF(N237="zákl. přenesená",J237,0)</f>
        <v>0</v>
      </c>
      <c r="BH237" s="176">
        <f>IF(N237="sníž. přenesená",J237,0)</f>
        <v>0</v>
      </c>
      <c r="BI237" s="176">
        <f>IF(N237="nulová",J237,0)</f>
        <v>0</v>
      </c>
      <c r="BJ237" s="17" t="s">
        <v>84</v>
      </c>
      <c r="BK237" s="176">
        <f>ROUND(I237*H237,2)</f>
        <v>0</v>
      </c>
      <c r="BL237" s="17" t="s">
        <v>128</v>
      </c>
      <c r="BM237" s="175" t="s">
        <v>424</v>
      </c>
    </row>
    <row r="238" s="13" customFormat="1">
      <c r="A238" s="13"/>
      <c r="B238" s="177"/>
      <c r="C238" s="13"/>
      <c r="D238" s="178" t="s">
        <v>130</v>
      </c>
      <c r="E238" s="179" t="s">
        <v>1</v>
      </c>
      <c r="F238" s="180" t="s">
        <v>425</v>
      </c>
      <c r="G238" s="13"/>
      <c r="H238" s="181">
        <v>240.77000000000001</v>
      </c>
      <c r="I238" s="182"/>
      <c r="J238" s="13"/>
      <c r="K238" s="13"/>
      <c r="L238" s="177"/>
      <c r="M238" s="183"/>
      <c r="N238" s="184"/>
      <c r="O238" s="184"/>
      <c r="P238" s="184"/>
      <c r="Q238" s="184"/>
      <c r="R238" s="184"/>
      <c r="S238" s="184"/>
      <c r="T238" s="18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79" t="s">
        <v>130</v>
      </c>
      <c r="AU238" s="179" t="s">
        <v>86</v>
      </c>
      <c r="AV238" s="13" t="s">
        <v>86</v>
      </c>
      <c r="AW238" s="13" t="s">
        <v>37</v>
      </c>
      <c r="AX238" s="13" t="s">
        <v>84</v>
      </c>
      <c r="AY238" s="179" t="s">
        <v>121</v>
      </c>
    </row>
    <row r="239" s="13" customFormat="1">
      <c r="A239" s="13"/>
      <c r="B239" s="177"/>
      <c r="C239" s="13"/>
      <c r="D239" s="178" t="s">
        <v>130</v>
      </c>
      <c r="E239" s="13"/>
      <c r="F239" s="180" t="s">
        <v>426</v>
      </c>
      <c r="G239" s="13"/>
      <c r="H239" s="181">
        <v>963.08000000000004</v>
      </c>
      <c r="I239" s="182"/>
      <c r="J239" s="13"/>
      <c r="K239" s="13"/>
      <c r="L239" s="177"/>
      <c r="M239" s="183"/>
      <c r="N239" s="184"/>
      <c r="O239" s="184"/>
      <c r="P239" s="184"/>
      <c r="Q239" s="184"/>
      <c r="R239" s="184"/>
      <c r="S239" s="184"/>
      <c r="T239" s="18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79" t="s">
        <v>130</v>
      </c>
      <c r="AU239" s="179" t="s">
        <v>86</v>
      </c>
      <c r="AV239" s="13" t="s">
        <v>86</v>
      </c>
      <c r="AW239" s="13" t="s">
        <v>3</v>
      </c>
      <c r="AX239" s="13" t="s">
        <v>84</v>
      </c>
      <c r="AY239" s="179" t="s">
        <v>121</v>
      </c>
    </row>
    <row r="240" s="12" customFormat="1" ht="25.92" customHeight="1">
      <c r="A240" s="12"/>
      <c r="B240" s="150"/>
      <c r="C240" s="12"/>
      <c r="D240" s="151" t="s">
        <v>78</v>
      </c>
      <c r="E240" s="152" t="s">
        <v>427</v>
      </c>
      <c r="F240" s="152" t="s">
        <v>428</v>
      </c>
      <c r="G240" s="12"/>
      <c r="H240" s="12"/>
      <c r="I240" s="153"/>
      <c r="J240" s="154">
        <f>BK240</f>
        <v>0</v>
      </c>
      <c r="K240" s="12"/>
      <c r="L240" s="150"/>
      <c r="M240" s="155"/>
      <c r="N240" s="156"/>
      <c r="O240" s="156"/>
      <c r="P240" s="157">
        <f>P241+P244+P246+P248</f>
        <v>0</v>
      </c>
      <c r="Q240" s="156"/>
      <c r="R240" s="157">
        <f>R241+R244+R246+R248</f>
        <v>0</v>
      </c>
      <c r="S240" s="156"/>
      <c r="T240" s="158">
        <f>T241+T244+T246+T248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51" t="s">
        <v>149</v>
      </c>
      <c r="AT240" s="159" t="s">
        <v>78</v>
      </c>
      <c r="AU240" s="159" t="s">
        <v>79</v>
      </c>
      <c r="AY240" s="151" t="s">
        <v>121</v>
      </c>
      <c r="BK240" s="160">
        <f>BK241+BK244+BK246+BK248</f>
        <v>0</v>
      </c>
    </row>
    <row r="241" s="12" customFormat="1" ht="22.8" customHeight="1">
      <c r="A241" s="12"/>
      <c r="B241" s="150"/>
      <c r="C241" s="12"/>
      <c r="D241" s="151" t="s">
        <v>78</v>
      </c>
      <c r="E241" s="161" t="s">
        <v>429</v>
      </c>
      <c r="F241" s="161" t="s">
        <v>430</v>
      </c>
      <c r="G241" s="12"/>
      <c r="H241" s="12"/>
      <c r="I241" s="153"/>
      <c r="J241" s="162">
        <f>BK241</f>
        <v>0</v>
      </c>
      <c r="K241" s="12"/>
      <c r="L241" s="150"/>
      <c r="M241" s="155"/>
      <c r="N241" s="156"/>
      <c r="O241" s="156"/>
      <c r="P241" s="157">
        <f>SUM(P242:P243)</f>
        <v>0</v>
      </c>
      <c r="Q241" s="156"/>
      <c r="R241" s="157">
        <f>SUM(R242:R243)</f>
        <v>0</v>
      </c>
      <c r="S241" s="156"/>
      <c r="T241" s="158">
        <f>SUM(T242:T243)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151" t="s">
        <v>149</v>
      </c>
      <c r="AT241" s="159" t="s">
        <v>78</v>
      </c>
      <c r="AU241" s="159" t="s">
        <v>84</v>
      </c>
      <c r="AY241" s="151" t="s">
        <v>121</v>
      </c>
      <c r="BK241" s="160">
        <f>SUM(BK242:BK243)</f>
        <v>0</v>
      </c>
    </row>
    <row r="242" s="2" customFormat="1">
      <c r="A242" s="36"/>
      <c r="B242" s="163"/>
      <c r="C242" s="164" t="s">
        <v>431</v>
      </c>
      <c r="D242" s="164" t="s">
        <v>123</v>
      </c>
      <c r="E242" s="165" t="s">
        <v>432</v>
      </c>
      <c r="F242" s="166" t="s">
        <v>433</v>
      </c>
      <c r="G242" s="167" t="s">
        <v>434</v>
      </c>
      <c r="H242" s="168">
        <v>1</v>
      </c>
      <c r="I242" s="169"/>
      <c r="J242" s="170">
        <f>ROUND(I242*H242,2)</f>
        <v>0</v>
      </c>
      <c r="K242" s="166" t="s">
        <v>127</v>
      </c>
      <c r="L242" s="37"/>
      <c r="M242" s="171" t="s">
        <v>1</v>
      </c>
      <c r="N242" s="172" t="s">
        <v>44</v>
      </c>
      <c r="O242" s="75"/>
      <c r="P242" s="173">
        <f>O242*H242</f>
        <v>0</v>
      </c>
      <c r="Q242" s="173">
        <v>0</v>
      </c>
      <c r="R242" s="173">
        <f>Q242*H242</f>
        <v>0</v>
      </c>
      <c r="S242" s="173">
        <v>0</v>
      </c>
      <c r="T242" s="174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75" t="s">
        <v>435</v>
      </c>
      <c r="AT242" s="175" t="s">
        <v>123</v>
      </c>
      <c r="AU242" s="175" t="s">
        <v>86</v>
      </c>
      <c r="AY242" s="17" t="s">
        <v>121</v>
      </c>
      <c r="BE242" s="176">
        <f>IF(N242="základní",J242,0)</f>
        <v>0</v>
      </c>
      <c r="BF242" s="176">
        <f>IF(N242="snížená",J242,0)</f>
        <v>0</v>
      </c>
      <c r="BG242" s="176">
        <f>IF(N242="zákl. přenesená",J242,0)</f>
        <v>0</v>
      </c>
      <c r="BH242" s="176">
        <f>IF(N242="sníž. přenesená",J242,0)</f>
        <v>0</v>
      </c>
      <c r="BI242" s="176">
        <f>IF(N242="nulová",J242,0)</f>
        <v>0</v>
      </c>
      <c r="BJ242" s="17" t="s">
        <v>84</v>
      </c>
      <c r="BK242" s="176">
        <f>ROUND(I242*H242,2)</f>
        <v>0</v>
      </c>
      <c r="BL242" s="17" t="s">
        <v>435</v>
      </c>
      <c r="BM242" s="175" t="s">
        <v>436</v>
      </c>
    </row>
    <row r="243" s="2" customFormat="1" ht="33" customHeight="1">
      <c r="A243" s="36"/>
      <c r="B243" s="163"/>
      <c r="C243" s="164" t="s">
        <v>437</v>
      </c>
      <c r="D243" s="164" t="s">
        <v>123</v>
      </c>
      <c r="E243" s="165" t="s">
        <v>438</v>
      </c>
      <c r="F243" s="166" t="s">
        <v>439</v>
      </c>
      <c r="G243" s="167" t="s">
        <v>434</v>
      </c>
      <c r="H243" s="168">
        <v>1</v>
      </c>
      <c r="I243" s="169"/>
      <c r="J243" s="170">
        <f>ROUND(I243*H243,2)</f>
        <v>0</v>
      </c>
      <c r="K243" s="166" t="s">
        <v>127</v>
      </c>
      <c r="L243" s="37"/>
      <c r="M243" s="171" t="s">
        <v>1</v>
      </c>
      <c r="N243" s="172" t="s">
        <v>44</v>
      </c>
      <c r="O243" s="75"/>
      <c r="P243" s="173">
        <f>O243*H243</f>
        <v>0</v>
      </c>
      <c r="Q243" s="173">
        <v>0</v>
      </c>
      <c r="R243" s="173">
        <f>Q243*H243</f>
        <v>0</v>
      </c>
      <c r="S243" s="173">
        <v>0</v>
      </c>
      <c r="T243" s="174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75" t="s">
        <v>435</v>
      </c>
      <c r="AT243" s="175" t="s">
        <v>123</v>
      </c>
      <c r="AU243" s="175" t="s">
        <v>86</v>
      </c>
      <c r="AY243" s="17" t="s">
        <v>121</v>
      </c>
      <c r="BE243" s="176">
        <f>IF(N243="základní",J243,0)</f>
        <v>0</v>
      </c>
      <c r="BF243" s="176">
        <f>IF(N243="snížená",J243,0)</f>
        <v>0</v>
      </c>
      <c r="BG243" s="176">
        <f>IF(N243="zákl. přenesená",J243,0)</f>
        <v>0</v>
      </c>
      <c r="BH243" s="176">
        <f>IF(N243="sníž. přenesená",J243,0)</f>
        <v>0</v>
      </c>
      <c r="BI243" s="176">
        <f>IF(N243="nulová",J243,0)</f>
        <v>0</v>
      </c>
      <c r="BJ243" s="17" t="s">
        <v>84</v>
      </c>
      <c r="BK243" s="176">
        <f>ROUND(I243*H243,2)</f>
        <v>0</v>
      </c>
      <c r="BL243" s="17" t="s">
        <v>435</v>
      </c>
      <c r="BM243" s="175" t="s">
        <v>440</v>
      </c>
    </row>
    <row r="244" s="12" customFormat="1" ht="22.8" customHeight="1">
      <c r="A244" s="12"/>
      <c r="B244" s="150"/>
      <c r="C244" s="12"/>
      <c r="D244" s="151" t="s">
        <v>78</v>
      </c>
      <c r="E244" s="161" t="s">
        <v>441</v>
      </c>
      <c r="F244" s="161" t="s">
        <v>442</v>
      </c>
      <c r="G244" s="12"/>
      <c r="H244" s="12"/>
      <c r="I244" s="153"/>
      <c r="J244" s="162">
        <f>BK244</f>
        <v>0</v>
      </c>
      <c r="K244" s="12"/>
      <c r="L244" s="150"/>
      <c r="M244" s="155"/>
      <c r="N244" s="156"/>
      <c r="O244" s="156"/>
      <c r="P244" s="157">
        <f>P245</f>
        <v>0</v>
      </c>
      <c r="Q244" s="156"/>
      <c r="R244" s="157">
        <f>R245</f>
        <v>0</v>
      </c>
      <c r="S244" s="156"/>
      <c r="T244" s="158">
        <f>T245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151" t="s">
        <v>149</v>
      </c>
      <c r="AT244" s="159" t="s">
        <v>78</v>
      </c>
      <c r="AU244" s="159" t="s">
        <v>84</v>
      </c>
      <c r="AY244" s="151" t="s">
        <v>121</v>
      </c>
      <c r="BK244" s="160">
        <f>BK245</f>
        <v>0</v>
      </c>
    </row>
    <row r="245" s="2" customFormat="1" ht="16.5" customHeight="1">
      <c r="A245" s="36"/>
      <c r="B245" s="163"/>
      <c r="C245" s="164" t="s">
        <v>443</v>
      </c>
      <c r="D245" s="164" t="s">
        <v>123</v>
      </c>
      <c r="E245" s="165" t="s">
        <v>444</v>
      </c>
      <c r="F245" s="166" t="s">
        <v>442</v>
      </c>
      <c r="G245" s="167" t="s">
        <v>434</v>
      </c>
      <c r="H245" s="168">
        <v>1</v>
      </c>
      <c r="I245" s="169"/>
      <c r="J245" s="170">
        <f>ROUND(I245*H245,2)</f>
        <v>0</v>
      </c>
      <c r="K245" s="166" t="s">
        <v>127</v>
      </c>
      <c r="L245" s="37"/>
      <c r="M245" s="171" t="s">
        <v>1</v>
      </c>
      <c r="N245" s="172" t="s">
        <v>44</v>
      </c>
      <c r="O245" s="75"/>
      <c r="P245" s="173">
        <f>O245*H245</f>
        <v>0</v>
      </c>
      <c r="Q245" s="173">
        <v>0</v>
      </c>
      <c r="R245" s="173">
        <f>Q245*H245</f>
        <v>0</v>
      </c>
      <c r="S245" s="173">
        <v>0</v>
      </c>
      <c r="T245" s="174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75" t="s">
        <v>435</v>
      </c>
      <c r="AT245" s="175" t="s">
        <v>123</v>
      </c>
      <c r="AU245" s="175" t="s">
        <v>86</v>
      </c>
      <c r="AY245" s="17" t="s">
        <v>121</v>
      </c>
      <c r="BE245" s="176">
        <f>IF(N245="základní",J245,0)</f>
        <v>0</v>
      </c>
      <c r="BF245" s="176">
        <f>IF(N245="snížená",J245,0)</f>
        <v>0</v>
      </c>
      <c r="BG245" s="176">
        <f>IF(N245="zákl. přenesená",J245,0)</f>
        <v>0</v>
      </c>
      <c r="BH245" s="176">
        <f>IF(N245="sníž. přenesená",J245,0)</f>
        <v>0</v>
      </c>
      <c r="BI245" s="176">
        <f>IF(N245="nulová",J245,0)</f>
        <v>0</v>
      </c>
      <c r="BJ245" s="17" t="s">
        <v>84</v>
      </c>
      <c r="BK245" s="176">
        <f>ROUND(I245*H245,2)</f>
        <v>0</v>
      </c>
      <c r="BL245" s="17" t="s">
        <v>435</v>
      </c>
      <c r="BM245" s="175" t="s">
        <v>445</v>
      </c>
    </row>
    <row r="246" s="12" customFormat="1" ht="22.8" customHeight="1">
      <c r="A246" s="12"/>
      <c r="B246" s="150"/>
      <c r="C246" s="12"/>
      <c r="D246" s="151" t="s">
        <v>78</v>
      </c>
      <c r="E246" s="161" t="s">
        <v>446</v>
      </c>
      <c r="F246" s="161" t="s">
        <v>447</v>
      </c>
      <c r="G246" s="12"/>
      <c r="H246" s="12"/>
      <c r="I246" s="153"/>
      <c r="J246" s="162">
        <f>BK246</f>
        <v>0</v>
      </c>
      <c r="K246" s="12"/>
      <c r="L246" s="150"/>
      <c r="M246" s="155"/>
      <c r="N246" s="156"/>
      <c r="O246" s="156"/>
      <c r="P246" s="157">
        <f>P247</f>
        <v>0</v>
      </c>
      <c r="Q246" s="156"/>
      <c r="R246" s="157">
        <f>R247</f>
        <v>0</v>
      </c>
      <c r="S246" s="156"/>
      <c r="T246" s="158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151" t="s">
        <v>149</v>
      </c>
      <c r="AT246" s="159" t="s">
        <v>78</v>
      </c>
      <c r="AU246" s="159" t="s">
        <v>84</v>
      </c>
      <c r="AY246" s="151" t="s">
        <v>121</v>
      </c>
      <c r="BK246" s="160">
        <f>BK247</f>
        <v>0</v>
      </c>
    </row>
    <row r="247" s="2" customFormat="1" ht="16.5" customHeight="1">
      <c r="A247" s="36"/>
      <c r="B247" s="163"/>
      <c r="C247" s="164" t="s">
        <v>448</v>
      </c>
      <c r="D247" s="164" t="s">
        <v>123</v>
      </c>
      <c r="E247" s="165" t="s">
        <v>449</v>
      </c>
      <c r="F247" s="166" t="s">
        <v>447</v>
      </c>
      <c r="G247" s="167" t="s">
        <v>434</v>
      </c>
      <c r="H247" s="168">
        <v>1</v>
      </c>
      <c r="I247" s="169"/>
      <c r="J247" s="170">
        <f>ROUND(I247*H247,2)</f>
        <v>0</v>
      </c>
      <c r="K247" s="166" t="s">
        <v>127</v>
      </c>
      <c r="L247" s="37"/>
      <c r="M247" s="171" t="s">
        <v>1</v>
      </c>
      <c r="N247" s="172" t="s">
        <v>44</v>
      </c>
      <c r="O247" s="75"/>
      <c r="P247" s="173">
        <f>O247*H247</f>
        <v>0</v>
      </c>
      <c r="Q247" s="173">
        <v>0</v>
      </c>
      <c r="R247" s="173">
        <f>Q247*H247</f>
        <v>0</v>
      </c>
      <c r="S247" s="173">
        <v>0</v>
      </c>
      <c r="T247" s="174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75" t="s">
        <v>435</v>
      </c>
      <c r="AT247" s="175" t="s">
        <v>123</v>
      </c>
      <c r="AU247" s="175" t="s">
        <v>86</v>
      </c>
      <c r="AY247" s="17" t="s">
        <v>121</v>
      </c>
      <c r="BE247" s="176">
        <f>IF(N247="základní",J247,0)</f>
        <v>0</v>
      </c>
      <c r="BF247" s="176">
        <f>IF(N247="snížená",J247,0)</f>
        <v>0</v>
      </c>
      <c r="BG247" s="176">
        <f>IF(N247="zákl. přenesená",J247,0)</f>
        <v>0</v>
      </c>
      <c r="BH247" s="176">
        <f>IF(N247="sníž. přenesená",J247,0)</f>
        <v>0</v>
      </c>
      <c r="BI247" s="176">
        <f>IF(N247="nulová",J247,0)</f>
        <v>0</v>
      </c>
      <c r="BJ247" s="17" t="s">
        <v>84</v>
      </c>
      <c r="BK247" s="176">
        <f>ROUND(I247*H247,2)</f>
        <v>0</v>
      </c>
      <c r="BL247" s="17" t="s">
        <v>435</v>
      </c>
      <c r="BM247" s="175" t="s">
        <v>450</v>
      </c>
    </row>
    <row r="248" s="12" customFormat="1" ht="22.8" customHeight="1">
      <c r="A248" s="12"/>
      <c r="B248" s="150"/>
      <c r="C248" s="12"/>
      <c r="D248" s="151" t="s">
        <v>78</v>
      </c>
      <c r="E248" s="161" t="s">
        <v>451</v>
      </c>
      <c r="F248" s="161" t="s">
        <v>452</v>
      </c>
      <c r="G248" s="12"/>
      <c r="H248" s="12"/>
      <c r="I248" s="153"/>
      <c r="J248" s="162">
        <f>BK248</f>
        <v>0</v>
      </c>
      <c r="K248" s="12"/>
      <c r="L248" s="150"/>
      <c r="M248" s="155"/>
      <c r="N248" s="156"/>
      <c r="O248" s="156"/>
      <c r="P248" s="157">
        <f>P249</f>
        <v>0</v>
      </c>
      <c r="Q248" s="156"/>
      <c r="R248" s="157">
        <f>R249</f>
        <v>0</v>
      </c>
      <c r="S248" s="156"/>
      <c r="T248" s="158">
        <f>T249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51" t="s">
        <v>149</v>
      </c>
      <c r="AT248" s="159" t="s">
        <v>78</v>
      </c>
      <c r="AU248" s="159" t="s">
        <v>84</v>
      </c>
      <c r="AY248" s="151" t="s">
        <v>121</v>
      </c>
      <c r="BK248" s="160">
        <f>BK249</f>
        <v>0</v>
      </c>
    </row>
    <row r="249" s="2" customFormat="1" ht="16.5" customHeight="1">
      <c r="A249" s="36"/>
      <c r="B249" s="163"/>
      <c r="C249" s="164" t="s">
        <v>453</v>
      </c>
      <c r="D249" s="164" t="s">
        <v>123</v>
      </c>
      <c r="E249" s="165" t="s">
        <v>454</v>
      </c>
      <c r="F249" s="166" t="s">
        <v>452</v>
      </c>
      <c r="G249" s="167" t="s">
        <v>434</v>
      </c>
      <c r="H249" s="168">
        <v>1</v>
      </c>
      <c r="I249" s="169"/>
      <c r="J249" s="170">
        <f>ROUND(I249*H249,2)</f>
        <v>0</v>
      </c>
      <c r="K249" s="166" t="s">
        <v>127</v>
      </c>
      <c r="L249" s="37"/>
      <c r="M249" s="204" t="s">
        <v>1</v>
      </c>
      <c r="N249" s="205" t="s">
        <v>44</v>
      </c>
      <c r="O249" s="206"/>
      <c r="P249" s="207">
        <f>O249*H249</f>
        <v>0</v>
      </c>
      <c r="Q249" s="207">
        <v>0</v>
      </c>
      <c r="R249" s="207">
        <f>Q249*H249</f>
        <v>0</v>
      </c>
      <c r="S249" s="207">
        <v>0</v>
      </c>
      <c r="T249" s="208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75" t="s">
        <v>435</v>
      </c>
      <c r="AT249" s="175" t="s">
        <v>123</v>
      </c>
      <c r="AU249" s="175" t="s">
        <v>86</v>
      </c>
      <c r="AY249" s="17" t="s">
        <v>121</v>
      </c>
      <c r="BE249" s="176">
        <f>IF(N249="základní",J249,0)</f>
        <v>0</v>
      </c>
      <c r="BF249" s="176">
        <f>IF(N249="snížená",J249,0)</f>
        <v>0</v>
      </c>
      <c r="BG249" s="176">
        <f>IF(N249="zákl. přenesená",J249,0)</f>
        <v>0</v>
      </c>
      <c r="BH249" s="176">
        <f>IF(N249="sníž. přenesená",J249,0)</f>
        <v>0</v>
      </c>
      <c r="BI249" s="176">
        <f>IF(N249="nulová",J249,0)</f>
        <v>0</v>
      </c>
      <c r="BJ249" s="17" t="s">
        <v>84</v>
      </c>
      <c r="BK249" s="176">
        <f>ROUND(I249*H249,2)</f>
        <v>0</v>
      </c>
      <c r="BL249" s="17" t="s">
        <v>435</v>
      </c>
      <c r="BM249" s="175" t="s">
        <v>455</v>
      </c>
    </row>
    <row r="250" s="2" customFormat="1" ht="6.96" customHeight="1">
      <c r="A250" s="36"/>
      <c r="B250" s="58"/>
      <c r="C250" s="59"/>
      <c r="D250" s="59"/>
      <c r="E250" s="59"/>
      <c r="F250" s="59"/>
      <c r="G250" s="59"/>
      <c r="H250" s="59"/>
      <c r="I250" s="59"/>
      <c r="J250" s="59"/>
      <c r="K250" s="59"/>
      <c r="L250" s="37"/>
      <c r="M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</row>
  </sheetData>
  <autoFilter ref="C124:K249"/>
  <mergeCells count="6">
    <mergeCell ref="E7:H7"/>
    <mergeCell ref="E16:H16"/>
    <mergeCell ref="E25:H25"/>
    <mergeCell ref="E85:H8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Sinpps6</dc:creator>
  <cp:lastModifiedBy>Sinpps6</cp:lastModifiedBy>
  <dcterms:created xsi:type="dcterms:W3CDTF">2021-05-31T10:06:19Z</dcterms:created>
  <dcterms:modified xsi:type="dcterms:W3CDTF">2021-05-31T10:06:21Z</dcterms:modified>
</cp:coreProperties>
</file>