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56-2021 - CHPR P5 - Na Sk..." sheetId="2" r:id="rId2"/>
  </sheets>
  <definedNames>
    <definedName name="_xlnm.Print_Area" localSheetId="0">'Rekapitulace stavby'!$D$4:$AO$76,'Rekapitulace stavby'!$C$82:$AQ$96</definedName>
    <definedName name="_xlnm._FilterDatabase" localSheetId="1" hidden="1">'56-2021 - CHPR P5 - Na Sk...'!$C$123:$K$249</definedName>
    <definedName name="_xlnm.Print_Area" localSheetId="1">'56-2021 - CHPR P5 - Na Sk...'!$C$4:$J$76,'56-2021 - CHPR P5 - Na Sk...'!$C$113:$K$249</definedName>
    <definedName name="_xlnm.Print_Titles" localSheetId="0">'Rekapitulace stavby'!$92:$92</definedName>
    <definedName name="_xlnm.Print_Titles" localSheetId="1">'56-2021 - CHPR P5 - Na Sk...'!$123:$123</definedName>
  </definedNames>
  <calcPr fullCalcOnLoad="1"/>
</workbook>
</file>

<file path=xl/sharedStrings.xml><?xml version="1.0" encoding="utf-8"?>
<sst xmlns="http://schemas.openxmlformats.org/spreadsheetml/2006/main" count="1708" uniqueCount="416">
  <si>
    <t>Export Komplet</t>
  </si>
  <si>
    <t/>
  </si>
  <si>
    <t>2.0</t>
  </si>
  <si>
    <t>False</t>
  </si>
  <si>
    <t>{5ce8a2ae-bd36-4ab5-9f3c-3ce396879b46}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</si>
  <si>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</si>
  <si>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</si>
  <si>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</si>
  <si>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</si>
  <si>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</si>
  <si>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</si>
  <si>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</si>
  <si>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</si>
  <si>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</si>
  <si>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56-2021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</si>
  <si>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</si>
  <si>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</si>
  <si>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CHPR P5 - Na Skalce</t>
  </si>
  <si>
    <t>KSO:</t>
  </si>
  <si>
    <t>CC-CZ:</t>
  </si>
  <si>
    <t>Místo:</t>
  </si>
  <si>
    <t xml:space="preserve"> </t>
  </si>
  <si>
    <t>Datum:</t>
  </si>
  <si>
    <t>16. 8. 2021</t>
  </si>
  <si>
    <t>Zadavatel:</t>
  </si>
  <si>
    <t>IČ:</t>
  </si>
  <si>
    <t>00063631</t>
  </si>
  <si>
    <t>MČ Praha 5</t>
  </si>
  <si>
    <t>DIČ:</t>
  </si>
  <si>
    <t>CZ00063631</t>
  </si>
  <si>
    <t>Uchazeč:</t>
  </si>
  <si>
    <t>Vyplň údaj</t>
  </si>
  <si>
    <t>Projektant:</t>
  </si>
  <si>
    <t>62584332</t>
  </si>
  <si>
    <t>Sinpps s.r.o</t>
  </si>
  <si>
    <t>CZ62584332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</si>
  <si>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</si>
  <si>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</si>
  <si>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</si>
  <si>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</si>
  <si>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</si>
  <si>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</si>
  <si>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</si>
  <si>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</si>
  <si>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</si>
  <si>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</si>
  <si>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</si>
  <si>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</si>
  <si>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</si>
  <si>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</si>
  <si>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</si>
  <si>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</si>
  <si>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</si>
  <si>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</si>
  <si>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</si>
  <si>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</si>
  <si>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</si>
  <si>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</si>
  <si>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</si>
  <si>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</si>
  <si>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</si>
  <si>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</si>
  <si>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</si>
  <si>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</si>
  <si>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</si>
  <si>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</si>
  <si>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</si>
  <si>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</si>
  <si>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</si>
  <si>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</si>
  <si>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</si>
  <si>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</si>
  <si>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</si>
  <si>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</si>
  <si>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</si>
  <si>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</si>
  <si>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</si>
  <si>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</si>
  <si>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</si>
  <si>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</si>
  <si>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</si>
  <si>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</si>
  <si>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</si>
  <si>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</si>
  <si>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</si>
  <si>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</si>
  <si>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</si>
  <si>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</si>
  <si>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</si>
  <si>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</si>
  <si>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</si>
  <si>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</si>
  <si>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</si>
  <si>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</si>
  <si>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</si>
  <si>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</si>
  <si>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</si>
  <si>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</si>
  <si>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</si>
  <si>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</si>
  <si>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</si>
  <si>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</si>
  <si>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</si>
  <si>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</si>
  <si>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</si>
  <si>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</si>
  <si>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</si>
  <si>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</si>
  <si>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</si>
  <si>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</si>
  <si>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</si>
  <si>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</si>
  <si>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</si>
  <si>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</si>
  <si>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</si>
  <si>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</si>
  <si>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</si>
  <si>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</si>
  <si>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</si>
  <si>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</si>
  <si>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</si>
  <si>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</si>
  <si>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</si>
  <si>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113106183</t>
  </si>
  <si>
    <t>Rozebrání dlažeb vozovek z velkých kostek s ložem z kameniva strojně pl do 50 m2 - po částech</t>
  </si>
  <si>
    <t>m2</t>
  </si>
  <si>
    <t>CS ÚRS 2021 02</t>
  </si>
  <si>
    <t>4</t>
  </si>
  <si>
    <t>1621569115</t>
  </si>
  <si>
    <t>VV</t>
  </si>
  <si>
    <t>90"odvodňovací žlab</t>
  </si>
  <si>
    <t>113107342</t>
  </si>
  <si>
    <t>Odstranění podkladu živičného tl 100 mm strojně pl do 50 m2 - po částech</t>
  </si>
  <si>
    <t>62862970</t>
  </si>
  <si>
    <t>(95+95*0,75)/2"vozovka</t>
  </si>
  <si>
    <t>260 "chodník</t>
  </si>
  <si>
    <t>Součet</t>
  </si>
  <si>
    <t>3</t>
  </si>
  <si>
    <t>113107330</t>
  </si>
  <si>
    <t>Odstranění podkladu z betonu prostého tl 100 mm strojně pl do 50 m2 - po částech</t>
  </si>
  <si>
    <t>1902436402</t>
  </si>
  <si>
    <t>90+95*0,5+260</t>
  </si>
  <si>
    <t>113107321</t>
  </si>
  <si>
    <t>Odstranění podkladu z kameniva drceného tl 100 mm strojně pl do 50 m2 - po částech</t>
  </si>
  <si>
    <t>2077219554</t>
  </si>
  <si>
    <t>80+260</t>
  </si>
  <si>
    <t>5</t>
  </si>
  <si>
    <t>113201112</t>
  </si>
  <si>
    <t>Vytrhání obrub silničních ležatých</t>
  </si>
  <si>
    <t>m</t>
  </si>
  <si>
    <t>-1380942340</t>
  </si>
  <si>
    <t>95-10 "OP1 zůstane na stavbě</t>
  </si>
  <si>
    <t>10"likvidace na skládku</t>
  </si>
  <si>
    <t>6</t>
  </si>
  <si>
    <t>113203111</t>
  </si>
  <si>
    <t>Vytrhání obrub z dlažebních kostek</t>
  </si>
  <si>
    <t>-470060074</t>
  </si>
  <si>
    <t>150-20 "linka z VD</t>
  </si>
  <si>
    <t>20 "odvoz na skládku</t>
  </si>
  <si>
    <t>7</t>
  </si>
  <si>
    <t>132212112</t>
  </si>
  <si>
    <t>Hloubení rýh š do 800 mm v nesoudržných horninách třídy těžitelnosti I skupiny 3 ručně</t>
  </si>
  <si>
    <t>m3</t>
  </si>
  <si>
    <t>976191188</t>
  </si>
  <si>
    <t>150*0,02 "linka VD</t>
  </si>
  <si>
    <t>95*0,2 "trativod</t>
  </si>
  <si>
    <t>95*0,1 "obruby</t>
  </si>
  <si>
    <t>8</t>
  </si>
  <si>
    <t>162751117</t>
  </si>
  <si>
    <t>Vodorovné přemístění do 10000 m výkopku/sypaniny z horniny třídy těžitelnosti I, skupiny 1 až 3</t>
  </si>
  <si>
    <t>498162719</t>
  </si>
  <si>
    <t>31,5 "odvoz</t>
  </si>
  <si>
    <t>9</t>
  </si>
  <si>
    <t>162751119</t>
  </si>
  <si>
    <t>Příplatek k vodorovnému přemístění výkopku/sypaniny z horniny třídy těžitelnosti I, skupiny 1 až 3 ZKD 1000 m přes 10000 m (15x)</t>
  </si>
  <si>
    <t>1808964959</t>
  </si>
  <si>
    <t>31,5*15</t>
  </si>
  <si>
    <t>10</t>
  </si>
  <si>
    <t>181951112</t>
  </si>
  <si>
    <t>Úprava pláně v hornině třídy těžitelnosti I, skupiny 1 až 3 se zhutněním strojně</t>
  </si>
  <si>
    <t>284411844</t>
  </si>
  <si>
    <t>Komunikace pozemní</t>
  </si>
  <si>
    <t>11</t>
  </si>
  <si>
    <t>174253301</t>
  </si>
  <si>
    <t>Zásyp rýh pro drény hl do 1,0 m (trativod)</t>
  </si>
  <si>
    <t>134562819</t>
  </si>
  <si>
    <t>95</t>
  </si>
  <si>
    <t>12</t>
  </si>
  <si>
    <t>M</t>
  </si>
  <si>
    <t>58343920</t>
  </si>
  <si>
    <t>kamenivo drcené hrubé frakce 16/22</t>
  </si>
  <si>
    <t>t</t>
  </si>
  <si>
    <t>2117010097</t>
  </si>
  <si>
    <t>95*0,4*0,5*1,9</t>
  </si>
  <si>
    <t>13</t>
  </si>
  <si>
    <t>212752103</t>
  </si>
  <si>
    <t>Trativod z drenážních trubek korugovaných PE-HD SN 4 perforace 360° včetně lože otevřený výkop DN 200 pro liniové stavby</t>
  </si>
  <si>
    <t>-1939891928</t>
  </si>
  <si>
    <t>14</t>
  </si>
  <si>
    <t>69311270</t>
  </si>
  <si>
    <t>geotextilie netkaná separační, ochranná, filtrační, drenážní PES 400g/m2</t>
  </si>
  <si>
    <t>-1708726517</t>
  </si>
  <si>
    <t>95*2,2</t>
  </si>
  <si>
    <t>564851111</t>
  </si>
  <si>
    <t>Podklad ze štěrkodrtě ŠD tl 150 mm</t>
  </si>
  <si>
    <t>-304100297</t>
  </si>
  <si>
    <t>95 "žlab</t>
  </si>
  <si>
    <t>16</t>
  </si>
  <si>
    <t>564831111</t>
  </si>
  <si>
    <t>Podklad ze štěrkodrtě ŠD tl 100 mm</t>
  </si>
  <si>
    <t>-1195925762</t>
  </si>
  <si>
    <t>17</t>
  </si>
  <si>
    <t>567122111</t>
  </si>
  <si>
    <t>Podklad ze směsi stmelené cementem SC C 8/10 (KSC I) tl 100 mm</t>
  </si>
  <si>
    <t>-1825374192</t>
  </si>
  <si>
    <t>95*0,5+260</t>
  </si>
  <si>
    <t>18</t>
  </si>
  <si>
    <t>565135111</t>
  </si>
  <si>
    <t>Asfaltový beton vrstva podkladní ACP 16+ 50/70 (obalované kamenivo OKS) tl 50 mm š do 3 m</t>
  </si>
  <si>
    <t>-2095214644</t>
  </si>
  <si>
    <t>3 "chodník</t>
  </si>
  <si>
    <t>95*0,75 "vozovka</t>
  </si>
  <si>
    <t>19</t>
  </si>
  <si>
    <t>573231106</t>
  </si>
  <si>
    <t>Postřik živičný spojovací ze silniční emulze v množství 0,30 kg/m2</t>
  </si>
  <si>
    <t>632808632</t>
  </si>
  <si>
    <t>20</t>
  </si>
  <si>
    <t>577134111</t>
  </si>
  <si>
    <t>Asfaltový beton vrstva obrusná ACO 11+ 50/70 (ABS) tř. I tl 40 mm š do 3 m z nemodifikovaného asfaltu</t>
  </si>
  <si>
    <t>1969063117</t>
  </si>
  <si>
    <t>95"vozovka</t>
  </si>
  <si>
    <t>591111111</t>
  </si>
  <si>
    <t>Kladení dlažby z kostek velkých z kamene do lože z kameniva těženého tl 50 mm</t>
  </si>
  <si>
    <t>2080362759</t>
  </si>
  <si>
    <t>22</t>
  </si>
  <si>
    <t>58381008</t>
  </si>
  <si>
    <t>kostka dlažební žula velká 15/17 - ze skladu TSK hl. m. Prahy</t>
  </si>
  <si>
    <t>743098598</t>
  </si>
  <si>
    <t>23</t>
  </si>
  <si>
    <t>578142115</t>
  </si>
  <si>
    <t>Litý asfalt MA 8 (LAJ) tl 40 mm š do 3 m z nemodifikovaného asfaltu</t>
  </si>
  <si>
    <t>-425554572</t>
  </si>
  <si>
    <t>24</t>
  </si>
  <si>
    <t>578901113</t>
  </si>
  <si>
    <t>Zdrsňovací posyp litého asfaltu v množství 8 kg/m2</t>
  </si>
  <si>
    <t>-878948197</t>
  </si>
  <si>
    <t>25</t>
  </si>
  <si>
    <t>591442111</t>
  </si>
  <si>
    <t>Kladení dlažby z mozaiky dvou a vícebarevné komunikací pro pěší lože z MC</t>
  </si>
  <si>
    <t>981531336</t>
  </si>
  <si>
    <t>260</t>
  </si>
  <si>
    <t>26</t>
  </si>
  <si>
    <t>58381006</t>
  </si>
  <si>
    <t>kostka dlažební mozaika řezaná mramor 4/6</t>
  </si>
  <si>
    <t>-1176641206</t>
  </si>
  <si>
    <t>260*1,1</t>
  </si>
  <si>
    <t>286*1,03 'Přepočtené koeficientem množství</t>
  </si>
  <si>
    <t>Trubní vedení</t>
  </si>
  <si>
    <t>27</t>
  </si>
  <si>
    <t>899231111</t>
  </si>
  <si>
    <t>Výšková úprava uličního vstupu nebo vpusti do 200 mm zvýšením mříže</t>
  </si>
  <si>
    <t>kus</t>
  </si>
  <si>
    <t>962992900</t>
  </si>
  <si>
    <t>28</t>
  </si>
  <si>
    <t>28661787</t>
  </si>
  <si>
    <t>mříž šachtová dešťová litinová dešťová dno DN 425 pro třídu zatížení D400 čtverec - ODHAD</t>
  </si>
  <si>
    <t>461026986</t>
  </si>
  <si>
    <t>1,66666666666667*1,2 'Přepočtené koeficientem množství</t>
  </si>
  <si>
    <t>29</t>
  </si>
  <si>
    <t>899431111</t>
  </si>
  <si>
    <t>Výšková úprava uličního vstupu nebo vpusti do 200 mm zvýšením krycího hrnce, šoupěte nebo hydrantu</t>
  </si>
  <si>
    <t>19927068</t>
  </si>
  <si>
    <t>30</t>
  </si>
  <si>
    <t>42291352</t>
  </si>
  <si>
    <t>poklop litinový šoupátkový pro zemní soupravy osazení do terénu a do vozovky</t>
  </si>
  <si>
    <t>-194172727</t>
  </si>
  <si>
    <t>31</t>
  </si>
  <si>
    <t>R1</t>
  </si>
  <si>
    <t>Výměna tělesa, výměna koše na splaveniny, tlakový proplach přípojky UV tlakovou vodou</t>
  </si>
  <si>
    <t>690561832</t>
  </si>
  <si>
    <t>32</t>
  </si>
  <si>
    <t>R2</t>
  </si>
  <si>
    <t>Vložkování potrubí DN 200 rukávcem (oprava stávající přípojky UV; bude upřesněno před realizací kamerovým průzkumem) - ODHAD</t>
  </si>
  <si>
    <t>-1855314061</t>
  </si>
  <si>
    <t>Ostatní konstrukce a práce, bourání</t>
  </si>
  <si>
    <t>33</t>
  </si>
  <si>
    <t>916111113</t>
  </si>
  <si>
    <t>Osazení obruby z velkých kostek s boční opěrou do lože z betonu prostého</t>
  </si>
  <si>
    <t>-374741782</t>
  </si>
  <si>
    <t>34</t>
  </si>
  <si>
    <t>58381008-1</t>
  </si>
  <si>
    <t>2046600923</t>
  </si>
  <si>
    <t>20*0,16</t>
  </si>
  <si>
    <t>35</t>
  </si>
  <si>
    <t>916241113</t>
  </si>
  <si>
    <t>Osazení obrubníku kamenného ležatého s boční opěrou do lože z betonu prostého</t>
  </si>
  <si>
    <t>98020561</t>
  </si>
  <si>
    <t>36</t>
  </si>
  <si>
    <t>583R80002</t>
  </si>
  <si>
    <t>obrubník kamenný žulový přímý 320x240mm - ze skladu TSK hl. m. Prahy</t>
  </si>
  <si>
    <t>-1910090022</t>
  </si>
  <si>
    <t>37</t>
  </si>
  <si>
    <t>916991121</t>
  </si>
  <si>
    <t>Lože pod obrubníky, krajníky nebo obruby z dlažebních kostek z betonu prostého</t>
  </si>
  <si>
    <t>-2101198456</t>
  </si>
  <si>
    <t>95*0,1+150*0,02</t>
  </si>
  <si>
    <t>38</t>
  </si>
  <si>
    <t>919732211</t>
  </si>
  <si>
    <t>Styčná spára napojení nového živičného povrchu na stávající za tepla š 15 mm hl 25 mm s prořezáním</t>
  </si>
  <si>
    <t>1483937817</t>
  </si>
  <si>
    <t>39</t>
  </si>
  <si>
    <t>919735112</t>
  </si>
  <si>
    <t>Řezání stávajícího živičného krytu hl do 100 mm</t>
  </si>
  <si>
    <t>-277574819</t>
  </si>
  <si>
    <t>40</t>
  </si>
  <si>
    <t>919735122</t>
  </si>
  <si>
    <t>Řezání stávajícího betonového krytu hl do 100 mm</t>
  </si>
  <si>
    <t>-1478808349</t>
  </si>
  <si>
    <t>41</t>
  </si>
  <si>
    <t>979024443</t>
  </si>
  <si>
    <t>Očištění vybouraných obrubníků a krajníků silničních</t>
  </si>
  <si>
    <t>-130090454</t>
  </si>
  <si>
    <t>42</t>
  </si>
  <si>
    <t>979071011</t>
  </si>
  <si>
    <t>Očištění dlažebních kostek velkých s původním spárováním kamenivem těženým při překopech inženýrských sítí</t>
  </si>
  <si>
    <t>1014436989</t>
  </si>
  <si>
    <t>150*0,16+95</t>
  </si>
  <si>
    <t>997</t>
  </si>
  <si>
    <t>Přesun sutě</t>
  </si>
  <si>
    <t>43</t>
  </si>
  <si>
    <t>997221612-1</t>
  </si>
  <si>
    <t>Nakládání vybouraných hmot na dopravní prostředky pro vodorovnou dopravu (do skladu TSK hl. m. Prahy)</t>
  </si>
  <si>
    <t>876020696</t>
  </si>
  <si>
    <t>37,53</t>
  </si>
  <si>
    <t>44</t>
  </si>
  <si>
    <t>997221571-1</t>
  </si>
  <si>
    <t>Vodorovná doprava vybouraných hmot do 1 km (do skladu TSK hl. m. Prahy)</t>
  </si>
  <si>
    <t>815847550</t>
  </si>
  <si>
    <t>45</t>
  </si>
  <si>
    <t>997221579-1</t>
  </si>
  <si>
    <t>Příplatek ZKD 1 km u vodorovné dopravy vybouraných hmot (10 x km do skladu TSK hl. m. Prahy)</t>
  </si>
  <si>
    <t>-1826856047</t>
  </si>
  <si>
    <t>37,53*10</t>
  </si>
  <si>
    <t>46</t>
  </si>
  <si>
    <t>997013601</t>
  </si>
  <si>
    <t>Poplatek za uložení na skládce (skládkovné) stavebního odpadu betonového kód odpadu 17 01 01</t>
  </si>
  <si>
    <t>-1245891026</t>
  </si>
  <si>
    <t>47</t>
  </si>
  <si>
    <t>997013645</t>
  </si>
  <si>
    <t>Poplatek za uložení na skládce (skládkovné) odpadu asfaltového bez dehtu kód odpadu 17 03 02</t>
  </si>
  <si>
    <t>1571580448</t>
  </si>
  <si>
    <t>48</t>
  </si>
  <si>
    <t>997013655</t>
  </si>
  <si>
    <t>Poplatek za uložení na skládce (skládkovné) zeminy a kamení kód odpadu 17 05 04</t>
  </si>
  <si>
    <t>353177153</t>
  </si>
  <si>
    <t>57,8+2,9+2,3+31,5*1,8</t>
  </si>
  <si>
    <t>49</t>
  </si>
  <si>
    <t>997211511</t>
  </si>
  <si>
    <t>Vodorovná doprava suti po suchu na vzdálenost do 1 km</t>
  </si>
  <si>
    <t>-1666599336</t>
  </si>
  <si>
    <t>75,488 "asfalt</t>
  </si>
  <si>
    <t>93 "beton</t>
  </si>
  <si>
    <t>119,7 "kámen</t>
  </si>
  <si>
    <t>50</t>
  </si>
  <si>
    <t>997211519</t>
  </si>
  <si>
    <t>Příplatek ZKD 1 km u vodorovné dopravy suti (24x)</t>
  </si>
  <si>
    <t>-2123055697</t>
  </si>
  <si>
    <t>288,188*24</t>
  </si>
  <si>
    <t>998</t>
  </si>
  <si>
    <t>Přesun hmot</t>
  </si>
  <si>
    <t>51</t>
  </si>
  <si>
    <t>998225111</t>
  </si>
  <si>
    <t>Přesun hmot pro pozemní komunikace s krytem z kamene, monolitickým betonovým nebo živičným</t>
  </si>
  <si>
    <t>1392681218</t>
  </si>
  <si>
    <t>52</t>
  </si>
  <si>
    <t>998225191</t>
  </si>
  <si>
    <t>Příplatek k přesunu hmot pro pozemní komunikace s krytem z kamene, živičným, betonovým do 1000 m</t>
  </si>
  <si>
    <t>-2082889293</t>
  </si>
  <si>
    <t>53</t>
  </si>
  <si>
    <t>998225195</t>
  </si>
  <si>
    <t>Příplatek k přesunu hmot pro pozemní komunikace s krytem z kamene, živičným, betonovým ZKD 5000 m (5x)</t>
  </si>
  <si>
    <t>-1129143394</t>
  </si>
  <si>
    <t>287,343*5 'Přepočtené koeficientem množství</t>
  </si>
  <si>
    <t>VRN</t>
  </si>
  <si>
    <t>Vedlejší rozpočtové náklady</t>
  </si>
  <si>
    <t>VRN1</t>
  </si>
  <si>
    <t>Průzkumné, geodetické a projektové práce</t>
  </si>
  <si>
    <t>54</t>
  </si>
  <si>
    <t>011503000</t>
  </si>
  <si>
    <t>Stavební průzkum bez rozlišení - kamerový průzkum stávajících UV a přípojek UV - před realizací</t>
  </si>
  <si>
    <t>-1857192242</t>
  </si>
  <si>
    <t>55</t>
  </si>
  <si>
    <t>011503000-1</t>
  </si>
  <si>
    <t>Stavební průzkum bez rozlišení - kamerový průzkum realizovaných UV a přípojek - po realizaci</t>
  </si>
  <si>
    <t>814185449</t>
  </si>
  <si>
    <t>56</t>
  </si>
  <si>
    <t>012303000</t>
  </si>
  <si>
    <t>Geodetické práce po výstavbě - zaměření skutečného provedení stavby, vč. odevzdání na IPR Praha</t>
  </si>
  <si>
    <t>kpl</t>
  </si>
  <si>
    <t>1024</t>
  </si>
  <si>
    <t>1228111312</t>
  </si>
  <si>
    <t>VRN3</t>
  </si>
  <si>
    <t>Zařízení staveniště</t>
  </si>
  <si>
    <t>57</t>
  </si>
  <si>
    <t>030001000</t>
  </si>
  <si>
    <t>2029433486</t>
  </si>
  <si>
    <t>VRN6</t>
  </si>
  <si>
    <t>Územní vlivy</t>
  </si>
  <si>
    <t>58</t>
  </si>
  <si>
    <t>060001000</t>
  </si>
  <si>
    <t>215813179</t>
  </si>
  <si>
    <t>VRN7</t>
  </si>
  <si>
    <t>Provozní vlivy</t>
  </si>
  <si>
    <t>59</t>
  </si>
  <si>
    <t>070001000</t>
  </si>
  <si>
    <t>118793313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</si>
</sst>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26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27</v>
      </c>
      <c r="AK11" s="30" t="s">
        <v>28</v>
      </c>
      <c r="AN11" s="25" t="s">
        <v>29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30</v>
      </c>
      <c r="AK13" s="30" t="s">
        <v>25</v>
      </c>
      <c r="AN13" s="32" t="s">
        <v>31</v>
      </c>
      <c r="AR13" s="20"/>
      <c r="BE13" s="29"/>
      <c r="BS13" s="17" t="s">
        <v>6</v>
      </c>
    </row>
    <row r="14" spans="2:71" ht="12">
      <c r="B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31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32</v>
      </c>
      <c r="AK16" s="30" t="s">
        <v>25</v>
      </c>
      <c r="AN16" s="25" t="s">
        <v>33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34</v>
      </c>
      <c r="AK17" s="30" t="s">
        <v>28</v>
      </c>
      <c r="AN17" s="25" t="s">
        <v>35</v>
      </c>
      <c r="AR17" s="20"/>
      <c r="BE17" s="29"/>
      <c r="BS17" s="17" t="s">
        <v>3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36</v>
      </c>
      <c r="AK19" s="30" t="s">
        <v>25</v>
      </c>
      <c r="AN19" s="25" t="s">
        <v>33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34</v>
      </c>
      <c r="AK20" s="30" t="s">
        <v>28</v>
      </c>
      <c r="AN20" s="25" t="s">
        <v>35</v>
      </c>
      <c r="AR20" s="20"/>
      <c r="BE20" s="29"/>
      <c r="BS20" s="17" t="s">
        <v>37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38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40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41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42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43</v>
      </c>
      <c r="E29" s="3"/>
      <c r="F29" s="30" t="s">
        <v>44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45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46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47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48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50" t="s">
        <v>51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52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53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54</v>
      </c>
      <c r="AI60" s="39"/>
      <c r="AJ60" s="39"/>
      <c r="AK60" s="39"/>
      <c r="AL60" s="39"/>
      <c r="AM60" s="56" t="s">
        <v>55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56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57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54</v>
      </c>
      <c r="AI75" s="39"/>
      <c r="AJ75" s="39"/>
      <c r="AK75" s="39"/>
      <c r="AL75" s="39"/>
      <c r="AM75" s="56" t="s">
        <v>55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56-2021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CHPR P5 - Na Skalce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16. 8. 2021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>MČ Praha 5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32</v>
      </c>
      <c r="AJ89" s="36"/>
      <c r="AK89" s="36"/>
      <c r="AL89" s="36"/>
      <c r="AM89" s="68" t="str">
        <f>IF(E17="","",E17)</f>
        <v>Sinpps s.r.o</v>
      </c>
      <c r="AN89" s="4"/>
      <c r="AO89" s="4"/>
      <c r="AP89" s="4"/>
      <c r="AQ89" s="36"/>
      <c r="AR89" s="37"/>
      <c r="AS89" s="69" t="s">
        <v>59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30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36</v>
      </c>
      <c r="AJ90" s="36"/>
      <c r="AK90" s="36"/>
      <c r="AL90" s="36"/>
      <c r="AM90" s="68" t="str">
        <f>IF(E20="","",E20)</f>
        <v>Sinpps s.r.o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60</v>
      </c>
      <c r="D92" s="78"/>
      <c r="E92" s="78"/>
      <c r="F92" s="78"/>
      <c r="G92" s="78"/>
      <c r="H92" s="79"/>
      <c r="I92" s="80" t="s">
        <v>61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62</v>
      </c>
      <c r="AH92" s="78"/>
      <c r="AI92" s="78"/>
      <c r="AJ92" s="78"/>
      <c r="AK92" s="78"/>
      <c r="AL92" s="78"/>
      <c r="AM92" s="78"/>
      <c r="AN92" s="80" t="s">
        <v>63</v>
      </c>
      <c r="AO92" s="78"/>
      <c r="AP92" s="82"/>
      <c r="AQ92" s="83" t="s">
        <v>64</v>
      </c>
      <c r="AR92" s="37"/>
      <c r="AS92" s="84" t="s">
        <v>65</v>
      </c>
      <c r="AT92" s="85" t="s">
        <v>66</v>
      </c>
      <c r="AU92" s="85" t="s">
        <v>67</v>
      </c>
      <c r="AV92" s="85" t="s">
        <v>68</v>
      </c>
      <c r="AW92" s="85" t="s">
        <v>69</v>
      </c>
      <c r="AX92" s="85" t="s">
        <v>70</v>
      </c>
      <c r="AY92" s="85" t="s">
        <v>71</v>
      </c>
      <c r="AZ92" s="85" t="s">
        <v>72</v>
      </c>
      <c r="BA92" s="85" t="s">
        <v>73</v>
      </c>
      <c r="BB92" s="85" t="s">
        <v>74</v>
      </c>
      <c r="BC92" s="85" t="s">
        <v>75</v>
      </c>
      <c r="BD92" s="86" t="s">
        <v>76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77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ROUND(AS95,2)</f>
        <v>0</v>
      </c>
      <c r="AT94" s="97">
        <f>ROUND(SUM(AV94:AW94),2)</f>
        <v>0</v>
      </c>
      <c r="AU94" s="98">
        <f>ROUND(AU95,5)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ROUND(AZ95,2)</f>
        <v>0</v>
      </c>
      <c r="BA94" s="97">
        <f>ROUND(BA95,2)</f>
        <v>0</v>
      </c>
      <c r="BB94" s="97">
        <f>ROUND(BB95,2)</f>
        <v>0</v>
      </c>
      <c r="BC94" s="97">
        <f>ROUND(BC95,2)</f>
        <v>0</v>
      </c>
      <c r="BD94" s="99">
        <f>ROUND(BD95,2)</f>
        <v>0</v>
      </c>
      <c r="BE94" s="6"/>
      <c r="BS94" s="100" t="s">
        <v>78</v>
      </c>
      <c r="BT94" s="100" t="s">
        <v>79</v>
      </c>
      <c r="BV94" s="100" t="s">
        <v>80</v>
      </c>
      <c r="BW94" s="100" t="s">
        <v>4</v>
      </c>
      <c r="BX94" s="100" t="s">
        <v>81</v>
      </c>
      <c r="CL94" s="100" t="s">
        <v>1</v>
      </c>
    </row>
    <row r="95" spans="1:90" s="7" customFormat="1" ht="16.5" customHeight="1">
      <c r="A95" s="101" t="s">
        <v>82</v>
      </c>
      <c r="B95" s="102"/>
      <c r="C95" s="103"/>
      <c r="D95" s="104" t="s">
        <v>14</v>
      </c>
      <c r="E95" s="104"/>
      <c r="F95" s="104"/>
      <c r="G95" s="104"/>
      <c r="H95" s="104"/>
      <c r="I95" s="105"/>
      <c r="J95" s="104" t="s">
        <v>17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'56-2021 - CHPR P5 - Na Sk...'!J28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83</v>
      </c>
      <c r="AR95" s="102"/>
      <c r="AS95" s="108">
        <v>0</v>
      </c>
      <c r="AT95" s="109">
        <f>ROUND(SUM(AV95:AW95),2)</f>
        <v>0</v>
      </c>
      <c r="AU95" s="110">
        <f>'56-2021 - CHPR P5 - Na Sk...'!P124</f>
        <v>0</v>
      </c>
      <c r="AV95" s="109">
        <f>'56-2021 - CHPR P5 - Na Sk...'!J31</f>
        <v>0</v>
      </c>
      <c r="AW95" s="109">
        <f>'56-2021 - CHPR P5 - Na Sk...'!J32</f>
        <v>0</v>
      </c>
      <c r="AX95" s="109">
        <f>'56-2021 - CHPR P5 - Na Sk...'!J33</f>
        <v>0</v>
      </c>
      <c r="AY95" s="109">
        <f>'56-2021 - CHPR P5 - Na Sk...'!J34</f>
        <v>0</v>
      </c>
      <c r="AZ95" s="109">
        <f>'56-2021 - CHPR P5 - Na Sk...'!F31</f>
        <v>0</v>
      </c>
      <c r="BA95" s="109">
        <f>'56-2021 - CHPR P5 - Na Sk...'!F32</f>
        <v>0</v>
      </c>
      <c r="BB95" s="109">
        <f>'56-2021 - CHPR P5 - Na Sk...'!F33</f>
        <v>0</v>
      </c>
      <c r="BC95" s="109">
        <f>'56-2021 - CHPR P5 - Na Sk...'!F34</f>
        <v>0</v>
      </c>
      <c r="BD95" s="111">
        <f>'56-2021 - CHPR P5 - Na Sk...'!F35</f>
        <v>0</v>
      </c>
      <c r="BE95" s="7"/>
      <c r="BT95" s="112" t="s">
        <v>84</v>
      </c>
      <c r="BU95" s="112" t="s">
        <v>85</v>
      </c>
      <c r="BV95" s="112" t="s">
        <v>80</v>
      </c>
      <c r="BW95" s="112" t="s">
        <v>4</v>
      </c>
      <c r="BX95" s="112" t="s">
        <v>81</v>
      </c>
      <c r="CL95" s="112" t="s">
        <v>1</v>
      </c>
    </row>
    <row r="96" spans="1:57" s="2" customFormat="1" ht="30" customHeight="1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7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56-2021 - CHPR P5 - Na S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87</v>
      </c>
      <c r="L4" s="20"/>
      <c r="M4" s="113" t="s">
        <v>10</v>
      </c>
      <c r="AT4" s="17" t="s">
        <v>3</v>
      </c>
    </row>
    <row r="5" spans="2:12" s="1" customFormat="1" ht="6.95" customHeight="1">
      <c r="B5" s="20"/>
      <c r="L5" s="20"/>
    </row>
    <row r="6" spans="1:31" s="2" customFormat="1" ht="12" customHeight="1">
      <c r="A6" s="36"/>
      <c r="B6" s="37"/>
      <c r="C6" s="36"/>
      <c r="D6" s="30" t="s">
        <v>16</v>
      </c>
      <c r="E6" s="36"/>
      <c r="F6" s="36"/>
      <c r="G6" s="36"/>
      <c r="H6" s="36"/>
      <c r="I6" s="36"/>
      <c r="J6" s="36"/>
      <c r="K6" s="36"/>
      <c r="L6" s="53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37"/>
      <c r="C7" s="36"/>
      <c r="D7" s="36"/>
      <c r="E7" s="65" t="s">
        <v>17</v>
      </c>
      <c r="F7" s="36"/>
      <c r="G7" s="36"/>
      <c r="H7" s="36"/>
      <c r="I7" s="36"/>
      <c r="J7" s="36"/>
      <c r="K7" s="36"/>
      <c r="L7" s="53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37"/>
      <c r="C8" s="36"/>
      <c r="D8" s="36"/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37"/>
      <c r="C9" s="36"/>
      <c r="D9" s="30" t="s">
        <v>18</v>
      </c>
      <c r="E9" s="36"/>
      <c r="F9" s="25" t="s">
        <v>1</v>
      </c>
      <c r="G9" s="36"/>
      <c r="H9" s="36"/>
      <c r="I9" s="30" t="s">
        <v>19</v>
      </c>
      <c r="J9" s="25" t="s">
        <v>1</v>
      </c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37"/>
      <c r="C10" s="36"/>
      <c r="D10" s="30" t="s">
        <v>20</v>
      </c>
      <c r="E10" s="36"/>
      <c r="F10" s="25" t="s">
        <v>21</v>
      </c>
      <c r="G10" s="36"/>
      <c r="H10" s="36"/>
      <c r="I10" s="30" t="s">
        <v>22</v>
      </c>
      <c r="J10" s="67" t="str">
        <f>'Rekapitulace stavby'!AN8</f>
        <v>16. 8. 2021</v>
      </c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24</v>
      </c>
      <c r="E12" s="36"/>
      <c r="F12" s="36"/>
      <c r="G12" s="36"/>
      <c r="H12" s="36"/>
      <c r="I12" s="30" t="s">
        <v>25</v>
      </c>
      <c r="J12" s="25" t="s">
        <v>26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37"/>
      <c r="C13" s="36"/>
      <c r="D13" s="36"/>
      <c r="E13" s="25" t="s">
        <v>27</v>
      </c>
      <c r="F13" s="36"/>
      <c r="G13" s="36"/>
      <c r="H13" s="36"/>
      <c r="I13" s="30" t="s">
        <v>28</v>
      </c>
      <c r="J13" s="25" t="s">
        <v>29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37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37"/>
      <c r="C15" s="36"/>
      <c r="D15" s="30" t="s">
        <v>30</v>
      </c>
      <c r="E15" s="36"/>
      <c r="F15" s="36"/>
      <c r="G15" s="36"/>
      <c r="H15" s="36"/>
      <c r="I15" s="30" t="s">
        <v>25</v>
      </c>
      <c r="J15" s="31" t="str">
        <f>'Rekapitulace stavby'!AN13</f>
        <v>Vyplň údaj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37"/>
      <c r="C16" s="36"/>
      <c r="D16" s="36"/>
      <c r="E16" s="31" t="str">
        <f>'Rekapitulace stavby'!E14</f>
        <v>Vyplň údaj</v>
      </c>
      <c r="F16" s="25"/>
      <c r="G16" s="25"/>
      <c r="H16" s="25"/>
      <c r="I16" s="30" t="s">
        <v>28</v>
      </c>
      <c r="J16" s="31" t="str">
        <f>'Rekapitulace stavby'!AN14</f>
        <v>Vyplň údaj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37"/>
      <c r="C18" s="36"/>
      <c r="D18" s="30" t="s">
        <v>32</v>
      </c>
      <c r="E18" s="36"/>
      <c r="F18" s="36"/>
      <c r="G18" s="36"/>
      <c r="H18" s="36"/>
      <c r="I18" s="30" t="s">
        <v>25</v>
      </c>
      <c r="J18" s="25" t="s">
        <v>33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37"/>
      <c r="C19" s="36"/>
      <c r="D19" s="36"/>
      <c r="E19" s="25" t="s">
        <v>34</v>
      </c>
      <c r="F19" s="36"/>
      <c r="G19" s="36"/>
      <c r="H19" s="36"/>
      <c r="I19" s="30" t="s">
        <v>28</v>
      </c>
      <c r="J19" s="25" t="s">
        <v>35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37"/>
      <c r="C21" s="36"/>
      <c r="D21" s="30" t="s">
        <v>36</v>
      </c>
      <c r="E21" s="36"/>
      <c r="F21" s="36"/>
      <c r="G21" s="36"/>
      <c r="H21" s="36"/>
      <c r="I21" s="30" t="s">
        <v>25</v>
      </c>
      <c r="J21" s="25" t="s">
        <v>33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37"/>
      <c r="C22" s="36"/>
      <c r="D22" s="36"/>
      <c r="E22" s="25" t="s">
        <v>34</v>
      </c>
      <c r="F22" s="36"/>
      <c r="G22" s="36"/>
      <c r="H22" s="36"/>
      <c r="I22" s="30" t="s">
        <v>28</v>
      </c>
      <c r="J22" s="25" t="s">
        <v>35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37"/>
      <c r="C24" s="36"/>
      <c r="D24" s="30" t="s">
        <v>38</v>
      </c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14"/>
      <c r="B25" s="115"/>
      <c r="C25" s="114"/>
      <c r="D25" s="114"/>
      <c r="E25" s="34" t="s">
        <v>1</v>
      </c>
      <c r="F25" s="34"/>
      <c r="G25" s="34"/>
      <c r="H25" s="34"/>
      <c r="I25" s="114"/>
      <c r="J25" s="114"/>
      <c r="K25" s="114"/>
      <c r="L25" s="116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7"/>
      <c r="C27" s="36"/>
      <c r="D27" s="88"/>
      <c r="E27" s="88"/>
      <c r="F27" s="88"/>
      <c r="G27" s="88"/>
      <c r="H27" s="88"/>
      <c r="I27" s="88"/>
      <c r="J27" s="88"/>
      <c r="K27" s="88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37"/>
      <c r="C28" s="36"/>
      <c r="D28" s="117" t="s">
        <v>39</v>
      </c>
      <c r="E28" s="36"/>
      <c r="F28" s="36"/>
      <c r="G28" s="36"/>
      <c r="H28" s="36"/>
      <c r="I28" s="36"/>
      <c r="J28" s="94">
        <f>ROUND(J124,2)</f>
        <v>0</v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7"/>
      <c r="C30" s="36"/>
      <c r="D30" s="36"/>
      <c r="E30" s="36"/>
      <c r="F30" s="41" t="s">
        <v>41</v>
      </c>
      <c r="G30" s="36"/>
      <c r="H30" s="36"/>
      <c r="I30" s="41" t="s">
        <v>40</v>
      </c>
      <c r="J30" s="41" t="s">
        <v>42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7"/>
      <c r="C31" s="36"/>
      <c r="D31" s="118" t="s">
        <v>43</v>
      </c>
      <c r="E31" s="30" t="s">
        <v>44</v>
      </c>
      <c r="F31" s="119">
        <f>ROUND((SUM(BE124:BE249)),2)</f>
        <v>0</v>
      </c>
      <c r="G31" s="36"/>
      <c r="H31" s="36"/>
      <c r="I31" s="120">
        <v>0.21</v>
      </c>
      <c r="J31" s="119">
        <f>ROUND(((SUM(BE124:BE249))*I31),2)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0" t="s">
        <v>45</v>
      </c>
      <c r="F32" s="119">
        <f>ROUND((SUM(BF124:BF249)),2)</f>
        <v>0</v>
      </c>
      <c r="G32" s="36"/>
      <c r="H32" s="36"/>
      <c r="I32" s="120">
        <v>0.15</v>
      </c>
      <c r="J32" s="119">
        <f>ROUND(((SUM(BF124:BF249))*I32),2)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37"/>
      <c r="C33" s="36"/>
      <c r="D33" s="36"/>
      <c r="E33" s="30" t="s">
        <v>46</v>
      </c>
      <c r="F33" s="119">
        <f>ROUND((SUM(BG124:BG249)),2)</f>
        <v>0</v>
      </c>
      <c r="G33" s="36"/>
      <c r="H33" s="36"/>
      <c r="I33" s="120">
        <v>0.21</v>
      </c>
      <c r="J33" s="119">
        <f>0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37"/>
      <c r="C34" s="36"/>
      <c r="D34" s="36"/>
      <c r="E34" s="30" t="s">
        <v>47</v>
      </c>
      <c r="F34" s="119">
        <f>ROUND((SUM(BH124:BH249)),2)</f>
        <v>0</v>
      </c>
      <c r="G34" s="36"/>
      <c r="H34" s="36"/>
      <c r="I34" s="120">
        <v>0.15</v>
      </c>
      <c r="J34" s="119">
        <f>0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48</v>
      </c>
      <c r="F35" s="119">
        <f>ROUND((SUM(BI124:BI249)),2)</f>
        <v>0</v>
      </c>
      <c r="G35" s="36"/>
      <c r="H35" s="36"/>
      <c r="I35" s="120">
        <v>0</v>
      </c>
      <c r="J35" s="119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37"/>
      <c r="C37" s="121"/>
      <c r="D37" s="122" t="s">
        <v>49</v>
      </c>
      <c r="E37" s="79"/>
      <c r="F37" s="79"/>
      <c r="G37" s="123" t="s">
        <v>50</v>
      </c>
      <c r="H37" s="124" t="s">
        <v>51</v>
      </c>
      <c r="I37" s="79"/>
      <c r="J37" s="125">
        <f>SUM(J28:J35)</f>
        <v>0</v>
      </c>
      <c r="K37" s="12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52</v>
      </c>
      <c r="E50" s="55"/>
      <c r="F50" s="55"/>
      <c r="G50" s="54" t="s">
        <v>53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54</v>
      </c>
      <c r="E61" s="39"/>
      <c r="F61" s="127" t="s">
        <v>55</v>
      </c>
      <c r="G61" s="56" t="s">
        <v>54</v>
      </c>
      <c r="H61" s="39"/>
      <c r="I61" s="39"/>
      <c r="J61" s="128" t="s">
        <v>55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56</v>
      </c>
      <c r="E65" s="57"/>
      <c r="F65" s="57"/>
      <c r="G65" s="54" t="s">
        <v>57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54</v>
      </c>
      <c r="E76" s="39"/>
      <c r="F76" s="127" t="s">
        <v>55</v>
      </c>
      <c r="G76" s="56" t="s">
        <v>54</v>
      </c>
      <c r="H76" s="39"/>
      <c r="I76" s="39"/>
      <c r="J76" s="128" t="s">
        <v>55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88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65" t="str">
        <f>E7</f>
        <v>CHPR P5 - Na Skalce</v>
      </c>
      <c r="F85" s="36"/>
      <c r="G85" s="36"/>
      <c r="H85" s="36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 hidden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 hidden="1">
      <c r="A87" s="36"/>
      <c r="B87" s="37"/>
      <c r="C87" s="30" t="s">
        <v>20</v>
      </c>
      <c r="D87" s="36"/>
      <c r="E87" s="36"/>
      <c r="F87" s="25" t="str">
        <f>F10</f>
        <v xml:space="preserve"> </v>
      </c>
      <c r="G87" s="36"/>
      <c r="H87" s="36"/>
      <c r="I87" s="30" t="s">
        <v>22</v>
      </c>
      <c r="J87" s="67" t="str">
        <f>IF(J10="","",J10)</f>
        <v>16. 8. 2021</v>
      </c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 hidden="1">
      <c r="A89" s="36"/>
      <c r="B89" s="37"/>
      <c r="C89" s="30" t="s">
        <v>24</v>
      </c>
      <c r="D89" s="36"/>
      <c r="E89" s="36"/>
      <c r="F89" s="25" t="str">
        <f>E13</f>
        <v>MČ Praha 5</v>
      </c>
      <c r="G89" s="36"/>
      <c r="H89" s="36"/>
      <c r="I89" s="30" t="s">
        <v>32</v>
      </c>
      <c r="J89" s="34" t="str">
        <f>E19</f>
        <v>Sinpps s.r.o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 hidden="1">
      <c r="A90" s="36"/>
      <c r="B90" s="37"/>
      <c r="C90" s="30" t="s">
        <v>30</v>
      </c>
      <c r="D90" s="36"/>
      <c r="E90" s="36"/>
      <c r="F90" s="25" t="str">
        <f>IF(E16="","",E16)</f>
        <v>Vyplň údaj</v>
      </c>
      <c r="G90" s="36"/>
      <c r="H90" s="36"/>
      <c r="I90" s="30" t="s">
        <v>36</v>
      </c>
      <c r="J90" s="34" t="str">
        <f>E22</f>
        <v>Sinpps s.r.o</v>
      </c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 hidden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 hidden="1">
      <c r="A92" s="36"/>
      <c r="B92" s="37"/>
      <c r="C92" s="129" t="s">
        <v>89</v>
      </c>
      <c r="D92" s="121"/>
      <c r="E92" s="121"/>
      <c r="F92" s="121"/>
      <c r="G92" s="121"/>
      <c r="H92" s="121"/>
      <c r="I92" s="121"/>
      <c r="J92" s="130" t="s">
        <v>90</v>
      </c>
      <c r="K92" s="121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 hidden="1">
      <c r="A94" s="36"/>
      <c r="B94" s="37"/>
      <c r="C94" s="131" t="s">
        <v>91</v>
      </c>
      <c r="D94" s="36"/>
      <c r="E94" s="36"/>
      <c r="F94" s="36"/>
      <c r="G94" s="36"/>
      <c r="H94" s="36"/>
      <c r="I94" s="36"/>
      <c r="J94" s="94">
        <f>J124</f>
        <v>0</v>
      </c>
      <c r="K94" s="36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7" t="s">
        <v>92</v>
      </c>
    </row>
    <row r="95" spans="1:31" s="9" customFormat="1" ht="24.95" customHeight="1" hidden="1">
      <c r="A95" s="9"/>
      <c r="B95" s="132"/>
      <c r="C95" s="9"/>
      <c r="D95" s="133" t="s">
        <v>93</v>
      </c>
      <c r="E95" s="134"/>
      <c r="F95" s="134"/>
      <c r="G95" s="134"/>
      <c r="H95" s="134"/>
      <c r="I95" s="134"/>
      <c r="J95" s="135">
        <f>J125</f>
        <v>0</v>
      </c>
      <c r="K95" s="9"/>
      <c r="L95" s="13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36"/>
      <c r="C96" s="10"/>
      <c r="D96" s="137" t="s">
        <v>94</v>
      </c>
      <c r="E96" s="138"/>
      <c r="F96" s="138"/>
      <c r="G96" s="138"/>
      <c r="H96" s="138"/>
      <c r="I96" s="138"/>
      <c r="J96" s="139">
        <f>J126</f>
        <v>0</v>
      </c>
      <c r="K96" s="10"/>
      <c r="L96" s="13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36"/>
      <c r="C97" s="10"/>
      <c r="D97" s="137" t="s">
        <v>95</v>
      </c>
      <c r="E97" s="138"/>
      <c r="F97" s="138"/>
      <c r="G97" s="138"/>
      <c r="H97" s="138"/>
      <c r="I97" s="138"/>
      <c r="J97" s="139">
        <f>J156</f>
        <v>0</v>
      </c>
      <c r="K97" s="10"/>
      <c r="L97" s="13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36"/>
      <c r="C98" s="10"/>
      <c r="D98" s="137" t="s">
        <v>96</v>
      </c>
      <c r="E98" s="138"/>
      <c r="F98" s="138"/>
      <c r="G98" s="138"/>
      <c r="H98" s="138"/>
      <c r="I98" s="138"/>
      <c r="J98" s="139">
        <f>J190</f>
        <v>0</v>
      </c>
      <c r="K98" s="10"/>
      <c r="L98" s="13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36"/>
      <c r="C99" s="10"/>
      <c r="D99" s="137" t="s">
        <v>97</v>
      </c>
      <c r="E99" s="138"/>
      <c r="F99" s="138"/>
      <c r="G99" s="138"/>
      <c r="H99" s="138"/>
      <c r="I99" s="138"/>
      <c r="J99" s="139">
        <f>J198</f>
        <v>0</v>
      </c>
      <c r="K99" s="10"/>
      <c r="L99" s="13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36"/>
      <c r="C100" s="10"/>
      <c r="D100" s="137" t="s">
        <v>98</v>
      </c>
      <c r="E100" s="138"/>
      <c r="F100" s="138"/>
      <c r="G100" s="138"/>
      <c r="H100" s="138"/>
      <c r="I100" s="138"/>
      <c r="J100" s="139">
        <f>J216</f>
        <v>0</v>
      </c>
      <c r="K100" s="10"/>
      <c r="L100" s="13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36"/>
      <c r="C101" s="10"/>
      <c r="D101" s="137" t="s">
        <v>99</v>
      </c>
      <c r="E101" s="138"/>
      <c r="F101" s="138"/>
      <c r="G101" s="138"/>
      <c r="H101" s="138"/>
      <c r="I101" s="138"/>
      <c r="J101" s="139">
        <f>J234</f>
        <v>0</v>
      </c>
      <c r="K101" s="10"/>
      <c r="L101" s="13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32"/>
      <c r="C102" s="9"/>
      <c r="D102" s="133" t="s">
        <v>100</v>
      </c>
      <c r="E102" s="134"/>
      <c r="F102" s="134"/>
      <c r="G102" s="134"/>
      <c r="H102" s="134"/>
      <c r="I102" s="134"/>
      <c r="J102" s="135">
        <f>J239</f>
        <v>0</v>
      </c>
      <c r="K102" s="9"/>
      <c r="L102" s="13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36"/>
      <c r="C103" s="10"/>
      <c r="D103" s="137" t="s">
        <v>101</v>
      </c>
      <c r="E103" s="138"/>
      <c r="F103" s="138"/>
      <c r="G103" s="138"/>
      <c r="H103" s="138"/>
      <c r="I103" s="138"/>
      <c r="J103" s="139">
        <f>J240</f>
        <v>0</v>
      </c>
      <c r="K103" s="10"/>
      <c r="L103" s="13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36"/>
      <c r="C104" s="10"/>
      <c r="D104" s="137" t="s">
        <v>102</v>
      </c>
      <c r="E104" s="138"/>
      <c r="F104" s="138"/>
      <c r="G104" s="138"/>
      <c r="H104" s="138"/>
      <c r="I104" s="138"/>
      <c r="J104" s="139">
        <f>J244</f>
        <v>0</v>
      </c>
      <c r="K104" s="10"/>
      <c r="L104" s="13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36"/>
      <c r="C105" s="10"/>
      <c r="D105" s="137" t="s">
        <v>103</v>
      </c>
      <c r="E105" s="138"/>
      <c r="F105" s="138"/>
      <c r="G105" s="138"/>
      <c r="H105" s="138"/>
      <c r="I105" s="138"/>
      <c r="J105" s="139">
        <f>J246</f>
        <v>0</v>
      </c>
      <c r="K105" s="10"/>
      <c r="L105" s="13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36"/>
      <c r="C106" s="10"/>
      <c r="D106" s="137" t="s">
        <v>104</v>
      </c>
      <c r="E106" s="138"/>
      <c r="F106" s="138"/>
      <c r="G106" s="138"/>
      <c r="H106" s="138"/>
      <c r="I106" s="138"/>
      <c r="J106" s="139">
        <f>J248</f>
        <v>0</v>
      </c>
      <c r="K106" s="10"/>
      <c r="L106" s="13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 hidden="1">
      <c r="A108" s="36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ht="12" hidden="1"/>
    <row r="110" ht="12" hidden="1"/>
    <row r="111" ht="12" hidden="1"/>
    <row r="112" spans="1:31" s="2" customFormat="1" ht="6.95" customHeight="1">
      <c r="A112" s="36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105</v>
      </c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65" t="str">
        <f>E7</f>
        <v>CHPR P5 - Na Skalce</v>
      </c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6"/>
      <c r="E118" s="36"/>
      <c r="F118" s="25" t="str">
        <f>F10</f>
        <v xml:space="preserve"> </v>
      </c>
      <c r="G118" s="36"/>
      <c r="H118" s="36"/>
      <c r="I118" s="30" t="s">
        <v>22</v>
      </c>
      <c r="J118" s="67" t="str">
        <f>IF(J10="","",J10)</f>
        <v>16. 8. 2021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6"/>
      <c r="E120" s="36"/>
      <c r="F120" s="25" t="str">
        <f>E13</f>
        <v>MČ Praha 5</v>
      </c>
      <c r="G120" s="36"/>
      <c r="H120" s="36"/>
      <c r="I120" s="30" t="s">
        <v>32</v>
      </c>
      <c r="J120" s="34" t="str">
        <f>E19</f>
        <v>Sinpps s.r.o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6"/>
      <c r="E121" s="36"/>
      <c r="F121" s="25" t="str">
        <f>IF(E16="","",E16)</f>
        <v>Vyplň údaj</v>
      </c>
      <c r="G121" s="36"/>
      <c r="H121" s="36"/>
      <c r="I121" s="30" t="s">
        <v>36</v>
      </c>
      <c r="J121" s="34" t="str">
        <f>E22</f>
        <v>Sinpps s.r.o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40"/>
      <c r="B123" s="141"/>
      <c r="C123" s="142" t="s">
        <v>106</v>
      </c>
      <c r="D123" s="143" t="s">
        <v>64</v>
      </c>
      <c r="E123" s="143" t="s">
        <v>60</v>
      </c>
      <c r="F123" s="143" t="s">
        <v>61</v>
      </c>
      <c r="G123" s="143" t="s">
        <v>107</v>
      </c>
      <c r="H123" s="143" t="s">
        <v>108</v>
      </c>
      <c r="I123" s="143" t="s">
        <v>109</v>
      </c>
      <c r="J123" s="143" t="s">
        <v>90</v>
      </c>
      <c r="K123" s="144" t="s">
        <v>110</v>
      </c>
      <c r="L123" s="145"/>
      <c r="M123" s="84" t="s">
        <v>1</v>
      </c>
      <c r="N123" s="85" t="s">
        <v>43</v>
      </c>
      <c r="O123" s="85" t="s">
        <v>111</v>
      </c>
      <c r="P123" s="85" t="s">
        <v>112</v>
      </c>
      <c r="Q123" s="85" t="s">
        <v>113</v>
      </c>
      <c r="R123" s="85" t="s">
        <v>114</v>
      </c>
      <c r="S123" s="85" t="s">
        <v>115</v>
      </c>
      <c r="T123" s="86" t="s">
        <v>116</v>
      </c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</row>
    <row r="124" spans="1:63" s="2" customFormat="1" ht="22.8" customHeight="1">
      <c r="A124" s="36"/>
      <c r="B124" s="37"/>
      <c r="C124" s="91" t="s">
        <v>117</v>
      </c>
      <c r="D124" s="36"/>
      <c r="E124" s="36"/>
      <c r="F124" s="36"/>
      <c r="G124" s="36"/>
      <c r="H124" s="36"/>
      <c r="I124" s="36"/>
      <c r="J124" s="146">
        <f>BK124</f>
        <v>0</v>
      </c>
      <c r="K124" s="36"/>
      <c r="L124" s="37"/>
      <c r="M124" s="87"/>
      <c r="N124" s="71"/>
      <c r="O124" s="88"/>
      <c r="P124" s="147">
        <f>P125+P239</f>
        <v>0</v>
      </c>
      <c r="Q124" s="88"/>
      <c r="R124" s="147">
        <f>R125+R239</f>
        <v>287.34263</v>
      </c>
      <c r="S124" s="88"/>
      <c r="T124" s="148">
        <f>T125+T239</f>
        <v>311.01750000000004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78</v>
      </c>
      <c r="AU124" s="17" t="s">
        <v>92</v>
      </c>
      <c r="BK124" s="149">
        <f>BK125+BK239</f>
        <v>0</v>
      </c>
    </row>
    <row r="125" spans="1:63" s="12" customFormat="1" ht="25.9" customHeight="1">
      <c r="A125" s="12"/>
      <c r="B125" s="150"/>
      <c r="C125" s="12"/>
      <c r="D125" s="151" t="s">
        <v>78</v>
      </c>
      <c r="E125" s="152" t="s">
        <v>118</v>
      </c>
      <c r="F125" s="152" t="s">
        <v>119</v>
      </c>
      <c r="G125" s="12"/>
      <c r="H125" s="12"/>
      <c r="I125" s="153"/>
      <c r="J125" s="154">
        <f>BK125</f>
        <v>0</v>
      </c>
      <c r="K125" s="12"/>
      <c r="L125" s="150"/>
      <c r="M125" s="155"/>
      <c r="N125" s="156"/>
      <c r="O125" s="156"/>
      <c r="P125" s="157">
        <f>P126+P156+P190+P198+P216+P234</f>
        <v>0</v>
      </c>
      <c r="Q125" s="156"/>
      <c r="R125" s="157">
        <f>R126+R156+R190+R198+R216+R234</f>
        <v>287.34263</v>
      </c>
      <c r="S125" s="156"/>
      <c r="T125" s="158">
        <f>T126+T156+T190+T198+T216+T234</f>
        <v>311.01750000000004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1" t="s">
        <v>84</v>
      </c>
      <c r="AT125" s="159" t="s">
        <v>78</v>
      </c>
      <c r="AU125" s="159" t="s">
        <v>79</v>
      </c>
      <c r="AY125" s="151" t="s">
        <v>120</v>
      </c>
      <c r="BK125" s="160">
        <f>BK126+BK156+BK190+BK198+BK216+BK234</f>
        <v>0</v>
      </c>
    </row>
    <row r="126" spans="1:63" s="12" customFormat="1" ht="22.8" customHeight="1">
      <c r="A126" s="12"/>
      <c r="B126" s="150"/>
      <c r="C126" s="12"/>
      <c r="D126" s="151" t="s">
        <v>78</v>
      </c>
      <c r="E126" s="161" t="s">
        <v>84</v>
      </c>
      <c r="F126" s="161" t="s">
        <v>121</v>
      </c>
      <c r="G126" s="12"/>
      <c r="H126" s="12"/>
      <c r="I126" s="153"/>
      <c r="J126" s="162">
        <f>BK126</f>
        <v>0</v>
      </c>
      <c r="K126" s="12"/>
      <c r="L126" s="150"/>
      <c r="M126" s="155"/>
      <c r="N126" s="156"/>
      <c r="O126" s="156"/>
      <c r="P126" s="157">
        <f>SUM(P127:P155)</f>
        <v>0</v>
      </c>
      <c r="Q126" s="156"/>
      <c r="R126" s="157">
        <f>SUM(R127:R155)</f>
        <v>0</v>
      </c>
      <c r="S126" s="156"/>
      <c r="T126" s="158">
        <f>SUM(T127:T155)</f>
        <v>311.01750000000004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1" t="s">
        <v>84</v>
      </c>
      <c r="AT126" s="159" t="s">
        <v>78</v>
      </c>
      <c r="AU126" s="159" t="s">
        <v>84</v>
      </c>
      <c r="AY126" s="151" t="s">
        <v>120</v>
      </c>
      <c r="BK126" s="160">
        <f>SUM(BK127:BK155)</f>
        <v>0</v>
      </c>
    </row>
    <row r="127" spans="1:65" s="2" customFormat="1" ht="33" customHeight="1">
      <c r="A127" s="36"/>
      <c r="B127" s="163"/>
      <c r="C127" s="164" t="s">
        <v>84</v>
      </c>
      <c r="D127" s="164" t="s">
        <v>122</v>
      </c>
      <c r="E127" s="165" t="s">
        <v>123</v>
      </c>
      <c r="F127" s="166" t="s">
        <v>124</v>
      </c>
      <c r="G127" s="167" t="s">
        <v>125</v>
      </c>
      <c r="H127" s="168">
        <v>90</v>
      </c>
      <c r="I127" s="169"/>
      <c r="J127" s="170">
        <f>ROUND(I127*H127,2)</f>
        <v>0</v>
      </c>
      <c r="K127" s="166" t="s">
        <v>126</v>
      </c>
      <c r="L127" s="37"/>
      <c r="M127" s="171" t="s">
        <v>1</v>
      </c>
      <c r="N127" s="172" t="s">
        <v>44</v>
      </c>
      <c r="O127" s="75"/>
      <c r="P127" s="173">
        <f>O127*H127</f>
        <v>0</v>
      </c>
      <c r="Q127" s="173">
        <v>0</v>
      </c>
      <c r="R127" s="173">
        <f>Q127*H127</f>
        <v>0</v>
      </c>
      <c r="S127" s="173">
        <v>0.417</v>
      </c>
      <c r="T127" s="174">
        <f>S127*H127</f>
        <v>37.53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75" t="s">
        <v>127</v>
      </c>
      <c r="AT127" s="175" t="s">
        <v>122</v>
      </c>
      <c r="AU127" s="175" t="s">
        <v>86</v>
      </c>
      <c r="AY127" s="17" t="s">
        <v>120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84</v>
      </c>
      <c r="BK127" s="176">
        <f>ROUND(I127*H127,2)</f>
        <v>0</v>
      </c>
      <c r="BL127" s="17" t="s">
        <v>127</v>
      </c>
      <c r="BM127" s="175" t="s">
        <v>128</v>
      </c>
    </row>
    <row r="128" spans="1:51" s="13" customFormat="1" ht="12">
      <c r="A128" s="13"/>
      <c r="B128" s="177"/>
      <c r="C128" s="13"/>
      <c r="D128" s="178" t="s">
        <v>129</v>
      </c>
      <c r="E128" s="179" t="s">
        <v>1</v>
      </c>
      <c r="F128" s="180" t="s">
        <v>130</v>
      </c>
      <c r="G128" s="13"/>
      <c r="H128" s="181">
        <v>90</v>
      </c>
      <c r="I128" s="182"/>
      <c r="J128" s="13"/>
      <c r="K128" s="13"/>
      <c r="L128" s="177"/>
      <c r="M128" s="183"/>
      <c r="N128" s="184"/>
      <c r="O128" s="184"/>
      <c r="P128" s="184"/>
      <c r="Q128" s="184"/>
      <c r="R128" s="184"/>
      <c r="S128" s="184"/>
      <c r="T128" s="18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79" t="s">
        <v>129</v>
      </c>
      <c r="AU128" s="179" t="s">
        <v>86</v>
      </c>
      <c r="AV128" s="13" t="s">
        <v>86</v>
      </c>
      <c r="AW128" s="13" t="s">
        <v>37</v>
      </c>
      <c r="AX128" s="13" t="s">
        <v>84</v>
      </c>
      <c r="AY128" s="179" t="s">
        <v>120</v>
      </c>
    </row>
    <row r="129" spans="1:65" s="2" customFormat="1" ht="24.15" customHeight="1">
      <c r="A129" s="36"/>
      <c r="B129" s="163"/>
      <c r="C129" s="164" t="s">
        <v>86</v>
      </c>
      <c r="D129" s="164" t="s">
        <v>122</v>
      </c>
      <c r="E129" s="165" t="s">
        <v>131</v>
      </c>
      <c r="F129" s="166" t="s">
        <v>132</v>
      </c>
      <c r="G129" s="167" t="s">
        <v>125</v>
      </c>
      <c r="H129" s="168">
        <v>343.125</v>
      </c>
      <c r="I129" s="169"/>
      <c r="J129" s="170">
        <f>ROUND(I129*H129,2)</f>
        <v>0</v>
      </c>
      <c r="K129" s="166" t="s">
        <v>126</v>
      </c>
      <c r="L129" s="37"/>
      <c r="M129" s="171" t="s">
        <v>1</v>
      </c>
      <c r="N129" s="172" t="s">
        <v>44</v>
      </c>
      <c r="O129" s="75"/>
      <c r="P129" s="173">
        <f>O129*H129</f>
        <v>0</v>
      </c>
      <c r="Q129" s="173">
        <v>0</v>
      </c>
      <c r="R129" s="173">
        <f>Q129*H129</f>
        <v>0</v>
      </c>
      <c r="S129" s="173">
        <v>0.22</v>
      </c>
      <c r="T129" s="174">
        <f>S129*H129</f>
        <v>75.4875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75" t="s">
        <v>127</v>
      </c>
      <c r="AT129" s="175" t="s">
        <v>122</v>
      </c>
      <c r="AU129" s="175" t="s">
        <v>86</v>
      </c>
      <c r="AY129" s="17" t="s">
        <v>120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7" t="s">
        <v>84</v>
      </c>
      <c r="BK129" s="176">
        <f>ROUND(I129*H129,2)</f>
        <v>0</v>
      </c>
      <c r="BL129" s="17" t="s">
        <v>127</v>
      </c>
      <c r="BM129" s="175" t="s">
        <v>133</v>
      </c>
    </row>
    <row r="130" spans="1:51" s="13" customFormat="1" ht="12">
      <c r="A130" s="13"/>
      <c r="B130" s="177"/>
      <c r="C130" s="13"/>
      <c r="D130" s="178" t="s">
        <v>129</v>
      </c>
      <c r="E130" s="179" t="s">
        <v>1</v>
      </c>
      <c r="F130" s="180" t="s">
        <v>134</v>
      </c>
      <c r="G130" s="13"/>
      <c r="H130" s="181">
        <v>83.125</v>
      </c>
      <c r="I130" s="182"/>
      <c r="J130" s="13"/>
      <c r="K130" s="13"/>
      <c r="L130" s="177"/>
      <c r="M130" s="183"/>
      <c r="N130" s="184"/>
      <c r="O130" s="184"/>
      <c r="P130" s="184"/>
      <c r="Q130" s="184"/>
      <c r="R130" s="184"/>
      <c r="S130" s="184"/>
      <c r="T130" s="18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79" t="s">
        <v>129</v>
      </c>
      <c r="AU130" s="179" t="s">
        <v>86</v>
      </c>
      <c r="AV130" s="13" t="s">
        <v>86</v>
      </c>
      <c r="AW130" s="13" t="s">
        <v>37</v>
      </c>
      <c r="AX130" s="13" t="s">
        <v>79</v>
      </c>
      <c r="AY130" s="179" t="s">
        <v>120</v>
      </c>
    </row>
    <row r="131" spans="1:51" s="13" customFormat="1" ht="12">
      <c r="A131" s="13"/>
      <c r="B131" s="177"/>
      <c r="C131" s="13"/>
      <c r="D131" s="178" t="s">
        <v>129</v>
      </c>
      <c r="E131" s="179" t="s">
        <v>1</v>
      </c>
      <c r="F131" s="180" t="s">
        <v>135</v>
      </c>
      <c r="G131" s="13"/>
      <c r="H131" s="181">
        <v>260</v>
      </c>
      <c r="I131" s="182"/>
      <c r="J131" s="13"/>
      <c r="K131" s="13"/>
      <c r="L131" s="177"/>
      <c r="M131" s="183"/>
      <c r="N131" s="184"/>
      <c r="O131" s="184"/>
      <c r="P131" s="184"/>
      <c r="Q131" s="184"/>
      <c r="R131" s="184"/>
      <c r="S131" s="184"/>
      <c r="T131" s="18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79" t="s">
        <v>129</v>
      </c>
      <c r="AU131" s="179" t="s">
        <v>86</v>
      </c>
      <c r="AV131" s="13" t="s">
        <v>86</v>
      </c>
      <c r="AW131" s="13" t="s">
        <v>37</v>
      </c>
      <c r="AX131" s="13" t="s">
        <v>79</v>
      </c>
      <c r="AY131" s="179" t="s">
        <v>120</v>
      </c>
    </row>
    <row r="132" spans="1:51" s="14" customFormat="1" ht="12">
      <c r="A132" s="14"/>
      <c r="B132" s="186"/>
      <c r="C132" s="14"/>
      <c r="D132" s="178" t="s">
        <v>129</v>
      </c>
      <c r="E132" s="187" t="s">
        <v>1</v>
      </c>
      <c r="F132" s="188" t="s">
        <v>136</v>
      </c>
      <c r="G132" s="14"/>
      <c r="H132" s="189">
        <v>343.125</v>
      </c>
      <c r="I132" s="190"/>
      <c r="J132" s="14"/>
      <c r="K132" s="14"/>
      <c r="L132" s="186"/>
      <c r="M132" s="191"/>
      <c r="N132" s="192"/>
      <c r="O132" s="192"/>
      <c r="P132" s="192"/>
      <c r="Q132" s="192"/>
      <c r="R132" s="192"/>
      <c r="S132" s="192"/>
      <c r="T132" s="19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87" t="s">
        <v>129</v>
      </c>
      <c r="AU132" s="187" t="s">
        <v>86</v>
      </c>
      <c r="AV132" s="14" t="s">
        <v>127</v>
      </c>
      <c r="AW132" s="14" t="s">
        <v>37</v>
      </c>
      <c r="AX132" s="14" t="s">
        <v>84</v>
      </c>
      <c r="AY132" s="187" t="s">
        <v>120</v>
      </c>
    </row>
    <row r="133" spans="1:65" s="2" customFormat="1" ht="24.15" customHeight="1">
      <c r="A133" s="36"/>
      <c r="B133" s="163"/>
      <c r="C133" s="164" t="s">
        <v>137</v>
      </c>
      <c r="D133" s="164" t="s">
        <v>122</v>
      </c>
      <c r="E133" s="165" t="s">
        <v>138</v>
      </c>
      <c r="F133" s="166" t="s">
        <v>139</v>
      </c>
      <c r="G133" s="167" t="s">
        <v>125</v>
      </c>
      <c r="H133" s="168">
        <v>397.5</v>
      </c>
      <c r="I133" s="169"/>
      <c r="J133" s="170">
        <f>ROUND(I133*H133,2)</f>
        <v>0</v>
      </c>
      <c r="K133" s="166" t="s">
        <v>126</v>
      </c>
      <c r="L133" s="37"/>
      <c r="M133" s="171" t="s">
        <v>1</v>
      </c>
      <c r="N133" s="172" t="s">
        <v>44</v>
      </c>
      <c r="O133" s="75"/>
      <c r="P133" s="173">
        <f>O133*H133</f>
        <v>0</v>
      </c>
      <c r="Q133" s="173">
        <v>0</v>
      </c>
      <c r="R133" s="173">
        <f>Q133*H133</f>
        <v>0</v>
      </c>
      <c r="S133" s="173">
        <v>0.24</v>
      </c>
      <c r="T133" s="174">
        <f>S133*H133</f>
        <v>95.39999999999999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75" t="s">
        <v>127</v>
      </c>
      <c r="AT133" s="175" t="s">
        <v>122</v>
      </c>
      <c r="AU133" s="175" t="s">
        <v>86</v>
      </c>
      <c r="AY133" s="17" t="s">
        <v>120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84</v>
      </c>
      <c r="BK133" s="176">
        <f>ROUND(I133*H133,2)</f>
        <v>0</v>
      </c>
      <c r="BL133" s="17" t="s">
        <v>127</v>
      </c>
      <c r="BM133" s="175" t="s">
        <v>140</v>
      </c>
    </row>
    <row r="134" spans="1:51" s="13" customFormat="1" ht="12">
      <c r="A134" s="13"/>
      <c r="B134" s="177"/>
      <c r="C134" s="13"/>
      <c r="D134" s="178" t="s">
        <v>129</v>
      </c>
      <c r="E134" s="179" t="s">
        <v>1</v>
      </c>
      <c r="F134" s="180" t="s">
        <v>141</v>
      </c>
      <c r="G134" s="13"/>
      <c r="H134" s="181">
        <v>397.5</v>
      </c>
      <c r="I134" s="182"/>
      <c r="J134" s="13"/>
      <c r="K134" s="13"/>
      <c r="L134" s="177"/>
      <c r="M134" s="183"/>
      <c r="N134" s="184"/>
      <c r="O134" s="184"/>
      <c r="P134" s="184"/>
      <c r="Q134" s="184"/>
      <c r="R134" s="184"/>
      <c r="S134" s="184"/>
      <c r="T134" s="18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79" t="s">
        <v>129</v>
      </c>
      <c r="AU134" s="179" t="s">
        <v>86</v>
      </c>
      <c r="AV134" s="13" t="s">
        <v>86</v>
      </c>
      <c r="AW134" s="13" t="s">
        <v>37</v>
      </c>
      <c r="AX134" s="13" t="s">
        <v>84</v>
      </c>
      <c r="AY134" s="179" t="s">
        <v>120</v>
      </c>
    </row>
    <row r="135" spans="1:65" s="2" customFormat="1" ht="24.15" customHeight="1">
      <c r="A135" s="36"/>
      <c r="B135" s="163"/>
      <c r="C135" s="164" t="s">
        <v>127</v>
      </c>
      <c r="D135" s="164" t="s">
        <v>122</v>
      </c>
      <c r="E135" s="165" t="s">
        <v>142</v>
      </c>
      <c r="F135" s="166" t="s">
        <v>143</v>
      </c>
      <c r="G135" s="167" t="s">
        <v>125</v>
      </c>
      <c r="H135" s="168">
        <v>340</v>
      </c>
      <c r="I135" s="169"/>
      <c r="J135" s="170">
        <f>ROUND(I135*H135,2)</f>
        <v>0</v>
      </c>
      <c r="K135" s="166" t="s">
        <v>126</v>
      </c>
      <c r="L135" s="37"/>
      <c r="M135" s="171" t="s">
        <v>1</v>
      </c>
      <c r="N135" s="172" t="s">
        <v>44</v>
      </c>
      <c r="O135" s="75"/>
      <c r="P135" s="173">
        <f>O135*H135</f>
        <v>0</v>
      </c>
      <c r="Q135" s="173">
        <v>0</v>
      </c>
      <c r="R135" s="173">
        <f>Q135*H135</f>
        <v>0</v>
      </c>
      <c r="S135" s="173">
        <v>0.17</v>
      </c>
      <c r="T135" s="174">
        <f>S135*H135</f>
        <v>57.800000000000004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75" t="s">
        <v>127</v>
      </c>
      <c r="AT135" s="175" t="s">
        <v>122</v>
      </c>
      <c r="AU135" s="175" t="s">
        <v>86</v>
      </c>
      <c r="AY135" s="17" t="s">
        <v>120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7" t="s">
        <v>84</v>
      </c>
      <c r="BK135" s="176">
        <f>ROUND(I135*H135,2)</f>
        <v>0</v>
      </c>
      <c r="BL135" s="17" t="s">
        <v>127</v>
      </c>
      <c r="BM135" s="175" t="s">
        <v>144</v>
      </c>
    </row>
    <row r="136" spans="1:51" s="13" customFormat="1" ht="12">
      <c r="A136" s="13"/>
      <c r="B136" s="177"/>
      <c r="C136" s="13"/>
      <c r="D136" s="178" t="s">
        <v>129</v>
      </c>
      <c r="E136" s="179" t="s">
        <v>1</v>
      </c>
      <c r="F136" s="180" t="s">
        <v>145</v>
      </c>
      <c r="G136" s="13"/>
      <c r="H136" s="181">
        <v>340</v>
      </c>
      <c r="I136" s="182"/>
      <c r="J136" s="13"/>
      <c r="K136" s="13"/>
      <c r="L136" s="177"/>
      <c r="M136" s="183"/>
      <c r="N136" s="184"/>
      <c r="O136" s="184"/>
      <c r="P136" s="184"/>
      <c r="Q136" s="184"/>
      <c r="R136" s="184"/>
      <c r="S136" s="184"/>
      <c r="T136" s="18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79" t="s">
        <v>129</v>
      </c>
      <c r="AU136" s="179" t="s">
        <v>86</v>
      </c>
      <c r="AV136" s="13" t="s">
        <v>86</v>
      </c>
      <c r="AW136" s="13" t="s">
        <v>37</v>
      </c>
      <c r="AX136" s="13" t="s">
        <v>84</v>
      </c>
      <c r="AY136" s="179" t="s">
        <v>120</v>
      </c>
    </row>
    <row r="137" spans="1:65" s="2" customFormat="1" ht="16.5" customHeight="1">
      <c r="A137" s="36"/>
      <c r="B137" s="163"/>
      <c r="C137" s="164" t="s">
        <v>146</v>
      </c>
      <c r="D137" s="164" t="s">
        <v>122</v>
      </c>
      <c r="E137" s="165" t="s">
        <v>147</v>
      </c>
      <c r="F137" s="166" t="s">
        <v>148</v>
      </c>
      <c r="G137" s="167" t="s">
        <v>149</v>
      </c>
      <c r="H137" s="168">
        <v>95</v>
      </c>
      <c r="I137" s="169"/>
      <c r="J137" s="170">
        <f>ROUND(I137*H137,2)</f>
        <v>0</v>
      </c>
      <c r="K137" s="166" t="s">
        <v>126</v>
      </c>
      <c r="L137" s="37"/>
      <c r="M137" s="171" t="s">
        <v>1</v>
      </c>
      <c r="N137" s="172" t="s">
        <v>44</v>
      </c>
      <c r="O137" s="75"/>
      <c r="P137" s="173">
        <f>O137*H137</f>
        <v>0</v>
      </c>
      <c r="Q137" s="173">
        <v>0</v>
      </c>
      <c r="R137" s="173">
        <f>Q137*H137</f>
        <v>0</v>
      </c>
      <c r="S137" s="173">
        <v>0.29</v>
      </c>
      <c r="T137" s="174">
        <f>S137*H137</f>
        <v>27.549999999999997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75" t="s">
        <v>127</v>
      </c>
      <c r="AT137" s="175" t="s">
        <v>122</v>
      </c>
      <c r="AU137" s="175" t="s">
        <v>86</v>
      </c>
      <c r="AY137" s="17" t="s">
        <v>120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7" t="s">
        <v>84</v>
      </c>
      <c r="BK137" s="176">
        <f>ROUND(I137*H137,2)</f>
        <v>0</v>
      </c>
      <c r="BL137" s="17" t="s">
        <v>127</v>
      </c>
      <c r="BM137" s="175" t="s">
        <v>150</v>
      </c>
    </row>
    <row r="138" spans="1:51" s="13" customFormat="1" ht="12">
      <c r="A138" s="13"/>
      <c r="B138" s="177"/>
      <c r="C138" s="13"/>
      <c r="D138" s="178" t="s">
        <v>129</v>
      </c>
      <c r="E138" s="179" t="s">
        <v>1</v>
      </c>
      <c r="F138" s="180" t="s">
        <v>151</v>
      </c>
      <c r="G138" s="13"/>
      <c r="H138" s="181">
        <v>85</v>
      </c>
      <c r="I138" s="182"/>
      <c r="J138" s="13"/>
      <c r="K138" s="13"/>
      <c r="L138" s="177"/>
      <c r="M138" s="183"/>
      <c r="N138" s="184"/>
      <c r="O138" s="184"/>
      <c r="P138" s="184"/>
      <c r="Q138" s="184"/>
      <c r="R138" s="184"/>
      <c r="S138" s="184"/>
      <c r="T138" s="18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79" t="s">
        <v>129</v>
      </c>
      <c r="AU138" s="179" t="s">
        <v>86</v>
      </c>
      <c r="AV138" s="13" t="s">
        <v>86</v>
      </c>
      <c r="AW138" s="13" t="s">
        <v>37</v>
      </c>
      <c r="AX138" s="13" t="s">
        <v>79</v>
      </c>
      <c r="AY138" s="179" t="s">
        <v>120</v>
      </c>
    </row>
    <row r="139" spans="1:51" s="13" customFormat="1" ht="12">
      <c r="A139" s="13"/>
      <c r="B139" s="177"/>
      <c r="C139" s="13"/>
      <c r="D139" s="178" t="s">
        <v>129</v>
      </c>
      <c r="E139" s="179" t="s">
        <v>1</v>
      </c>
      <c r="F139" s="180" t="s">
        <v>152</v>
      </c>
      <c r="G139" s="13"/>
      <c r="H139" s="181">
        <v>10</v>
      </c>
      <c r="I139" s="182"/>
      <c r="J139" s="13"/>
      <c r="K139" s="13"/>
      <c r="L139" s="177"/>
      <c r="M139" s="183"/>
      <c r="N139" s="184"/>
      <c r="O139" s="184"/>
      <c r="P139" s="184"/>
      <c r="Q139" s="184"/>
      <c r="R139" s="184"/>
      <c r="S139" s="184"/>
      <c r="T139" s="18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79" t="s">
        <v>129</v>
      </c>
      <c r="AU139" s="179" t="s">
        <v>86</v>
      </c>
      <c r="AV139" s="13" t="s">
        <v>86</v>
      </c>
      <c r="AW139" s="13" t="s">
        <v>37</v>
      </c>
      <c r="AX139" s="13" t="s">
        <v>79</v>
      </c>
      <c r="AY139" s="179" t="s">
        <v>120</v>
      </c>
    </row>
    <row r="140" spans="1:51" s="14" customFormat="1" ht="12">
      <c r="A140" s="14"/>
      <c r="B140" s="186"/>
      <c r="C140" s="14"/>
      <c r="D140" s="178" t="s">
        <v>129</v>
      </c>
      <c r="E140" s="187" t="s">
        <v>1</v>
      </c>
      <c r="F140" s="188" t="s">
        <v>136</v>
      </c>
      <c r="G140" s="14"/>
      <c r="H140" s="189">
        <v>95</v>
      </c>
      <c r="I140" s="190"/>
      <c r="J140" s="14"/>
      <c r="K140" s="14"/>
      <c r="L140" s="186"/>
      <c r="M140" s="191"/>
      <c r="N140" s="192"/>
      <c r="O140" s="192"/>
      <c r="P140" s="192"/>
      <c r="Q140" s="192"/>
      <c r="R140" s="192"/>
      <c r="S140" s="192"/>
      <c r="T140" s="19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87" t="s">
        <v>129</v>
      </c>
      <c r="AU140" s="187" t="s">
        <v>86</v>
      </c>
      <c r="AV140" s="14" t="s">
        <v>127</v>
      </c>
      <c r="AW140" s="14" t="s">
        <v>37</v>
      </c>
      <c r="AX140" s="14" t="s">
        <v>84</v>
      </c>
      <c r="AY140" s="187" t="s">
        <v>120</v>
      </c>
    </row>
    <row r="141" spans="1:65" s="2" customFormat="1" ht="16.5" customHeight="1">
      <c r="A141" s="36"/>
      <c r="B141" s="163"/>
      <c r="C141" s="164" t="s">
        <v>153</v>
      </c>
      <c r="D141" s="164" t="s">
        <v>122</v>
      </c>
      <c r="E141" s="165" t="s">
        <v>154</v>
      </c>
      <c r="F141" s="166" t="s">
        <v>155</v>
      </c>
      <c r="G141" s="167" t="s">
        <v>149</v>
      </c>
      <c r="H141" s="168">
        <v>150</v>
      </c>
      <c r="I141" s="169"/>
      <c r="J141" s="170">
        <f>ROUND(I141*H141,2)</f>
        <v>0</v>
      </c>
      <c r="K141" s="166" t="s">
        <v>126</v>
      </c>
      <c r="L141" s="37"/>
      <c r="M141" s="171" t="s">
        <v>1</v>
      </c>
      <c r="N141" s="172" t="s">
        <v>44</v>
      </c>
      <c r="O141" s="75"/>
      <c r="P141" s="173">
        <f>O141*H141</f>
        <v>0</v>
      </c>
      <c r="Q141" s="173">
        <v>0</v>
      </c>
      <c r="R141" s="173">
        <f>Q141*H141</f>
        <v>0</v>
      </c>
      <c r="S141" s="173">
        <v>0.115</v>
      </c>
      <c r="T141" s="174">
        <f>S141*H141</f>
        <v>17.25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75" t="s">
        <v>127</v>
      </c>
      <c r="AT141" s="175" t="s">
        <v>122</v>
      </c>
      <c r="AU141" s="175" t="s">
        <v>86</v>
      </c>
      <c r="AY141" s="17" t="s">
        <v>120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7" t="s">
        <v>84</v>
      </c>
      <c r="BK141" s="176">
        <f>ROUND(I141*H141,2)</f>
        <v>0</v>
      </c>
      <c r="BL141" s="17" t="s">
        <v>127</v>
      </c>
      <c r="BM141" s="175" t="s">
        <v>156</v>
      </c>
    </row>
    <row r="142" spans="1:51" s="13" customFormat="1" ht="12">
      <c r="A142" s="13"/>
      <c r="B142" s="177"/>
      <c r="C142" s="13"/>
      <c r="D142" s="178" t="s">
        <v>129</v>
      </c>
      <c r="E142" s="179" t="s">
        <v>1</v>
      </c>
      <c r="F142" s="180" t="s">
        <v>157</v>
      </c>
      <c r="G142" s="13"/>
      <c r="H142" s="181">
        <v>130</v>
      </c>
      <c r="I142" s="182"/>
      <c r="J142" s="13"/>
      <c r="K142" s="13"/>
      <c r="L142" s="177"/>
      <c r="M142" s="183"/>
      <c r="N142" s="184"/>
      <c r="O142" s="184"/>
      <c r="P142" s="184"/>
      <c r="Q142" s="184"/>
      <c r="R142" s="184"/>
      <c r="S142" s="184"/>
      <c r="T142" s="18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79" t="s">
        <v>129</v>
      </c>
      <c r="AU142" s="179" t="s">
        <v>86</v>
      </c>
      <c r="AV142" s="13" t="s">
        <v>86</v>
      </c>
      <c r="AW142" s="13" t="s">
        <v>37</v>
      </c>
      <c r="AX142" s="13" t="s">
        <v>79</v>
      </c>
      <c r="AY142" s="179" t="s">
        <v>120</v>
      </c>
    </row>
    <row r="143" spans="1:51" s="13" customFormat="1" ht="12">
      <c r="A143" s="13"/>
      <c r="B143" s="177"/>
      <c r="C143" s="13"/>
      <c r="D143" s="178" t="s">
        <v>129</v>
      </c>
      <c r="E143" s="179" t="s">
        <v>1</v>
      </c>
      <c r="F143" s="180" t="s">
        <v>158</v>
      </c>
      <c r="G143" s="13"/>
      <c r="H143" s="181">
        <v>20</v>
      </c>
      <c r="I143" s="182"/>
      <c r="J143" s="13"/>
      <c r="K143" s="13"/>
      <c r="L143" s="177"/>
      <c r="M143" s="183"/>
      <c r="N143" s="184"/>
      <c r="O143" s="184"/>
      <c r="P143" s="184"/>
      <c r="Q143" s="184"/>
      <c r="R143" s="184"/>
      <c r="S143" s="184"/>
      <c r="T143" s="18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79" t="s">
        <v>129</v>
      </c>
      <c r="AU143" s="179" t="s">
        <v>86</v>
      </c>
      <c r="AV143" s="13" t="s">
        <v>86</v>
      </c>
      <c r="AW143" s="13" t="s">
        <v>37</v>
      </c>
      <c r="AX143" s="13" t="s">
        <v>79</v>
      </c>
      <c r="AY143" s="179" t="s">
        <v>120</v>
      </c>
    </row>
    <row r="144" spans="1:51" s="14" customFormat="1" ht="12">
      <c r="A144" s="14"/>
      <c r="B144" s="186"/>
      <c r="C144" s="14"/>
      <c r="D144" s="178" t="s">
        <v>129</v>
      </c>
      <c r="E144" s="187" t="s">
        <v>1</v>
      </c>
      <c r="F144" s="188" t="s">
        <v>136</v>
      </c>
      <c r="G144" s="14"/>
      <c r="H144" s="189">
        <v>150</v>
      </c>
      <c r="I144" s="190"/>
      <c r="J144" s="14"/>
      <c r="K144" s="14"/>
      <c r="L144" s="186"/>
      <c r="M144" s="191"/>
      <c r="N144" s="192"/>
      <c r="O144" s="192"/>
      <c r="P144" s="192"/>
      <c r="Q144" s="192"/>
      <c r="R144" s="192"/>
      <c r="S144" s="192"/>
      <c r="T144" s="19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87" t="s">
        <v>129</v>
      </c>
      <c r="AU144" s="187" t="s">
        <v>86</v>
      </c>
      <c r="AV144" s="14" t="s">
        <v>127</v>
      </c>
      <c r="AW144" s="14" t="s">
        <v>37</v>
      </c>
      <c r="AX144" s="14" t="s">
        <v>84</v>
      </c>
      <c r="AY144" s="187" t="s">
        <v>120</v>
      </c>
    </row>
    <row r="145" spans="1:65" s="2" customFormat="1" ht="24.15" customHeight="1">
      <c r="A145" s="36"/>
      <c r="B145" s="163"/>
      <c r="C145" s="164" t="s">
        <v>159</v>
      </c>
      <c r="D145" s="164" t="s">
        <v>122</v>
      </c>
      <c r="E145" s="165" t="s">
        <v>160</v>
      </c>
      <c r="F145" s="166" t="s">
        <v>161</v>
      </c>
      <c r="G145" s="167" t="s">
        <v>162</v>
      </c>
      <c r="H145" s="168">
        <v>31.5</v>
      </c>
      <c r="I145" s="169"/>
      <c r="J145" s="170">
        <f>ROUND(I145*H145,2)</f>
        <v>0</v>
      </c>
      <c r="K145" s="166" t="s">
        <v>126</v>
      </c>
      <c r="L145" s="37"/>
      <c r="M145" s="171" t="s">
        <v>1</v>
      </c>
      <c r="N145" s="172" t="s">
        <v>44</v>
      </c>
      <c r="O145" s="75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75" t="s">
        <v>127</v>
      </c>
      <c r="AT145" s="175" t="s">
        <v>122</v>
      </c>
      <c r="AU145" s="175" t="s">
        <v>86</v>
      </c>
      <c r="AY145" s="17" t="s">
        <v>120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7" t="s">
        <v>84</v>
      </c>
      <c r="BK145" s="176">
        <f>ROUND(I145*H145,2)</f>
        <v>0</v>
      </c>
      <c r="BL145" s="17" t="s">
        <v>127</v>
      </c>
      <c r="BM145" s="175" t="s">
        <v>163</v>
      </c>
    </row>
    <row r="146" spans="1:51" s="13" customFormat="1" ht="12">
      <c r="A146" s="13"/>
      <c r="B146" s="177"/>
      <c r="C146" s="13"/>
      <c r="D146" s="178" t="s">
        <v>129</v>
      </c>
      <c r="E146" s="179" t="s">
        <v>1</v>
      </c>
      <c r="F146" s="180" t="s">
        <v>164</v>
      </c>
      <c r="G146" s="13"/>
      <c r="H146" s="181">
        <v>3</v>
      </c>
      <c r="I146" s="182"/>
      <c r="J146" s="13"/>
      <c r="K146" s="13"/>
      <c r="L146" s="177"/>
      <c r="M146" s="183"/>
      <c r="N146" s="184"/>
      <c r="O146" s="184"/>
      <c r="P146" s="184"/>
      <c r="Q146" s="184"/>
      <c r="R146" s="184"/>
      <c r="S146" s="184"/>
      <c r="T146" s="18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79" t="s">
        <v>129</v>
      </c>
      <c r="AU146" s="179" t="s">
        <v>86</v>
      </c>
      <c r="AV146" s="13" t="s">
        <v>86</v>
      </c>
      <c r="AW146" s="13" t="s">
        <v>37</v>
      </c>
      <c r="AX146" s="13" t="s">
        <v>79</v>
      </c>
      <c r="AY146" s="179" t="s">
        <v>120</v>
      </c>
    </row>
    <row r="147" spans="1:51" s="13" customFormat="1" ht="12">
      <c r="A147" s="13"/>
      <c r="B147" s="177"/>
      <c r="C147" s="13"/>
      <c r="D147" s="178" t="s">
        <v>129</v>
      </c>
      <c r="E147" s="179" t="s">
        <v>1</v>
      </c>
      <c r="F147" s="180" t="s">
        <v>165</v>
      </c>
      <c r="G147" s="13"/>
      <c r="H147" s="181">
        <v>19</v>
      </c>
      <c r="I147" s="182"/>
      <c r="J147" s="13"/>
      <c r="K147" s="13"/>
      <c r="L147" s="177"/>
      <c r="M147" s="183"/>
      <c r="N147" s="184"/>
      <c r="O147" s="184"/>
      <c r="P147" s="184"/>
      <c r="Q147" s="184"/>
      <c r="R147" s="184"/>
      <c r="S147" s="184"/>
      <c r="T147" s="18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79" t="s">
        <v>129</v>
      </c>
      <c r="AU147" s="179" t="s">
        <v>86</v>
      </c>
      <c r="AV147" s="13" t="s">
        <v>86</v>
      </c>
      <c r="AW147" s="13" t="s">
        <v>37</v>
      </c>
      <c r="AX147" s="13" t="s">
        <v>79</v>
      </c>
      <c r="AY147" s="179" t="s">
        <v>120</v>
      </c>
    </row>
    <row r="148" spans="1:51" s="13" customFormat="1" ht="12">
      <c r="A148" s="13"/>
      <c r="B148" s="177"/>
      <c r="C148" s="13"/>
      <c r="D148" s="178" t="s">
        <v>129</v>
      </c>
      <c r="E148" s="179" t="s">
        <v>1</v>
      </c>
      <c r="F148" s="180" t="s">
        <v>166</v>
      </c>
      <c r="G148" s="13"/>
      <c r="H148" s="181">
        <v>9.5</v>
      </c>
      <c r="I148" s="182"/>
      <c r="J148" s="13"/>
      <c r="K148" s="13"/>
      <c r="L148" s="177"/>
      <c r="M148" s="183"/>
      <c r="N148" s="184"/>
      <c r="O148" s="184"/>
      <c r="P148" s="184"/>
      <c r="Q148" s="184"/>
      <c r="R148" s="184"/>
      <c r="S148" s="184"/>
      <c r="T148" s="18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79" t="s">
        <v>129</v>
      </c>
      <c r="AU148" s="179" t="s">
        <v>86</v>
      </c>
      <c r="AV148" s="13" t="s">
        <v>86</v>
      </c>
      <c r="AW148" s="13" t="s">
        <v>37</v>
      </c>
      <c r="AX148" s="13" t="s">
        <v>79</v>
      </c>
      <c r="AY148" s="179" t="s">
        <v>120</v>
      </c>
    </row>
    <row r="149" spans="1:51" s="14" customFormat="1" ht="12">
      <c r="A149" s="14"/>
      <c r="B149" s="186"/>
      <c r="C149" s="14"/>
      <c r="D149" s="178" t="s">
        <v>129</v>
      </c>
      <c r="E149" s="187" t="s">
        <v>1</v>
      </c>
      <c r="F149" s="188" t="s">
        <v>136</v>
      </c>
      <c r="G149" s="14"/>
      <c r="H149" s="189">
        <v>31.5</v>
      </c>
      <c r="I149" s="190"/>
      <c r="J149" s="14"/>
      <c r="K149" s="14"/>
      <c r="L149" s="186"/>
      <c r="M149" s="191"/>
      <c r="N149" s="192"/>
      <c r="O149" s="192"/>
      <c r="P149" s="192"/>
      <c r="Q149" s="192"/>
      <c r="R149" s="192"/>
      <c r="S149" s="192"/>
      <c r="T149" s="19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87" t="s">
        <v>129</v>
      </c>
      <c r="AU149" s="187" t="s">
        <v>86</v>
      </c>
      <c r="AV149" s="14" t="s">
        <v>127</v>
      </c>
      <c r="AW149" s="14" t="s">
        <v>37</v>
      </c>
      <c r="AX149" s="14" t="s">
        <v>84</v>
      </c>
      <c r="AY149" s="187" t="s">
        <v>120</v>
      </c>
    </row>
    <row r="150" spans="1:65" s="2" customFormat="1" ht="33" customHeight="1">
      <c r="A150" s="36"/>
      <c r="B150" s="163"/>
      <c r="C150" s="164" t="s">
        <v>167</v>
      </c>
      <c r="D150" s="164" t="s">
        <v>122</v>
      </c>
      <c r="E150" s="165" t="s">
        <v>168</v>
      </c>
      <c r="F150" s="166" t="s">
        <v>169</v>
      </c>
      <c r="G150" s="167" t="s">
        <v>162</v>
      </c>
      <c r="H150" s="168">
        <v>31.5</v>
      </c>
      <c r="I150" s="169"/>
      <c r="J150" s="170">
        <f>ROUND(I150*H150,2)</f>
        <v>0</v>
      </c>
      <c r="K150" s="166" t="s">
        <v>126</v>
      </c>
      <c r="L150" s="37"/>
      <c r="M150" s="171" t="s">
        <v>1</v>
      </c>
      <c r="N150" s="172" t="s">
        <v>44</v>
      </c>
      <c r="O150" s="75"/>
      <c r="P150" s="173">
        <f>O150*H150</f>
        <v>0</v>
      </c>
      <c r="Q150" s="173">
        <v>0</v>
      </c>
      <c r="R150" s="173">
        <f>Q150*H150</f>
        <v>0</v>
      </c>
      <c r="S150" s="173">
        <v>0</v>
      </c>
      <c r="T150" s="17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75" t="s">
        <v>127</v>
      </c>
      <c r="AT150" s="175" t="s">
        <v>122</v>
      </c>
      <c r="AU150" s="175" t="s">
        <v>86</v>
      </c>
      <c r="AY150" s="17" t="s">
        <v>120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7" t="s">
        <v>84</v>
      </c>
      <c r="BK150" s="176">
        <f>ROUND(I150*H150,2)</f>
        <v>0</v>
      </c>
      <c r="BL150" s="17" t="s">
        <v>127</v>
      </c>
      <c r="BM150" s="175" t="s">
        <v>170</v>
      </c>
    </row>
    <row r="151" spans="1:51" s="13" customFormat="1" ht="12">
      <c r="A151" s="13"/>
      <c r="B151" s="177"/>
      <c r="C151" s="13"/>
      <c r="D151" s="178" t="s">
        <v>129</v>
      </c>
      <c r="E151" s="179" t="s">
        <v>1</v>
      </c>
      <c r="F151" s="180" t="s">
        <v>171</v>
      </c>
      <c r="G151" s="13"/>
      <c r="H151" s="181">
        <v>31.5</v>
      </c>
      <c r="I151" s="182"/>
      <c r="J151" s="13"/>
      <c r="K151" s="13"/>
      <c r="L151" s="177"/>
      <c r="M151" s="183"/>
      <c r="N151" s="184"/>
      <c r="O151" s="184"/>
      <c r="P151" s="184"/>
      <c r="Q151" s="184"/>
      <c r="R151" s="184"/>
      <c r="S151" s="184"/>
      <c r="T151" s="18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79" t="s">
        <v>129</v>
      </c>
      <c r="AU151" s="179" t="s">
        <v>86</v>
      </c>
      <c r="AV151" s="13" t="s">
        <v>86</v>
      </c>
      <c r="AW151" s="13" t="s">
        <v>37</v>
      </c>
      <c r="AX151" s="13" t="s">
        <v>84</v>
      </c>
      <c r="AY151" s="179" t="s">
        <v>120</v>
      </c>
    </row>
    <row r="152" spans="1:65" s="2" customFormat="1" ht="44.25" customHeight="1">
      <c r="A152" s="36"/>
      <c r="B152" s="163"/>
      <c r="C152" s="164" t="s">
        <v>172</v>
      </c>
      <c r="D152" s="164" t="s">
        <v>122</v>
      </c>
      <c r="E152" s="165" t="s">
        <v>173</v>
      </c>
      <c r="F152" s="166" t="s">
        <v>174</v>
      </c>
      <c r="G152" s="167" t="s">
        <v>162</v>
      </c>
      <c r="H152" s="168">
        <v>472.5</v>
      </c>
      <c r="I152" s="169"/>
      <c r="J152" s="170">
        <f>ROUND(I152*H152,2)</f>
        <v>0</v>
      </c>
      <c r="K152" s="166" t="s">
        <v>126</v>
      </c>
      <c r="L152" s="37"/>
      <c r="M152" s="171" t="s">
        <v>1</v>
      </c>
      <c r="N152" s="172" t="s">
        <v>44</v>
      </c>
      <c r="O152" s="75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75" t="s">
        <v>127</v>
      </c>
      <c r="AT152" s="175" t="s">
        <v>122</v>
      </c>
      <c r="AU152" s="175" t="s">
        <v>86</v>
      </c>
      <c r="AY152" s="17" t="s">
        <v>120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7" t="s">
        <v>84</v>
      </c>
      <c r="BK152" s="176">
        <f>ROUND(I152*H152,2)</f>
        <v>0</v>
      </c>
      <c r="BL152" s="17" t="s">
        <v>127</v>
      </c>
      <c r="BM152" s="175" t="s">
        <v>175</v>
      </c>
    </row>
    <row r="153" spans="1:51" s="13" customFormat="1" ht="12">
      <c r="A153" s="13"/>
      <c r="B153" s="177"/>
      <c r="C153" s="13"/>
      <c r="D153" s="178" t="s">
        <v>129</v>
      </c>
      <c r="E153" s="179" t="s">
        <v>1</v>
      </c>
      <c r="F153" s="180" t="s">
        <v>176</v>
      </c>
      <c r="G153" s="13"/>
      <c r="H153" s="181">
        <v>472.5</v>
      </c>
      <c r="I153" s="182"/>
      <c r="J153" s="13"/>
      <c r="K153" s="13"/>
      <c r="L153" s="177"/>
      <c r="M153" s="183"/>
      <c r="N153" s="184"/>
      <c r="O153" s="184"/>
      <c r="P153" s="184"/>
      <c r="Q153" s="184"/>
      <c r="R153" s="184"/>
      <c r="S153" s="184"/>
      <c r="T153" s="18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79" t="s">
        <v>129</v>
      </c>
      <c r="AU153" s="179" t="s">
        <v>86</v>
      </c>
      <c r="AV153" s="13" t="s">
        <v>86</v>
      </c>
      <c r="AW153" s="13" t="s">
        <v>37</v>
      </c>
      <c r="AX153" s="13" t="s">
        <v>84</v>
      </c>
      <c r="AY153" s="179" t="s">
        <v>120</v>
      </c>
    </row>
    <row r="154" spans="1:65" s="2" customFormat="1" ht="24.15" customHeight="1">
      <c r="A154" s="36"/>
      <c r="B154" s="163"/>
      <c r="C154" s="164" t="s">
        <v>177</v>
      </c>
      <c r="D154" s="164" t="s">
        <v>122</v>
      </c>
      <c r="E154" s="165" t="s">
        <v>178</v>
      </c>
      <c r="F154" s="166" t="s">
        <v>179</v>
      </c>
      <c r="G154" s="167" t="s">
        <v>125</v>
      </c>
      <c r="H154" s="168">
        <v>260</v>
      </c>
      <c r="I154" s="169"/>
      <c r="J154" s="170">
        <f>ROUND(I154*H154,2)</f>
        <v>0</v>
      </c>
      <c r="K154" s="166" t="s">
        <v>126</v>
      </c>
      <c r="L154" s="37"/>
      <c r="M154" s="171" t="s">
        <v>1</v>
      </c>
      <c r="N154" s="172" t="s">
        <v>44</v>
      </c>
      <c r="O154" s="75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75" t="s">
        <v>127</v>
      </c>
      <c r="AT154" s="175" t="s">
        <v>122</v>
      </c>
      <c r="AU154" s="175" t="s">
        <v>86</v>
      </c>
      <c r="AY154" s="17" t="s">
        <v>120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7" t="s">
        <v>84</v>
      </c>
      <c r="BK154" s="176">
        <f>ROUND(I154*H154,2)</f>
        <v>0</v>
      </c>
      <c r="BL154" s="17" t="s">
        <v>127</v>
      </c>
      <c r="BM154" s="175" t="s">
        <v>180</v>
      </c>
    </row>
    <row r="155" spans="1:51" s="13" customFormat="1" ht="12">
      <c r="A155" s="13"/>
      <c r="B155" s="177"/>
      <c r="C155" s="13"/>
      <c r="D155" s="178" t="s">
        <v>129</v>
      </c>
      <c r="E155" s="179" t="s">
        <v>1</v>
      </c>
      <c r="F155" s="180" t="s">
        <v>135</v>
      </c>
      <c r="G155" s="13"/>
      <c r="H155" s="181">
        <v>260</v>
      </c>
      <c r="I155" s="182"/>
      <c r="J155" s="13"/>
      <c r="K155" s="13"/>
      <c r="L155" s="177"/>
      <c r="M155" s="183"/>
      <c r="N155" s="184"/>
      <c r="O155" s="184"/>
      <c r="P155" s="184"/>
      <c r="Q155" s="184"/>
      <c r="R155" s="184"/>
      <c r="S155" s="184"/>
      <c r="T155" s="18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79" t="s">
        <v>129</v>
      </c>
      <c r="AU155" s="179" t="s">
        <v>86</v>
      </c>
      <c r="AV155" s="13" t="s">
        <v>86</v>
      </c>
      <c r="AW155" s="13" t="s">
        <v>37</v>
      </c>
      <c r="AX155" s="13" t="s">
        <v>84</v>
      </c>
      <c r="AY155" s="179" t="s">
        <v>120</v>
      </c>
    </row>
    <row r="156" spans="1:63" s="12" customFormat="1" ht="22.8" customHeight="1">
      <c r="A156" s="12"/>
      <c r="B156" s="150"/>
      <c r="C156" s="12"/>
      <c r="D156" s="151" t="s">
        <v>78</v>
      </c>
      <c r="E156" s="161" t="s">
        <v>146</v>
      </c>
      <c r="F156" s="161" t="s">
        <v>181</v>
      </c>
      <c r="G156" s="12"/>
      <c r="H156" s="12"/>
      <c r="I156" s="153"/>
      <c r="J156" s="162">
        <f>BK156</f>
        <v>0</v>
      </c>
      <c r="K156" s="12"/>
      <c r="L156" s="150"/>
      <c r="M156" s="155"/>
      <c r="N156" s="156"/>
      <c r="O156" s="156"/>
      <c r="P156" s="157">
        <f>SUM(P157:P189)</f>
        <v>0</v>
      </c>
      <c r="Q156" s="156"/>
      <c r="R156" s="157">
        <f>SUM(R157:R189)</f>
        <v>221.14418</v>
      </c>
      <c r="S156" s="156"/>
      <c r="T156" s="158">
        <f>SUM(T157:T189)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1" t="s">
        <v>84</v>
      </c>
      <c r="AT156" s="159" t="s">
        <v>78</v>
      </c>
      <c r="AU156" s="159" t="s">
        <v>84</v>
      </c>
      <c r="AY156" s="151" t="s">
        <v>120</v>
      </c>
      <c r="BK156" s="160">
        <f>SUM(BK157:BK189)</f>
        <v>0</v>
      </c>
    </row>
    <row r="157" spans="1:65" s="2" customFormat="1" ht="16.5" customHeight="1">
      <c r="A157" s="36"/>
      <c r="B157" s="163"/>
      <c r="C157" s="164" t="s">
        <v>182</v>
      </c>
      <c r="D157" s="164" t="s">
        <v>122</v>
      </c>
      <c r="E157" s="165" t="s">
        <v>183</v>
      </c>
      <c r="F157" s="166" t="s">
        <v>184</v>
      </c>
      <c r="G157" s="167" t="s">
        <v>149</v>
      </c>
      <c r="H157" s="168">
        <v>95</v>
      </c>
      <c r="I157" s="169"/>
      <c r="J157" s="170">
        <f>ROUND(I157*H157,2)</f>
        <v>0</v>
      </c>
      <c r="K157" s="166" t="s">
        <v>126</v>
      </c>
      <c r="L157" s="37"/>
      <c r="M157" s="171" t="s">
        <v>1</v>
      </c>
      <c r="N157" s="172" t="s">
        <v>44</v>
      </c>
      <c r="O157" s="75"/>
      <c r="P157" s="173">
        <f>O157*H157</f>
        <v>0</v>
      </c>
      <c r="Q157" s="173">
        <v>0</v>
      </c>
      <c r="R157" s="173">
        <f>Q157*H157</f>
        <v>0</v>
      </c>
      <c r="S157" s="173">
        <v>0</v>
      </c>
      <c r="T157" s="174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75" t="s">
        <v>127</v>
      </c>
      <c r="AT157" s="175" t="s">
        <v>122</v>
      </c>
      <c r="AU157" s="175" t="s">
        <v>86</v>
      </c>
      <c r="AY157" s="17" t="s">
        <v>120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7" t="s">
        <v>84</v>
      </c>
      <c r="BK157" s="176">
        <f>ROUND(I157*H157,2)</f>
        <v>0</v>
      </c>
      <c r="BL157" s="17" t="s">
        <v>127</v>
      </c>
      <c r="BM157" s="175" t="s">
        <v>185</v>
      </c>
    </row>
    <row r="158" spans="1:51" s="13" customFormat="1" ht="12">
      <c r="A158" s="13"/>
      <c r="B158" s="177"/>
      <c r="C158" s="13"/>
      <c r="D158" s="178" t="s">
        <v>129</v>
      </c>
      <c r="E158" s="179" t="s">
        <v>1</v>
      </c>
      <c r="F158" s="180" t="s">
        <v>186</v>
      </c>
      <c r="G158" s="13"/>
      <c r="H158" s="181">
        <v>95</v>
      </c>
      <c r="I158" s="182"/>
      <c r="J158" s="13"/>
      <c r="K158" s="13"/>
      <c r="L158" s="177"/>
      <c r="M158" s="183"/>
      <c r="N158" s="184"/>
      <c r="O158" s="184"/>
      <c r="P158" s="184"/>
      <c r="Q158" s="184"/>
      <c r="R158" s="184"/>
      <c r="S158" s="184"/>
      <c r="T158" s="18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79" t="s">
        <v>129</v>
      </c>
      <c r="AU158" s="179" t="s">
        <v>86</v>
      </c>
      <c r="AV158" s="13" t="s">
        <v>86</v>
      </c>
      <c r="AW158" s="13" t="s">
        <v>37</v>
      </c>
      <c r="AX158" s="13" t="s">
        <v>84</v>
      </c>
      <c r="AY158" s="179" t="s">
        <v>120</v>
      </c>
    </row>
    <row r="159" spans="1:65" s="2" customFormat="1" ht="16.5" customHeight="1">
      <c r="A159" s="36"/>
      <c r="B159" s="163"/>
      <c r="C159" s="194" t="s">
        <v>187</v>
      </c>
      <c r="D159" s="194" t="s">
        <v>188</v>
      </c>
      <c r="E159" s="195" t="s">
        <v>189</v>
      </c>
      <c r="F159" s="196" t="s">
        <v>190</v>
      </c>
      <c r="G159" s="197" t="s">
        <v>191</v>
      </c>
      <c r="H159" s="198">
        <v>36.1</v>
      </c>
      <c r="I159" s="199"/>
      <c r="J159" s="200">
        <f>ROUND(I159*H159,2)</f>
        <v>0</v>
      </c>
      <c r="K159" s="196" t="s">
        <v>126</v>
      </c>
      <c r="L159" s="201"/>
      <c r="M159" s="202" t="s">
        <v>1</v>
      </c>
      <c r="N159" s="203" t="s">
        <v>44</v>
      </c>
      <c r="O159" s="75"/>
      <c r="P159" s="173">
        <f>O159*H159</f>
        <v>0</v>
      </c>
      <c r="Q159" s="173">
        <v>1</v>
      </c>
      <c r="R159" s="173">
        <f>Q159*H159</f>
        <v>36.1</v>
      </c>
      <c r="S159" s="173">
        <v>0</v>
      </c>
      <c r="T159" s="174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75" t="s">
        <v>167</v>
      </c>
      <c r="AT159" s="175" t="s">
        <v>188</v>
      </c>
      <c r="AU159" s="175" t="s">
        <v>86</v>
      </c>
      <c r="AY159" s="17" t="s">
        <v>120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7" t="s">
        <v>84</v>
      </c>
      <c r="BK159" s="176">
        <f>ROUND(I159*H159,2)</f>
        <v>0</v>
      </c>
      <c r="BL159" s="17" t="s">
        <v>127</v>
      </c>
      <c r="BM159" s="175" t="s">
        <v>192</v>
      </c>
    </row>
    <row r="160" spans="1:51" s="13" customFormat="1" ht="12">
      <c r="A160" s="13"/>
      <c r="B160" s="177"/>
      <c r="C160" s="13"/>
      <c r="D160" s="178" t="s">
        <v>129</v>
      </c>
      <c r="E160" s="179" t="s">
        <v>1</v>
      </c>
      <c r="F160" s="180" t="s">
        <v>193</v>
      </c>
      <c r="G160" s="13"/>
      <c r="H160" s="181">
        <v>36.1</v>
      </c>
      <c r="I160" s="182"/>
      <c r="J160" s="13"/>
      <c r="K160" s="13"/>
      <c r="L160" s="177"/>
      <c r="M160" s="183"/>
      <c r="N160" s="184"/>
      <c r="O160" s="184"/>
      <c r="P160" s="184"/>
      <c r="Q160" s="184"/>
      <c r="R160" s="184"/>
      <c r="S160" s="184"/>
      <c r="T160" s="18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79" t="s">
        <v>129</v>
      </c>
      <c r="AU160" s="179" t="s">
        <v>86</v>
      </c>
      <c r="AV160" s="13" t="s">
        <v>86</v>
      </c>
      <c r="AW160" s="13" t="s">
        <v>37</v>
      </c>
      <c r="AX160" s="13" t="s">
        <v>84</v>
      </c>
      <c r="AY160" s="179" t="s">
        <v>120</v>
      </c>
    </row>
    <row r="161" spans="1:65" s="2" customFormat="1" ht="37.8" customHeight="1">
      <c r="A161" s="36"/>
      <c r="B161" s="163"/>
      <c r="C161" s="164" t="s">
        <v>194</v>
      </c>
      <c r="D161" s="164" t="s">
        <v>122</v>
      </c>
      <c r="E161" s="165" t="s">
        <v>195</v>
      </c>
      <c r="F161" s="166" t="s">
        <v>196</v>
      </c>
      <c r="G161" s="167" t="s">
        <v>149</v>
      </c>
      <c r="H161" s="168">
        <v>95</v>
      </c>
      <c r="I161" s="169"/>
      <c r="J161" s="170">
        <f>ROUND(I161*H161,2)</f>
        <v>0</v>
      </c>
      <c r="K161" s="166" t="s">
        <v>126</v>
      </c>
      <c r="L161" s="37"/>
      <c r="M161" s="171" t="s">
        <v>1</v>
      </c>
      <c r="N161" s="172" t="s">
        <v>44</v>
      </c>
      <c r="O161" s="75"/>
      <c r="P161" s="173">
        <f>O161*H161</f>
        <v>0</v>
      </c>
      <c r="Q161" s="173">
        <v>0.3153</v>
      </c>
      <c r="R161" s="173">
        <f>Q161*H161</f>
        <v>29.953500000000002</v>
      </c>
      <c r="S161" s="173">
        <v>0</v>
      </c>
      <c r="T161" s="17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75" t="s">
        <v>127</v>
      </c>
      <c r="AT161" s="175" t="s">
        <v>122</v>
      </c>
      <c r="AU161" s="175" t="s">
        <v>86</v>
      </c>
      <c r="AY161" s="17" t="s">
        <v>120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7" t="s">
        <v>84</v>
      </c>
      <c r="BK161" s="176">
        <f>ROUND(I161*H161,2)</f>
        <v>0</v>
      </c>
      <c r="BL161" s="17" t="s">
        <v>127</v>
      </c>
      <c r="BM161" s="175" t="s">
        <v>197</v>
      </c>
    </row>
    <row r="162" spans="1:51" s="13" customFormat="1" ht="12">
      <c r="A162" s="13"/>
      <c r="B162" s="177"/>
      <c r="C162" s="13"/>
      <c r="D162" s="178" t="s">
        <v>129</v>
      </c>
      <c r="E162" s="179" t="s">
        <v>1</v>
      </c>
      <c r="F162" s="180" t="s">
        <v>186</v>
      </c>
      <c r="G162" s="13"/>
      <c r="H162" s="181">
        <v>95</v>
      </c>
      <c r="I162" s="182"/>
      <c r="J162" s="13"/>
      <c r="K162" s="13"/>
      <c r="L162" s="177"/>
      <c r="M162" s="183"/>
      <c r="N162" s="184"/>
      <c r="O162" s="184"/>
      <c r="P162" s="184"/>
      <c r="Q162" s="184"/>
      <c r="R162" s="184"/>
      <c r="S162" s="184"/>
      <c r="T162" s="18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79" t="s">
        <v>129</v>
      </c>
      <c r="AU162" s="179" t="s">
        <v>86</v>
      </c>
      <c r="AV162" s="13" t="s">
        <v>86</v>
      </c>
      <c r="AW162" s="13" t="s">
        <v>37</v>
      </c>
      <c r="AX162" s="13" t="s">
        <v>84</v>
      </c>
      <c r="AY162" s="179" t="s">
        <v>120</v>
      </c>
    </row>
    <row r="163" spans="1:65" s="2" customFormat="1" ht="24.15" customHeight="1">
      <c r="A163" s="36"/>
      <c r="B163" s="163"/>
      <c r="C163" s="194" t="s">
        <v>198</v>
      </c>
      <c r="D163" s="194" t="s">
        <v>188</v>
      </c>
      <c r="E163" s="195" t="s">
        <v>199</v>
      </c>
      <c r="F163" s="196" t="s">
        <v>200</v>
      </c>
      <c r="G163" s="197" t="s">
        <v>125</v>
      </c>
      <c r="H163" s="198">
        <v>209</v>
      </c>
      <c r="I163" s="199"/>
      <c r="J163" s="200">
        <f>ROUND(I163*H163,2)</f>
        <v>0</v>
      </c>
      <c r="K163" s="196" t="s">
        <v>126</v>
      </c>
      <c r="L163" s="201"/>
      <c r="M163" s="202" t="s">
        <v>1</v>
      </c>
      <c r="N163" s="203" t="s">
        <v>44</v>
      </c>
      <c r="O163" s="75"/>
      <c r="P163" s="173">
        <f>O163*H163</f>
        <v>0</v>
      </c>
      <c r="Q163" s="173">
        <v>0.0004</v>
      </c>
      <c r="R163" s="173">
        <f>Q163*H163</f>
        <v>0.08360000000000001</v>
      </c>
      <c r="S163" s="173">
        <v>0</v>
      </c>
      <c r="T163" s="17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75" t="s">
        <v>167</v>
      </c>
      <c r="AT163" s="175" t="s">
        <v>188</v>
      </c>
      <c r="AU163" s="175" t="s">
        <v>86</v>
      </c>
      <c r="AY163" s="17" t="s">
        <v>120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7" t="s">
        <v>84</v>
      </c>
      <c r="BK163" s="176">
        <f>ROUND(I163*H163,2)</f>
        <v>0</v>
      </c>
      <c r="BL163" s="17" t="s">
        <v>127</v>
      </c>
      <c r="BM163" s="175" t="s">
        <v>201</v>
      </c>
    </row>
    <row r="164" spans="1:51" s="13" customFormat="1" ht="12">
      <c r="A164" s="13"/>
      <c r="B164" s="177"/>
      <c r="C164" s="13"/>
      <c r="D164" s="178" t="s">
        <v>129</v>
      </c>
      <c r="E164" s="179" t="s">
        <v>1</v>
      </c>
      <c r="F164" s="180" t="s">
        <v>202</v>
      </c>
      <c r="G164" s="13"/>
      <c r="H164" s="181">
        <v>209</v>
      </c>
      <c r="I164" s="182"/>
      <c r="J164" s="13"/>
      <c r="K164" s="13"/>
      <c r="L164" s="177"/>
      <c r="M164" s="183"/>
      <c r="N164" s="184"/>
      <c r="O164" s="184"/>
      <c r="P164" s="184"/>
      <c r="Q164" s="184"/>
      <c r="R164" s="184"/>
      <c r="S164" s="184"/>
      <c r="T164" s="18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79" t="s">
        <v>129</v>
      </c>
      <c r="AU164" s="179" t="s">
        <v>86</v>
      </c>
      <c r="AV164" s="13" t="s">
        <v>86</v>
      </c>
      <c r="AW164" s="13" t="s">
        <v>37</v>
      </c>
      <c r="AX164" s="13" t="s">
        <v>84</v>
      </c>
      <c r="AY164" s="179" t="s">
        <v>120</v>
      </c>
    </row>
    <row r="165" spans="1:65" s="2" customFormat="1" ht="16.5" customHeight="1">
      <c r="A165" s="36"/>
      <c r="B165" s="163"/>
      <c r="C165" s="164" t="s">
        <v>8</v>
      </c>
      <c r="D165" s="164" t="s">
        <v>122</v>
      </c>
      <c r="E165" s="165" t="s">
        <v>203</v>
      </c>
      <c r="F165" s="166" t="s">
        <v>204</v>
      </c>
      <c r="G165" s="167" t="s">
        <v>125</v>
      </c>
      <c r="H165" s="168">
        <v>95</v>
      </c>
      <c r="I165" s="169"/>
      <c r="J165" s="170">
        <f>ROUND(I165*H165,2)</f>
        <v>0</v>
      </c>
      <c r="K165" s="166" t="s">
        <v>126</v>
      </c>
      <c r="L165" s="37"/>
      <c r="M165" s="171" t="s">
        <v>1</v>
      </c>
      <c r="N165" s="172" t="s">
        <v>44</v>
      </c>
      <c r="O165" s="75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75" t="s">
        <v>127</v>
      </c>
      <c r="AT165" s="175" t="s">
        <v>122</v>
      </c>
      <c r="AU165" s="175" t="s">
        <v>86</v>
      </c>
      <c r="AY165" s="17" t="s">
        <v>120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7" t="s">
        <v>84</v>
      </c>
      <c r="BK165" s="176">
        <f>ROUND(I165*H165,2)</f>
        <v>0</v>
      </c>
      <c r="BL165" s="17" t="s">
        <v>127</v>
      </c>
      <c r="BM165" s="175" t="s">
        <v>205</v>
      </c>
    </row>
    <row r="166" spans="1:51" s="13" customFormat="1" ht="12">
      <c r="A166" s="13"/>
      <c r="B166" s="177"/>
      <c r="C166" s="13"/>
      <c r="D166" s="178" t="s">
        <v>129</v>
      </c>
      <c r="E166" s="179" t="s">
        <v>1</v>
      </c>
      <c r="F166" s="180" t="s">
        <v>206</v>
      </c>
      <c r="G166" s="13"/>
      <c r="H166" s="181">
        <v>95</v>
      </c>
      <c r="I166" s="182"/>
      <c r="J166" s="13"/>
      <c r="K166" s="13"/>
      <c r="L166" s="177"/>
      <c r="M166" s="183"/>
      <c r="N166" s="184"/>
      <c r="O166" s="184"/>
      <c r="P166" s="184"/>
      <c r="Q166" s="184"/>
      <c r="R166" s="184"/>
      <c r="S166" s="184"/>
      <c r="T166" s="18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79" t="s">
        <v>129</v>
      </c>
      <c r="AU166" s="179" t="s">
        <v>86</v>
      </c>
      <c r="AV166" s="13" t="s">
        <v>86</v>
      </c>
      <c r="AW166" s="13" t="s">
        <v>37</v>
      </c>
      <c r="AX166" s="13" t="s">
        <v>84</v>
      </c>
      <c r="AY166" s="179" t="s">
        <v>120</v>
      </c>
    </row>
    <row r="167" spans="1:65" s="2" customFormat="1" ht="16.5" customHeight="1">
      <c r="A167" s="36"/>
      <c r="B167" s="163"/>
      <c r="C167" s="164" t="s">
        <v>207</v>
      </c>
      <c r="D167" s="164" t="s">
        <v>122</v>
      </c>
      <c r="E167" s="165" t="s">
        <v>208</v>
      </c>
      <c r="F167" s="166" t="s">
        <v>209</v>
      </c>
      <c r="G167" s="167" t="s">
        <v>125</v>
      </c>
      <c r="H167" s="168">
        <v>260</v>
      </c>
      <c r="I167" s="169"/>
      <c r="J167" s="170">
        <f>ROUND(I167*H167,2)</f>
        <v>0</v>
      </c>
      <c r="K167" s="166" t="s">
        <v>126</v>
      </c>
      <c r="L167" s="37"/>
      <c r="M167" s="171" t="s">
        <v>1</v>
      </c>
      <c r="N167" s="172" t="s">
        <v>44</v>
      </c>
      <c r="O167" s="75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75" t="s">
        <v>127</v>
      </c>
      <c r="AT167" s="175" t="s">
        <v>122</v>
      </c>
      <c r="AU167" s="175" t="s">
        <v>86</v>
      </c>
      <c r="AY167" s="17" t="s">
        <v>120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7" t="s">
        <v>84</v>
      </c>
      <c r="BK167" s="176">
        <f>ROUND(I167*H167,2)</f>
        <v>0</v>
      </c>
      <c r="BL167" s="17" t="s">
        <v>127</v>
      </c>
      <c r="BM167" s="175" t="s">
        <v>210</v>
      </c>
    </row>
    <row r="168" spans="1:51" s="13" customFormat="1" ht="12">
      <c r="A168" s="13"/>
      <c r="B168" s="177"/>
      <c r="C168" s="13"/>
      <c r="D168" s="178" t="s">
        <v>129</v>
      </c>
      <c r="E168" s="179" t="s">
        <v>1</v>
      </c>
      <c r="F168" s="180" t="s">
        <v>135</v>
      </c>
      <c r="G168" s="13"/>
      <c r="H168" s="181">
        <v>260</v>
      </c>
      <c r="I168" s="182"/>
      <c r="J168" s="13"/>
      <c r="K168" s="13"/>
      <c r="L168" s="177"/>
      <c r="M168" s="183"/>
      <c r="N168" s="184"/>
      <c r="O168" s="184"/>
      <c r="P168" s="184"/>
      <c r="Q168" s="184"/>
      <c r="R168" s="184"/>
      <c r="S168" s="184"/>
      <c r="T168" s="18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79" t="s">
        <v>129</v>
      </c>
      <c r="AU168" s="179" t="s">
        <v>86</v>
      </c>
      <c r="AV168" s="13" t="s">
        <v>86</v>
      </c>
      <c r="AW168" s="13" t="s">
        <v>37</v>
      </c>
      <c r="AX168" s="13" t="s">
        <v>84</v>
      </c>
      <c r="AY168" s="179" t="s">
        <v>120</v>
      </c>
    </row>
    <row r="169" spans="1:65" s="2" customFormat="1" ht="24.15" customHeight="1">
      <c r="A169" s="36"/>
      <c r="B169" s="163"/>
      <c r="C169" s="164" t="s">
        <v>211</v>
      </c>
      <c r="D169" s="164" t="s">
        <v>122</v>
      </c>
      <c r="E169" s="165" t="s">
        <v>212</v>
      </c>
      <c r="F169" s="166" t="s">
        <v>213</v>
      </c>
      <c r="G169" s="167" t="s">
        <v>125</v>
      </c>
      <c r="H169" s="168">
        <v>307.5</v>
      </c>
      <c r="I169" s="169"/>
      <c r="J169" s="170">
        <f>ROUND(I169*H169,2)</f>
        <v>0</v>
      </c>
      <c r="K169" s="166" t="s">
        <v>126</v>
      </c>
      <c r="L169" s="37"/>
      <c r="M169" s="171" t="s">
        <v>1</v>
      </c>
      <c r="N169" s="172" t="s">
        <v>44</v>
      </c>
      <c r="O169" s="75"/>
      <c r="P169" s="173">
        <f>O169*H169</f>
        <v>0</v>
      </c>
      <c r="Q169" s="173">
        <v>0</v>
      </c>
      <c r="R169" s="173">
        <f>Q169*H169</f>
        <v>0</v>
      </c>
      <c r="S169" s="173">
        <v>0</v>
      </c>
      <c r="T169" s="174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75" t="s">
        <v>127</v>
      </c>
      <c r="AT169" s="175" t="s">
        <v>122</v>
      </c>
      <c r="AU169" s="175" t="s">
        <v>86</v>
      </c>
      <c r="AY169" s="17" t="s">
        <v>120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7" t="s">
        <v>84</v>
      </c>
      <c r="BK169" s="176">
        <f>ROUND(I169*H169,2)</f>
        <v>0</v>
      </c>
      <c r="BL169" s="17" t="s">
        <v>127</v>
      </c>
      <c r="BM169" s="175" t="s">
        <v>214</v>
      </c>
    </row>
    <row r="170" spans="1:51" s="13" customFormat="1" ht="12">
      <c r="A170" s="13"/>
      <c r="B170" s="177"/>
      <c r="C170" s="13"/>
      <c r="D170" s="178" t="s">
        <v>129</v>
      </c>
      <c r="E170" s="179" t="s">
        <v>1</v>
      </c>
      <c r="F170" s="180" t="s">
        <v>215</v>
      </c>
      <c r="G170" s="13"/>
      <c r="H170" s="181">
        <v>307.5</v>
      </c>
      <c r="I170" s="182"/>
      <c r="J170" s="13"/>
      <c r="K170" s="13"/>
      <c r="L170" s="177"/>
      <c r="M170" s="183"/>
      <c r="N170" s="184"/>
      <c r="O170" s="184"/>
      <c r="P170" s="184"/>
      <c r="Q170" s="184"/>
      <c r="R170" s="184"/>
      <c r="S170" s="184"/>
      <c r="T170" s="18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79" t="s">
        <v>129</v>
      </c>
      <c r="AU170" s="179" t="s">
        <v>86</v>
      </c>
      <c r="AV170" s="13" t="s">
        <v>86</v>
      </c>
      <c r="AW170" s="13" t="s">
        <v>37</v>
      </c>
      <c r="AX170" s="13" t="s">
        <v>84</v>
      </c>
      <c r="AY170" s="179" t="s">
        <v>120</v>
      </c>
    </row>
    <row r="171" spans="1:65" s="2" customFormat="1" ht="33" customHeight="1">
      <c r="A171" s="36"/>
      <c r="B171" s="163"/>
      <c r="C171" s="164" t="s">
        <v>216</v>
      </c>
      <c r="D171" s="164" t="s">
        <v>122</v>
      </c>
      <c r="E171" s="165" t="s">
        <v>217</v>
      </c>
      <c r="F171" s="166" t="s">
        <v>218</v>
      </c>
      <c r="G171" s="167" t="s">
        <v>125</v>
      </c>
      <c r="H171" s="168">
        <v>71.25</v>
      </c>
      <c r="I171" s="169"/>
      <c r="J171" s="170">
        <f>ROUND(I171*H171,2)</f>
        <v>0</v>
      </c>
      <c r="K171" s="166" t="s">
        <v>126</v>
      </c>
      <c r="L171" s="37"/>
      <c r="M171" s="171" t="s">
        <v>1</v>
      </c>
      <c r="N171" s="172" t="s">
        <v>44</v>
      </c>
      <c r="O171" s="75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75" t="s">
        <v>127</v>
      </c>
      <c r="AT171" s="175" t="s">
        <v>122</v>
      </c>
      <c r="AU171" s="175" t="s">
        <v>86</v>
      </c>
      <c r="AY171" s="17" t="s">
        <v>120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7" t="s">
        <v>84</v>
      </c>
      <c r="BK171" s="176">
        <f>ROUND(I171*H171,2)</f>
        <v>0</v>
      </c>
      <c r="BL171" s="17" t="s">
        <v>127</v>
      </c>
      <c r="BM171" s="175" t="s">
        <v>219</v>
      </c>
    </row>
    <row r="172" spans="1:51" s="13" customFormat="1" ht="12">
      <c r="A172" s="13"/>
      <c r="B172" s="177"/>
      <c r="C172" s="13"/>
      <c r="D172" s="178" t="s">
        <v>129</v>
      </c>
      <c r="E172" s="179" t="s">
        <v>1</v>
      </c>
      <c r="F172" s="180" t="s">
        <v>220</v>
      </c>
      <c r="G172" s="13"/>
      <c r="H172" s="181">
        <v>3</v>
      </c>
      <c r="I172" s="182"/>
      <c r="J172" s="13"/>
      <c r="K172" s="13"/>
      <c r="L172" s="177"/>
      <c r="M172" s="183"/>
      <c r="N172" s="184"/>
      <c r="O172" s="184"/>
      <c r="P172" s="184"/>
      <c r="Q172" s="184"/>
      <c r="R172" s="184"/>
      <c r="S172" s="184"/>
      <c r="T172" s="18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79" t="s">
        <v>129</v>
      </c>
      <c r="AU172" s="179" t="s">
        <v>86</v>
      </c>
      <c r="AV172" s="13" t="s">
        <v>86</v>
      </c>
      <c r="AW172" s="13" t="s">
        <v>37</v>
      </c>
      <c r="AX172" s="13" t="s">
        <v>79</v>
      </c>
      <c r="AY172" s="179" t="s">
        <v>120</v>
      </c>
    </row>
    <row r="173" spans="1:51" s="13" customFormat="1" ht="12">
      <c r="A173" s="13"/>
      <c r="B173" s="177"/>
      <c r="C173" s="13"/>
      <c r="D173" s="178" t="s">
        <v>129</v>
      </c>
      <c r="E173" s="179" t="s">
        <v>1</v>
      </c>
      <c r="F173" s="180" t="s">
        <v>221</v>
      </c>
      <c r="G173" s="13"/>
      <c r="H173" s="181">
        <v>71.25</v>
      </c>
      <c r="I173" s="182"/>
      <c r="J173" s="13"/>
      <c r="K173" s="13"/>
      <c r="L173" s="177"/>
      <c r="M173" s="183"/>
      <c r="N173" s="184"/>
      <c r="O173" s="184"/>
      <c r="P173" s="184"/>
      <c r="Q173" s="184"/>
      <c r="R173" s="184"/>
      <c r="S173" s="184"/>
      <c r="T173" s="18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79" t="s">
        <v>129</v>
      </c>
      <c r="AU173" s="179" t="s">
        <v>86</v>
      </c>
      <c r="AV173" s="13" t="s">
        <v>86</v>
      </c>
      <c r="AW173" s="13" t="s">
        <v>37</v>
      </c>
      <c r="AX173" s="13" t="s">
        <v>84</v>
      </c>
      <c r="AY173" s="179" t="s">
        <v>120</v>
      </c>
    </row>
    <row r="174" spans="1:65" s="2" customFormat="1" ht="24.15" customHeight="1">
      <c r="A174" s="36"/>
      <c r="B174" s="163"/>
      <c r="C174" s="164" t="s">
        <v>222</v>
      </c>
      <c r="D174" s="164" t="s">
        <v>122</v>
      </c>
      <c r="E174" s="165" t="s">
        <v>223</v>
      </c>
      <c r="F174" s="166" t="s">
        <v>224</v>
      </c>
      <c r="G174" s="167" t="s">
        <v>125</v>
      </c>
      <c r="H174" s="168">
        <v>95</v>
      </c>
      <c r="I174" s="169"/>
      <c r="J174" s="170">
        <f>ROUND(I174*H174,2)</f>
        <v>0</v>
      </c>
      <c r="K174" s="166" t="s">
        <v>126</v>
      </c>
      <c r="L174" s="37"/>
      <c r="M174" s="171" t="s">
        <v>1</v>
      </c>
      <c r="N174" s="172" t="s">
        <v>44</v>
      </c>
      <c r="O174" s="75"/>
      <c r="P174" s="173">
        <f>O174*H174</f>
        <v>0</v>
      </c>
      <c r="Q174" s="173">
        <v>0</v>
      </c>
      <c r="R174" s="173">
        <f>Q174*H174</f>
        <v>0</v>
      </c>
      <c r="S174" s="173">
        <v>0</v>
      </c>
      <c r="T174" s="17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75" t="s">
        <v>127</v>
      </c>
      <c r="AT174" s="175" t="s">
        <v>122</v>
      </c>
      <c r="AU174" s="175" t="s">
        <v>86</v>
      </c>
      <c r="AY174" s="17" t="s">
        <v>120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7" t="s">
        <v>84</v>
      </c>
      <c r="BK174" s="176">
        <f>ROUND(I174*H174,2)</f>
        <v>0</v>
      </c>
      <c r="BL174" s="17" t="s">
        <v>127</v>
      </c>
      <c r="BM174" s="175" t="s">
        <v>225</v>
      </c>
    </row>
    <row r="175" spans="1:51" s="13" customFormat="1" ht="12">
      <c r="A175" s="13"/>
      <c r="B175" s="177"/>
      <c r="C175" s="13"/>
      <c r="D175" s="178" t="s">
        <v>129</v>
      </c>
      <c r="E175" s="179" t="s">
        <v>1</v>
      </c>
      <c r="F175" s="180" t="s">
        <v>186</v>
      </c>
      <c r="G175" s="13"/>
      <c r="H175" s="181">
        <v>95</v>
      </c>
      <c r="I175" s="182"/>
      <c r="J175" s="13"/>
      <c r="K175" s="13"/>
      <c r="L175" s="177"/>
      <c r="M175" s="183"/>
      <c r="N175" s="184"/>
      <c r="O175" s="184"/>
      <c r="P175" s="184"/>
      <c r="Q175" s="184"/>
      <c r="R175" s="184"/>
      <c r="S175" s="184"/>
      <c r="T175" s="18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79" t="s">
        <v>129</v>
      </c>
      <c r="AU175" s="179" t="s">
        <v>86</v>
      </c>
      <c r="AV175" s="13" t="s">
        <v>86</v>
      </c>
      <c r="AW175" s="13" t="s">
        <v>37</v>
      </c>
      <c r="AX175" s="13" t="s">
        <v>84</v>
      </c>
      <c r="AY175" s="179" t="s">
        <v>120</v>
      </c>
    </row>
    <row r="176" spans="1:65" s="2" customFormat="1" ht="33" customHeight="1">
      <c r="A176" s="36"/>
      <c r="B176" s="163"/>
      <c r="C176" s="164" t="s">
        <v>226</v>
      </c>
      <c r="D176" s="164" t="s">
        <v>122</v>
      </c>
      <c r="E176" s="165" t="s">
        <v>227</v>
      </c>
      <c r="F176" s="166" t="s">
        <v>228</v>
      </c>
      <c r="G176" s="167" t="s">
        <v>125</v>
      </c>
      <c r="H176" s="168">
        <v>95</v>
      </c>
      <c r="I176" s="169"/>
      <c r="J176" s="170">
        <f>ROUND(I176*H176,2)</f>
        <v>0</v>
      </c>
      <c r="K176" s="166" t="s">
        <v>126</v>
      </c>
      <c r="L176" s="37"/>
      <c r="M176" s="171" t="s">
        <v>1</v>
      </c>
      <c r="N176" s="172" t="s">
        <v>44</v>
      </c>
      <c r="O176" s="75"/>
      <c r="P176" s="173">
        <f>O176*H176</f>
        <v>0</v>
      </c>
      <c r="Q176" s="173">
        <v>0</v>
      </c>
      <c r="R176" s="173">
        <f>Q176*H176</f>
        <v>0</v>
      </c>
      <c r="S176" s="173">
        <v>0</v>
      </c>
      <c r="T176" s="17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75" t="s">
        <v>127</v>
      </c>
      <c r="AT176" s="175" t="s">
        <v>122</v>
      </c>
      <c r="AU176" s="175" t="s">
        <v>86</v>
      </c>
      <c r="AY176" s="17" t="s">
        <v>120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7" t="s">
        <v>84</v>
      </c>
      <c r="BK176" s="176">
        <f>ROUND(I176*H176,2)</f>
        <v>0</v>
      </c>
      <c r="BL176" s="17" t="s">
        <v>127</v>
      </c>
      <c r="BM176" s="175" t="s">
        <v>229</v>
      </c>
    </row>
    <row r="177" spans="1:51" s="13" customFormat="1" ht="12">
      <c r="A177" s="13"/>
      <c r="B177" s="177"/>
      <c r="C177" s="13"/>
      <c r="D177" s="178" t="s">
        <v>129</v>
      </c>
      <c r="E177" s="179" t="s">
        <v>1</v>
      </c>
      <c r="F177" s="180" t="s">
        <v>230</v>
      </c>
      <c r="G177" s="13"/>
      <c r="H177" s="181">
        <v>95</v>
      </c>
      <c r="I177" s="182"/>
      <c r="J177" s="13"/>
      <c r="K177" s="13"/>
      <c r="L177" s="177"/>
      <c r="M177" s="183"/>
      <c r="N177" s="184"/>
      <c r="O177" s="184"/>
      <c r="P177" s="184"/>
      <c r="Q177" s="184"/>
      <c r="R177" s="184"/>
      <c r="S177" s="184"/>
      <c r="T177" s="18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79" t="s">
        <v>129</v>
      </c>
      <c r="AU177" s="179" t="s">
        <v>86</v>
      </c>
      <c r="AV177" s="13" t="s">
        <v>86</v>
      </c>
      <c r="AW177" s="13" t="s">
        <v>37</v>
      </c>
      <c r="AX177" s="13" t="s">
        <v>84</v>
      </c>
      <c r="AY177" s="179" t="s">
        <v>120</v>
      </c>
    </row>
    <row r="178" spans="1:65" s="2" customFormat="1" ht="24.15" customHeight="1">
      <c r="A178" s="36"/>
      <c r="B178" s="163"/>
      <c r="C178" s="164" t="s">
        <v>7</v>
      </c>
      <c r="D178" s="164" t="s">
        <v>122</v>
      </c>
      <c r="E178" s="165" t="s">
        <v>231</v>
      </c>
      <c r="F178" s="166" t="s">
        <v>232</v>
      </c>
      <c r="G178" s="167" t="s">
        <v>125</v>
      </c>
      <c r="H178" s="168">
        <v>95</v>
      </c>
      <c r="I178" s="169"/>
      <c r="J178" s="170">
        <f>ROUND(I178*H178,2)</f>
        <v>0</v>
      </c>
      <c r="K178" s="166" t="s">
        <v>126</v>
      </c>
      <c r="L178" s="37"/>
      <c r="M178" s="171" t="s">
        <v>1</v>
      </c>
      <c r="N178" s="172" t="s">
        <v>44</v>
      </c>
      <c r="O178" s="75"/>
      <c r="P178" s="173">
        <f>O178*H178</f>
        <v>0</v>
      </c>
      <c r="Q178" s="173">
        <v>0.1837</v>
      </c>
      <c r="R178" s="173">
        <f>Q178*H178</f>
        <v>17.4515</v>
      </c>
      <c r="S178" s="173">
        <v>0</v>
      </c>
      <c r="T178" s="174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75" t="s">
        <v>127</v>
      </c>
      <c r="AT178" s="175" t="s">
        <v>122</v>
      </c>
      <c r="AU178" s="175" t="s">
        <v>86</v>
      </c>
      <c r="AY178" s="17" t="s">
        <v>120</v>
      </c>
      <c r="BE178" s="176">
        <f>IF(N178="základní",J178,0)</f>
        <v>0</v>
      </c>
      <c r="BF178" s="176">
        <f>IF(N178="snížená",J178,0)</f>
        <v>0</v>
      </c>
      <c r="BG178" s="176">
        <f>IF(N178="zákl. přenesená",J178,0)</f>
        <v>0</v>
      </c>
      <c r="BH178" s="176">
        <f>IF(N178="sníž. přenesená",J178,0)</f>
        <v>0</v>
      </c>
      <c r="BI178" s="176">
        <f>IF(N178="nulová",J178,0)</f>
        <v>0</v>
      </c>
      <c r="BJ178" s="17" t="s">
        <v>84</v>
      </c>
      <c r="BK178" s="176">
        <f>ROUND(I178*H178,2)</f>
        <v>0</v>
      </c>
      <c r="BL178" s="17" t="s">
        <v>127</v>
      </c>
      <c r="BM178" s="175" t="s">
        <v>233</v>
      </c>
    </row>
    <row r="179" spans="1:51" s="13" customFormat="1" ht="12">
      <c r="A179" s="13"/>
      <c r="B179" s="177"/>
      <c r="C179" s="13"/>
      <c r="D179" s="178" t="s">
        <v>129</v>
      </c>
      <c r="E179" s="179" t="s">
        <v>1</v>
      </c>
      <c r="F179" s="180" t="s">
        <v>206</v>
      </c>
      <c r="G179" s="13"/>
      <c r="H179" s="181">
        <v>95</v>
      </c>
      <c r="I179" s="182"/>
      <c r="J179" s="13"/>
      <c r="K179" s="13"/>
      <c r="L179" s="177"/>
      <c r="M179" s="183"/>
      <c r="N179" s="184"/>
      <c r="O179" s="184"/>
      <c r="P179" s="184"/>
      <c r="Q179" s="184"/>
      <c r="R179" s="184"/>
      <c r="S179" s="184"/>
      <c r="T179" s="18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79" t="s">
        <v>129</v>
      </c>
      <c r="AU179" s="179" t="s">
        <v>86</v>
      </c>
      <c r="AV179" s="13" t="s">
        <v>86</v>
      </c>
      <c r="AW179" s="13" t="s">
        <v>37</v>
      </c>
      <c r="AX179" s="13" t="s">
        <v>84</v>
      </c>
      <c r="AY179" s="179" t="s">
        <v>120</v>
      </c>
    </row>
    <row r="180" spans="1:65" s="2" customFormat="1" ht="24.15" customHeight="1">
      <c r="A180" s="36"/>
      <c r="B180" s="163"/>
      <c r="C180" s="194" t="s">
        <v>234</v>
      </c>
      <c r="D180" s="194" t="s">
        <v>188</v>
      </c>
      <c r="E180" s="195" t="s">
        <v>235</v>
      </c>
      <c r="F180" s="196" t="s">
        <v>236</v>
      </c>
      <c r="G180" s="197" t="s">
        <v>125</v>
      </c>
      <c r="H180" s="198">
        <v>95</v>
      </c>
      <c r="I180" s="199"/>
      <c r="J180" s="200">
        <f>ROUND(I180*H180,2)</f>
        <v>0</v>
      </c>
      <c r="K180" s="196" t="s">
        <v>126</v>
      </c>
      <c r="L180" s="201"/>
      <c r="M180" s="202" t="s">
        <v>1</v>
      </c>
      <c r="N180" s="203" t="s">
        <v>44</v>
      </c>
      <c r="O180" s="75"/>
      <c r="P180" s="173">
        <f>O180*H180</f>
        <v>0</v>
      </c>
      <c r="Q180" s="173">
        <v>0.417</v>
      </c>
      <c r="R180" s="173">
        <f>Q180*H180</f>
        <v>39.614999999999995</v>
      </c>
      <c r="S180" s="173">
        <v>0</v>
      </c>
      <c r="T180" s="174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75" t="s">
        <v>167</v>
      </c>
      <c r="AT180" s="175" t="s">
        <v>188</v>
      </c>
      <c r="AU180" s="175" t="s">
        <v>86</v>
      </c>
      <c r="AY180" s="17" t="s">
        <v>120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7" t="s">
        <v>84</v>
      </c>
      <c r="BK180" s="176">
        <f>ROUND(I180*H180,2)</f>
        <v>0</v>
      </c>
      <c r="BL180" s="17" t="s">
        <v>127</v>
      </c>
      <c r="BM180" s="175" t="s">
        <v>237</v>
      </c>
    </row>
    <row r="181" spans="1:65" s="2" customFormat="1" ht="24.15" customHeight="1">
      <c r="A181" s="36"/>
      <c r="B181" s="163"/>
      <c r="C181" s="164" t="s">
        <v>238</v>
      </c>
      <c r="D181" s="164" t="s">
        <v>122</v>
      </c>
      <c r="E181" s="165" t="s">
        <v>239</v>
      </c>
      <c r="F181" s="166" t="s">
        <v>240</v>
      </c>
      <c r="G181" s="167" t="s">
        <v>125</v>
      </c>
      <c r="H181" s="168">
        <v>3</v>
      </c>
      <c r="I181" s="169"/>
      <c r="J181" s="170">
        <f>ROUND(I181*H181,2)</f>
        <v>0</v>
      </c>
      <c r="K181" s="166" t="s">
        <v>126</v>
      </c>
      <c r="L181" s="37"/>
      <c r="M181" s="171" t="s">
        <v>1</v>
      </c>
      <c r="N181" s="172" t="s">
        <v>44</v>
      </c>
      <c r="O181" s="75"/>
      <c r="P181" s="173">
        <f>O181*H181</f>
        <v>0</v>
      </c>
      <c r="Q181" s="173">
        <v>0</v>
      </c>
      <c r="R181" s="173">
        <f>Q181*H181</f>
        <v>0</v>
      </c>
      <c r="S181" s="173">
        <v>0</v>
      </c>
      <c r="T181" s="17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75" t="s">
        <v>127</v>
      </c>
      <c r="AT181" s="175" t="s">
        <v>122</v>
      </c>
      <c r="AU181" s="175" t="s">
        <v>86</v>
      </c>
      <c r="AY181" s="17" t="s">
        <v>120</v>
      </c>
      <c r="BE181" s="176">
        <f>IF(N181="základní",J181,0)</f>
        <v>0</v>
      </c>
      <c r="BF181" s="176">
        <f>IF(N181="snížená",J181,0)</f>
        <v>0</v>
      </c>
      <c r="BG181" s="176">
        <f>IF(N181="zákl. přenesená",J181,0)</f>
        <v>0</v>
      </c>
      <c r="BH181" s="176">
        <f>IF(N181="sníž. přenesená",J181,0)</f>
        <v>0</v>
      </c>
      <c r="BI181" s="176">
        <f>IF(N181="nulová",J181,0)</f>
        <v>0</v>
      </c>
      <c r="BJ181" s="17" t="s">
        <v>84</v>
      </c>
      <c r="BK181" s="176">
        <f>ROUND(I181*H181,2)</f>
        <v>0</v>
      </c>
      <c r="BL181" s="17" t="s">
        <v>127</v>
      </c>
      <c r="BM181" s="175" t="s">
        <v>241</v>
      </c>
    </row>
    <row r="182" spans="1:51" s="13" customFormat="1" ht="12">
      <c r="A182" s="13"/>
      <c r="B182" s="177"/>
      <c r="C182" s="13"/>
      <c r="D182" s="178" t="s">
        <v>129</v>
      </c>
      <c r="E182" s="179" t="s">
        <v>1</v>
      </c>
      <c r="F182" s="180" t="s">
        <v>137</v>
      </c>
      <c r="G182" s="13"/>
      <c r="H182" s="181">
        <v>3</v>
      </c>
      <c r="I182" s="182"/>
      <c r="J182" s="13"/>
      <c r="K182" s="13"/>
      <c r="L182" s="177"/>
      <c r="M182" s="183"/>
      <c r="N182" s="184"/>
      <c r="O182" s="184"/>
      <c r="P182" s="184"/>
      <c r="Q182" s="184"/>
      <c r="R182" s="184"/>
      <c r="S182" s="184"/>
      <c r="T182" s="18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79" t="s">
        <v>129</v>
      </c>
      <c r="AU182" s="179" t="s">
        <v>86</v>
      </c>
      <c r="AV182" s="13" t="s">
        <v>86</v>
      </c>
      <c r="AW182" s="13" t="s">
        <v>37</v>
      </c>
      <c r="AX182" s="13" t="s">
        <v>84</v>
      </c>
      <c r="AY182" s="179" t="s">
        <v>120</v>
      </c>
    </row>
    <row r="183" spans="1:65" s="2" customFormat="1" ht="21.75" customHeight="1">
      <c r="A183" s="36"/>
      <c r="B183" s="163"/>
      <c r="C183" s="164" t="s">
        <v>242</v>
      </c>
      <c r="D183" s="164" t="s">
        <v>122</v>
      </c>
      <c r="E183" s="165" t="s">
        <v>243</v>
      </c>
      <c r="F183" s="166" t="s">
        <v>244</v>
      </c>
      <c r="G183" s="167" t="s">
        <v>125</v>
      </c>
      <c r="H183" s="168">
        <v>3</v>
      </c>
      <c r="I183" s="169"/>
      <c r="J183" s="170">
        <f>ROUND(I183*H183,2)</f>
        <v>0</v>
      </c>
      <c r="K183" s="166" t="s">
        <v>126</v>
      </c>
      <c r="L183" s="37"/>
      <c r="M183" s="171" t="s">
        <v>1</v>
      </c>
      <c r="N183" s="172" t="s">
        <v>44</v>
      </c>
      <c r="O183" s="75"/>
      <c r="P183" s="173">
        <f>O183*H183</f>
        <v>0</v>
      </c>
      <c r="Q183" s="173">
        <v>0.0088</v>
      </c>
      <c r="R183" s="173">
        <f>Q183*H183</f>
        <v>0.0264</v>
      </c>
      <c r="S183" s="173">
        <v>0</v>
      </c>
      <c r="T183" s="174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75" t="s">
        <v>127</v>
      </c>
      <c r="AT183" s="175" t="s">
        <v>122</v>
      </c>
      <c r="AU183" s="175" t="s">
        <v>86</v>
      </c>
      <c r="AY183" s="17" t="s">
        <v>120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7" t="s">
        <v>84</v>
      </c>
      <c r="BK183" s="176">
        <f>ROUND(I183*H183,2)</f>
        <v>0</v>
      </c>
      <c r="BL183" s="17" t="s">
        <v>127</v>
      </c>
      <c r="BM183" s="175" t="s">
        <v>245</v>
      </c>
    </row>
    <row r="184" spans="1:51" s="13" customFormat="1" ht="12">
      <c r="A184" s="13"/>
      <c r="B184" s="177"/>
      <c r="C184" s="13"/>
      <c r="D184" s="178" t="s">
        <v>129</v>
      </c>
      <c r="E184" s="179" t="s">
        <v>1</v>
      </c>
      <c r="F184" s="180" t="s">
        <v>137</v>
      </c>
      <c r="G184" s="13"/>
      <c r="H184" s="181">
        <v>3</v>
      </c>
      <c r="I184" s="182"/>
      <c r="J184" s="13"/>
      <c r="K184" s="13"/>
      <c r="L184" s="177"/>
      <c r="M184" s="183"/>
      <c r="N184" s="184"/>
      <c r="O184" s="184"/>
      <c r="P184" s="184"/>
      <c r="Q184" s="184"/>
      <c r="R184" s="184"/>
      <c r="S184" s="184"/>
      <c r="T184" s="18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79" t="s">
        <v>129</v>
      </c>
      <c r="AU184" s="179" t="s">
        <v>86</v>
      </c>
      <c r="AV184" s="13" t="s">
        <v>86</v>
      </c>
      <c r="AW184" s="13" t="s">
        <v>37</v>
      </c>
      <c r="AX184" s="13" t="s">
        <v>84</v>
      </c>
      <c r="AY184" s="179" t="s">
        <v>120</v>
      </c>
    </row>
    <row r="185" spans="1:65" s="2" customFormat="1" ht="24.15" customHeight="1">
      <c r="A185" s="36"/>
      <c r="B185" s="163"/>
      <c r="C185" s="164" t="s">
        <v>246</v>
      </c>
      <c r="D185" s="164" t="s">
        <v>122</v>
      </c>
      <c r="E185" s="165" t="s">
        <v>247</v>
      </c>
      <c r="F185" s="166" t="s">
        <v>248</v>
      </c>
      <c r="G185" s="167" t="s">
        <v>125</v>
      </c>
      <c r="H185" s="168">
        <v>260</v>
      </c>
      <c r="I185" s="169"/>
      <c r="J185" s="170">
        <f>ROUND(I185*H185,2)</f>
        <v>0</v>
      </c>
      <c r="K185" s="166" t="s">
        <v>126</v>
      </c>
      <c r="L185" s="37"/>
      <c r="M185" s="171" t="s">
        <v>1</v>
      </c>
      <c r="N185" s="172" t="s">
        <v>44</v>
      </c>
      <c r="O185" s="75"/>
      <c r="P185" s="173">
        <f>O185*H185</f>
        <v>0</v>
      </c>
      <c r="Q185" s="173">
        <v>0.25083</v>
      </c>
      <c r="R185" s="173">
        <f>Q185*H185</f>
        <v>65.2158</v>
      </c>
      <c r="S185" s="173">
        <v>0</v>
      </c>
      <c r="T185" s="174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75" t="s">
        <v>127</v>
      </c>
      <c r="AT185" s="175" t="s">
        <v>122</v>
      </c>
      <c r="AU185" s="175" t="s">
        <v>86</v>
      </c>
      <c r="AY185" s="17" t="s">
        <v>120</v>
      </c>
      <c r="BE185" s="176">
        <f>IF(N185="základní",J185,0)</f>
        <v>0</v>
      </c>
      <c r="BF185" s="176">
        <f>IF(N185="snížená",J185,0)</f>
        <v>0</v>
      </c>
      <c r="BG185" s="176">
        <f>IF(N185="zákl. přenesená",J185,0)</f>
        <v>0</v>
      </c>
      <c r="BH185" s="176">
        <f>IF(N185="sníž. přenesená",J185,0)</f>
        <v>0</v>
      </c>
      <c r="BI185" s="176">
        <f>IF(N185="nulová",J185,0)</f>
        <v>0</v>
      </c>
      <c r="BJ185" s="17" t="s">
        <v>84</v>
      </c>
      <c r="BK185" s="176">
        <f>ROUND(I185*H185,2)</f>
        <v>0</v>
      </c>
      <c r="BL185" s="17" t="s">
        <v>127</v>
      </c>
      <c r="BM185" s="175" t="s">
        <v>249</v>
      </c>
    </row>
    <row r="186" spans="1:51" s="13" customFormat="1" ht="12">
      <c r="A186" s="13"/>
      <c r="B186" s="177"/>
      <c r="C186" s="13"/>
      <c r="D186" s="178" t="s">
        <v>129</v>
      </c>
      <c r="E186" s="179" t="s">
        <v>1</v>
      </c>
      <c r="F186" s="180" t="s">
        <v>250</v>
      </c>
      <c r="G186" s="13"/>
      <c r="H186" s="181">
        <v>260</v>
      </c>
      <c r="I186" s="182"/>
      <c r="J186" s="13"/>
      <c r="K186" s="13"/>
      <c r="L186" s="177"/>
      <c r="M186" s="183"/>
      <c r="N186" s="184"/>
      <c r="O186" s="184"/>
      <c r="P186" s="184"/>
      <c r="Q186" s="184"/>
      <c r="R186" s="184"/>
      <c r="S186" s="184"/>
      <c r="T186" s="18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79" t="s">
        <v>129</v>
      </c>
      <c r="AU186" s="179" t="s">
        <v>86</v>
      </c>
      <c r="AV186" s="13" t="s">
        <v>86</v>
      </c>
      <c r="AW186" s="13" t="s">
        <v>37</v>
      </c>
      <c r="AX186" s="13" t="s">
        <v>84</v>
      </c>
      <c r="AY186" s="179" t="s">
        <v>120</v>
      </c>
    </row>
    <row r="187" spans="1:65" s="2" customFormat="1" ht="16.5" customHeight="1">
      <c r="A187" s="36"/>
      <c r="B187" s="163"/>
      <c r="C187" s="194" t="s">
        <v>251</v>
      </c>
      <c r="D187" s="194" t="s">
        <v>188</v>
      </c>
      <c r="E187" s="195" t="s">
        <v>252</v>
      </c>
      <c r="F187" s="196" t="s">
        <v>253</v>
      </c>
      <c r="G187" s="197" t="s">
        <v>125</v>
      </c>
      <c r="H187" s="198">
        <v>294.58</v>
      </c>
      <c r="I187" s="199"/>
      <c r="J187" s="200">
        <f>ROUND(I187*H187,2)</f>
        <v>0</v>
      </c>
      <c r="K187" s="196" t="s">
        <v>1</v>
      </c>
      <c r="L187" s="201"/>
      <c r="M187" s="202" t="s">
        <v>1</v>
      </c>
      <c r="N187" s="203" t="s">
        <v>44</v>
      </c>
      <c r="O187" s="75"/>
      <c r="P187" s="173">
        <f>O187*H187</f>
        <v>0</v>
      </c>
      <c r="Q187" s="173">
        <v>0.111</v>
      </c>
      <c r="R187" s="173">
        <f>Q187*H187</f>
        <v>32.69838</v>
      </c>
      <c r="S187" s="173">
        <v>0</v>
      </c>
      <c r="T187" s="17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75" t="s">
        <v>167</v>
      </c>
      <c r="AT187" s="175" t="s">
        <v>188</v>
      </c>
      <c r="AU187" s="175" t="s">
        <v>86</v>
      </c>
      <c r="AY187" s="17" t="s">
        <v>120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7" t="s">
        <v>84</v>
      </c>
      <c r="BK187" s="176">
        <f>ROUND(I187*H187,2)</f>
        <v>0</v>
      </c>
      <c r="BL187" s="17" t="s">
        <v>127</v>
      </c>
      <c r="BM187" s="175" t="s">
        <v>254</v>
      </c>
    </row>
    <row r="188" spans="1:51" s="13" customFormat="1" ht="12">
      <c r="A188" s="13"/>
      <c r="B188" s="177"/>
      <c r="C188" s="13"/>
      <c r="D188" s="178" t="s">
        <v>129</v>
      </c>
      <c r="E188" s="179" t="s">
        <v>1</v>
      </c>
      <c r="F188" s="180" t="s">
        <v>255</v>
      </c>
      <c r="G188" s="13"/>
      <c r="H188" s="181">
        <v>286</v>
      </c>
      <c r="I188" s="182"/>
      <c r="J188" s="13"/>
      <c r="K188" s="13"/>
      <c r="L188" s="177"/>
      <c r="M188" s="183"/>
      <c r="N188" s="184"/>
      <c r="O188" s="184"/>
      <c r="P188" s="184"/>
      <c r="Q188" s="184"/>
      <c r="R188" s="184"/>
      <c r="S188" s="184"/>
      <c r="T188" s="18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79" t="s">
        <v>129</v>
      </c>
      <c r="AU188" s="179" t="s">
        <v>86</v>
      </c>
      <c r="AV188" s="13" t="s">
        <v>86</v>
      </c>
      <c r="AW188" s="13" t="s">
        <v>37</v>
      </c>
      <c r="AX188" s="13" t="s">
        <v>84</v>
      </c>
      <c r="AY188" s="179" t="s">
        <v>120</v>
      </c>
    </row>
    <row r="189" spans="1:51" s="13" customFormat="1" ht="12">
      <c r="A189" s="13"/>
      <c r="B189" s="177"/>
      <c r="C189" s="13"/>
      <c r="D189" s="178" t="s">
        <v>129</v>
      </c>
      <c r="E189" s="13"/>
      <c r="F189" s="180" t="s">
        <v>256</v>
      </c>
      <c r="G189" s="13"/>
      <c r="H189" s="181">
        <v>294.58</v>
      </c>
      <c r="I189" s="182"/>
      <c r="J189" s="13"/>
      <c r="K189" s="13"/>
      <c r="L189" s="177"/>
      <c r="M189" s="183"/>
      <c r="N189" s="184"/>
      <c r="O189" s="184"/>
      <c r="P189" s="184"/>
      <c r="Q189" s="184"/>
      <c r="R189" s="184"/>
      <c r="S189" s="184"/>
      <c r="T189" s="18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79" t="s">
        <v>129</v>
      </c>
      <c r="AU189" s="179" t="s">
        <v>86</v>
      </c>
      <c r="AV189" s="13" t="s">
        <v>86</v>
      </c>
      <c r="AW189" s="13" t="s">
        <v>3</v>
      </c>
      <c r="AX189" s="13" t="s">
        <v>84</v>
      </c>
      <c r="AY189" s="179" t="s">
        <v>120</v>
      </c>
    </row>
    <row r="190" spans="1:63" s="12" customFormat="1" ht="22.8" customHeight="1">
      <c r="A190" s="12"/>
      <c r="B190" s="150"/>
      <c r="C190" s="12"/>
      <c r="D190" s="151" t="s">
        <v>78</v>
      </c>
      <c r="E190" s="161" t="s">
        <v>167</v>
      </c>
      <c r="F190" s="161" t="s">
        <v>257</v>
      </c>
      <c r="G190" s="12"/>
      <c r="H190" s="12"/>
      <c r="I190" s="153"/>
      <c r="J190" s="162">
        <f>BK190</f>
        <v>0</v>
      </c>
      <c r="K190" s="12"/>
      <c r="L190" s="150"/>
      <c r="M190" s="155"/>
      <c r="N190" s="156"/>
      <c r="O190" s="156"/>
      <c r="P190" s="157">
        <f>SUM(P191:P197)</f>
        <v>0</v>
      </c>
      <c r="Q190" s="156"/>
      <c r="R190" s="157">
        <f>SUM(R191:R197)</f>
        <v>2.1114</v>
      </c>
      <c r="S190" s="156"/>
      <c r="T190" s="158">
        <f>SUM(T191:T197)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51" t="s">
        <v>84</v>
      </c>
      <c r="AT190" s="159" t="s">
        <v>78</v>
      </c>
      <c r="AU190" s="159" t="s">
        <v>84</v>
      </c>
      <c r="AY190" s="151" t="s">
        <v>120</v>
      </c>
      <c r="BK190" s="160">
        <f>SUM(BK191:BK197)</f>
        <v>0</v>
      </c>
    </row>
    <row r="191" spans="1:65" s="2" customFormat="1" ht="24.15" customHeight="1">
      <c r="A191" s="36"/>
      <c r="B191" s="163"/>
      <c r="C191" s="164" t="s">
        <v>258</v>
      </c>
      <c r="D191" s="164" t="s">
        <v>122</v>
      </c>
      <c r="E191" s="165" t="s">
        <v>259</v>
      </c>
      <c r="F191" s="166" t="s">
        <v>260</v>
      </c>
      <c r="G191" s="167" t="s">
        <v>261</v>
      </c>
      <c r="H191" s="168">
        <v>3</v>
      </c>
      <c r="I191" s="169"/>
      <c r="J191" s="170">
        <f>ROUND(I191*H191,2)</f>
        <v>0</v>
      </c>
      <c r="K191" s="166" t="s">
        <v>126</v>
      </c>
      <c r="L191" s="37"/>
      <c r="M191" s="171" t="s">
        <v>1</v>
      </c>
      <c r="N191" s="172" t="s">
        <v>44</v>
      </c>
      <c r="O191" s="75"/>
      <c r="P191" s="173">
        <f>O191*H191</f>
        <v>0</v>
      </c>
      <c r="Q191" s="173">
        <v>0.42368</v>
      </c>
      <c r="R191" s="173">
        <f>Q191*H191</f>
        <v>1.27104</v>
      </c>
      <c r="S191" s="173">
        <v>0</v>
      </c>
      <c r="T191" s="174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75" t="s">
        <v>127</v>
      </c>
      <c r="AT191" s="175" t="s">
        <v>122</v>
      </c>
      <c r="AU191" s="175" t="s">
        <v>86</v>
      </c>
      <c r="AY191" s="17" t="s">
        <v>120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7" t="s">
        <v>84</v>
      </c>
      <c r="BK191" s="176">
        <f>ROUND(I191*H191,2)</f>
        <v>0</v>
      </c>
      <c r="BL191" s="17" t="s">
        <v>127</v>
      </c>
      <c r="BM191" s="175" t="s">
        <v>262</v>
      </c>
    </row>
    <row r="192" spans="1:65" s="2" customFormat="1" ht="24.15" customHeight="1">
      <c r="A192" s="36"/>
      <c r="B192" s="163"/>
      <c r="C192" s="194" t="s">
        <v>263</v>
      </c>
      <c r="D192" s="194" t="s">
        <v>188</v>
      </c>
      <c r="E192" s="195" t="s">
        <v>264</v>
      </c>
      <c r="F192" s="196" t="s">
        <v>265</v>
      </c>
      <c r="G192" s="197" t="s">
        <v>261</v>
      </c>
      <c r="H192" s="198">
        <v>2</v>
      </c>
      <c r="I192" s="199"/>
      <c r="J192" s="200">
        <f>ROUND(I192*H192,2)</f>
        <v>0</v>
      </c>
      <c r="K192" s="196" t="s">
        <v>126</v>
      </c>
      <c r="L192" s="201"/>
      <c r="M192" s="202" t="s">
        <v>1</v>
      </c>
      <c r="N192" s="203" t="s">
        <v>44</v>
      </c>
      <c r="O192" s="75"/>
      <c r="P192" s="173">
        <f>O192*H192</f>
        <v>0</v>
      </c>
      <c r="Q192" s="173">
        <v>0.0958</v>
      </c>
      <c r="R192" s="173">
        <f>Q192*H192</f>
        <v>0.1916</v>
      </c>
      <c r="S192" s="173">
        <v>0</v>
      </c>
      <c r="T192" s="174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75" t="s">
        <v>167</v>
      </c>
      <c r="AT192" s="175" t="s">
        <v>188</v>
      </c>
      <c r="AU192" s="175" t="s">
        <v>86</v>
      </c>
      <c r="AY192" s="17" t="s">
        <v>120</v>
      </c>
      <c r="BE192" s="176">
        <f>IF(N192="základní",J192,0)</f>
        <v>0</v>
      </c>
      <c r="BF192" s="176">
        <f>IF(N192="snížená",J192,0)</f>
        <v>0</v>
      </c>
      <c r="BG192" s="176">
        <f>IF(N192="zákl. přenesená",J192,0)</f>
        <v>0</v>
      </c>
      <c r="BH192" s="176">
        <f>IF(N192="sníž. přenesená",J192,0)</f>
        <v>0</v>
      </c>
      <c r="BI192" s="176">
        <f>IF(N192="nulová",J192,0)</f>
        <v>0</v>
      </c>
      <c r="BJ192" s="17" t="s">
        <v>84</v>
      </c>
      <c r="BK192" s="176">
        <f>ROUND(I192*H192,2)</f>
        <v>0</v>
      </c>
      <c r="BL192" s="17" t="s">
        <v>127</v>
      </c>
      <c r="BM192" s="175" t="s">
        <v>266</v>
      </c>
    </row>
    <row r="193" spans="1:51" s="13" customFormat="1" ht="12">
      <c r="A193" s="13"/>
      <c r="B193" s="177"/>
      <c r="C193" s="13"/>
      <c r="D193" s="178" t="s">
        <v>129</v>
      </c>
      <c r="E193" s="13"/>
      <c r="F193" s="180" t="s">
        <v>267</v>
      </c>
      <c r="G193" s="13"/>
      <c r="H193" s="181">
        <v>2</v>
      </c>
      <c r="I193" s="182"/>
      <c r="J193" s="13"/>
      <c r="K193" s="13"/>
      <c r="L193" s="177"/>
      <c r="M193" s="183"/>
      <c r="N193" s="184"/>
      <c r="O193" s="184"/>
      <c r="P193" s="184"/>
      <c r="Q193" s="184"/>
      <c r="R193" s="184"/>
      <c r="S193" s="184"/>
      <c r="T193" s="18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79" t="s">
        <v>129</v>
      </c>
      <c r="AU193" s="179" t="s">
        <v>86</v>
      </c>
      <c r="AV193" s="13" t="s">
        <v>86</v>
      </c>
      <c r="AW193" s="13" t="s">
        <v>3</v>
      </c>
      <c r="AX193" s="13" t="s">
        <v>84</v>
      </c>
      <c r="AY193" s="179" t="s">
        <v>120</v>
      </c>
    </row>
    <row r="194" spans="1:65" s="2" customFormat="1" ht="33" customHeight="1">
      <c r="A194" s="36"/>
      <c r="B194" s="163"/>
      <c r="C194" s="164" t="s">
        <v>268</v>
      </c>
      <c r="D194" s="164" t="s">
        <v>122</v>
      </c>
      <c r="E194" s="165" t="s">
        <v>269</v>
      </c>
      <c r="F194" s="166" t="s">
        <v>270</v>
      </c>
      <c r="G194" s="167" t="s">
        <v>261</v>
      </c>
      <c r="H194" s="168">
        <v>2</v>
      </c>
      <c r="I194" s="169"/>
      <c r="J194" s="170">
        <f>ROUND(I194*H194,2)</f>
        <v>0</v>
      </c>
      <c r="K194" s="166" t="s">
        <v>126</v>
      </c>
      <c r="L194" s="37"/>
      <c r="M194" s="171" t="s">
        <v>1</v>
      </c>
      <c r="N194" s="172" t="s">
        <v>44</v>
      </c>
      <c r="O194" s="75"/>
      <c r="P194" s="173">
        <f>O194*H194</f>
        <v>0</v>
      </c>
      <c r="Q194" s="173">
        <v>0.31108</v>
      </c>
      <c r="R194" s="173">
        <f>Q194*H194</f>
        <v>0.62216</v>
      </c>
      <c r="S194" s="173">
        <v>0</v>
      </c>
      <c r="T194" s="17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75" t="s">
        <v>127</v>
      </c>
      <c r="AT194" s="175" t="s">
        <v>122</v>
      </c>
      <c r="AU194" s="175" t="s">
        <v>86</v>
      </c>
      <c r="AY194" s="17" t="s">
        <v>120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84</v>
      </c>
      <c r="BK194" s="176">
        <f>ROUND(I194*H194,2)</f>
        <v>0</v>
      </c>
      <c r="BL194" s="17" t="s">
        <v>127</v>
      </c>
      <c r="BM194" s="175" t="s">
        <v>271</v>
      </c>
    </row>
    <row r="195" spans="1:65" s="2" customFormat="1" ht="24.15" customHeight="1">
      <c r="A195" s="36"/>
      <c r="B195" s="163"/>
      <c r="C195" s="194" t="s">
        <v>272</v>
      </c>
      <c r="D195" s="194" t="s">
        <v>188</v>
      </c>
      <c r="E195" s="195" t="s">
        <v>273</v>
      </c>
      <c r="F195" s="196" t="s">
        <v>274</v>
      </c>
      <c r="G195" s="197" t="s">
        <v>261</v>
      </c>
      <c r="H195" s="198">
        <v>2</v>
      </c>
      <c r="I195" s="199"/>
      <c r="J195" s="200">
        <f>ROUND(I195*H195,2)</f>
        <v>0</v>
      </c>
      <c r="K195" s="196" t="s">
        <v>126</v>
      </c>
      <c r="L195" s="201"/>
      <c r="M195" s="202" t="s">
        <v>1</v>
      </c>
      <c r="N195" s="203" t="s">
        <v>44</v>
      </c>
      <c r="O195" s="75"/>
      <c r="P195" s="173">
        <f>O195*H195</f>
        <v>0</v>
      </c>
      <c r="Q195" s="173">
        <v>0.0133</v>
      </c>
      <c r="R195" s="173">
        <f>Q195*H195</f>
        <v>0.0266</v>
      </c>
      <c r="S195" s="173">
        <v>0</v>
      </c>
      <c r="T195" s="174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75" t="s">
        <v>167</v>
      </c>
      <c r="AT195" s="175" t="s">
        <v>188</v>
      </c>
      <c r="AU195" s="175" t="s">
        <v>86</v>
      </c>
      <c r="AY195" s="17" t="s">
        <v>120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7" t="s">
        <v>84</v>
      </c>
      <c r="BK195" s="176">
        <f>ROUND(I195*H195,2)</f>
        <v>0</v>
      </c>
      <c r="BL195" s="17" t="s">
        <v>127</v>
      </c>
      <c r="BM195" s="175" t="s">
        <v>275</v>
      </c>
    </row>
    <row r="196" spans="1:65" s="2" customFormat="1" ht="24.15" customHeight="1">
      <c r="A196" s="36"/>
      <c r="B196" s="163"/>
      <c r="C196" s="164" t="s">
        <v>276</v>
      </c>
      <c r="D196" s="164" t="s">
        <v>122</v>
      </c>
      <c r="E196" s="165" t="s">
        <v>277</v>
      </c>
      <c r="F196" s="166" t="s">
        <v>278</v>
      </c>
      <c r="G196" s="167" t="s">
        <v>261</v>
      </c>
      <c r="H196" s="168">
        <v>2</v>
      </c>
      <c r="I196" s="169"/>
      <c r="J196" s="170">
        <f>ROUND(I196*H196,2)</f>
        <v>0</v>
      </c>
      <c r="K196" s="166" t="s">
        <v>1</v>
      </c>
      <c r="L196" s="37"/>
      <c r="M196" s="171" t="s">
        <v>1</v>
      </c>
      <c r="N196" s="172" t="s">
        <v>44</v>
      </c>
      <c r="O196" s="75"/>
      <c r="P196" s="173">
        <f>O196*H196</f>
        <v>0</v>
      </c>
      <c r="Q196" s="173">
        <v>0</v>
      </c>
      <c r="R196" s="173">
        <f>Q196*H196</f>
        <v>0</v>
      </c>
      <c r="S196" s="173">
        <v>0</v>
      </c>
      <c r="T196" s="17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75" t="s">
        <v>127</v>
      </c>
      <c r="AT196" s="175" t="s">
        <v>122</v>
      </c>
      <c r="AU196" s="175" t="s">
        <v>86</v>
      </c>
      <c r="AY196" s="17" t="s">
        <v>120</v>
      </c>
      <c r="BE196" s="176">
        <f>IF(N196="základní",J196,0)</f>
        <v>0</v>
      </c>
      <c r="BF196" s="176">
        <f>IF(N196="snížená",J196,0)</f>
        <v>0</v>
      </c>
      <c r="BG196" s="176">
        <f>IF(N196="zákl. přenesená",J196,0)</f>
        <v>0</v>
      </c>
      <c r="BH196" s="176">
        <f>IF(N196="sníž. přenesená",J196,0)</f>
        <v>0</v>
      </c>
      <c r="BI196" s="176">
        <f>IF(N196="nulová",J196,0)</f>
        <v>0</v>
      </c>
      <c r="BJ196" s="17" t="s">
        <v>84</v>
      </c>
      <c r="BK196" s="176">
        <f>ROUND(I196*H196,2)</f>
        <v>0</v>
      </c>
      <c r="BL196" s="17" t="s">
        <v>127</v>
      </c>
      <c r="BM196" s="175" t="s">
        <v>279</v>
      </c>
    </row>
    <row r="197" spans="1:65" s="2" customFormat="1" ht="37.8" customHeight="1">
      <c r="A197" s="36"/>
      <c r="B197" s="163"/>
      <c r="C197" s="164" t="s">
        <v>280</v>
      </c>
      <c r="D197" s="164" t="s">
        <v>122</v>
      </c>
      <c r="E197" s="165" t="s">
        <v>281</v>
      </c>
      <c r="F197" s="166" t="s">
        <v>282</v>
      </c>
      <c r="G197" s="167" t="s">
        <v>149</v>
      </c>
      <c r="H197" s="168">
        <v>6</v>
      </c>
      <c r="I197" s="169"/>
      <c r="J197" s="170">
        <f>ROUND(I197*H197,2)</f>
        <v>0</v>
      </c>
      <c r="K197" s="166" t="s">
        <v>1</v>
      </c>
      <c r="L197" s="37"/>
      <c r="M197" s="171" t="s">
        <v>1</v>
      </c>
      <c r="N197" s="172" t="s">
        <v>44</v>
      </c>
      <c r="O197" s="75"/>
      <c r="P197" s="173">
        <f>O197*H197</f>
        <v>0</v>
      </c>
      <c r="Q197" s="173">
        <v>0</v>
      </c>
      <c r="R197" s="173">
        <f>Q197*H197</f>
        <v>0</v>
      </c>
      <c r="S197" s="173">
        <v>0</v>
      </c>
      <c r="T197" s="17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75" t="s">
        <v>127</v>
      </c>
      <c r="AT197" s="175" t="s">
        <v>122</v>
      </c>
      <c r="AU197" s="175" t="s">
        <v>86</v>
      </c>
      <c r="AY197" s="17" t="s">
        <v>120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7" t="s">
        <v>84</v>
      </c>
      <c r="BK197" s="176">
        <f>ROUND(I197*H197,2)</f>
        <v>0</v>
      </c>
      <c r="BL197" s="17" t="s">
        <v>127</v>
      </c>
      <c r="BM197" s="175" t="s">
        <v>283</v>
      </c>
    </row>
    <row r="198" spans="1:63" s="12" customFormat="1" ht="22.8" customHeight="1">
      <c r="A198" s="12"/>
      <c r="B198" s="150"/>
      <c r="C198" s="12"/>
      <c r="D198" s="151" t="s">
        <v>78</v>
      </c>
      <c r="E198" s="161" t="s">
        <v>172</v>
      </c>
      <c r="F198" s="161" t="s">
        <v>284</v>
      </c>
      <c r="G198" s="12"/>
      <c r="H198" s="12"/>
      <c r="I198" s="153"/>
      <c r="J198" s="162">
        <f>BK198</f>
        <v>0</v>
      </c>
      <c r="K198" s="12"/>
      <c r="L198" s="150"/>
      <c r="M198" s="155"/>
      <c r="N198" s="156"/>
      <c r="O198" s="156"/>
      <c r="P198" s="157">
        <f>SUM(P199:P215)</f>
        <v>0</v>
      </c>
      <c r="Q198" s="156"/>
      <c r="R198" s="157">
        <f>SUM(R199:R215)</f>
        <v>64.08705</v>
      </c>
      <c r="S198" s="156"/>
      <c r="T198" s="158">
        <f>SUM(T199:T215)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51" t="s">
        <v>84</v>
      </c>
      <c r="AT198" s="159" t="s">
        <v>78</v>
      </c>
      <c r="AU198" s="159" t="s">
        <v>84</v>
      </c>
      <c r="AY198" s="151" t="s">
        <v>120</v>
      </c>
      <c r="BK198" s="160">
        <f>SUM(BK199:BK215)</f>
        <v>0</v>
      </c>
    </row>
    <row r="199" spans="1:65" s="2" customFormat="1" ht="24.15" customHeight="1">
      <c r="A199" s="36"/>
      <c r="B199" s="163"/>
      <c r="C199" s="164" t="s">
        <v>285</v>
      </c>
      <c r="D199" s="164" t="s">
        <v>122</v>
      </c>
      <c r="E199" s="165" t="s">
        <v>286</v>
      </c>
      <c r="F199" s="166" t="s">
        <v>287</v>
      </c>
      <c r="G199" s="167" t="s">
        <v>149</v>
      </c>
      <c r="H199" s="168">
        <v>150</v>
      </c>
      <c r="I199" s="169"/>
      <c r="J199" s="170">
        <f>ROUND(I199*H199,2)</f>
        <v>0</v>
      </c>
      <c r="K199" s="166" t="s">
        <v>126</v>
      </c>
      <c r="L199" s="37"/>
      <c r="M199" s="171" t="s">
        <v>1</v>
      </c>
      <c r="N199" s="172" t="s">
        <v>44</v>
      </c>
      <c r="O199" s="75"/>
      <c r="P199" s="173">
        <f>O199*H199</f>
        <v>0</v>
      </c>
      <c r="Q199" s="173">
        <v>0.10988</v>
      </c>
      <c r="R199" s="173">
        <f>Q199*H199</f>
        <v>16.482</v>
      </c>
      <c r="S199" s="173">
        <v>0</v>
      </c>
      <c r="T199" s="174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75" t="s">
        <v>127</v>
      </c>
      <c r="AT199" s="175" t="s">
        <v>122</v>
      </c>
      <c r="AU199" s="175" t="s">
        <v>86</v>
      </c>
      <c r="AY199" s="17" t="s">
        <v>120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7" t="s">
        <v>84</v>
      </c>
      <c r="BK199" s="176">
        <f>ROUND(I199*H199,2)</f>
        <v>0</v>
      </c>
      <c r="BL199" s="17" t="s">
        <v>127</v>
      </c>
      <c r="BM199" s="175" t="s">
        <v>288</v>
      </c>
    </row>
    <row r="200" spans="1:65" s="2" customFormat="1" ht="24.15" customHeight="1">
      <c r="A200" s="36"/>
      <c r="B200" s="163"/>
      <c r="C200" s="194" t="s">
        <v>289</v>
      </c>
      <c r="D200" s="194" t="s">
        <v>188</v>
      </c>
      <c r="E200" s="195" t="s">
        <v>290</v>
      </c>
      <c r="F200" s="196" t="s">
        <v>236</v>
      </c>
      <c r="G200" s="197" t="s">
        <v>125</v>
      </c>
      <c r="H200" s="198">
        <v>3.2</v>
      </c>
      <c r="I200" s="199"/>
      <c r="J200" s="200">
        <f>ROUND(I200*H200,2)</f>
        <v>0</v>
      </c>
      <c r="K200" s="196" t="s">
        <v>1</v>
      </c>
      <c r="L200" s="201"/>
      <c r="M200" s="202" t="s">
        <v>1</v>
      </c>
      <c r="N200" s="203" t="s">
        <v>44</v>
      </c>
      <c r="O200" s="75"/>
      <c r="P200" s="173">
        <f>O200*H200</f>
        <v>0</v>
      </c>
      <c r="Q200" s="173">
        <v>0.417</v>
      </c>
      <c r="R200" s="173">
        <f>Q200*H200</f>
        <v>1.3344</v>
      </c>
      <c r="S200" s="173">
        <v>0</v>
      </c>
      <c r="T200" s="174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75" t="s">
        <v>167</v>
      </c>
      <c r="AT200" s="175" t="s">
        <v>188</v>
      </c>
      <c r="AU200" s="175" t="s">
        <v>86</v>
      </c>
      <c r="AY200" s="17" t="s">
        <v>120</v>
      </c>
      <c r="BE200" s="176">
        <f>IF(N200="základní",J200,0)</f>
        <v>0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7" t="s">
        <v>84</v>
      </c>
      <c r="BK200" s="176">
        <f>ROUND(I200*H200,2)</f>
        <v>0</v>
      </c>
      <c r="BL200" s="17" t="s">
        <v>127</v>
      </c>
      <c r="BM200" s="175" t="s">
        <v>291</v>
      </c>
    </row>
    <row r="201" spans="1:51" s="13" customFormat="1" ht="12">
      <c r="A201" s="13"/>
      <c r="B201" s="177"/>
      <c r="C201" s="13"/>
      <c r="D201" s="178" t="s">
        <v>129</v>
      </c>
      <c r="E201" s="179" t="s">
        <v>1</v>
      </c>
      <c r="F201" s="180" t="s">
        <v>292</v>
      </c>
      <c r="G201" s="13"/>
      <c r="H201" s="181">
        <v>3.2</v>
      </c>
      <c r="I201" s="182"/>
      <c r="J201" s="13"/>
      <c r="K201" s="13"/>
      <c r="L201" s="177"/>
      <c r="M201" s="183"/>
      <c r="N201" s="184"/>
      <c r="O201" s="184"/>
      <c r="P201" s="184"/>
      <c r="Q201" s="184"/>
      <c r="R201" s="184"/>
      <c r="S201" s="184"/>
      <c r="T201" s="18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79" t="s">
        <v>129</v>
      </c>
      <c r="AU201" s="179" t="s">
        <v>86</v>
      </c>
      <c r="AV201" s="13" t="s">
        <v>86</v>
      </c>
      <c r="AW201" s="13" t="s">
        <v>37</v>
      </c>
      <c r="AX201" s="13" t="s">
        <v>84</v>
      </c>
      <c r="AY201" s="179" t="s">
        <v>120</v>
      </c>
    </row>
    <row r="202" spans="1:65" s="2" customFormat="1" ht="24.15" customHeight="1">
      <c r="A202" s="36"/>
      <c r="B202" s="163"/>
      <c r="C202" s="164" t="s">
        <v>293</v>
      </c>
      <c r="D202" s="164" t="s">
        <v>122</v>
      </c>
      <c r="E202" s="165" t="s">
        <v>294</v>
      </c>
      <c r="F202" s="166" t="s">
        <v>295</v>
      </c>
      <c r="G202" s="167" t="s">
        <v>149</v>
      </c>
      <c r="H202" s="168">
        <v>95</v>
      </c>
      <c r="I202" s="169"/>
      <c r="J202" s="170">
        <f>ROUND(I202*H202,2)</f>
        <v>0</v>
      </c>
      <c r="K202" s="166" t="s">
        <v>126</v>
      </c>
      <c r="L202" s="37"/>
      <c r="M202" s="171" t="s">
        <v>1</v>
      </c>
      <c r="N202" s="172" t="s">
        <v>44</v>
      </c>
      <c r="O202" s="75"/>
      <c r="P202" s="173">
        <f>O202*H202</f>
        <v>0</v>
      </c>
      <c r="Q202" s="173">
        <v>0.16849</v>
      </c>
      <c r="R202" s="173">
        <f>Q202*H202</f>
        <v>16.00655</v>
      </c>
      <c r="S202" s="173">
        <v>0</v>
      </c>
      <c r="T202" s="174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75" t="s">
        <v>127</v>
      </c>
      <c r="AT202" s="175" t="s">
        <v>122</v>
      </c>
      <c r="AU202" s="175" t="s">
        <v>86</v>
      </c>
      <c r="AY202" s="17" t="s">
        <v>120</v>
      </c>
      <c r="BE202" s="176">
        <f>IF(N202="základní",J202,0)</f>
        <v>0</v>
      </c>
      <c r="BF202" s="176">
        <f>IF(N202="snížená",J202,0)</f>
        <v>0</v>
      </c>
      <c r="BG202" s="176">
        <f>IF(N202="zákl. přenesená",J202,0)</f>
        <v>0</v>
      </c>
      <c r="BH202" s="176">
        <f>IF(N202="sníž. přenesená",J202,0)</f>
        <v>0</v>
      </c>
      <c r="BI202" s="176">
        <f>IF(N202="nulová",J202,0)</f>
        <v>0</v>
      </c>
      <c r="BJ202" s="17" t="s">
        <v>84</v>
      </c>
      <c r="BK202" s="176">
        <f>ROUND(I202*H202,2)</f>
        <v>0</v>
      </c>
      <c r="BL202" s="17" t="s">
        <v>127</v>
      </c>
      <c r="BM202" s="175" t="s">
        <v>296</v>
      </c>
    </row>
    <row r="203" spans="1:65" s="2" customFormat="1" ht="24.15" customHeight="1">
      <c r="A203" s="36"/>
      <c r="B203" s="163"/>
      <c r="C203" s="194" t="s">
        <v>297</v>
      </c>
      <c r="D203" s="194" t="s">
        <v>188</v>
      </c>
      <c r="E203" s="195" t="s">
        <v>298</v>
      </c>
      <c r="F203" s="196" t="s">
        <v>299</v>
      </c>
      <c r="G203" s="197" t="s">
        <v>149</v>
      </c>
      <c r="H203" s="198">
        <v>10</v>
      </c>
      <c r="I203" s="199"/>
      <c r="J203" s="200">
        <f>ROUND(I203*H203,2)</f>
        <v>0</v>
      </c>
      <c r="K203" s="196" t="s">
        <v>1</v>
      </c>
      <c r="L203" s="201"/>
      <c r="M203" s="202" t="s">
        <v>1</v>
      </c>
      <c r="N203" s="203" t="s">
        <v>44</v>
      </c>
      <c r="O203" s="75"/>
      <c r="P203" s="173">
        <f>O203*H203</f>
        <v>0</v>
      </c>
      <c r="Q203" s="173">
        <v>0.2</v>
      </c>
      <c r="R203" s="173">
        <f>Q203*H203</f>
        <v>2</v>
      </c>
      <c r="S203" s="173">
        <v>0</v>
      </c>
      <c r="T203" s="17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75" t="s">
        <v>167</v>
      </c>
      <c r="AT203" s="175" t="s">
        <v>188</v>
      </c>
      <c r="AU203" s="175" t="s">
        <v>86</v>
      </c>
      <c r="AY203" s="17" t="s">
        <v>120</v>
      </c>
      <c r="BE203" s="176">
        <f>IF(N203="základní",J203,0)</f>
        <v>0</v>
      </c>
      <c r="BF203" s="176">
        <f>IF(N203="snížená",J203,0)</f>
        <v>0</v>
      </c>
      <c r="BG203" s="176">
        <f>IF(N203="zákl. přenesená",J203,0)</f>
        <v>0</v>
      </c>
      <c r="BH203" s="176">
        <f>IF(N203="sníž. přenesená",J203,0)</f>
        <v>0</v>
      </c>
      <c r="BI203" s="176">
        <f>IF(N203="nulová",J203,0)</f>
        <v>0</v>
      </c>
      <c r="BJ203" s="17" t="s">
        <v>84</v>
      </c>
      <c r="BK203" s="176">
        <f>ROUND(I203*H203,2)</f>
        <v>0</v>
      </c>
      <c r="BL203" s="17" t="s">
        <v>127</v>
      </c>
      <c r="BM203" s="175" t="s">
        <v>300</v>
      </c>
    </row>
    <row r="204" spans="1:65" s="2" customFormat="1" ht="24.15" customHeight="1">
      <c r="A204" s="36"/>
      <c r="B204" s="163"/>
      <c r="C204" s="164" t="s">
        <v>301</v>
      </c>
      <c r="D204" s="164" t="s">
        <v>122</v>
      </c>
      <c r="E204" s="165" t="s">
        <v>302</v>
      </c>
      <c r="F204" s="166" t="s">
        <v>303</v>
      </c>
      <c r="G204" s="167" t="s">
        <v>162</v>
      </c>
      <c r="H204" s="168">
        <v>12.5</v>
      </c>
      <c r="I204" s="169"/>
      <c r="J204" s="170">
        <f>ROUND(I204*H204,2)</f>
        <v>0</v>
      </c>
      <c r="K204" s="166" t="s">
        <v>126</v>
      </c>
      <c r="L204" s="37"/>
      <c r="M204" s="171" t="s">
        <v>1</v>
      </c>
      <c r="N204" s="172" t="s">
        <v>44</v>
      </c>
      <c r="O204" s="75"/>
      <c r="P204" s="173">
        <f>O204*H204</f>
        <v>0</v>
      </c>
      <c r="Q204" s="173">
        <v>2.25634</v>
      </c>
      <c r="R204" s="173">
        <f>Q204*H204</f>
        <v>28.20425</v>
      </c>
      <c r="S204" s="173">
        <v>0</v>
      </c>
      <c r="T204" s="174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75" t="s">
        <v>127</v>
      </c>
      <c r="AT204" s="175" t="s">
        <v>122</v>
      </c>
      <c r="AU204" s="175" t="s">
        <v>86</v>
      </c>
      <c r="AY204" s="17" t="s">
        <v>120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7" t="s">
        <v>84</v>
      </c>
      <c r="BK204" s="176">
        <f>ROUND(I204*H204,2)</f>
        <v>0</v>
      </c>
      <c r="BL204" s="17" t="s">
        <v>127</v>
      </c>
      <c r="BM204" s="175" t="s">
        <v>304</v>
      </c>
    </row>
    <row r="205" spans="1:51" s="13" customFormat="1" ht="12">
      <c r="A205" s="13"/>
      <c r="B205" s="177"/>
      <c r="C205" s="13"/>
      <c r="D205" s="178" t="s">
        <v>129</v>
      </c>
      <c r="E205" s="179" t="s">
        <v>1</v>
      </c>
      <c r="F205" s="180" t="s">
        <v>305</v>
      </c>
      <c r="G205" s="13"/>
      <c r="H205" s="181">
        <v>12.5</v>
      </c>
      <c r="I205" s="182"/>
      <c r="J205" s="13"/>
      <c r="K205" s="13"/>
      <c r="L205" s="177"/>
      <c r="M205" s="183"/>
      <c r="N205" s="184"/>
      <c r="O205" s="184"/>
      <c r="P205" s="184"/>
      <c r="Q205" s="184"/>
      <c r="R205" s="184"/>
      <c r="S205" s="184"/>
      <c r="T205" s="18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79" t="s">
        <v>129</v>
      </c>
      <c r="AU205" s="179" t="s">
        <v>86</v>
      </c>
      <c r="AV205" s="13" t="s">
        <v>86</v>
      </c>
      <c r="AW205" s="13" t="s">
        <v>37</v>
      </c>
      <c r="AX205" s="13" t="s">
        <v>84</v>
      </c>
      <c r="AY205" s="179" t="s">
        <v>120</v>
      </c>
    </row>
    <row r="206" spans="1:65" s="2" customFormat="1" ht="33" customHeight="1">
      <c r="A206" s="36"/>
      <c r="B206" s="163"/>
      <c r="C206" s="164" t="s">
        <v>306</v>
      </c>
      <c r="D206" s="164" t="s">
        <v>122</v>
      </c>
      <c r="E206" s="165" t="s">
        <v>307</v>
      </c>
      <c r="F206" s="166" t="s">
        <v>308</v>
      </c>
      <c r="G206" s="167" t="s">
        <v>149</v>
      </c>
      <c r="H206" s="168">
        <v>95</v>
      </c>
      <c r="I206" s="169"/>
      <c r="J206" s="170">
        <f>ROUND(I206*H206,2)</f>
        <v>0</v>
      </c>
      <c r="K206" s="166" t="s">
        <v>126</v>
      </c>
      <c r="L206" s="37"/>
      <c r="M206" s="171" t="s">
        <v>1</v>
      </c>
      <c r="N206" s="172" t="s">
        <v>44</v>
      </c>
      <c r="O206" s="75"/>
      <c r="P206" s="173">
        <f>O206*H206</f>
        <v>0</v>
      </c>
      <c r="Q206" s="173">
        <v>0.00061</v>
      </c>
      <c r="R206" s="173">
        <f>Q206*H206</f>
        <v>0.057949999999999995</v>
      </c>
      <c r="S206" s="173">
        <v>0</v>
      </c>
      <c r="T206" s="17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75" t="s">
        <v>127</v>
      </c>
      <c r="AT206" s="175" t="s">
        <v>122</v>
      </c>
      <c r="AU206" s="175" t="s">
        <v>86</v>
      </c>
      <c r="AY206" s="17" t="s">
        <v>120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7" t="s">
        <v>84</v>
      </c>
      <c r="BK206" s="176">
        <f>ROUND(I206*H206,2)</f>
        <v>0</v>
      </c>
      <c r="BL206" s="17" t="s">
        <v>127</v>
      </c>
      <c r="BM206" s="175" t="s">
        <v>309</v>
      </c>
    </row>
    <row r="207" spans="1:51" s="13" customFormat="1" ht="12">
      <c r="A207" s="13"/>
      <c r="B207" s="177"/>
      <c r="C207" s="13"/>
      <c r="D207" s="178" t="s">
        <v>129</v>
      </c>
      <c r="E207" s="179" t="s">
        <v>1</v>
      </c>
      <c r="F207" s="180" t="s">
        <v>186</v>
      </c>
      <c r="G207" s="13"/>
      <c r="H207" s="181">
        <v>95</v>
      </c>
      <c r="I207" s="182"/>
      <c r="J207" s="13"/>
      <c r="K207" s="13"/>
      <c r="L207" s="177"/>
      <c r="M207" s="183"/>
      <c r="N207" s="184"/>
      <c r="O207" s="184"/>
      <c r="P207" s="184"/>
      <c r="Q207" s="184"/>
      <c r="R207" s="184"/>
      <c r="S207" s="184"/>
      <c r="T207" s="18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79" t="s">
        <v>129</v>
      </c>
      <c r="AU207" s="179" t="s">
        <v>86</v>
      </c>
      <c r="AV207" s="13" t="s">
        <v>86</v>
      </c>
      <c r="AW207" s="13" t="s">
        <v>37</v>
      </c>
      <c r="AX207" s="13" t="s">
        <v>84</v>
      </c>
      <c r="AY207" s="179" t="s">
        <v>120</v>
      </c>
    </row>
    <row r="208" spans="1:65" s="2" customFormat="1" ht="21.75" customHeight="1">
      <c r="A208" s="36"/>
      <c r="B208" s="163"/>
      <c r="C208" s="164" t="s">
        <v>310</v>
      </c>
      <c r="D208" s="164" t="s">
        <v>122</v>
      </c>
      <c r="E208" s="165" t="s">
        <v>311</v>
      </c>
      <c r="F208" s="166" t="s">
        <v>312</v>
      </c>
      <c r="G208" s="167" t="s">
        <v>149</v>
      </c>
      <c r="H208" s="168">
        <v>95</v>
      </c>
      <c r="I208" s="169"/>
      <c r="J208" s="170">
        <f>ROUND(I208*H208,2)</f>
        <v>0</v>
      </c>
      <c r="K208" s="166" t="s">
        <v>126</v>
      </c>
      <c r="L208" s="37"/>
      <c r="M208" s="171" t="s">
        <v>1</v>
      </c>
      <c r="N208" s="172" t="s">
        <v>44</v>
      </c>
      <c r="O208" s="75"/>
      <c r="P208" s="173">
        <f>O208*H208</f>
        <v>0</v>
      </c>
      <c r="Q208" s="173">
        <v>0</v>
      </c>
      <c r="R208" s="173">
        <f>Q208*H208</f>
        <v>0</v>
      </c>
      <c r="S208" s="173">
        <v>0</v>
      </c>
      <c r="T208" s="174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75" t="s">
        <v>127</v>
      </c>
      <c r="AT208" s="175" t="s">
        <v>122</v>
      </c>
      <c r="AU208" s="175" t="s">
        <v>86</v>
      </c>
      <c r="AY208" s="17" t="s">
        <v>120</v>
      </c>
      <c r="BE208" s="176">
        <f>IF(N208="základní",J208,0)</f>
        <v>0</v>
      </c>
      <c r="BF208" s="176">
        <f>IF(N208="snížená",J208,0)</f>
        <v>0</v>
      </c>
      <c r="BG208" s="176">
        <f>IF(N208="zákl. přenesená",J208,0)</f>
        <v>0</v>
      </c>
      <c r="BH208" s="176">
        <f>IF(N208="sníž. přenesená",J208,0)</f>
        <v>0</v>
      </c>
      <c r="BI208" s="176">
        <f>IF(N208="nulová",J208,0)</f>
        <v>0</v>
      </c>
      <c r="BJ208" s="17" t="s">
        <v>84</v>
      </c>
      <c r="BK208" s="176">
        <f>ROUND(I208*H208,2)</f>
        <v>0</v>
      </c>
      <c r="BL208" s="17" t="s">
        <v>127</v>
      </c>
      <c r="BM208" s="175" t="s">
        <v>313</v>
      </c>
    </row>
    <row r="209" spans="1:51" s="13" customFormat="1" ht="12">
      <c r="A209" s="13"/>
      <c r="B209" s="177"/>
      <c r="C209" s="13"/>
      <c r="D209" s="178" t="s">
        <v>129</v>
      </c>
      <c r="E209" s="179" t="s">
        <v>1</v>
      </c>
      <c r="F209" s="180" t="s">
        <v>186</v>
      </c>
      <c r="G209" s="13"/>
      <c r="H209" s="181">
        <v>95</v>
      </c>
      <c r="I209" s="182"/>
      <c r="J209" s="13"/>
      <c r="K209" s="13"/>
      <c r="L209" s="177"/>
      <c r="M209" s="183"/>
      <c r="N209" s="184"/>
      <c r="O209" s="184"/>
      <c r="P209" s="184"/>
      <c r="Q209" s="184"/>
      <c r="R209" s="184"/>
      <c r="S209" s="184"/>
      <c r="T209" s="18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79" t="s">
        <v>129</v>
      </c>
      <c r="AU209" s="179" t="s">
        <v>86</v>
      </c>
      <c r="AV209" s="13" t="s">
        <v>86</v>
      </c>
      <c r="AW209" s="13" t="s">
        <v>37</v>
      </c>
      <c r="AX209" s="13" t="s">
        <v>84</v>
      </c>
      <c r="AY209" s="179" t="s">
        <v>120</v>
      </c>
    </row>
    <row r="210" spans="1:65" s="2" customFormat="1" ht="21.75" customHeight="1">
      <c r="A210" s="36"/>
      <c r="B210" s="163"/>
      <c r="C210" s="164" t="s">
        <v>314</v>
      </c>
      <c r="D210" s="164" t="s">
        <v>122</v>
      </c>
      <c r="E210" s="165" t="s">
        <v>315</v>
      </c>
      <c r="F210" s="166" t="s">
        <v>316</v>
      </c>
      <c r="G210" s="167" t="s">
        <v>149</v>
      </c>
      <c r="H210" s="168">
        <v>95</v>
      </c>
      <c r="I210" s="169"/>
      <c r="J210" s="170">
        <f>ROUND(I210*H210,2)</f>
        <v>0</v>
      </c>
      <c r="K210" s="166" t="s">
        <v>126</v>
      </c>
      <c r="L210" s="37"/>
      <c r="M210" s="171" t="s">
        <v>1</v>
      </c>
      <c r="N210" s="172" t="s">
        <v>44</v>
      </c>
      <c r="O210" s="75"/>
      <c r="P210" s="173">
        <f>O210*H210</f>
        <v>0</v>
      </c>
      <c r="Q210" s="173">
        <v>2E-05</v>
      </c>
      <c r="R210" s="173">
        <f>Q210*H210</f>
        <v>0.0019000000000000002</v>
      </c>
      <c r="S210" s="173">
        <v>0</v>
      </c>
      <c r="T210" s="174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75" t="s">
        <v>127</v>
      </c>
      <c r="AT210" s="175" t="s">
        <v>122</v>
      </c>
      <c r="AU210" s="175" t="s">
        <v>86</v>
      </c>
      <c r="AY210" s="17" t="s">
        <v>120</v>
      </c>
      <c r="BE210" s="176">
        <f>IF(N210="základní",J210,0)</f>
        <v>0</v>
      </c>
      <c r="BF210" s="176">
        <f>IF(N210="snížená",J210,0)</f>
        <v>0</v>
      </c>
      <c r="BG210" s="176">
        <f>IF(N210="zákl. přenesená",J210,0)</f>
        <v>0</v>
      </c>
      <c r="BH210" s="176">
        <f>IF(N210="sníž. přenesená",J210,0)</f>
        <v>0</v>
      </c>
      <c r="BI210" s="176">
        <f>IF(N210="nulová",J210,0)</f>
        <v>0</v>
      </c>
      <c r="BJ210" s="17" t="s">
        <v>84</v>
      </c>
      <c r="BK210" s="176">
        <f>ROUND(I210*H210,2)</f>
        <v>0</v>
      </c>
      <c r="BL210" s="17" t="s">
        <v>127</v>
      </c>
      <c r="BM210" s="175" t="s">
        <v>317</v>
      </c>
    </row>
    <row r="211" spans="1:51" s="13" customFormat="1" ht="12">
      <c r="A211" s="13"/>
      <c r="B211" s="177"/>
      <c r="C211" s="13"/>
      <c r="D211" s="178" t="s">
        <v>129</v>
      </c>
      <c r="E211" s="179" t="s">
        <v>1</v>
      </c>
      <c r="F211" s="180" t="s">
        <v>186</v>
      </c>
      <c r="G211" s="13"/>
      <c r="H211" s="181">
        <v>95</v>
      </c>
      <c r="I211" s="182"/>
      <c r="J211" s="13"/>
      <c r="K211" s="13"/>
      <c r="L211" s="177"/>
      <c r="M211" s="183"/>
      <c r="N211" s="184"/>
      <c r="O211" s="184"/>
      <c r="P211" s="184"/>
      <c r="Q211" s="184"/>
      <c r="R211" s="184"/>
      <c r="S211" s="184"/>
      <c r="T211" s="18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79" t="s">
        <v>129</v>
      </c>
      <c r="AU211" s="179" t="s">
        <v>86</v>
      </c>
      <c r="AV211" s="13" t="s">
        <v>86</v>
      </c>
      <c r="AW211" s="13" t="s">
        <v>37</v>
      </c>
      <c r="AX211" s="13" t="s">
        <v>84</v>
      </c>
      <c r="AY211" s="179" t="s">
        <v>120</v>
      </c>
    </row>
    <row r="212" spans="1:65" s="2" customFormat="1" ht="21.75" customHeight="1">
      <c r="A212" s="36"/>
      <c r="B212" s="163"/>
      <c r="C212" s="164" t="s">
        <v>318</v>
      </c>
      <c r="D212" s="164" t="s">
        <v>122</v>
      </c>
      <c r="E212" s="165" t="s">
        <v>319</v>
      </c>
      <c r="F212" s="166" t="s">
        <v>320</v>
      </c>
      <c r="G212" s="167" t="s">
        <v>149</v>
      </c>
      <c r="H212" s="168">
        <v>95</v>
      </c>
      <c r="I212" s="169"/>
      <c r="J212" s="170">
        <f>ROUND(I212*H212,2)</f>
        <v>0</v>
      </c>
      <c r="K212" s="166" t="s">
        <v>126</v>
      </c>
      <c r="L212" s="37"/>
      <c r="M212" s="171" t="s">
        <v>1</v>
      </c>
      <c r="N212" s="172" t="s">
        <v>44</v>
      </c>
      <c r="O212" s="75"/>
      <c r="P212" s="173">
        <f>O212*H212</f>
        <v>0</v>
      </c>
      <c r="Q212" s="173">
        <v>0</v>
      </c>
      <c r="R212" s="173">
        <f>Q212*H212</f>
        <v>0</v>
      </c>
      <c r="S212" s="173">
        <v>0</v>
      </c>
      <c r="T212" s="174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75" t="s">
        <v>127</v>
      </c>
      <c r="AT212" s="175" t="s">
        <v>122</v>
      </c>
      <c r="AU212" s="175" t="s">
        <v>86</v>
      </c>
      <c r="AY212" s="17" t="s">
        <v>120</v>
      </c>
      <c r="BE212" s="176">
        <f>IF(N212="základní",J212,0)</f>
        <v>0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17" t="s">
        <v>84</v>
      </c>
      <c r="BK212" s="176">
        <f>ROUND(I212*H212,2)</f>
        <v>0</v>
      </c>
      <c r="BL212" s="17" t="s">
        <v>127</v>
      </c>
      <c r="BM212" s="175" t="s">
        <v>321</v>
      </c>
    </row>
    <row r="213" spans="1:51" s="13" customFormat="1" ht="12">
      <c r="A213" s="13"/>
      <c r="B213" s="177"/>
      <c r="C213" s="13"/>
      <c r="D213" s="178" t="s">
        <v>129</v>
      </c>
      <c r="E213" s="179" t="s">
        <v>1</v>
      </c>
      <c r="F213" s="180" t="s">
        <v>186</v>
      </c>
      <c r="G213" s="13"/>
      <c r="H213" s="181">
        <v>95</v>
      </c>
      <c r="I213" s="182"/>
      <c r="J213" s="13"/>
      <c r="K213" s="13"/>
      <c r="L213" s="177"/>
      <c r="M213" s="183"/>
      <c r="N213" s="184"/>
      <c r="O213" s="184"/>
      <c r="P213" s="184"/>
      <c r="Q213" s="184"/>
      <c r="R213" s="184"/>
      <c r="S213" s="184"/>
      <c r="T213" s="18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79" t="s">
        <v>129</v>
      </c>
      <c r="AU213" s="179" t="s">
        <v>86</v>
      </c>
      <c r="AV213" s="13" t="s">
        <v>86</v>
      </c>
      <c r="AW213" s="13" t="s">
        <v>37</v>
      </c>
      <c r="AX213" s="13" t="s">
        <v>84</v>
      </c>
      <c r="AY213" s="179" t="s">
        <v>120</v>
      </c>
    </row>
    <row r="214" spans="1:65" s="2" customFormat="1" ht="37.8" customHeight="1">
      <c r="A214" s="36"/>
      <c r="B214" s="163"/>
      <c r="C214" s="164" t="s">
        <v>322</v>
      </c>
      <c r="D214" s="164" t="s">
        <v>122</v>
      </c>
      <c r="E214" s="165" t="s">
        <v>323</v>
      </c>
      <c r="F214" s="166" t="s">
        <v>324</v>
      </c>
      <c r="G214" s="167" t="s">
        <v>125</v>
      </c>
      <c r="H214" s="168">
        <v>119</v>
      </c>
      <c r="I214" s="169"/>
      <c r="J214" s="170">
        <f>ROUND(I214*H214,2)</f>
        <v>0</v>
      </c>
      <c r="K214" s="166" t="s">
        <v>126</v>
      </c>
      <c r="L214" s="37"/>
      <c r="M214" s="171" t="s">
        <v>1</v>
      </c>
      <c r="N214" s="172" t="s">
        <v>44</v>
      </c>
      <c r="O214" s="75"/>
      <c r="P214" s="173">
        <f>O214*H214</f>
        <v>0</v>
      </c>
      <c r="Q214" s="173">
        <v>0</v>
      </c>
      <c r="R214" s="173">
        <f>Q214*H214</f>
        <v>0</v>
      </c>
      <c r="S214" s="173">
        <v>0</v>
      </c>
      <c r="T214" s="17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75" t="s">
        <v>127</v>
      </c>
      <c r="AT214" s="175" t="s">
        <v>122</v>
      </c>
      <c r="AU214" s="175" t="s">
        <v>86</v>
      </c>
      <c r="AY214" s="17" t="s">
        <v>120</v>
      </c>
      <c r="BE214" s="176">
        <f>IF(N214="základní",J214,0)</f>
        <v>0</v>
      </c>
      <c r="BF214" s="176">
        <f>IF(N214="snížená",J214,0)</f>
        <v>0</v>
      </c>
      <c r="BG214" s="176">
        <f>IF(N214="zákl. přenesená",J214,0)</f>
        <v>0</v>
      </c>
      <c r="BH214" s="176">
        <f>IF(N214="sníž. přenesená",J214,0)</f>
        <v>0</v>
      </c>
      <c r="BI214" s="176">
        <f>IF(N214="nulová",J214,0)</f>
        <v>0</v>
      </c>
      <c r="BJ214" s="17" t="s">
        <v>84</v>
      </c>
      <c r="BK214" s="176">
        <f>ROUND(I214*H214,2)</f>
        <v>0</v>
      </c>
      <c r="BL214" s="17" t="s">
        <v>127</v>
      </c>
      <c r="BM214" s="175" t="s">
        <v>325</v>
      </c>
    </row>
    <row r="215" spans="1:51" s="13" customFormat="1" ht="12">
      <c r="A215" s="13"/>
      <c r="B215" s="177"/>
      <c r="C215" s="13"/>
      <c r="D215" s="178" t="s">
        <v>129</v>
      </c>
      <c r="E215" s="179" t="s">
        <v>1</v>
      </c>
      <c r="F215" s="180" t="s">
        <v>326</v>
      </c>
      <c r="G215" s="13"/>
      <c r="H215" s="181">
        <v>119</v>
      </c>
      <c r="I215" s="182"/>
      <c r="J215" s="13"/>
      <c r="K215" s="13"/>
      <c r="L215" s="177"/>
      <c r="M215" s="183"/>
      <c r="N215" s="184"/>
      <c r="O215" s="184"/>
      <c r="P215" s="184"/>
      <c r="Q215" s="184"/>
      <c r="R215" s="184"/>
      <c r="S215" s="184"/>
      <c r="T215" s="18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79" t="s">
        <v>129</v>
      </c>
      <c r="AU215" s="179" t="s">
        <v>86</v>
      </c>
      <c r="AV215" s="13" t="s">
        <v>86</v>
      </c>
      <c r="AW215" s="13" t="s">
        <v>37</v>
      </c>
      <c r="AX215" s="13" t="s">
        <v>84</v>
      </c>
      <c r="AY215" s="179" t="s">
        <v>120</v>
      </c>
    </row>
    <row r="216" spans="1:63" s="12" customFormat="1" ht="22.8" customHeight="1">
      <c r="A216" s="12"/>
      <c r="B216" s="150"/>
      <c r="C216" s="12"/>
      <c r="D216" s="151" t="s">
        <v>78</v>
      </c>
      <c r="E216" s="161" t="s">
        <v>327</v>
      </c>
      <c r="F216" s="161" t="s">
        <v>328</v>
      </c>
      <c r="G216" s="12"/>
      <c r="H216" s="12"/>
      <c r="I216" s="153"/>
      <c r="J216" s="162">
        <f>BK216</f>
        <v>0</v>
      </c>
      <c r="K216" s="12"/>
      <c r="L216" s="150"/>
      <c r="M216" s="155"/>
      <c r="N216" s="156"/>
      <c r="O216" s="156"/>
      <c r="P216" s="157">
        <f>SUM(P217:P233)</f>
        <v>0</v>
      </c>
      <c r="Q216" s="156"/>
      <c r="R216" s="157">
        <f>SUM(R217:R233)</f>
        <v>0</v>
      </c>
      <c r="S216" s="156"/>
      <c r="T216" s="158">
        <f>SUM(T217:T233)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51" t="s">
        <v>84</v>
      </c>
      <c r="AT216" s="159" t="s">
        <v>78</v>
      </c>
      <c r="AU216" s="159" t="s">
        <v>84</v>
      </c>
      <c r="AY216" s="151" t="s">
        <v>120</v>
      </c>
      <c r="BK216" s="160">
        <f>SUM(BK217:BK233)</f>
        <v>0</v>
      </c>
    </row>
    <row r="217" spans="1:65" s="2" customFormat="1" ht="33" customHeight="1">
      <c r="A217" s="36"/>
      <c r="B217" s="163"/>
      <c r="C217" s="164" t="s">
        <v>329</v>
      </c>
      <c r="D217" s="164" t="s">
        <v>122</v>
      </c>
      <c r="E217" s="165" t="s">
        <v>330</v>
      </c>
      <c r="F217" s="166" t="s">
        <v>331</v>
      </c>
      <c r="G217" s="167" t="s">
        <v>191</v>
      </c>
      <c r="H217" s="168">
        <v>37.53</v>
      </c>
      <c r="I217" s="169"/>
      <c r="J217" s="170">
        <f>ROUND(I217*H217,2)</f>
        <v>0</v>
      </c>
      <c r="K217" s="166" t="s">
        <v>126</v>
      </c>
      <c r="L217" s="37"/>
      <c r="M217" s="171" t="s">
        <v>1</v>
      </c>
      <c r="N217" s="172" t="s">
        <v>44</v>
      </c>
      <c r="O217" s="75"/>
      <c r="P217" s="173">
        <f>O217*H217</f>
        <v>0</v>
      </c>
      <c r="Q217" s="173">
        <v>0</v>
      </c>
      <c r="R217" s="173">
        <f>Q217*H217</f>
        <v>0</v>
      </c>
      <c r="S217" s="173">
        <v>0</v>
      </c>
      <c r="T217" s="174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75" t="s">
        <v>127</v>
      </c>
      <c r="AT217" s="175" t="s">
        <v>122</v>
      </c>
      <c r="AU217" s="175" t="s">
        <v>86</v>
      </c>
      <c r="AY217" s="17" t="s">
        <v>120</v>
      </c>
      <c r="BE217" s="176">
        <f>IF(N217="základní",J217,0)</f>
        <v>0</v>
      </c>
      <c r="BF217" s="176">
        <f>IF(N217="snížená",J217,0)</f>
        <v>0</v>
      </c>
      <c r="BG217" s="176">
        <f>IF(N217="zákl. přenesená",J217,0)</f>
        <v>0</v>
      </c>
      <c r="BH217" s="176">
        <f>IF(N217="sníž. přenesená",J217,0)</f>
        <v>0</v>
      </c>
      <c r="BI217" s="176">
        <f>IF(N217="nulová",J217,0)</f>
        <v>0</v>
      </c>
      <c r="BJ217" s="17" t="s">
        <v>84</v>
      </c>
      <c r="BK217" s="176">
        <f>ROUND(I217*H217,2)</f>
        <v>0</v>
      </c>
      <c r="BL217" s="17" t="s">
        <v>127</v>
      </c>
      <c r="BM217" s="175" t="s">
        <v>332</v>
      </c>
    </row>
    <row r="218" spans="1:51" s="13" customFormat="1" ht="12">
      <c r="A218" s="13"/>
      <c r="B218" s="177"/>
      <c r="C218" s="13"/>
      <c r="D218" s="178" t="s">
        <v>129</v>
      </c>
      <c r="E218" s="179" t="s">
        <v>1</v>
      </c>
      <c r="F218" s="180" t="s">
        <v>333</v>
      </c>
      <c r="G218" s="13"/>
      <c r="H218" s="181">
        <v>37.53</v>
      </c>
      <c r="I218" s="182"/>
      <c r="J218" s="13"/>
      <c r="K218" s="13"/>
      <c r="L218" s="177"/>
      <c r="M218" s="183"/>
      <c r="N218" s="184"/>
      <c r="O218" s="184"/>
      <c r="P218" s="184"/>
      <c r="Q218" s="184"/>
      <c r="R218" s="184"/>
      <c r="S218" s="184"/>
      <c r="T218" s="18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79" t="s">
        <v>129</v>
      </c>
      <c r="AU218" s="179" t="s">
        <v>86</v>
      </c>
      <c r="AV218" s="13" t="s">
        <v>86</v>
      </c>
      <c r="AW218" s="13" t="s">
        <v>37</v>
      </c>
      <c r="AX218" s="13" t="s">
        <v>84</v>
      </c>
      <c r="AY218" s="179" t="s">
        <v>120</v>
      </c>
    </row>
    <row r="219" spans="1:65" s="2" customFormat="1" ht="24.15" customHeight="1">
      <c r="A219" s="36"/>
      <c r="B219" s="163"/>
      <c r="C219" s="164" t="s">
        <v>334</v>
      </c>
      <c r="D219" s="164" t="s">
        <v>122</v>
      </c>
      <c r="E219" s="165" t="s">
        <v>335</v>
      </c>
      <c r="F219" s="166" t="s">
        <v>336</v>
      </c>
      <c r="G219" s="167" t="s">
        <v>191</v>
      </c>
      <c r="H219" s="168">
        <v>37.53</v>
      </c>
      <c r="I219" s="169"/>
      <c r="J219" s="170">
        <f>ROUND(I219*H219,2)</f>
        <v>0</v>
      </c>
      <c r="K219" s="166" t="s">
        <v>126</v>
      </c>
      <c r="L219" s="37"/>
      <c r="M219" s="171" t="s">
        <v>1</v>
      </c>
      <c r="N219" s="172" t="s">
        <v>44</v>
      </c>
      <c r="O219" s="75"/>
      <c r="P219" s="173">
        <f>O219*H219</f>
        <v>0</v>
      </c>
      <c r="Q219" s="173">
        <v>0</v>
      </c>
      <c r="R219" s="173">
        <f>Q219*H219</f>
        <v>0</v>
      </c>
      <c r="S219" s="173">
        <v>0</v>
      </c>
      <c r="T219" s="174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75" t="s">
        <v>127</v>
      </c>
      <c r="AT219" s="175" t="s">
        <v>122</v>
      </c>
      <c r="AU219" s="175" t="s">
        <v>86</v>
      </c>
      <c r="AY219" s="17" t="s">
        <v>120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84</v>
      </c>
      <c r="BK219" s="176">
        <f>ROUND(I219*H219,2)</f>
        <v>0</v>
      </c>
      <c r="BL219" s="17" t="s">
        <v>127</v>
      </c>
      <c r="BM219" s="175" t="s">
        <v>337</v>
      </c>
    </row>
    <row r="220" spans="1:51" s="13" customFormat="1" ht="12">
      <c r="A220" s="13"/>
      <c r="B220" s="177"/>
      <c r="C220" s="13"/>
      <c r="D220" s="178" t="s">
        <v>129</v>
      </c>
      <c r="E220" s="179" t="s">
        <v>1</v>
      </c>
      <c r="F220" s="180" t="s">
        <v>333</v>
      </c>
      <c r="G220" s="13"/>
      <c r="H220" s="181">
        <v>37.53</v>
      </c>
      <c r="I220" s="182"/>
      <c r="J220" s="13"/>
      <c r="K220" s="13"/>
      <c r="L220" s="177"/>
      <c r="M220" s="183"/>
      <c r="N220" s="184"/>
      <c r="O220" s="184"/>
      <c r="P220" s="184"/>
      <c r="Q220" s="184"/>
      <c r="R220" s="184"/>
      <c r="S220" s="184"/>
      <c r="T220" s="18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79" t="s">
        <v>129</v>
      </c>
      <c r="AU220" s="179" t="s">
        <v>86</v>
      </c>
      <c r="AV220" s="13" t="s">
        <v>86</v>
      </c>
      <c r="AW220" s="13" t="s">
        <v>37</v>
      </c>
      <c r="AX220" s="13" t="s">
        <v>84</v>
      </c>
      <c r="AY220" s="179" t="s">
        <v>120</v>
      </c>
    </row>
    <row r="221" spans="1:65" s="2" customFormat="1" ht="33" customHeight="1">
      <c r="A221" s="36"/>
      <c r="B221" s="163"/>
      <c r="C221" s="164" t="s">
        <v>338</v>
      </c>
      <c r="D221" s="164" t="s">
        <v>122</v>
      </c>
      <c r="E221" s="165" t="s">
        <v>339</v>
      </c>
      <c r="F221" s="166" t="s">
        <v>340</v>
      </c>
      <c r="G221" s="167" t="s">
        <v>191</v>
      </c>
      <c r="H221" s="168">
        <v>375.3</v>
      </c>
      <c r="I221" s="169"/>
      <c r="J221" s="170">
        <f>ROUND(I221*H221,2)</f>
        <v>0</v>
      </c>
      <c r="K221" s="166" t="s">
        <v>126</v>
      </c>
      <c r="L221" s="37"/>
      <c r="M221" s="171" t="s">
        <v>1</v>
      </c>
      <c r="N221" s="172" t="s">
        <v>44</v>
      </c>
      <c r="O221" s="75"/>
      <c r="P221" s="173">
        <f>O221*H221</f>
        <v>0</v>
      </c>
      <c r="Q221" s="173">
        <v>0</v>
      </c>
      <c r="R221" s="173">
        <f>Q221*H221</f>
        <v>0</v>
      </c>
      <c r="S221" s="173">
        <v>0</v>
      </c>
      <c r="T221" s="174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75" t="s">
        <v>127</v>
      </c>
      <c r="AT221" s="175" t="s">
        <v>122</v>
      </c>
      <c r="AU221" s="175" t="s">
        <v>86</v>
      </c>
      <c r="AY221" s="17" t="s">
        <v>120</v>
      </c>
      <c r="BE221" s="176">
        <f>IF(N221="základní",J221,0)</f>
        <v>0</v>
      </c>
      <c r="BF221" s="176">
        <f>IF(N221="snížená",J221,0)</f>
        <v>0</v>
      </c>
      <c r="BG221" s="176">
        <f>IF(N221="zákl. přenesená",J221,0)</f>
        <v>0</v>
      </c>
      <c r="BH221" s="176">
        <f>IF(N221="sníž. přenesená",J221,0)</f>
        <v>0</v>
      </c>
      <c r="BI221" s="176">
        <f>IF(N221="nulová",J221,0)</f>
        <v>0</v>
      </c>
      <c r="BJ221" s="17" t="s">
        <v>84</v>
      </c>
      <c r="BK221" s="176">
        <f>ROUND(I221*H221,2)</f>
        <v>0</v>
      </c>
      <c r="BL221" s="17" t="s">
        <v>127</v>
      </c>
      <c r="BM221" s="175" t="s">
        <v>341</v>
      </c>
    </row>
    <row r="222" spans="1:51" s="13" customFormat="1" ht="12">
      <c r="A222" s="13"/>
      <c r="B222" s="177"/>
      <c r="C222" s="13"/>
      <c r="D222" s="178" t="s">
        <v>129</v>
      </c>
      <c r="E222" s="179" t="s">
        <v>1</v>
      </c>
      <c r="F222" s="180" t="s">
        <v>342</v>
      </c>
      <c r="G222" s="13"/>
      <c r="H222" s="181">
        <v>375.3</v>
      </c>
      <c r="I222" s="182"/>
      <c r="J222" s="13"/>
      <c r="K222" s="13"/>
      <c r="L222" s="177"/>
      <c r="M222" s="183"/>
      <c r="N222" s="184"/>
      <c r="O222" s="184"/>
      <c r="P222" s="184"/>
      <c r="Q222" s="184"/>
      <c r="R222" s="184"/>
      <c r="S222" s="184"/>
      <c r="T222" s="18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79" t="s">
        <v>129</v>
      </c>
      <c r="AU222" s="179" t="s">
        <v>86</v>
      </c>
      <c r="AV222" s="13" t="s">
        <v>86</v>
      </c>
      <c r="AW222" s="13" t="s">
        <v>37</v>
      </c>
      <c r="AX222" s="13" t="s">
        <v>84</v>
      </c>
      <c r="AY222" s="179" t="s">
        <v>120</v>
      </c>
    </row>
    <row r="223" spans="1:65" s="2" customFormat="1" ht="33" customHeight="1">
      <c r="A223" s="36"/>
      <c r="B223" s="163"/>
      <c r="C223" s="164" t="s">
        <v>343</v>
      </c>
      <c r="D223" s="164" t="s">
        <v>122</v>
      </c>
      <c r="E223" s="165" t="s">
        <v>344</v>
      </c>
      <c r="F223" s="166" t="s">
        <v>345</v>
      </c>
      <c r="G223" s="167" t="s">
        <v>191</v>
      </c>
      <c r="H223" s="168">
        <v>95.4</v>
      </c>
      <c r="I223" s="169"/>
      <c r="J223" s="170">
        <f>ROUND(I223*H223,2)</f>
        <v>0</v>
      </c>
      <c r="K223" s="166" t="s">
        <v>126</v>
      </c>
      <c r="L223" s="37"/>
      <c r="M223" s="171" t="s">
        <v>1</v>
      </c>
      <c r="N223" s="172" t="s">
        <v>44</v>
      </c>
      <c r="O223" s="75"/>
      <c r="P223" s="173">
        <f>O223*H223</f>
        <v>0</v>
      </c>
      <c r="Q223" s="173">
        <v>0</v>
      </c>
      <c r="R223" s="173">
        <f>Q223*H223</f>
        <v>0</v>
      </c>
      <c r="S223" s="173">
        <v>0</v>
      </c>
      <c r="T223" s="174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75" t="s">
        <v>127</v>
      </c>
      <c r="AT223" s="175" t="s">
        <v>122</v>
      </c>
      <c r="AU223" s="175" t="s">
        <v>86</v>
      </c>
      <c r="AY223" s="17" t="s">
        <v>120</v>
      </c>
      <c r="BE223" s="176">
        <f>IF(N223="základní",J223,0)</f>
        <v>0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17" t="s">
        <v>84</v>
      </c>
      <c r="BK223" s="176">
        <f>ROUND(I223*H223,2)</f>
        <v>0</v>
      </c>
      <c r="BL223" s="17" t="s">
        <v>127</v>
      </c>
      <c r="BM223" s="175" t="s">
        <v>346</v>
      </c>
    </row>
    <row r="224" spans="1:65" s="2" customFormat="1" ht="33" customHeight="1">
      <c r="A224" s="36"/>
      <c r="B224" s="163"/>
      <c r="C224" s="164" t="s">
        <v>347</v>
      </c>
      <c r="D224" s="164" t="s">
        <v>122</v>
      </c>
      <c r="E224" s="165" t="s">
        <v>348</v>
      </c>
      <c r="F224" s="166" t="s">
        <v>349</v>
      </c>
      <c r="G224" s="167" t="s">
        <v>191</v>
      </c>
      <c r="H224" s="168">
        <v>75.488</v>
      </c>
      <c r="I224" s="169"/>
      <c r="J224" s="170">
        <f>ROUND(I224*H224,2)</f>
        <v>0</v>
      </c>
      <c r="K224" s="166" t="s">
        <v>126</v>
      </c>
      <c r="L224" s="37"/>
      <c r="M224" s="171" t="s">
        <v>1</v>
      </c>
      <c r="N224" s="172" t="s">
        <v>44</v>
      </c>
      <c r="O224" s="75"/>
      <c r="P224" s="173">
        <f>O224*H224</f>
        <v>0</v>
      </c>
      <c r="Q224" s="173">
        <v>0</v>
      </c>
      <c r="R224" s="173">
        <f>Q224*H224</f>
        <v>0</v>
      </c>
      <c r="S224" s="173">
        <v>0</v>
      </c>
      <c r="T224" s="17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75" t="s">
        <v>127</v>
      </c>
      <c r="AT224" s="175" t="s">
        <v>122</v>
      </c>
      <c r="AU224" s="175" t="s">
        <v>86</v>
      </c>
      <c r="AY224" s="17" t="s">
        <v>120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7" t="s">
        <v>84</v>
      </c>
      <c r="BK224" s="176">
        <f>ROUND(I224*H224,2)</f>
        <v>0</v>
      </c>
      <c r="BL224" s="17" t="s">
        <v>127</v>
      </c>
      <c r="BM224" s="175" t="s">
        <v>350</v>
      </c>
    </row>
    <row r="225" spans="1:65" s="2" customFormat="1" ht="24.15" customHeight="1">
      <c r="A225" s="36"/>
      <c r="B225" s="163"/>
      <c r="C225" s="164" t="s">
        <v>351</v>
      </c>
      <c r="D225" s="164" t="s">
        <v>122</v>
      </c>
      <c r="E225" s="165" t="s">
        <v>352</v>
      </c>
      <c r="F225" s="166" t="s">
        <v>353</v>
      </c>
      <c r="G225" s="167" t="s">
        <v>191</v>
      </c>
      <c r="H225" s="168">
        <v>119.7</v>
      </c>
      <c r="I225" s="169"/>
      <c r="J225" s="170">
        <f>ROUND(I225*H225,2)</f>
        <v>0</v>
      </c>
      <c r="K225" s="166" t="s">
        <v>126</v>
      </c>
      <c r="L225" s="37"/>
      <c r="M225" s="171" t="s">
        <v>1</v>
      </c>
      <c r="N225" s="172" t="s">
        <v>44</v>
      </c>
      <c r="O225" s="75"/>
      <c r="P225" s="173">
        <f>O225*H225</f>
        <v>0</v>
      </c>
      <c r="Q225" s="173">
        <v>0</v>
      </c>
      <c r="R225" s="173">
        <f>Q225*H225</f>
        <v>0</v>
      </c>
      <c r="S225" s="173">
        <v>0</v>
      </c>
      <c r="T225" s="174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75" t="s">
        <v>127</v>
      </c>
      <c r="AT225" s="175" t="s">
        <v>122</v>
      </c>
      <c r="AU225" s="175" t="s">
        <v>86</v>
      </c>
      <c r="AY225" s="17" t="s">
        <v>120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7" t="s">
        <v>84</v>
      </c>
      <c r="BK225" s="176">
        <f>ROUND(I225*H225,2)</f>
        <v>0</v>
      </c>
      <c r="BL225" s="17" t="s">
        <v>127</v>
      </c>
      <c r="BM225" s="175" t="s">
        <v>354</v>
      </c>
    </row>
    <row r="226" spans="1:51" s="13" customFormat="1" ht="12">
      <c r="A226" s="13"/>
      <c r="B226" s="177"/>
      <c r="C226" s="13"/>
      <c r="D226" s="178" t="s">
        <v>129</v>
      </c>
      <c r="E226" s="179" t="s">
        <v>1</v>
      </c>
      <c r="F226" s="180" t="s">
        <v>355</v>
      </c>
      <c r="G226" s="13"/>
      <c r="H226" s="181">
        <v>119.7</v>
      </c>
      <c r="I226" s="182"/>
      <c r="J226" s="13"/>
      <c r="K226" s="13"/>
      <c r="L226" s="177"/>
      <c r="M226" s="183"/>
      <c r="N226" s="184"/>
      <c r="O226" s="184"/>
      <c r="P226" s="184"/>
      <c r="Q226" s="184"/>
      <c r="R226" s="184"/>
      <c r="S226" s="184"/>
      <c r="T226" s="18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79" t="s">
        <v>129</v>
      </c>
      <c r="AU226" s="179" t="s">
        <v>86</v>
      </c>
      <c r="AV226" s="13" t="s">
        <v>86</v>
      </c>
      <c r="AW226" s="13" t="s">
        <v>37</v>
      </c>
      <c r="AX226" s="13" t="s">
        <v>84</v>
      </c>
      <c r="AY226" s="179" t="s">
        <v>120</v>
      </c>
    </row>
    <row r="227" spans="1:65" s="2" customFormat="1" ht="24.15" customHeight="1">
      <c r="A227" s="36"/>
      <c r="B227" s="163"/>
      <c r="C227" s="164" t="s">
        <v>356</v>
      </c>
      <c r="D227" s="164" t="s">
        <v>122</v>
      </c>
      <c r="E227" s="165" t="s">
        <v>357</v>
      </c>
      <c r="F227" s="166" t="s">
        <v>358</v>
      </c>
      <c r="G227" s="167" t="s">
        <v>191</v>
      </c>
      <c r="H227" s="168">
        <v>288.188</v>
      </c>
      <c r="I227" s="169"/>
      <c r="J227" s="170">
        <f>ROUND(I227*H227,2)</f>
        <v>0</v>
      </c>
      <c r="K227" s="166" t="s">
        <v>126</v>
      </c>
      <c r="L227" s="37"/>
      <c r="M227" s="171" t="s">
        <v>1</v>
      </c>
      <c r="N227" s="172" t="s">
        <v>44</v>
      </c>
      <c r="O227" s="75"/>
      <c r="P227" s="173">
        <f>O227*H227</f>
        <v>0</v>
      </c>
      <c r="Q227" s="173">
        <v>0</v>
      </c>
      <c r="R227" s="173">
        <f>Q227*H227</f>
        <v>0</v>
      </c>
      <c r="S227" s="173">
        <v>0</v>
      </c>
      <c r="T227" s="174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75" t="s">
        <v>127</v>
      </c>
      <c r="AT227" s="175" t="s">
        <v>122</v>
      </c>
      <c r="AU227" s="175" t="s">
        <v>86</v>
      </c>
      <c r="AY227" s="17" t="s">
        <v>120</v>
      </c>
      <c r="BE227" s="176">
        <f>IF(N227="základní",J227,0)</f>
        <v>0</v>
      </c>
      <c r="BF227" s="176">
        <f>IF(N227="snížená",J227,0)</f>
        <v>0</v>
      </c>
      <c r="BG227" s="176">
        <f>IF(N227="zákl. přenesená",J227,0)</f>
        <v>0</v>
      </c>
      <c r="BH227" s="176">
        <f>IF(N227="sníž. přenesená",J227,0)</f>
        <v>0</v>
      </c>
      <c r="BI227" s="176">
        <f>IF(N227="nulová",J227,0)</f>
        <v>0</v>
      </c>
      <c r="BJ227" s="17" t="s">
        <v>84</v>
      </c>
      <c r="BK227" s="176">
        <f>ROUND(I227*H227,2)</f>
        <v>0</v>
      </c>
      <c r="BL227" s="17" t="s">
        <v>127</v>
      </c>
      <c r="BM227" s="175" t="s">
        <v>359</v>
      </c>
    </row>
    <row r="228" spans="1:51" s="13" customFormat="1" ht="12">
      <c r="A228" s="13"/>
      <c r="B228" s="177"/>
      <c r="C228" s="13"/>
      <c r="D228" s="178" t="s">
        <v>129</v>
      </c>
      <c r="E228" s="179" t="s">
        <v>1</v>
      </c>
      <c r="F228" s="180" t="s">
        <v>360</v>
      </c>
      <c r="G228" s="13"/>
      <c r="H228" s="181">
        <v>75.488</v>
      </c>
      <c r="I228" s="182"/>
      <c r="J228" s="13"/>
      <c r="K228" s="13"/>
      <c r="L228" s="177"/>
      <c r="M228" s="183"/>
      <c r="N228" s="184"/>
      <c r="O228" s="184"/>
      <c r="P228" s="184"/>
      <c r="Q228" s="184"/>
      <c r="R228" s="184"/>
      <c r="S228" s="184"/>
      <c r="T228" s="18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79" t="s">
        <v>129</v>
      </c>
      <c r="AU228" s="179" t="s">
        <v>86</v>
      </c>
      <c r="AV228" s="13" t="s">
        <v>86</v>
      </c>
      <c r="AW228" s="13" t="s">
        <v>37</v>
      </c>
      <c r="AX228" s="13" t="s">
        <v>79</v>
      </c>
      <c r="AY228" s="179" t="s">
        <v>120</v>
      </c>
    </row>
    <row r="229" spans="1:51" s="13" customFormat="1" ht="12">
      <c r="A229" s="13"/>
      <c r="B229" s="177"/>
      <c r="C229" s="13"/>
      <c r="D229" s="178" t="s">
        <v>129</v>
      </c>
      <c r="E229" s="179" t="s">
        <v>1</v>
      </c>
      <c r="F229" s="180" t="s">
        <v>361</v>
      </c>
      <c r="G229" s="13"/>
      <c r="H229" s="181">
        <v>93</v>
      </c>
      <c r="I229" s="182"/>
      <c r="J229" s="13"/>
      <c r="K229" s="13"/>
      <c r="L229" s="177"/>
      <c r="M229" s="183"/>
      <c r="N229" s="184"/>
      <c r="O229" s="184"/>
      <c r="P229" s="184"/>
      <c r="Q229" s="184"/>
      <c r="R229" s="184"/>
      <c r="S229" s="184"/>
      <c r="T229" s="18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79" t="s">
        <v>129</v>
      </c>
      <c r="AU229" s="179" t="s">
        <v>86</v>
      </c>
      <c r="AV229" s="13" t="s">
        <v>86</v>
      </c>
      <c r="AW229" s="13" t="s">
        <v>37</v>
      </c>
      <c r="AX229" s="13" t="s">
        <v>79</v>
      </c>
      <c r="AY229" s="179" t="s">
        <v>120</v>
      </c>
    </row>
    <row r="230" spans="1:51" s="13" customFormat="1" ht="12">
      <c r="A230" s="13"/>
      <c r="B230" s="177"/>
      <c r="C230" s="13"/>
      <c r="D230" s="178" t="s">
        <v>129</v>
      </c>
      <c r="E230" s="179" t="s">
        <v>1</v>
      </c>
      <c r="F230" s="180" t="s">
        <v>362</v>
      </c>
      <c r="G230" s="13"/>
      <c r="H230" s="181">
        <v>119.7</v>
      </c>
      <c r="I230" s="182"/>
      <c r="J230" s="13"/>
      <c r="K230" s="13"/>
      <c r="L230" s="177"/>
      <c r="M230" s="183"/>
      <c r="N230" s="184"/>
      <c r="O230" s="184"/>
      <c r="P230" s="184"/>
      <c r="Q230" s="184"/>
      <c r="R230" s="184"/>
      <c r="S230" s="184"/>
      <c r="T230" s="18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79" t="s">
        <v>129</v>
      </c>
      <c r="AU230" s="179" t="s">
        <v>86</v>
      </c>
      <c r="AV230" s="13" t="s">
        <v>86</v>
      </c>
      <c r="AW230" s="13" t="s">
        <v>37</v>
      </c>
      <c r="AX230" s="13" t="s">
        <v>79</v>
      </c>
      <c r="AY230" s="179" t="s">
        <v>120</v>
      </c>
    </row>
    <row r="231" spans="1:51" s="14" customFormat="1" ht="12">
      <c r="A231" s="14"/>
      <c r="B231" s="186"/>
      <c r="C231" s="14"/>
      <c r="D231" s="178" t="s">
        <v>129</v>
      </c>
      <c r="E231" s="187" t="s">
        <v>1</v>
      </c>
      <c r="F231" s="188" t="s">
        <v>136</v>
      </c>
      <c r="G231" s="14"/>
      <c r="H231" s="189">
        <v>288.188</v>
      </c>
      <c r="I231" s="190"/>
      <c r="J231" s="14"/>
      <c r="K231" s="14"/>
      <c r="L231" s="186"/>
      <c r="M231" s="191"/>
      <c r="N231" s="192"/>
      <c r="O231" s="192"/>
      <c r="P231" s="192"/>
      <c r="Q231" s="192"/>
      <c r="R231" s="192"/>
      <c r="S231" s="192"/>
      <c r="T231" s="19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87" t="s">
        <v>129</v>
      </c>
      <c r="AU231" s="187" t="s">
        <v>86</v>
      </c>
      <c r="AV231" s="14" t="s">
        <v>127</v>
      </c>
      <c r="AW231" s="14" t="s">
        <v>37</v>
      </c>
      <c r="AX231" s="14" t="s">
        <v>84</v>
      </c>
      <c r="AY231" s="187" t="s">
        <v>120</v>
      </c>
    </row>
    <row r="232" spans="1:65" s="2" customFormat="1" ht="21.75" customHeight="1">
      <c r="A232" s="36"/>
      <c r="B232" s="163"/>
      <c r="C232" s="164" t="s">
        <v>363</v>
      </c>
      <c r="D232" s="164" t="s">
        <v>122</v>
      </c>
      <c r="E232" s="165" t="s">
        <v>364</v>
      </c>
      <c r="F232" s="166" t="s">
        <v>365</v>
      </c>
      <c r="G232" s="167" t="s">
        <v>191</v>
      </c>
      <c r="H232" s="168">
        <v>6916.512</v>
      </c>
      <c r="I232" s="169"/>
      <c r="J232" s="170">
        <f>ROUND(I232*H232,2)</f>
        <v>0</v>
      </c>
      <c r="K232" s="166" t="s">
        <v>126</v>
      </c>
      <c r="L232" s="37"/>
      <c r="M232" s="171" t="s">
        <v>1</v>
      </c>
      <c r="N232" s="172" t="s">
        <v>44</v>
      </c>
      <c r="O232" s="75"/>
      <c r="P232" s="173">
        <f>O232*H232</f>
        <v>0</v>
      </c>
      <c r="Q232" s="173">
        <v>0</v>
      </c>
      <c r="R232" s="173">
        <f>Q232*H232</f>
        <v>0</v>
      </c>
      <c r="S232" s="173">
        <v>0</v>
      </c>
      <c r="T232" s="17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75" t="s">
        <v>127</v>
      </c>
      <c r="AT232" s="175" t="s">
        <v>122</v>
      </c>
      <c r="AU232" s="175" t="s">
        <v>86</v>
      </c>
      <c r="AY232" s="17" t="s">
        <v>120</v>
      </c>
      <c r="BE232" s="176">
        <f>IF(N232="základní",J232,0)</f>
        <v>0</v>
      </c>
      <c r="BF232" s="176">
        <f>IF(N232="snížená",J232,0)</f>
        <v>0</v>
      </c>
      <c r="BG232" s="176">
        <f>IF(N232="zákl. přenesená",J232,0)</f>
        <v>0</v>
      </c>
      <c r="BH232" s="176">
        <f>IF(N232="sníž. přenesená",J232,0)</f>
        <v>0</v>
      </c>
      <c r="BI232" s="176">
        <f>IF(N232="nulová",J232,0)</f>
        <v>0</v>
      </c>
      <c r="BJ232" s="17" t="s">
        <v>84</v>
      </c>
      <c r="BK232" s="176">
        <f>ROUND(I232*H232,2)</f>
        <v>0</v>
      </c>
      <c r="BL232" s="17" t="s">
        <v>127</v>
      </c>
      <c r="BM232" s="175" t="s">
        <v>366</v>
      </c>
    </row>
    <row r="233" spans="1:51" s="13" customFormat="1" ht="12">
      <c r="A233" s="13"/>
      <c r="B233" s="177"/>
      <c r="C233" s="13"/>
      <c r="D233" s="178" t="s">
        <v>129</v>
      </c>
      <c r="E233" s="179" t="s">
        <v>1</v>
      </c>
      <c r="F233" s="180" t="s">
        <v>367</v>
      </c>
      <c r="G233" s="13"/>
      <c r="H233" s="181">
        <v>6916.512</v>
      </c>
      <c r="I233" s="182"/>
      <c r="J233" s="13"/>
      <c r="K233" s="13"/>
      <c r="L233" s="177"/>
      <c r="M233" s="183"/>
      <c r="N233" s="184"/>
      <c r="O233" s="184"/>
      <c r="P233" s="184"/>
      <c r="Q233" s="184"/>
      <c r="R233" s="184"/>
      <c r="S233" s="184"/>
      <c r="T233" s="18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79" t="s">
        <v>129</v>
      </c>
      <c r="AU233" s="179" t="s">
        <v>86</v>
      </c>
      <c r="AV233" s="13" t="s">
        <v>86</v>
      </c>
      <c r="AW233" s="13" t="s">
        <v>37</v>
      </c>
      <c r="AX233" s="13" t="s">
        <v>84</v>
      </c>
      <c r="AY233" s="179" t="s">
        <v>120</v>
      </c>
    </row>
    <row r="234" spans="1:63" s="12" customFormat="1" ht="22.8" customHeight="1">
      <c r="A234" s="12"/>
      <c r="B234" s="150"/>
      <c r="C234" s="12"/>
      <c r="D234" s="151" t="s">
        <v>78</v>
      </c>
      <c r="E234" s="161" t="s">
        <v>368</v>
      </c>
      <c r="F234" s="161" t="s">
        <v>369</v>
      </c>
      <c r="G234" s="12"/>
      <c r="H234" s="12"/>
      <c r="I234" s="153"/>
      <c r="J234" s="162">
        <f>BK234</f>
        <v>0</v>
      </c>
      <c r="K234" s="12"/>
      <c r="L234" s="150"/>
      <c r="M234" s="155"/>
      <c r="N234" s="156"/>
      <c r="O234" s="156"/>
      <c r="P234" s="157">
        <f>SUM(P235:P238)</f>
        <v>0</v>
      </c>
      <c r="Q234" s="156"/>
      <c r="R234" s="157">
        <f>SUM(R235:R238)</f>
        <v>0</v>
      </c>
      <c r="S234" s="156"/>
      <c r="T234" s="158">
        <f>SUM(T235:T238)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51" t="s">
        <v>84</v>
      </c>
      <c r="AT234" s="159" t="s">
        <v>78</v>
      </c>
      <c r="AU234" s="159" t="s">
        <v>84</v>
      </c>
      <c r="AY234" s="151" t="s">
        <v>120</v>
      </c>
      <c r="BK234" s="160">
        <f>SUM(BK235:BK238)</f>
        <v>0</v>
      </c>
    </row>
    <row r="235" spans="1:65" s="2" customFormat="1" ht="33" customHeight="1">
      <c r="A235" s="36"/>
      <c r="B235" s="163"/>
      <c r="C235" s="164" t="s">
        <v>370</v>
      </c>
      <c r="D235" s="164" t="s">
        <v>122</v>
      </c>
      <c r="E235" s="165" t="s">
        <v>371</v>
      </c>
      <c r="F235" s="166" t="s">
        <v>372</v>
      </c>
      <c r="G235" s="167" t="s">
        <v>191</v>
      </c>
      <c r="H235" s="168">
        <v>287.343</v>
      </c>
      <c r="I235" s="169"/>
      <c r="J235" s="170">
        <f>ROUND(I235*H235,2)</f>
        <v>0</v>
      </c>
      <c r="K235" s="166" t="s">
        <v>126</v>
      </c>
      <c r="L235" s="37"/>
      <c r="M235" s="171" t="s">
        <v>1</v>
      </c>
      <c r="N235" s="172" t="s">
        <v>44</v>
      </c>
      <c r="O235" s="75"/>
      <c r="P235" s="173">
        <f>O235*H235</f>
        <v>0</v>
      </c>
      <c r="Q235" s="173">
        <v>0</v>
      </c>
      <c r="R235" s="173">
        <f>Q235*H235</f>
        <v>0</v>
      </c>
      <c r="S235" s="173">
        <v>0</v>
      </c>
      <c r="T235" s="174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75" t="s">
        <v>127</v>
      </c>
      <c r="AT235" s="175" t="s">
        <v>122</v>
      </c>
      <c r="AU235" s="175" t="s">
        <v>86</v>
      </c>
      <c r="AY235" s="17" t="s">
        <v>120</v>
      </c>
      <c r="BE235" s="176">
        <f>IF(N235="základní",J235,0)</f>
        <v>0</v>
      </c>
      <c r="BF235" s="176">
        <f>IF(N235="snížená",J235,0)</f>
        <v>0</v>
      </c>
      <c r="BG235" s="176">
        <f>IF(N235="zákl. přenesená",J235,0)</f>
        <v>0</v>
      </c>
      <c r="BH235" s="176">
        <f>IF(N235="sníž. přenesená",J235,0)</f>
        <v>0</v>
      </c>
      <c r="BI235" s="176">
        <f>IF(N235="nulová",J235,0)</f>
        <v>0</v>
      </c>
      <c r="BJ235" s="17" t="s">
        <v>84</v>
      </c>
      <c r="BK235" s="176">
        <f>ROUND(I235*H235,2)</f>
        <v>0</v>
      </c>
      <c r="BL235" s="17" t="s">
        <v>127</v>
      </c>
      <c r="BM235" s="175" t="s">
        <v>373</v>
      </c>
    </row>
    <row r="236" spans="1:65" s="2" customFormat="1" ht="33" customHeight="1">
      <c r="A236" s="36"/>
      <c r="B236" s="163"/>
      <c r="C236" s="164" t="s">
        <v>374</v>
      </c>
      <c r="D236" s="164" t="s">
        <v>122</v>
      </c>
      <c r="E236" s="165" t="s">
        <v>375</v>
      </c>
      <c r="F236" s="166" t="s">
        <v>376</v>
      </c>
      <c r="G236" s="167" t="s">
        <v>191</v>
      </c>
      <c r="H236" s="168">
        <v>287.343</v>
      </c>
      <c r="I236" s="169"/>
      <c r="J236" s="170">
        <f>ROUND(I236*H236,2)</f>
        <v>0</v>
      </c>
      <c r="K236" s="166" t="s">
        <v>126</v>
      </c>
      <c r="L236" s="37"/>
      <c r="M236" s="171" t="s">
        <v>1</v>
      </c>
      <c r="N236" s="172" t="s">
        <v>44</v>
      </c>
      <c r="O236" s="75"/>
      <c r="P236" s="173">
        <f>O236*H236</f>
        <v>0</v>
      </c>
      <c r="Q236" s="173">
        <v>0</v>
      </c>
      <c r="R236" s="173">
        <f>Q236*H236</f>
        <v>0</v>
      </c>
      <c r="S236" s="173">
        <v>0</v>
      </c>
      <c r="T236" s="174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75" t="s">
        <v>127</v>
      </c>
      <c r="AT236" s="175" t="s">
        <v>122</v>
      </c>
      <c r="AU236" s="175" t="s">
        <v>86</v>
      </c>
      <c r="AY236" s="17" t="s">
        <v>120</v>
      </c>
      <c r="BE236" s="176">
        <f>IF(N236="základní",J236,0)</f>
        <v>0</v>
      </c>
      <c r="BF236" s="176">
        <f>IF(N236="snížená",J236,0)</f>
        <v>0</v>
      </c>
      <c r="BG236" s="176">
        <f>IF(N236="zákl. přenesená",J236,0)</f>
        <v>0</v>
      </c>
      <c r="BH236" s="176">
        <f>IF(N236="sníž. přenesená",J236,0)</f>
        <v>0</v>
      </c>
      <c r="BI236" s="176">
        <f>IF(N236="nulová",J236,0)</f>
        <v>0</v>
      </c>
      <c r="BJ236" s="17" t="s">
        <v>84</v>
      </c>
      <c r="BK236" s="176">
        <f>ROUND(I236*H236,2)</f>
        <v>0</v>
      </c>
      <c r="BL236" s="17" t="s">
        <v>127</v>
      </c>
      <c r="BM236" s="175" t="s">
        <v>377</v>
      </c>
    </row>
    <row r="237" spans="1:65" s="2" customFormat="1" ht="37.8" customHeight="1">
      <c r="A237" s="36"/>
      <c r="B237" s="163"/>
      <c r="C237" s="164" t="s">
        <v>378</v>
      </c>
      <c r="D237" s="164" t="s">
        <v>122</v>
      </c>
      <c r="E237" s="165" t="s">
        <v>379</v>
      </c>
      <c r="F237" s="166" t="s">
        <v>380</v>
      </c>
      <c r="G237" s="167" t="s">
        <v>191</v>
      </c>
      <c r="H237" s="168">
        <v>1436.715</v>
      </c>
      <c r="I237" s="169"/>
      <c r="J237" s="170">
        <f>ROUND(I237*H237,2)</f>
        <v>0</v>
      </c>
      <c r="K237" s="166" t="s">
        <v>126</v>
      </c>
      <c r="L237" s="37"/>
      <c r="M237" s="171" t="s">
        <v>1</v>
      </c>
      <c r="N237" s="172" t="s">
        <v>44</v>
      </c>
      <c r="O237" s="75"/>
      <c r="P237" s="173">
        <f>O237*H237</f>
        <v>0</v>
      </c>
      <c r="Q237" s="173">
        <v>0</v>
      </c>
      <c r="R237" s="173">
        <f>Q237*H237</f>
        <v>0</v>
      </c>
      <c r="S237" s="173">
        <v>0</v>
      </c>
      <c r="T237" s="174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75" t="s">
        <v>127</v>
      </c>
      <c r="AT237" s="175" t="s">
        <v>122</v>
      </c>
      <c r="AU237" s="175" t="s">
        <v>86</v>
      </c>
      <c r="AY237" s="17" t="s">
        <v>120</v>
      </c>
      <c r="BE237" s="176">
        <f>IF(N237="základní",J237,0)</f>
        <v>0</v>
      </c>
      <c r="BF237" s="176">
        <f>IF(N237="snížená",J237,0)</f>
        <v>0</v>
      </c>
      <c r="BG237" s="176">
        <f>IF(N237="zákl. přenesená",J237,0)</f>
        <v>0</v>
      </c>
      <c r="BH237" s="176">
        <f>IF(N237="sníž. přenesená",J237,0)</f>
        <v>0</v>
      </c>
      <c r="BI237" s="176">
        <f>IF(N237="nulová",J237,0)</f>
        <v>0</v>
      </c>
      <c r="BJ237" s="17" t="s">
        <v>84</v>
      </c>
      <c r="BK237" s="176">
        <f>ROUND(I237*H237,2)</f>
        <v>0</v>
      </c>
      <c r="BL237" s="17" t="s">
        <v>127</v>
      </c>
      <c r="BM237" s="175" t="s">
        <v>381</v>
      </c>
    </row>
    <row r="238" spans="1:51" s="13" customFormat="1" ht="12">
      <c r="A238" s="13"/>
      <c r="B238" s="177"/>
      <c r="C238" s="13"/>
      <c r="D238" s="178" t="s">
        <v>129</v>
      </c>
      <c r="E238" s="13"/>
      <c r="F238" s="180" t="s">
        <v>382</v>
      </c>
      <c r="G238" s="13"/>
      <c r="H238" s="181">
        <v>1436.715</v>
      </c>
      <c r="I238" s="182"/>
      <c r="J238" s="13"/>
      <c r="K238" s="13"/>
      <c r="L238" s="177"/>
      <c r="M238" s="183"/>
      <c r="N238" s="184"/>
      <c r="O238" s="184"/>
      <c r="P238" s="184"/>
      <c r="Q238" s="184"/>
      <c r="R238" s="184"/>
      <c r="S238" s="184"/>
      <c r="T238" s="18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79" t="s">
        <v>129</v>
      </c>
      <c r="AU238" s="179" t="s">
        <v>86</v>
      </c>
      <c r="AV238" s="13" t="s">
        <v>86</v>
      </c>
      <c r="AW238" s="13" t="s">
        <v>3</v>
      </c>
      <c r="AX238" s="13" t="s">
        <v>84</v>
      </c>
      <c r="AY238" s="179" t="s">
        <v>120</v>
      </c>
    </row>
    <row r="239" spans="1:63" s="12" customFormat="1" ht="25.9" customHeight="1">
      <c r="A239" s="12"/>
      <c r="B239" s="150"/>
      <c r="C239" s="12"/>
      <c r="D239" s="151" t="s">
        <v>78</v>
      </c>
      <c r="E239" s="152" t="s">
        <v>383</v>
      </c>
      <c r="F239" s="152" t="s">
        <v>384</v>
      </c>
      <c r="G239" s="12"/>
      <c r="H239" s="12"/>
      <c r="I239" s="153"/>
      <c r="J239" s="154">
        <f>BK239</f>
        <v>0</v>
      </c>
      <c r="K239" s="12"/>
      <c r="L239" s="150"/>
      <c r="M239" s="155"/>
      <c r="N239" s="156"/>
      <c r="O239" s="156"/>
      <c r="P239" s="157">
        <f>P240+P244+P246+P248</f>
        <v>0</v>
      </c>
      <c r="Q239" s="156"/>
      <c r="R239" s="157">
        <f>R240+R244+R246+R248</f>
        <v>0</v>
      </c>
      <c r="S239" s="156"/>
      <c r="T239" s="158">
        <f>T240+T244+T246+T248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51" t="s">
        <v>146</v>
      </c>
      <c r="AT239" s="159" t="s">
        <v>78</v>
      </c>
      <c r="AU239" s="159" t="s">
        <v>79</v>
      </c>
      <c r="AY239" s="151" t="s">
        <v>120</v>
      </c>
      <c r="BK239" s="160">
        <f>BK240+BK244+BK246+BK248</f>
        <v>0</v>
      </c>
    </row>
    <row r="240" spans="1:63" s="12" customFormat="1" ht="22.8" customHeight="1">
      <c r="A240" s="12"/>
      <c r="B240" s="150"/>
      <c r="C240" s="12"/>
      <c r="D240" s="151" t="s">
        <v>78</v>
      </c>
      <c r="E240" s="161" t="s">
        <v>385</v>
      </c>
      <c r="F240" s="161" t="s">
        <v>386</v>
      </c>
      <c r="G240" s="12"/>
      <c r="H240" s="12"/>
      <c r="I240" s="153"/>
      <c r="J240" s="162">
        <f>BK240</f>
        <v>0</v>
      </c>
      <c r="K240" s="12"/>
      <c r="L240" s="150"/>
      <c r="M240" s="155"/>
      <c r="N240" s="156"/>
      <c r="O240" s="156"/>
      <c r="P240" s="157">
        <f>SUM(P241:P243)</f>
        <v>0</v>
      </c>
      <c r="Q240" s="156"/>
      <c r="R240" s="157">
        <f>SUM(R241:R243)</f>
        <v>0</v>
      </c>
      <c r="S240" s="156"/>
      <c r="T240" s="158">
        <f>SUM(T241:T243)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1" t="s">
        <v>146</v>
      </c>
      <c r="AT240" s="159" t="s">
        <v>78</v>
      </c>
      <c r="AU240" s="159" t="s">
        <v>84</v>
      </c>
      <c r="AY240" s="151" t="s">
        <v>120</v>
      </c>
      <c r="BK240" s="160">
        <f>SUM(BK241:BK243)</f>
        <v>0</v>
      </c>
    </row>
    <row r="241" spans="1:65" s="2" customFormat="1" ht="33" customHeight="1">
      <c r="A241" s="36"/>
      <c r="B241" s="163"/>
      <c r="C241" s="164" t="s">
        <v>387</v>
      </c>
      <c r="D241" s="164" t="s">
        <v>122</v>
      </c>
      <c r="E241" s="165" t="s">
        <v>388</v>
      </c>
      <c r="F241" s="166" t="s">
        <v>389</v>
      </c>
      <c r="G241" s="167" t="s">
        <v>261</v>
      </c>
      <c r="H241" s="168">
        <v>3</v>
      </c>
      <c r="I241" s="169"/>
      <c r="J241" s="170">
        <f>ROUND(I241*H241,2)</f>
        <v>0</v>
      </c>
      <c r="K241" s="166" t="s">
        <v>1</v>
      </c>
      <c r="L241" s="37"/>
      <c r="M241" s="171" t="s">
        <v>1</v>
      </c>
      <c r="N241" s="172" t="s">
        <v>44</v>
      </c>
      <c r="O241" s="75"/>
      <c r="P241" s="173">
        <f>O241*H241</f>
        <v>0</v>
      </c>
      <c r="Q241" s="173">
        <v>0</v>
      </c>
      <c r="R241" s="173">
        <f>Q241*H241</f>
        <v>0</v>
      </c>
      <c r="S241" s="173">
        <v>0</v>
      </c>
      <c r="T241" s="174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75" t="s">
        <v>127</v>
      </c>
      <c r="AT241" s="175" t="s">
        <v>122</v>
      </c>
      <c r="AU241" s="175" t="s">
        <v>86</v>
      </c>
      <c r="AY241" s="17" t="s">
        <v>120</v>
      </c>
      <c r="BE241" s="176">
        <f>IF(N241="základní",J241,0)</f>
        <v>0</v>
      </c>
      <c r="BF241" s="176">
        <f>IF(N241="snížená",J241,0)</f>
        <v>0</v>
      </c>
      <c r="BG241" s="176">
        <f>IF(N241="zákl. přenesená",J241,0)</f>
        <v>0</v>
      </c>
      <c r="BH241" s="176">
        <f>IF(N241="sníž. přenesená",J241,0)</f>
        <v>0</v>
      </c>
      <c r="BI241" s="176">
        <f>IF(N241="nulová",J241,0)</f>
        <v>0</v>
      </c>
      <c r="BJ241" s="17" t="s">
        <v>84</v>
      </c>
      <c r="BK241" s="176">
        <f>ROUND(I241*H241,2)</f>
        <v>0</v>
      </c>
      <c r="BL241" s="17" t="s">
        <v>127</v>
      </c>
      <c r="BM241" s="175" t="s">
        <v>390</v>
      </c>
    </row>
    <row r="242" spans="1:65" s="2" customFormat="1" ht="33" customHeight="1">
      <c r="A242" s="36"/>
      <c r="B242" s="163"/>
      <c r="C242" s="164" t="s">
        <v>391</v>
      </c>
      <c r="D242" s="164" t="s">
        <v>122</v>
      </c>
      <c r="E242" s="165" t="s">
        <v>392</v>
      </c>
      <c r="F242" s="166" t="s">
        <v>393</v>
      </c>
      <c r="G242" s="167" t="s">
        <v>261</v>
      </c>
      <c r="H242" s="168">
        <v>3</v>
      </c>
      <c r="I242" s="169"/>
      <c r="J242" s="170">
        <f>ROUND(I242*H242,2)</f>
        <v>0</v>
      </c>
      <c r="K242" s="166" t="s">
        <v>1</v>
      </c>
      <c r="L242" s="37"/>
      <c r="M242" s="171" t="s">
        <v>1</v>
      </c>
      <c r="N242" s="172" t="s">
        <v>44</v>
      </c>
      <c r="O242" s="75"/>
      <c r="P242" s="173">
        <f>O242*H242</f>
        <v>0</v>
      </c>
      <c r="Q242" s="173">
        <v>0</v>
      </c>
      <c r="R242" s="173">
        <f>Q242*H242</f>
        <v>0</v>
      </c>
      <c r="S242" s="173">
        <v>0</v>
      </c>
      <c r="T242" s="174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75" t="s">
        <v>127</v>
      </c>
      <c r="AT242" s="175" t="s">
        <v>122</v>
      </c>
      <c r="AU242" s="175" t="s">
        <v>86</v>
      </c>
      <c r="AY242" s="17" t="s">
        <v>120</v>
      </c>
      <c r="BE242" s="176">
        <f>IF(N242="základní",J242,0)</f>
        <v>0</v>
      </c>
      <c r="BF242" s="176">
        <f>IF(N242="snížená",J242,0)</f>
        <v>0</v>
      </c>
      <c r="BG242" s="176">
        <f>IF(N242="zákl. přenesená",J242,0)</f>
        <v>0</v>
      </c>
      <c r="BH242" s="176">
        <f>IF(N242="sníž. přenesená",J242,0)</f>
        <v>0</v>
      </c>
      <c r="BI242" s="176">
        <f>IF(N242="nulová",J242,0)</f>
        <v>0</v>
      </c>
      <c r="BJ242" s="17" t="s">
        <v>84</v>
      </c>
      <c r="BK242" s="176">
        <f>ROUND(I242*H242,2)</f>
        <v>0</v>
      </c>
      <c r="BL242" s="17" t="s">
        <v>127</v>
      </c>
      <c r="BM242" s="175" t="s">
        <v>394</v>
      </c>
    </row>
    <row r="243" spans="1:65" s="2" customFormat="1" ht="33" customHeight="1">
      <c r="A243" s="36"/>
      <c r="B243" s="163"/>
      <c r="C243" s="164" t="s">
        <v>395</v>
      </c>
      <c r="D243" s="164" t="s">
        <v>122</v>
      </c>
      <c r="E243" s="165" t="s">
        <v>396</v>
      </c>
      <c r="F243" s="166" t="s">
        <v>397</v>
      </c>
      <c r="G243" s="167" t="s">
        <v>398</v>
      </c>
      <c r="H243" s="168">
        <v>1</v>
      </c>
      <c r="I243" s="169"/>
      <c r="J243" s="170">
        <f>ROUND(I243*H243,2)</f>
        <v>0</v>
      </c>
      <c r="K243" s="166" t="s">
        <v>126</v>
      </c>
      <c r="L243" s="37"/>
      <c r="M243" s="171" t="s">
        <v>1</v>
      </c>
      <c r="N243" s="172" t="s">
        <v>44</v>
      </c>
      <c r="O243" s="75"/>
      <c r="P243" s="173">
        <f>O243*H243</f>
        <v>0</v>
      </c>
      <c r="Q243" s="173">
        <v>0</v>
      </c>
      <c r="R243" s="173">
        <f>Q243*H243</f>
        <v>0</v>
      </c>
      <c r="S243" s="173">
        <v>0</v>
      </c>
      <c r="T243" s="174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75" t="s">
        <v>399</v>
      </c>
      <c r="AT243" s="175" t="s">
        <v>122</v>
      </c>
      <c r="AU243" s="175" t="s">
        <v>86</v>
      </c>
      <c r="AY243" s="17" t="s">
        <v>120</v>
      </c>
      <c r="BE243" s="176">
        <f>IF(N243="základní",J243,0)</f>
        <v>0</v>
      </c>
      <c r="BF243" s="176">
        <f>IF(N243="snížená",J243,0)</f>
        <v>0</v>
      </c>
      <c r="BG243" s="176">
        <f>IF(N243="zákl. přenesená",J243,0)</f>
        <v>0</v>
      </c>
      <c r="BH243" s="176">
        <f>IF(N243="sníž. přenesená",J243,0)</f>
        <v>0</v>
      </c>
      <c r="BI243" s="176">
        <f>IF(N243="nulová",J243,0)</f>
        <v>0</v>
      </c>
      <c r="BJ243" s="17" t="s">
        <v>84</v>
      </c>
      <c r="BK243" s="176">
        <f>ROUND(I243*H243,2)</f>
        <v>0</v>
      </c>
      <c r="BL243" s="17" t="s">
        <v>399</v>
      </c>
      <c r="BM243" s="175" t="s">
        <v>400</v>
      </c>
    </row>
    <row r="244" spans="1:63" s="12" customFormat="1" ht="22.8" customHeight="1">
      <c r="A244" s="12"/>
      <c r="B244" s="150"/>
      <c r="C244" s="12"/>
      <c r="D244" s="151" t="s">
        <v>78</v>
      </c>
      <c r="E244" s="161" t="s">
        <v>401</v>
      </c>
      <c r="F244" s="161" t="s">
        <v>402</v>
      </c>
      <c r="G244" s="12"/>
      <c r="H244" s="12"/>
      <c r="I244" s="153"/>
      <c r="J244" s="162">
        <f>BK244</f>
        <v>0</v>
      </c>
      <c r="K244" s="12"/>
      <c r="L244" s="150"/>
      <c r="M244" s="155"/>
      <c r="N244" s="156"/>
      <c r="O244" s="156"/>
      <c r="P244" s="157">
        <f>P245</f>
        <v>0</v>
      </c>
      <c r="Q244" s="156"/>
      <c r="R244" s="157">
        <f>R245</f>
        <v>0</v>
      </c>
      <c r="S244" s="156"/>
      <c r="T244" s="158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51" t="s">
        <v>146</v>
      </c>
      <c r="AT244" s="159" t="s">
        <v>78</v>
      </c>
      <c r="AU244" s="159" t="s">
        <v>84</v>
      </c>
      <c r="AY244" s="151" t="s">
        <v>120</v>
      </c>
      <c r="BK244" s="160">
        <f>BK245</f>
        <v>0</v>
      </c>
    </row>
    <row r="245" spans="1:65" s="2" customFormat="1" ht="16.5" customHeight="1">
      <c r="A245" s="36"/>
      <c r="B245" s="163"/>
      <c r="C245" s="164" t="s">
        <v>403</v>
      </c>
      <c r="D245" s="164" t="s">
        <v>122</v>
      </c>
      <c r="E245" s="165" t="s">
        <v>404</v>
      </c>
      <c r="F245" s="166" t="s">
        <v>402</v>
      </c>
      <c r="G245" s="167" t="s">
        <v>398</v>
      </c>
      <c r="H245" s="168">
        <v>1</v>
      </c>
      <c r="I245" s="169"/>
      <c r="J245" s="170">
        <f>ROUND(I245*H245,2)</f>
        <v>0</v>
      </c>
      <c r="K245" s="166" t="s">
        <v>126</v>
      </c>
      <c r="L245" s="37"/>
      <c r="M245" s="171" t="s">
        <v>1</v>
      </c>
      <c r="N245" s="172" t="s">
        <v>44</v>
      </c>
      <c r="O245" s="75"/>
      <c r="P245" s="173">
        <f>O245*H245</f>
        <v>0</v>
      </c>
      <c r="Q245" s="173">
        <v>0</v>
      </c>
      <c r="R245" s="173">
        <f>Q245*H245</f>
        <v>0</v>
      </c>
      <c r="S245" s="173">
        <v>0</v>
      </c>
      <c r="T245" s="174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75" t="s">
        <v>399</v>
      </c>
      <c r="AT245" s="175" t="s">
        <v>122</v>
      </c>
      <c r="AU245" s="175" t="s">
        <v>86</v>
      </c>
      <c r="AY245" s="17" t="s">
        <v>120</v>
      </c>
      <c r="BE245" s="176">
        <f>IF(N245="základní",J245,0)</f>
        <v>0</v>
      </c>
      <c r="BF245" s="176">
        <f>IF(N245="snížená",J245,0)</f>
        <v>0</v>
      </c>
      <c r="BG245" s="176">
        <f>IF(N245="zákl. přenesená",J245,0)</f>
        <v>0</v>
      </c>
      <c r="BH245" s="176">
        <f>IF(N245="sníž. přenesená",J245,0)</f>
        <v>0</v>
      </c>
      <c r="BI245" s="176">
        <f>IF(N245="nulová",J245,0)</f>
        <v>0</v>
      </c>
      <c r="BJ245" s="17" t="s">
        <v>84</v>
      </c>
      <c r="BK245" s="176">
        <f>ROUND(I245*H245,2)</f>
        <v>0</v>
      </c>
      <c r="BL245" s="17" t="s">
        <v>399</v>
      </c>
      <c r="BM245" s="175" t="s">
        <v>405</v>
      </c>
    </row>
    <row r="246" spans="1:63" s="12" customFormat="1" ht="22.8" customHeight="1">
      <c r="A246" s="12"/>
      <c r="B246" s="150"/>
      <c r="C246" s="12"/>
      <c r="D246" s="151" t="s">
        <v>78</v>
      </c>
      <c r="E246" s="161" t="s">
        <v>406</v>
      </c>
      <c r="F246" s="161" t="s">
        <v>407</v>
      </c>
      <c r="G246" s="12"/>
      <c r="H246" s="12"/>
      <c r="I246" s="153"/>
      <c r="J246" s="162">
        <f>BK246</f>
        <v>0</v>
      </c>
      <c r="K246" s="12"/>
      <c r="L246" s="150"/>
      <c r="M246" s="155"/>
      <c r="N246" s="156"/>
      <c r="O246" s="156"/>
      <c r="P246" s="157">
        <f>P247</f>
        <v>0</v>
      </c>
      <c r="Q246" s="156"/>
      <c r="R246" s="157">
        <f>R247</f>
        <v>0</v>
      </c>
      <c r="S246" s="156"/>
      <c r="T246" s="158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51" t="s">
        <v>146</v>
      </c>
      <c r="AT246" s="159" t="s">
        <v>78</v>
      </c>
      <c r="AU246" s="159" t="s">
        <v>84</v>
      </c>
      <c r="AY246" s="151" t="s">
        <v>120</v>
      </c>
      <c r="BK246" s="160">
        <f>BK247</f>
        <v>0</v>
      </c>
    </row>
    <row r="247" spans="1:65" s="2" customFormat="1" ht="16.5" customHeight="1">
      <c r="A247" s="36"/>
      <c r="B247" s="163"/>
      <c r="C247" s="164" t="s">
        <v>408</v>
      </c>
      <c r="D247" s="164" t="s">
        <v>122</v>
      </c>
      <c r="E247" s="165" t="s">
        <v>409</v>
      </c>
      <c r="F247" s="166" t="s">
        <v>407</v>
      </c>
      <c r="G247" s="167" t="s">
        <v>398</v>
      </c>
      <c r="H247" s="168">
        <v>1</v>
      </c>
      <c r="I247" s="169"/>
      <c r="J247" s="170">
        <f>ROUND(I247*H247,2)</f>
        <v>0</v>
      </c>
      <c r="K247" s="166" t="s">
        <v>126</v>
      </c>
      <c r="L247" s="37"/>
      <c r="M247" s="171" t="s">
        <v>1</v>
      </c>
      <c r="N247" s="172" t="s">
        <v>44</v>
      </c>
      <c r="O247" s="75"/>
      <c r="P247" s="173">
        <f>O247*H247</f>
        <v>0</v>
      </c>
      <c r="Q247" s="173">
        <v>0</v>
      </c>
      <c r="R247" s="173">
        <f>Q247*H247</f>
        <v>0</v>
      </c>
      <c r="S247" s="173">
        <v>0</v>
      </c>
      <c r="T247" s="174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75" t="s">
        <v>399</v>
      </c>
      <c r="AT247" s="175" t="s">
        <v>122</v>
      </c>
      <c r="AU247" s="175" t="s">
        <v>86</v>
      </c>
      <c r="AY247" s="17" t="s">
        <v>120</v>
      </c>
      <c r="BE247" s="176">
        <f>IF(N247="základní",J247,0)</f>
        <v>0</v>
      </c>
      <c r="BF247" s="176">
        <f>IF(N247="snížená",J247,0)</f>
        <v>0</v>
      </c>
      <c r="BG247" s="176">
        <f>IF(N247="zákl. přenesená",J247,0)</f>
        <v>0</v>
      </c>
      <c r="BH247" s="176">
        <f>IF(N247="sníž. přenesená",J247,0)</f>
        <v>0</v>
      </c>
      <c r="BI247" s="176">
        <f>IF(N247="nulová",J247,0)</f>
        <v>0</v>
      </c>
      <c r="BJ247" s="17" t="s">
        <v>84</v>
      </c>
      <c r="BK247" s="176">
        <f>ROUND(I247*H247,2)</f>
        <v>0</v>
      </c>
      <c r="BL247" s="17" t="s">
        <v>399</v>
      </c>
      <c r="BM247" s="175" t="s">
        <v>410</v>
      </c>
    </row>
    <row r="248" spans="1:63" s="12" customFormat="1" ht="22.8" customHeight="1">
      <c r="A248" s="12"/>
      <c r="B248" s="150"/>
      <c r="C248" s="12"/>
      <c r="D248" s="151" t="s">
        <v>78</v>
      </c>
      <c r="E248" s="161" t="s">
        <v>411</v>
      </c>
      <c r="F248" s="161" t="s">
        <v>412</v>
      </c>
      <c r="G248" s="12"/>
      <c r="H248" s="12"/>
      <c r="I248" s="153"/>
      <c r="J248" s="162">
        <f>BK248</f>
        <v>0</v>
      </c>
      <c r="K248" s="12"/>
      <c r="L248" s="150"/>
      <c r="M248" s="155"/>
      <c r="N248" s="156"/>
      <c r="O248" s="156"/>
      <c r="P248" s="157">
        <f>P249</f>
        <v>0</v>
      </c>
      <c r="Q248" s="156"/>
      <c r="R248" s="157">
        <f>R249</f>
        <v>0</v>
      </c>
      <c r="S248" s="156"/>
      <c r="T248" s="158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51" t="s">
        <v>146</v>
      </c>
      <c r="AT248" s="159" t="s">
        <v>78</v>
      </c>
      <c r="AU248" s="159" t="s">
        <v>84</v>
      </c>
      <c r="AY248" s="151" t="s">
        <v>120</v>
      </c>
      <c r="BK248" s="160">
        <f>BK249</f>
        <v>0</v>
      </c>
    </row>
    <row r="249" spans="1:65" s="2" customFormat="1" ht="16.5" customHeight="1">
      <c r="A249" s="36"/>
      <c r="B249" s="163"/>
      <c r="C249" s="164" t="s">
        <v>413</v>
      </c>
      <c r="D249" s="164" t="s">
        <v>122</v>
      </c>
      <c r="E249" s="165" t="s">
        <v>414</v>
      </c>
      <c r="F249" s="166" t="s">
        <v>412</v>
      </c>
      <c r="G249" s="167" t="s">
        <v>398</v>
      </c>
      <c r="H249" s="168">
        <v>1</v>
      </c>
      <c r="I249" s="169"/>
      <c r="J249" s="170">
        <f>ROUND(I249*H249,2)</f>
        <v>0</v>
      </c>
      <c r="K249" s="166" t="s">
        <v>126</v>
      </c>
      <c r="L249" s="37"/>
      <c r="M249" s="204" t="s">
        <v>1</v>
      </c>
      <c r="N249" s="205" t="s">
        <v>44</v>
      </c>
      <c r="O249" s="206"/>
      <c r="P249" s="207">
        <f>O249*H249</f>
        <v>0</v>
      </c>
      <c r="Q249" s="207">
        <v>0</v>
      </c>
      <c r="R249" s="207">
        <f>Q249*H249</f>
        <v>0</v>
      </c>
      <c r="S249" s="207">
        <v>0</v>
      </c>
      <c r="T249" s="208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75" t="s">
        <v>399</v>
      </c>
      <c r="AT249" s="175" t="s">
        <v>122</v>
      </c>
      <c r="AU249" s="175" t="s">
        <v>86</v>
      </c>
      <c r="AY249" s="17" t="s">
        <v>120</v>
      </c>
      <c r="BE249" s="176">
        <f>IF(N249="základní",J249,0)</f>
        <v>0</v>
      </c>
      <c r="BF249" s="176">
        <f>IF(N249="snížená",J249,0)</f>
        <v>0</v>
      </c>
      <c r="BG249" s="176">
        <f>IF(N249="zákl. přenesená",J249,0)</f>
        <v>0</v>
      </c>
      <c r="BH249" s="176">
        <f>IF(N249="sníž. přenesená",J249,0)</f>
        <v>0</v>
      </c>
      <c r="BI249" s="176">
        <f>IF(N249="nulová",J249,0)</f>
        <v>0</v>
      </c>
      <c r="BJ249" s="17" t="s">
        <v>84</v>
      </c>
      <c r="BK249" s="176">
        <f>ROUND(I249*H249,2)</f>
        <v>0</v>
      </c>
      <c r="BL249" s="17" t="s">
        <v>399</v>
      </c>
      <c r="BM249" s="175" t="s">
        <v>415</v>
      </c>
    </row>
    <row r="250" spans="1:31" s="2" customFormat="1" ht="6.95" customHeight="1">
      <c r="A250" s="36"/>
      <c r="B250" s="58"/>
      <c r="C250" s="59"/>
      <c r="D250" s="59"/>
      <c r="E250" s="59"/>
      <c r="F250" s="59"/>
      <c r="G250" s="59"/>
      <c r="H250" s="59"/>
      <c r="I250" s="59"/>
      <c r="J250" s="59"/>
      <c r="K250" s="59"/>
      <c r="L250" s="37"/>
      <c r="M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</row>
  </sheetData>
  <autoFilter ref="C123:K249"/>
  <mergeCells count="6">
    <mergeCell ref="E7:H7"/>
    <mergeCell ref="E16:H16"/>
    <mergeCell ref="E25:H25"/>
    <mergeCell ref="E85:H85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Sinpps6</dc:creator>
  <cp:keywords/>
  <dc:description/>
  <cp:lastModifiedBy>Sinpps6</cp:lastModifiedBy>
  <dcterms:created xsi:type="dcterms:W3CDTF">2021-10-04T07:38:12Z</dcterms:created>
  <dcterms:modified xsi:type="dcterms:W3CDTF">2021-10-04T07:38:15Z</dcterms:modified>
  <cp:category/>
  <cp:version/>
  <cp:contentType/>
  <cp:contentStatus/>
</cp:coreProperties>
</file>