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ttps://d.docs.live.net/0190ae49d8343f71/Documents/works/_archiv/1910C ArchivSmichov/4.DPS/F - VV REV4 (08-2022)/"/>
    </mc:Choice>
  </mc:AlternateContent>
  <xr:revisionPtr revIDLastSave="212" documentId="11_7CBAF2A7036F115AC56F0A23DD1AE874C31AF8DF" xr6:coauthVersionLast="47" xr6:coauthVersionMax="47" xr10:uidLastSave="{4F49806F-A44D-45B5-9FD9-81F0C0256243}"/>
  <bookViews>
    <workbookView xWindow="-108" yWindow="-108" windowWidth="23256" windowHeight="12456" xr2:uid="{00000000-000D-0000-FFFF-FFFF00000000}"/>
  </bookViews>
  <sheets>
    <sheet name="Rekapitulace stavby" sheetId="1" r:id="rId1"/>
    <sheet name="1-D.1.1-3 - Bourací a sta..." sheetId="2" r:id="rId2"/>
    <sheet name="1-D.1.4.1 - Vzduchotechnika" sheetId="3" r:id="rId3"/>
    <sheet name="1-D.1.4.2 - Zdravotechnika" sheetId="4" r:id="rId4"/>
    <sheet name="1-D.1.4.3 - Elektroinstal..." sheetId="5" r:id="rId5"/>
    <sheet name="1-D.1.4.4 - Ústřední vytá..." sheetId="6" r:id="rId6"/>
    <sheet name="1-D.1.4.5 - Výtah" sheetId="7" r:id="rId7"/>
    <sheet name="1-D.1.4.6 - Regálový systém" sheetId="8" r:id="rId8"/>
    <sheet name="1-VON - Vedlejší a ostatn..." sheetId="9" r:id="rId9"/>
    <sheet name="Pokyny pro vyplnění" sheetId="10" r:id="rId10"/>
  </sheets>
  <definedNames>
    <definedName name="_xlnm._FilterDatabase" localSheetId="1" hidden="1">'1-D.1.1-3 - Bourací a sta...'!$C$107:$K$1037</definedName>
    <definedName name="_xlnm._FilterDatabase" localSheetId="2" hidden="1">'1-D.1.4.1 - Vzduchotechnika'!$C$89:$K$131</definedName>
    <definedName name="_xlnm._FilterDatabase" localSheetId="3" hidden="1">'1-D.1.4.2 - Zdravotechnika'!$C$96:$K$267</definedName>
    <definedName name="_xlnm._FilterDatabase" localSheetId="4" hidden="1">'1-D.1.4.3 - Elektroinstal...'!$C$93:$K$205</definedName>
    <definedName name="_xlnm._FilterDatabase" localSheetId="5" hidden="1">'1-D.1.4.4 - Ústřední vytá...'!$C$89:$K$119</definedName>
    <definedName name="_xlnm._FilterDatabase" localSheetId="6" hidden="1">'1-D.1.4.5 - Výtah'!$C$86:$K$93</definedName>
    <definedName name="_xlnm._FilterDatabase" localSheetId="7" hidden="1">'1-D.1.4.6 - Regálový systém'!$C$85:$K$95</definedName>
    <definedName name="_xlnm._FilterDatabase" localSheetId="8" hidden="1">'1-VON - Vedlejší a ostatn...'!$C$87:$K$103</definedName>
    <definedName name="_xlnm.Print_Area" localSheetId="1">'1-D.1.1-3 - Bourací a sta...'!$C$4:$J$41,'1-D.1.1-3 - Bourací a sta...'!$C$47:$J$87,'1-D.1.1-3 - Bourací a sta...'!$C$93:$K$1037</definedName>
    <definedName name="_xlnm.Print_Area" localSheetId="2">'1-D.1.4.1 - Vzduchotechnika'!$C$4:$J$41,'1-D.1.4.1 - Vzduchotechnika'!$C$47:$J$69,'1-D.1.4.1 - Vzduchotechnika'!$C$75:$K$131</definedName>
    <definedName name="_xlnm.Print_Area" localSheetId="3">'1-D.1.4.2 - Zdravotechnika'!$C$4:$J$41,'1-D.1.4.2 - Zdravotechnika'!$C$47:$J$76,'1-D.1.4.2 - Zdravotechnika'!$C$82:$K$267</definedName>
    <definedName name="_xlnm.Print_Area" localSheetId="4">'1-D.1.4.3 - Elektroinstal...'!$C$4:$J$41,'1-D.1.4.3 - Elektroinstal...'!$C$47:$J$73,'1-D.1.4.3 - Elektroinstal...'!$C$79:$K$205</definedName>
    <definedName name="_xlnm.Print_Area" localSheetId="5">'1-D.1.4.4 - Ústřední vytá...'!$C$4:$J$41,'1-D.1.4.4 - Ústřední vytá...'!$C$47:$J$69,'1-D.1.4.4 - Ústřední vytá...'!$C$75:$K$119</definedName>
    <definedName name="_xlnm.Print_Area" localSheetId="6">'1-D.1.4.5 - Výtah'!$C$4:$J$41,'1-D.1.4.5 - Výtah'!$C$47:$J$66,'1-D.1.4.5 - Výtah'!$C$72:$K$93</definedName>
    <definedName name="_xlnm.Print_Area" localSheetId="7">'1-D.1.4.6 - Regálový systém'!$C$4:$J$41,'1-D.1.4.6 - Regálový systém'!$C$47:$J$65,'1-D.1.4.6 - Regálový systém'!$C$71:$K$95</definedName>
    <definedName name="_xlnm.Print_Area" localSheetId="8">'1-VON - Vedlejší a ostatn...'!$C$4:$J$41,'1-VON - Vedlejší a ostatn...'!$C$47:$J$67,'1-VON - Vedlejší a ostatn...'!$C$73:$K$103</definedName>
    <definedName name="_xlnm.Print_Area" localSheetId="9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stavby'!$C$42:$AQ$64</definedName>
    <definedName name="_xlnm.Print_Titles" localSheetId="1">'1-D.1.1-3 - Bourací a sta...'!$107:$107</definedName>
    <definedName name="_xlnm.Print_Titles" localSheetId="2">'1-D.1.4.1 - Vzduchotechnika'!$89:$89</definedName>
    <definedName name="_xlnm.Print_Titles" localSheetId="3">'1-D.1.4.2 - Zdravotechnika'!$96:$96</definedName>
    <definedName name="_xlnm.Print_Titles" localSheetId="4">'1-D.1.4.3 - Elektroinstal...'!$93:$93</definedName>
    <definedName name="_xlnm.Print_Titles" localSheetId="5">'1-D.1.4.4 - Ústřední vytá...'!$89:$89</definedName>
    <definedName name="_xlnm.Print_Titles" localSheetId="6">'1-D.1.4.5 - Výtah'!$86:$86</definedName>
    <definedName name="_xlnm.Print_Titles" localSheetId="7">'1-D.1.4.6 - Regálový systém'!$85:$85</definedName>
    <definedName name="_xlnm.Print_Titles" localSheetId="8">'1-VON - Vedlejší a ostatn...'!$87:$87</definedName>
    <definedName name="_xlnm.Print_Titles" localSheetId="0">'Rekapitulace stavby'!$52:$52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K119" i="2" l="1"/>
  <c r="BI119" i="2"/>
  <c r="BH119" i="2"/>
  <c r="BG119" i="2"/>
  <c r="BF119" i="2"/>
  <c r="BE119" i="2"/>
  <c r="T119" i="2"/>
  <c r="R119" i="2"/>
  <c r="P119" i="2"/>
  <c r="J119" i="2"/>
  <c r="J102" i="9"/>
  <c r="J100" i="9"/>
  <c r="BK97" i="9"/>
  <c r="BI97" i="9"/>
  <c r="BH97" i="9"/>
  <c r="BG97" i="9"/>
  <c r="BF97" i="9"/>
  <c r="BE97" i="9"/>
  <c r="T97" i="9"/>
  <c r="R97" i="9"/>
  <c r="P97" i="9"/>
  <c r="J97" i="9"/>
  <c r="BK94" i="9"/>
  <c r="BI94" i="9"/>
  <c r="BH94" i="9"/>
  <c r="BG94" i="9"/>
  <c r="BE94" i="9"/>
  <c r="T94" i="9"/>
  <c r="R94" i="9"/>
  <c r="P94" i="9"/>
  <c r="J94" i="9"/>
  <c r="BF94" i="9" s="1"/>
  <c r="J96" i="9" l="1"/>
  <c r="BK1031" i="2"/>
  <c r="BI1031" i="2"/>
  <c r="BH1031" i="2"/>
  <c r="BG1031" i="2"/>
  <c r="BF1031" i="2"/>
  <c r="T1031" i="2"/>
  <c r="R1031" i="2"/>
  <c r="P1031" i="2"/>
  <c r="J1031" i="2"/>
  <c r="BE1031" i="2" s="1"/>
  <c r="J36" i="9"/>
  <c r="J39" i="9"/>
  <c r="J38" i="9"/>
  <c r="AY63" i="1" s="1"/>
  <c r="J37" i="9"/>
  <c r="AX63" i="1" s="1"/>
  <c r="T96" i="9"/>
  <c r="R96" i="9"/>
  <c r="P96" i="9"/>
  <c r="BI91" i="9"/>
  <c r="BH91" i="9"/>
  <c r="BG91" i="9"/>
  <c r="BE91" i="9"/>
  <c r="T91" i="9"/>
  <c r="T90" i="9" s="1"/>
  <c r="R91" i="9"/>
  <c r="R90" i="9" s="1"/>
  <c r="P91" i="9"/>
  <c r="P90" i="9" s="1"/>
  <c r="J85" i="9"/>
  <c r="J84" i="9"/>
  <c r="F84" i="9"/>
  <c r="F82" i="9"/>
  <c r="E80" i="9"/>
  <c r="J59" i="9"/>
  <c r="J58" i="9"/>
  <c r="F58" i="9"/>
  <c r="F56" i="9"/>
  <c r="E54" i="9"/>
  <c r="J20" i="9"/>
  <c r="E20" i="9"/>
  <c r="F59" i="9" s="1"/>
  <c r="J19" i="9"/>
  <c r="J14" i="9"/>
  <c r="J56" i="9" s="1"/>
  <c r="E7" i="9"/>
  <c r="E50" i="9" s="1"/>
  <c r="J39" i="8"/>
  <c r="J38" i="8"/>
  <c r="AY62" i="1" s="1"/>
  <c r="J37" i="8"/>
  <c r="AX62" i="1" s="1"/>
  <c r="BI95" i="8"/>
  <c r="BH95" i="8"/>
  <c r="BG95" i="8"/>
  <c r="BF95" i="8"/>
  <c r="T95" i="8"/>
  <c r="R95" i="8"/>
  <c r="P95" i="8"/>
  <c r="BI94" i="8"/>
  <c r="BH94" i="8"/>
  <c r="BG94" i="8"/>
  <c r="BF94" i="8"/>
  <c r="T94" i="8"/>
  <c r="R94" i="8"/>
  <c r="P94" i="8"/>
  <c r="BI93" i="8"/>
  <c r="BH93" i="8"/>
  <c r="BG93" i="8"/>
  <c r="BF93" i="8"/>
  <c r="T93" i="8"/>
  <c r="R93" i="8"/>
  <c r="P93" i="8"/>
  <c r="BI92" i="8"/>
  <c r="BH92" i="8"/>
  <c r="BG92" i="8"/>
  <c r="BF92" i="8"/>
  <c r="T92" i="8"/>
  <c r="R92" i="8"/>
  <c r="P92" i="8"/>
  <c r="BI91" i="8"/>
  <c r="BH91" i="8"/>
  <c r="BG91" i="8"/>
  <c r="BF91" i="8"/>
  <c r="T91" i="8"/>
  <c r="R91" i="8"/>
  <c r="P91" i="8"/>
  <c r="BI90" i="8"/>
  <c r="BH90" i="8"/>
  <c r="BG90" i="8"/>
  <c r="BF90" i="8"/>
  <c r="T90" i="8"/>
  <c r="R90" i="8"/>
  <c r="P90" i="8"/>
  <c r="BI89" i="8"/>
  <c r="BH89" i="8"/>
  <c r="BG89" i="8"/>
  <c r="BF89" i="8"/>
  <c r="T89" i="8"/>
  <c r="R89" i="8"/>
  <c r="P89" i="8"/>
  <c r="BI88" i="8"/>
  <c r="BH88" i="8"/>
  <c r="BG88" i="8"/>
  <c r="BF88" i="8"/>
  <c r="T88" i="8"/>
  <c r="R88" i="8"/>
  <c r="P88" i="8"/>
  <c r="J83" i="8"/>
  <c r="J82" i="8"/>
  <c r="F82" i="8"/>
  <c r="F80" i="8"/>
  <c r="E78" i="8"/>
  <c r="J59" i="8"/>
  <c r="J58" i="8"/>
  <c r="F58" i="8"/>
  <c r="F56" i="8"/>
  <c r="E54" i="8"/>
  <c r="J20" i="8"/>
  <c r="E20" i="8"/>
  <c r="F83" i="8"/>
  <c r="J19" i="8"/>
  <c r="J14" i="8"/>
  <c r="J80" i="8" s="1"/>
  <c r="E7" i="8"/>
  <c r="E74" i="8" s="1"/>
  <c r="J39" i="7"/>
  <c r="J38" i="7"/>
  <c r="AY61" i="1"/>
  <c r="J37" i="7"/>
  <c r="AX61" i="1"/>
  <c r="BI93" i="7"/>
  <c r="BH93" i="7"/>
  <c r="BG93" i="7"/>
  <c r="BF93" i="7"/>
  <c r="T93" i="7"/>
  <c r="R93" i="7"/>
  <c r="P93" i="7"/>
  <c r="BI91" i="7"/>
  <c r="BH91" i="7"/>
  <c r="BG91" i="7"/>
  <c r="BF91" i="7"/>
  <c r="T91" i="7"/>
  <c r="R91" i="7"/>
  <c r="P91" i="7"/>
  <c r="BI90" i="7"/>
  <c r="BH90" i="7"/>
  <c r="BG90" i="7"/>
  <c r="BF90" i="7"/>
  <c r="T90" i="7"/>
  <c r="R90" i="7"/>
  <c r="P90" i="7"/>
  <c r="J84" i="7"/>
  <c r="J83" i="7"/>
  <c r="F83" i="7"/>
  <c r="F81" i="7"/>
  <c r="E79" i="7"/>
  <c r="J59" i="7"/>
  <c r="J58" i="7"/>
  <c r="F58" i="7"/>
  <c r="F56" i="7"/>
  <c r="E54" i="7"/>
  <c r="J20" i="7"/>
  <c r="E20" i="7"/>
  <c r="F84" i="7"/>
  <c r="J19" i="7"/>
  <c r="J14" i="7"/>
  <c r="J81" i="7" s="1"/>
  <c r="E7" i="7"/>
  <c r="E75" i="7" s="1"/>
  <c r="J39" i="6"/>
  <c r="J38" i="6"/>
  <c r="AY60" i="1"/>
  <c r="J37" i="6"/>
  <c r="AX60" i="1" s="1"/>
  <c r="BI119" i="6"/>
  <c r="BH119" i="6"/>
  <c r="BG119" i="6"/>
  <c r="BF119" i="6"/>
  <c r="T119" i="6"/>
  <c r="R119" i="6"/>
  <c r="P119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BI116" i="6"/>
  <c r="BH116" i="6"/>
  <c r="BG116" i="6"/>
  <c r="BF116" i="6"/>
  <c r="T116" i="6"/>
  <c r="R116" i="6"/>
  <c r="P116" i="6"/>
  <c r="BI115" i="6"/>
  <c r="BH115" i="6"/>
  <c r="BG115" i="6"/>
  <c r="BF115" i="6"/>
  <c r="T115" i="6"/>
  <c r="R115" i="6"/>
  <c r="P115" i="6"/>
  <c r="BI114" i="6"/>
  <c r="BH114" i="6"/>
  <c r="BG114" i="6"/>
  <c r="BF114" i="6"/>
  <c r="T114" i="6"/>
  <c r="R114" i="6"/>
  <c r="P114" i="6"/>
  <c r="BI111" i="6"/>
  <c r="BH111" i="6"/>
  <c r="BG111" i="6"/>
  <c r="BF111" i="6"/>
  <c r="T111" i="6"/>
  <c r="R111" i="6"/>
  <c r="P111" i="6"/>
  <c r="BI110" i="6"/>
  <c r="BH110" i="6"/>
  <c r="BG110" i="6"/>
  <c r="BF110" i="6"/>
  <c r="T110" i="6"/>
  <c r="R110" i="6"/>
  <c r="P110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1" i="6"/>
  <c r="BH101" i="6"/>
  <c r="BG101" i="6"/>
  <c r="BF101" i="6"/>
  <c r="T101" i="6"/>
  <c r="R101" i="6"/>
  <c r="P101" i="6"/>
  <c r="BI100" i="6"/>
  <c r="BH100" i="6"/>
  <c r="BG100" i="6"/>
  <c r="BF100" i="6"/>
  <c r="T100" i="6"/>
  <c r="R100" i="6"/>
  <c r="P100" i="6"/>
  <c r="BI99" i="6"/>
  <c r="BH99" i="6"/>
  <c r="BG99" i="6"/>
  <c r="BF99" i="6"/>
  <c r="T99" i="6"/>
  <c r="R99" i="6"/>
  <c r="P99" i="6"/>
  <c r="BI98" i="6"/>
  <c r="BH98" i="6"/>
  <c r="BG98" i="6"/>
  <c r="BF98" i="6"/>
  <c r="T98" i="6"/>
  <c r="R98" i="6"/>
  <c r="P98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5" i="6"/>
  <c r="BH95" i="6"/>
  <c r="BG95" i="6"/>
  <c r="BF95" i="6"/>
  <c r="T95" i="6"/>
  <c r="R95" i="6"/>
  <c r="P95" i="6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J87" i="6"/>
  <c r="J86" i="6"/>
  <c r="F86" i="6"/>
  <c r="F84" i="6"/>
  <c r="E82" i="6"/>
  <c r="J59" i="6"/>
  <c r="J58" i="6"/>
  <c r="F58" i="6"/>
  <c r="F56" i="6"/>
  <c r="E54" i="6"/>
  <c r="J20" i="6"/>
  <c r="E20" i="6"/>
  <c r="F87" i="6" s="1"/>
  <c r="J19" i="6"/>
  <c r="J14" i="6"/>
  <c r="J84" i="6" s="1"/>
  <c r="E7" i="6"/>
  <c r="E78" i="6" s="1"/>
  <c r="J39" i="5"/>
  <c r="J38" i="5"/>
  <c r="AY59" i="1"/>
  <c r="J37" i="5"/>
  <c r="AX59" i="1"/>
  <c r="BI205" i="5"/>
  <c r="BH205" i="5"/>
  <c r="BG205" i="5"/>
  <c r="BF205" i="5"/>
  <c r="T205" i="5"/>
  <c r="T204" i="5"/>
  <c r="R205" i="5"/>
  <c r="R204" i="5"/>
  <c r="P205" i="5"/>
  <c r="P204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201" i="5"/>
  <c r="BH201" i="5"/>
  <c r="BG201" i="5"/>
  <c r="BF201" i="5"/>
  <c r="T201" i="5"/>
  <c r="R201" i="5"/>
  <c r="P201" i="5"/>
  <c r="BI200" i="5"/>
  <c r="BH200" i="5"/>
  <c r="BG200" i="5"/>
  <c r="BF200" i="5"/>
  <c r="T200" i="5"/>
  <c r="R200" i="5"/>
  <c r="P200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0" i="5"/>
  <c r="BH190" i="5"/>
  <c r="BG190" i="5"/>
  <c r="BF190" i="5"/>
  <c r="T190" i="5"/>
  <c r="R190" i="5"/>
  <c r="P190" i="5"/>
  <c r="BI188" i="5"/>
  <c r="BH188" i="5"/>
  <c r="BG188" i="5"/>
  <c r="BF188" i="5"/>
  <c r="T188" i="5"/>
  <c r="R188" i="5"/>
  <c r="P188" i="5"/>
  <c r="BI186" i="5"/>
  <c r="BH186" i="5"/>
  <c r="BG186" i="5"/>
  <c r="BF186" i="5"/>
  <c r="T186" i="5"/>
  <c r="R186" i="5"/>
  <c r="P186" i="5"/>
  <c r="BI184" i="5"/>
  <c r="BH184" i="5"/>
  <c r="BG184" i="5"/>
  <c r="BF184" i="5"/>
  <c r="T184" i="5"/>
  <c r="R184" i="5"/>
  <c r="P184" i="5"/>
  <c r="BI182" i="5"/>
  <c r="BH182" i="5"/>
  <c r="BG182" i="5"/>
  <c r="BF182" i="5"/>
  <c r="T182" i="5"/>
  <c r="R182" i="5"/>
  <c r="P182" i="5"/>
  <c r="BI180" i="5"/>
  <c r="BH180" i="5"/>
  <c r="BG180" i="5"/>
  <c r="BF180" i="5"/>
  <c r="T180" i="5"/>
  <c r="R180" i="5"/>
  <c r="P180" i="5"/>
  <c r="BI178" i="5"/>
  <c r="BH178" i="5"/>
  <c r="BG178" i="5"/>
  <c r="BF178" i="5"/>
  <c r="T178" i="5"/>
  <c r="R178" i="5"/>
  <c r="P178" i="5"/>
  <c r="BI176" i="5"/>
  <c r="BH176" i="5"/>
  <c r="BG176" i="5"/>
  <c r="BF176" i="5"/>
  <c r="T176" i="5"/>
  <c r="R176" i="5"/>
  <c r="P176" i="5"/>
  <c r="BI174" i="5"/>
  <c r="BH174" i="5"/>
  <c r="BG174" i="5"/>
  <c r="BF174" i="5"/>
  <c r="T174" i="5"/>
  <c r="R174" i="5"/>
  <c r="P174" i="5"/>
  <c r="BI172" i="5"/>
  <c r="BH172" i="5"/>
  <c r="BG172" i="5"/>
  <c r="BF172" i="5"/>
  <c r="T172" i="5"/>
  <c r="R172" i="5"/>
  <c r="P172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R168" i="5"/>
  <c r="P168" i="5"/>
  <c r="BI166" i="5"/>
  <c r="BH166" i="5"/>
  <c r="BG166" i="5"/>
  <c r="BF166" i="5"/>
  <c r="T166" i="5"/>
  <c r="R166" i="5"/>
  <c r="P166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8" i="5"/>
  <c r="BH118" i="5"/>
  <c r="BG118" i="5"/>
  <c r="BF118" i="5"/>
  <c r="T118" i="5"/>
  <c r="R118" i="5"/>
  <c r="P118" i="5"/>
  <c r="BI117" i="5"/>
  <c r="BH117" i="5"/>
  <c r="BG117" i="5"/>
  <c r="BF117" i="5"/>
  <c r="T117" i="5"/>
  <c r="R117" i="5"/>
  <c r="P117" i="5"/>
  <c r="BI116" i="5"/>
  <c r="BH116" i="5"/>
  <c r="BG116" i="5"/>
  <c r="BF116" i="5"/>
  <c r="T116" i="5"/>
  <c r="R116" i="5"/>
  <c r="P116" i="5"/>
  <c r="BI114" i="5"/>
  <c r="BH114" i="5"/>
  <c r="BG114" i="5"/>
  <c r="BF114" i="5"/>
  <c r="T114" i="5"/>
  <c r="R114" i="5"/>
  <c r="P114" i="5"/>
  <c r="BI113" i="5"/>
  <c r="BH113" i="5"/>
  <c r="BG113" i="5"/>
  <c r="BF113" i="5"/>
  <c r="T113" i="5"/>
  <c r="R113" i="5"/>
  <c r="P113" i="5"/>
  <c r="BI112" i="5"/>
  <c r="BH112" i="5"/>
  <c r="BG112" i="5"/>
  <c r="BF112" i="5"/>
  <c r="T112" i="5"/>
  <c r="R112" i="5"/>
  <c r="P112" i="5"/>
  <c r="BI111" i="5"/>
  <c r="BH111" i="5"/>
  <c r="BG111" i="5"/>
  <c r="BF111" i="5"/>
  <c r="T111" i="5"/>
  <c r="R111" i="5"/>
  <c r="P111" i="5"/>
  <c r="BI110" i="5"/>
  <c r="BH110" i="5"/>
  <c r="BG110" i="5"/>
  <c r="BF110" i="5"/>
  <c r="T110" i="5"/>
  <c r="R110" i="5"/>
  <c r="P110" i="5"/>
  <c r="BI109" i="5"/>
  <c r="BH109" i="5"/>
  <c r="BG109" i="5"/>
  <c r="BF109" i="5"/>
  <c r="T109" i="5"/>
  <c r="R109" i="5"/>
  <c r="P109" i="5"/>
  <c r="BI108" i="5"/>
  <c r="BH108" i="5"/>
  <c r="BG108" i="5"/>
  <c r="BF108" i="5"/>
  <c r="T108" i="5"/>
  <c r="R108" i="5"/>
  <c r="P108" i="5"/>
  <c r="BI107" i="5"/>
  <c r="BH107" i="5"/>
  <c r="BG107" i="5"/>
  <c r="BF107" i="5"/>
  <c r="T107" i="5"/>
  <c r="R107" i="5"/>
  <c r="P107" i="5"/>
  <c r="BI106" i="5"/>
  <c r="BH106" i="5"/>
  <c r="BG106" i="5"/>
  <c r="BF106" i="5"/>
  <c r="T106" i="5"/>
  <c r="R106" i="5"/>
  <c r="P106" i="5"/>
  <c r="BI105" i="5"/>
  <c r="BH105" i="5"/>
  <c r="BG105" i="5"/>
  <c r="BF105" i="5"/>
  <c r="T105" i="5"/>
  <c r="R105" i="5"/>
  <c r="P105" i="5"/>
  <c r="BI104" i="5"/>
  <c r="BH104" i="5"/>
  <c r="BG104" i="5"/>
  <c r="BF104" i="5"/>
  <c r="T104" i="5"/>
  <c r="R104" i="5"/>
  <c r="P104" i="5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101" i="5"/>
  <c r="BH101" i="5"/>
  <c r="BG101" i="5"/>
  <c r="BF101" i="5"/>
  <c r="T101" i="5"/>
  <c r="R101" i="5"/>
  <c r="P101" i="5"/>
  <c r="BI100" i="5"/>
  <c r="BH100" i="5"/>
  <c r="BG100" i="5"/>
  <c r="BF100" i="5"/>
  <c r="T100" i="5"/>
  <c r="R100" i="5"/>
  <c r="P100" i="5"/>
  <c r="BI99" i="5"/>
  <c r="BH99" i="5"/>
  <c r="BG99" i="5"/>
  <c r="BF99" i="5"/>
  <c r="T99" i="5"/>
  <c r="R99" i="5"/>
  <c r="P99" i="5"/>
  <c r="BI98" i="5"/>
  <c r="BH98" i="5"/>
  <c r="BG98" i="5"/>
  <c r="BF98" i="5"/>
  <c r="T98" i="5"/>
  <c r="R98" i="5"/>
  <c r="P98" i="5"/>
  <c r="BI97" i="5"/>
  <c r="BH97" i="5"/>
  <c r="BG97" i="5"/>
  <c r="BF97" i="5"/>
  <c r="T97" i="5"/>
  <c r="R97" i="5"/>
  <c r="P97" i="5"/>
  <c r="J91" i="5"/>
  <c r="J90" i="5"/>
  <c r="F90" i="5"/>
  <c r="F88" i="5"/>
  <c r="E86" i="5"/>
  <c r="J59" i="5"/>
  <c r="J58" i="5"/>
  <c r="F58" i="5"/>
  <c r="F56" i="5"/>
  <c r="E54" i="5"/>
  <c r="J20" i="5"/>
  <c r="E20" i="5"/>
  <c r="F91" i="5" s="1"/>
  <c r="J19" i="5"/>
  <c r="J14" i="5"/>
  <c r="J56" i="5" s="1"/>
  <c r="E7" i="5"/>
  <c r="E50" i="5" s="1"/>
  <c r="J39" i="4"/>
  <c r="J38" i="4"/>
  <c r="AY58" i="1"/>
  <c r="J37" i="4"/>
  <c r="AX58" i="1" s="1"/>
  <c r="BI267" i="4"/>
  <c r="BH267" i="4"/>
  <c r="BG267" i="4"/>
  <c r="BF267" i="4"/>
  <c r="T267" i="4"/>
  <c r="T266" i="4"/>
  <c r="R267" i="4"/>
  <c r="R266" i="4" s="1"/>
  <c r="P267" i="4"/>
  <c r="P266" i="4" s="1"/>
  <c r="BI265" i="4"/>
  <c r="BH265" i="4"/>
  <c r="BG265" i="4"/>
  <c r="BF265" i="4"/>
  <c r="T265" i="4"/>
  <c r="R265" i="4"/>
  <c r="P265" i="4"/>
  <c r="BI264" i="4"/>
  <c r="BH264" i="4"/>
  <c r="BG264" i="4"/>
  <c r="BF264" i="4"/>
  <c r="T264" i="4"/>
  <c r="R264" i="4"/>
  <c r="P264" i="4"/>
  <c r="BI263" i="4"/>
  <c r="BH263" i="4"/>
  <c r="BG263" i="4"/>
  <c r="BF263" i="4"/>
  <c r="T263" i="4"/>
  <c r="R263" i="4"/>
  <c r="P263" i="4"/>
  <c r="BI262" i="4"/>
  <c r="BH262" i="4"/>
  <c r="BG262" i="4"/>
  <c r="BF262" i="4"/>
  <c r="T262" i="4"/>
  <c r="R262" i="4"/>
  <c r="P262" i="4"/>
  <c r="BI261" i="4"/>
  <c r="BH261" i="4"/>
  <c r="BG261" i="4"/>
  <c r="BF261" i="4"/>
  <c r="T261" i="4"/>
  <c r="R261" i="4"/>
  <c r="P261" i="4"/>
  <c r="BI260" i="4"/>
  <c r="BH260" i="4"/>
  <c r="BG260" i="4"/>
  <c r="BF260" i="4"/>
  <c r="T260" i="4"/>
  <c r="R260" i="4"/>
  <c r="P260" i="4"/>
  <c r="BI259" i="4"/>
  <c r="BH259" i="4"/>
  <c r="BG259" i="4"/>
  <c r="BF259" i="4"/>
  <c r="T259" i="4"/>
  <c r="R259" i="4"/>
  <c r="P259" i="4"/>
  <c r="BI258" i="4"/>
  <c r="BH258" i="4"/>
  <c r="BG258" i="4"/>
  <c r="BF258" i="4"/>
  <c r="T258" i="4"/>
  <c r="R258" i="4"/>
  <c r="P258" i="4"/>
  <c r="BI257" i="4"/>
  <c r="BH257" i="4"/>
  <c r="BG257" i="4"/>
  <c r="BF257" i="4"/>
  <c r="T257" i="4"/>
  <c r="R257" i="4"/>
  <c r="P257" i="4"/>
  <c r="BI256" i="4"/>
  <c r="BH256" i="4"/>
  <c r="BG256" i="4"/>
  <c r="BF256" i="4"/>
  <c r="T256" i="4"/>
  <c r="R256" i="4"/>
  <c r="P256" i="4"/>
  <c r="BI255" i="4"/>
  <c r="BH255" i="4"/>
  <c r="BG255" i="4"/>
  <c r="BF255" i="4"/>
  <c r="T255" i="4"/>
  <c r="R255" i="4"/>
  <c r="P255" i="4"/>
  <c r="BI254" i="4"/>
  <c r="BH254" i="4"/>
  <c r="BG254" i="4"/>
  <c r="BF254" i="4"/>
  <c r="T254" i="4"/>
  <c r="R254" i="4"/>
  <c r="P254" i="4"/>
  <c r="BI253" i="4"/>
  <c r="BH253" i="4"/>
  <c r="BG253" i="4"/>
  <c r="BF253" i="4"/>
  <c r="T253" i="4"/>
  <c r="R253" i="4"/>
  <c r="P253" i="4"/>
  <c r="BI252" i="4"/>
  <c r="BH252" i="4"/>
  <c r="BG252" i="4"/>
  <c r="BF252" i="4"/>
  <c r="T252" i="4"/>
  <c r="R252" i="4"/>
  <c r="P252" i="4"/>
  <c r="BI251" i="4"/>
  <c r="BH251" i="4"/>
  <c r="BG251" i="4"/>
  <c r="BF251" i="4"/>
  <c r="T251" i="4"/>
  <c r="R251" i="4"/>
  <c r="P251" i="4"/>
  <c r="BI250" i="4"/>
  <c r="BH250" i="4"/>
  <c r="BG250" i="4"/>
  <c r="BF250" i="4"/>
  <c r="T250" i="4"/>
  <c r="R250" i="4"/>
  <c r="P250" i="4"/>
  <c r="BI249" i="4"/>
  <c r="BH249" i="4"/>
  <c r="BG249" i="4"/>
  <c r="BF249" i="4"/>
  <c r="T249" i="4"/>
  <c r="R249" i="4"/>
  <c r="P249" i="4"/>
  <c r="BI248" i="4"/>
  <c r="BH248" i="4"/>
  <c r="BG248" i="4"/>
  <c r="BF248" i="4"/>
  <c r="T248" i="4"/>
  <c r="R248" i="4"/>
  <c r="P248" i="4"/>
  <c r="BI247" i="4"/>
  <c r="BH247" i="4"/>
  <c r="BG247" i="4"/>
  <c r="BF247" i="4"/>
  <c r="T247" i="4"/>
  <c r="R247" i="4"/>
  <c r="P247" i="4"/>
  <c r="BI246" i="4"/>
  <c r="BH246" i="4"/>
  <c r="BG246" i="4"/>
  <c r="BF246" i="4"/>
  <c r="T246" i="4"/>
  <c r="R246" i="4"/>
  <c r="P246" i="4"/>
  <c r="BI245" i="4"/>
  <c r="BH245" i="4"/>
  <c r="BG245" i="4"/>
  <c r="BF245" i="4"/>
  <c r="T245" i="4"/>
  <c r="R245" i="4"/>
  <c r="P245" i="4"/>
  <c r="BI244" i="4"/>
  <c r="BH244" i="4"/>
  <c r="BG244" i="4"/>
  <c r="BF244" i="4"/>
  <c r="T244" i="4"/>
  <c r="R244" i="4"/>
  <c r="P244" i="4"/>
  <c r="BI243" i="4"/>
  <c r="BH243" i="4"/>
  <c r="BG243" i="4"/>
  <c r="BF243" i="4"/>
  <c r="T243" i="4"/>
  <c r="R243" i="4"/>
  <c r="P243" i="4"/>
  <c r="BI242" i="4"/>
  <c r="BH242" i="4"/>
  <c r="BG242" i="4"/>
  <c r="BF242" i="4"/>
  <c r="T242" i="4"/>
  <c r="R242" i="4"/>
  <c r="P242" i="4"/>
  <c r="BI241" i="4"/>
  <c r="BH241" i="4"/>
  <c r="BG241" i="4"/>
  <c r="BF241" i="4"/>
  <c r="T241" i="4"/>
  <c r="R241" i="4"/>
  <c r="P241" i="4"/>
  <c r="BI240" i="4"/>
  <c r="BH240" i="4"/>
  <c r="BG240" i="4"/>
  <c r="BF240" i="4"/>
  <c r="T240" i="4"/>
  <c r="R240" i="4"/>
  <c r="P240" i="4"/>
  <c r="BI239" i="4"/>
  <c r="BH239" i="4"/>
  <c r="BG239" i="4"/>
  <c r="BF239" i="4"/>
  <c r="T239" i="4"/>
  <c r="R239" i="4"/>
  <c r="P239" i="4"/>
  <c r="BI238" i="4"/>
  <c r="BH238" i="4"/>
  <c r="BG238" i="4"/>
  <c r="BF238" i="4"/>
  <c r="T238" i="4"/>
  <c r="R238" i="4"/>
  <c r="P238" i="4"/>
  <c r="BI237" i="4"/>
  <c r="BH237" i="4"/>
  <c r="BG237" i="4"/>
  <c r="BF237" i="4"/>
  <c r="T237" i="4"/>
  <c r="R237" i="4"/>
  <c r="P237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3" i="4"/>
  <c r="BH233" i="4"/>
  <c r="BG233" i="4"/>
  <c r="BF233" i="4"/>
  <c r="T233" i="4"/>
  <c r="R233" i="4"/>
  <c r="P233" i="4"/>
  <c r="BI232" i="4"/>
  <c r="BH232" i="4"/>
  <c r="BG232" i="4"/>
  <c r="BF232" i="4"/>
  <c r="T232" i="4"/>
  <c r="R232" i="4"/>
  <c r="P232" i="4"/>
  <c r="BI231" i="4"/>
  <c r="BH231" i="4"/>
  <c r="BG231" i="4"/>
  <c r="BF231" i="4"/>
  <c r="T231" i="4"/>
  <c r="R231" i="4"/>
  <c r="P231" i="4"/>
  <c r="BI230" i="4"/>
  <c r="BH230" i="4"/>
  <c r="BG230" i="4"/>
  <c r="BF230" i="4"/>
  <c r="T230" i="4"/>
  <c r="R230" i="4"/>
  <c r="P230" i="4"/>
  <c r="BI229" i="4"/>
  <c r="BH229" i="4"/>
  <c r="BG229" i="4"/>
  <c r="BF229" i="4"/>
  <c r="T229" i="4"/>
  <c r="R229" i="4"/>
  <c r="P229" i="4"/>
  <c r="BI228" i="4"/>
  <c r="BH228" i="4"/>
  <c r="BG228" i="4"/>
  <c r="BF228" i="4"/>
  <c r="T228" i="4"/>
  <c r="R228" i="4"/>
  <c r="P228" i="4"/>
  <c r="BI227" i="4"/>
  <c r="BH227" i="4"/>
  <c r="BG227" i="4"/>
  <c r="BF227" i="4"/>
  <c r="T227" i="4"/>
  <c r="R227" i="4"/>
  <c r="P227" i="4"/>
  <c r="BI225" i="4"/>
  <c r="BH225" i="4"/>
  <c r="BG225" i="4"/>
  <c r="BF225" i="4"/>
  <c r="T225" i="4"/>
  <c r="R225" i="4"/>
  <c r="P225" i="4"/>
  <c r="BI224" i="4"/>
  <c r="BH224" i="4"/>
  <c r="BG224" i="4"/>
  <c r="BF224" i="4"/>
  <c r="T224" i="4"/>
  <c r="R224" i="4"/>
  <c r="P224" i="4"/>
  <c r="BI221" i="4"/>
  <c r="BH221" i="4"/>
  <c r="BG221" i="4"/>
  <c r="BF221" i="4"/>
  <c r="T221" i="4"/>
  <c r="R221" i="4"/>
  <c r="P221" i="4"/>
  <c r="BI220" i="4"/>
  <c r="BH220" i="4"/>
  <c r="BG220" i="4"/>
  <c r="BF220" i="4"/>
  <c r="T220" i="4"/>
  <c r="R220" i="4"/>
  <c r="P220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T132" i="4"/>
  <c r="R133" i="4"/>
  <c r="R132" i="4" s="1"/>
  <c r="P133" i="4"/>
  <c r="P132" i="4" s="1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18" i="4"/>
  <c r="BH118" i="4"/>
  <c r="BG118" i="4"/>
  <c r="BF118" i="4"/>
  <c r="T118" i="4"/>
  <c r="R118" i="4"/>
  <c r="P118" i="4"/>
  <c r="BI114" i="4"/>
  <c r="BH114" i="4"/>
  <c r="BG114" i="4"/>
  <c r="BF114" i="4"/>
  <c r="T114" i="4"/>
  <c r="T113" i="4" s="1"/>
  <c r="R114" i="4"/>
  <c r="R113" i="4" s="1"/>
  <c r="P114" i="4"/>
  <c r="P113" i="4"/>
  <c r="BI112" i="4"/>
  <c r="BH112" i="4"/>
  <c r="BG112" i="4"/>
  <c r="BF112" i="4"/>
  <c r="T112" i="4"/>
  <c r="R112" i="4"/>
  <c r="P112" i="4"/>
  <c r="BI111" i="4"/>
  <c r="BH111" i="4"/>
  <c r="BG111" i="4"/>
  <c r="BF111" i="4"/>
  <c r="T111" i="4"/>
  <c r="R111" i="4"/>
  <c r="P111" i="4"/>
  <c r="BI110" i="4"/>
  <c r="BH110" i="4"/>
  <c r="BG110" i="4"/>
  <c r="BF110" i="4"/>
  <c r="T110" i="4"/>
  <c r="R110" i="4"/>
  <c r="P110" i="4"/>
  <c r="BI107" i="4"/>
  <c r="BH107" i="4"/>
  <c r="BG107" i="4"/>
  <c r="BF107" i="4"/>
  <c r="T107" i="4"/>
  <c r="R107" i="4"/>
  <c r="P107" i="4"/>
  <c r="BI100" i="4"/>
  <c r="BH100" i="4"/>
  <c r="BG100" i="4"/>
  <c r="BF100" i="4"/>
  <c r="T100" i="4"/>
  <c r="R100" i="4"/>
  <c r="P100" i="4"/>
  <c r="J94" i="4"/>
  <c r="J93" i="4"/>
  <c r="F93" i="4"/>
  <c r="F91" i="4"/>
  <c r="E89" i="4"/>
  <c r="J59" i="4"/>
  <c r="J58" i="4"/>
  <c r="F58" i="4"/>
  <c r="F56" i="4"/>
  <c r="E54" i="4"/>
  <c r="J20" i="4"/>
  <c r="E20" i="4"/>
  <c r="F59" i="4"/>
  <c r="J19" i="4"/>
  <c r="J14" i="4"/>
  <c r="J91" i="4" s="1"/>
  <c r="E7" i="4"/>
  <c r="E50" i="4"/>
  <c r="J39" i="3"/>
  <c r="J38" i="3"/>
  <c r="AY57" i="1" s="1"/>
  <c r="J37" i="3"/>
  <c r="AX57" i="1" s="1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J87" i="3"/>
  <c r="J86" i="3"/>
  <c r="F86" i="3"/>
  <c r="F84" i="3"/>
  <c r="E82" i="3"/>
  <c r="J59" i="3"/>
  <c r="J58" i="3"/>
  <c r="F58" i="3"/>
  <c r="F56" i="3"/>
  <c r="E54" i="3"/>
  <c r="J20" i="3"/>
  <c r="E20" i="3"/>
  <c r="F87" i="3" s="1"/>
  <c r="J19" i="3"/>
  <c r="J14" i="3"/>
  <c r="J56" i="3" s="1"/>
  <c r="E7" i="3"/>
  <c r="E50" i="3"/>
  <c r="J39" i="2"/>
  <c r="J38" i="2"/>
  <c r="AY56" i="1" s="1"/>
  <c r="J37" i="2"/>
  <c r="AX56" i="1" s="1"/>
  <c r="BI1037" i="2"/>
  <c r="BH1037" i="2"/>
  <c r="BG1037" i="2"/>
  <c r="BF1037" i="2"/>
  <c r="T1037" i="2"/>
  <c r="R1037" i="2"/>
  <c r="P1037" i="2"/>
  <c r="BI1035" i="2"/>
  <c r="BH1035" i="2"/>
  <c r="BG1035" i="2"/>
  <c r="BF1035" i="2"/>
  <c r="T1035" i="2"/>
  <c r="R1035" i="2"/>
  <c r="P1035" i="2"/>
  <c r="BI1032" i="2"/>
  <c r="BH1032" i="2"/>
  <c r="BG1032" i="2"/>
  <c r="BF1032" i="2"/>
  <c r="T1032" i="2"/>
  <c r="R1032" i="2"/>
  <c r="P1032" i="2"/>
  <c r="BI1030" i="2"/>
  <c r="BH1030" i="2"/>
  <c r="BG1030" i="2"/>
  <c r="BF1030" i="2"/>
  <c r="T1030" i="2"/>
  <c r="R1030" i="2"/>
  <c r="P1030" i="2"/>
  <c r="BI1026" i="2"/>
  <c r="BH1026" i="2"/>
  <c r="BG1026" i="2"/>
  <c r="BF1026" i="2"/>
  <c r="T1026" i="2"/>
  <c r="T1025" i="2" s="1"/>
  <c r="R1026" i="2"/>
  <c r="R1025" i="2" s="1"/>
  <c r="P1026" i="2"/>
  <c r="P1025" i="2" s="1"/>
  <c r="BI1005" i="2"/>
  <c r="BH1005" i="2"/>
  <c r="BG1005" i="2"/>
  <c r="BF1005" i="2"/>
  <c r="T1005" i="2"/>
  <c r="R1005" i="2"/>
  <c r="P1005" i="2"/>
  <c r="BI1003" i="2"/>
  <c r="BH1003" i="2"/>
  <c r="BG1003" i="2"/>
  <c r="BF1003" i="2"/>
  <c r="T1003" i="2"/>
  <c r="R1003" i="2"/>
  <c r="P1003" i="2"/>
  <c r="BI1000" i="2"/>
  <c r="BH1000" i="2"/>
  <c r="BG1000" i="2"/>
  <c r="BF1000" i="2"/>
  <c r="T1000" i="2"/>
  <c r="R1000" i="2"/>
  <c r="P1000" i="2"/>
  <c r="BI998" i="2"/>
  <c r="BH998" i="2"/>
  <c r="BG998" i="2"/>
  <c r="BF998" i="2"/>
  <c r="T998" i="2"/>
  <c r="R998" i="2"/>
  <c r="P998" i="2"/>
  <c r="BI996" i="2"/>
  <c r="BH996" i="2"/>
  <c r="BG996" i="2"/>
  <c r="BF996" i="2"/>
  <c r="T996" i="2"/>
  <c r="R996" i="2"/>
  <c r="P996" i="2"/>
  <c r="BI990" i="2"/>
  <c r="BH990" i="2"/>
  <c r="BG990" i="2"/>
  <c r="BF990" i="2"/>
  <c r="T990" i="2"/>
  <c r="R990" i="2"/>
  <c r="P990" i="2"/>
  <c r="BI988" i="2"/>
  <c r="BH988" i="2"/>
  <c r="BG988" i="2"/>
  <c r="BF988" i="2"/>
  <c r="T988" i="2"/>
  <c r="R988" i="2"/>
  <c r="P988" i="2"/>
  <c r="BI982" i="2"/>
  <c r="BH982" i="2"/>
  <c r="BG982" i="2"/>
  <c r="BF982" i="2"/>
  <c r="T982" i="2"/>
  <c r="R982" i="2"/>
  <c r="P982" i="2"/>
  <c r="BI980" i="2"/>
  <c r="BH980" i="2"/>
  <c r="BG980" i="2"/>
  <c r="BF980" i="2"/>
  <c r="T980" i="2"/>
  <c r="R980" i="2"/>
  <c r="P980" i="2"/>
  <c r="BI978" i="2"/>
  <c r="BH978" i="2"/>
  <c r="BG978" i="2"/>
  <c r="BF978" i="2"/>
  <c r="T978" i="2"/>
  <c r="R978" i="2"/>
  <c r="P978" i="2"/>
  <c r="BI976" i="2"/>
  <c r="BH976" i="2"/>
  <c r="BG976" i="2"/>
  <c r="BF976" i="2"/>
  <c r="T976" i="2"/>
  <c r="R976" i="2"/>
  <c r="P976" i="2"/>
  <c r="BI974" i="2"/>
  <c r="BH974" i="2"/>
  <c r="BG974" i="2"/>
  <c r="BF974" i="2"/>
  <c r="T974" i="2"/>
  <c r="R974" i="2"/>
  <c r="P974" i="2"/>
  <c r="BI971" i="2"/>
  <c r="BH971" i="2"/>
  <c r="BG971" i="2"/>
  <c r="BF971" i="2"/>
  <c r="T971" i="2"/>
  <c r="R971" i="2"/>
  <c r="P971" i="2"/>
  <c r="BI969" i="2"/>
  <c r="BH969" i="2"/>
  <c r="BG969" i="2"/>
  <c r="BF969" i="2"/>
  <c r="T969" i="2"/>
  <c r="R969" i="2"/>
  <c r="P969" i="2"/>
  <c r="BI967" i="2"/>
  <c r="BH967" i="2"/>
  <c r="BG967" i="2"/>
  <c r="BF967" i="2"/>
  <c r="T967" i="2"/>
  <c r="R967" i="2"/>
  <c r="P967" i="2"/>
  <c r="BI961" i="2"/>
  <c r="BH961" i="2"/>
  <c r="BG961" i="2"/>
  <c r="BF961" i="2"/>
  <c r="T961" i="2"/>
  <c r="R961" i="2"/>
  <c r="P961" i="2"/>
  <c r="BI955" i="2"/>
  <c r="BH955" i="2"/>
  <c r="BG955" i="2"/>
  <c r="BF955" i="2"/>
  <c r="T955" i="2"/>
  <c r="R955" i="2"/>
  <c r="P955" i="2"/>
  <c r="BI949" i="2"/>
  <c r="BH949" i="2"/>
  <c r="BG949" i="2"/>
  <c r="BF949" i="2"/>
  <c r="T949" i="2"/>
  <c r="R949" i="2"/>
  <c r="P949" i="2"/>
  <c r="BI946" i="2"/>
  <c r="BH946" i="2"/>
  <c r="BG946" i="2"/>
  <c r="BF946" i="2"/>
  <c r="T946" i="2"/>
  <c r="R946" i="2"/>
  <c r="P946" i="2"/>
  <c r="BI940" i="2"/>
  <c r="BH940" i="2"/>
  <c r="BG940" i="2"/>
  <c r="BF940" i="2"/>
  <c r="T940" i="2"/>
  <c r="R940" i="2"/>
  <c r="P940" i="2"/>
  <c r="BI933" i="2"/>
  <c r="BH933" i="2"/>
  <c r="BG933" i="2"/>
  <c r="BF933" i="2"/>
  <c r="T933" i="2"/>
  <c r="R933" i="2"/>
  <c r="P933" i="2"/>
  <c r="BI927" i="2"/>
  <c r="BH927" i="2"/>
  <c r="BG927" i="2"/>
  <c r="BF927" i="2"/>
  <c r="T927" i="2"/>
  <c r="R927" i="2"/>
  <c r="P927" i="2"/>
  <c r="BI925" i="2"/>
  <c r="BH925" i="2"/>
  <c r="BG925" i="2"/>
  <c r="BF925" i="2"/>
  <c r="T925" i="2"/>
  <c r="R925" i="2"/>
  <c r="P925" i="2"/>
  <c r="BI923" i="2"/>
  <c r="BH923" i="2"/>
  <c r="BG923" i="2"/>
  <c r="BF923" i="2"/>
  <c r="T923" i="2"/>
  <c r="R923" i="2"/>
  <c r="P923" i="2"/>
  <c r="BI920" i="2"/>
  <c r="BH920" i="2"/>
  <c r="BG920" i="2"/>
  <c r="BF920" i="2"/>
  <c r="T920" i="2"/>
  <c r="R920" i="2"/>
  <c r="P920" i="2"/>
  <c r="BI918" i="2"/>
  <c r="BH918" i="2"/>
  <c r="BG918" i="2"/>
  <c r="BF918" i="2"/>
  <c r="T918" i="2"/>
  <c r="R918" i="2"/>
  <c r="P918" i="2"/>
  <c r="BI916" i="2"/>
  <c r="BH916" i="2"/>
  <c r="BG916" i="2"/>
  <c r="BF916" i="2"/>
  <c r="T916" i="2"/>
  <c r="R916" i="2"/>
  <c r="P916" i="2"/>
  <c r="BI910" i="2"/>
  <c r="BH910" i="2"/>
  <c r="BG910" i="2"/>
  <c r="BF910" i="2"/>
  <c r="T910" i="2"/>
  <c r="R910" i="2"/>
  <c r="P910" i="2"/>
  <c r="BI907" i="2"/>
  <c r="BH907" i="2"/>
  <c r="BG907" i="2"/>
  <c r="BF907" i="2"/>
  <c r="T907" i="2"/>
  <c r="R907" i="2"/>
  <c r="P907" i="2"/>
  <c r="BI895" i="2"/>
  <c r="BH895" i="2"/>
  <c r="BG895" i="2"/>
  <c r="BF895" i="2"/>
  <c r="T895" i="2"/>
  <c r="R895" i="2"/>
  <c r="P895" i="2"/>
  <c r="BI884" i="2"/>
  <c r="BH884" i="2"/>
  <c r="BG884" i="2"/>
  <c r="BF884" i="2"/>
  <c r="T884" i="2"/>
  <c r="R884" i="2"/>
  <c r="P884" i="2"/>
  <c r="BI881" i="2"/>
  <c r="BH881" i="2"/>
  <c r="BG881" i="2"/>
  <c r="BF881" i="2"/>
  <c r="T881" i="2"/>
  <c r="R881" i="2"/>
  <c r="P881" i="2"/>
  <c r="BI870" i="2"/>
  <c r="BH870" i="2"/>
  <c r="BG870" i="2"/>
  <c r="BF870" i="2"/>
  <c r="T870" i="2"/>
  <c r="R870" i="2"/>
  <c r="P870" i="2"/>
  <c r="BI866" i="2"/>
  <c r="BH866" i="2"/>
  <c r="BG866" i="2"/>
  <c r="BF866" i="2"/>
  <c r="T866" i="2"/>
  <c r="R866" i="2"/>
  <c r="P866" i="2"/>
  <c r="BI864" i="2"/>
  <c r="BH864" i="2"/>
  <c r="BG864" i="2"/>
  <c r="BF864" i="2"/>
  <c r="T864" i="2"/>
  <c r="R864" i="2"/>
  <c r="P864" i="2"/>
  <c r="BI862" i="2"/>
  <c r="BH862" i="2"/>
  <c r="BG862" i="2"/>
  <c r="BF862" i="2"/>
  <c r="T862" i="2"/>
  <c r="R862" i="2"/>
  <c r="P862" i="2"/>
  <c r="BI859" i="2"/>
  <c r="BH859" i="2"/>
  <c r="BG859" i="2"/>
  <c r="BF859" i="2"/>
  <c r="T859" i="2"/>
  <c r="R859" i="2"/>
  <c r="P859" i="2"/>
  <c r="BI857" i="2"/>
  <c r="BH857" i="2"/>
  <c r="BG857" i="2"/>
  <c r="BF857" i="2"/>
  <c r="T857" i="2"/>
  <c r="R857" i="2"/>
  <c r="P857" i="2"/>
  <c r="BI855" i="2"/>
  <c r="BH855" i="2"/>
  <c r="BG855" i="2"/>
  <c r="BF855" i="2"/>
  <c r="T855" i="2"/>
  <c r="R855" i="2"/>
  <c r="P855" i="2"/>
  <c r="BI852" i="2"/>
  <c r="BH852" i="2"/>
  <c r="BG852" i="2"/>
  <c r="BF852" i="2"/>
  <c r="T852" i="2"/>
  <c r="R852" i="2"/>
  <c r="P852" i="2"/>
  <c r="BI846" i="2"/>
  <c r="BH846" i="2"/>
  <c r="BG846" i="2"/>
  <c r="BF846" i="2"/>
  <c r="T846" i="2"/>
  <c r="R846" i="2"/>
  <c r="P846" i="2"/>
  <c r="BI845" i="2"/>
  <c r="BH845" i="2"/>
  <c r="BG845" i="2"/>
  <c r="BF845" i="2"/>
  <c r="T845" i="2"/>
  <c r="R845" i="2"/>
  <c r="P845" i="2"/>
  <c r="BI843" i="2"/>
  <c r="BH843" i="2"/>
  <c r="BG843" i="2"/>
  <c r="BF843" i="2"/>
  <c r="T843" i="2"/>
  <c r="R843" i="2"/>
  <c r="P843" i="2"/>
  <c r="BI841" i="2"/>
  <c r="BH841" i="2"/>
  <c r="BG841" i="2"/>
  <c r="BF841" i="2"/>
  <c r="T841" i="2"/>
  <c r="R841" i="2"/>
  <c r="P841" i="2"/>
  <c r="BI839" i="2"/>
  <c r="BH839" i="2"/>
  <c r="BG839" i="2"/>
  <c r="BF839" i="2"/>
  <c r="T839" i="2"/>
  <c r="R839" i="2"/>
  <c r="P839" i="2"/>
  <c r="BI837" i="2"/>
  <c r="BH837" i="2"/>
  <c r="BG837" i="2"/>
  <c r="BF837" i="2"/>
  <c r="T837" i="2"/>
  <c r="R837" i="2"/>
  <c r="P837" i="2"/>
  <c r="BI835" i="2"/>
  <c r="BH835" i="2"/>
  <c r="BG835" i="2"/>
  <c r="BF835" i="2"/>
  <c r="T835" i="2"/>
  <c r="R835" i="2"/>
  <c r="P835" i="2"/>
  <c r="BI834" i="2"/>
  <c r="BH834" i="2"/>
  <c r="BG834" i="2"/>
  <c r="BF834" i="2"/>
  <c r="T834" i="2"/>
  <c r="R834" i="2"/>
  <c r="P834" i="2"/>
  <c r="BI832" i="2"/>
  <c r="BH832" i="2"/>
  <c r="BG832" i="2"/>
  <c r="BF832" i="2"/>
  <c r="T832" i="2"/>
  <c r="R832" i="2"/>
  <c r="P832" i="2"/>
  <c r="BI830" i="2"/>
  <c r="BH830" i="2"/>
  <c r="BG830" i="2"/>
  <c r="BF830" i="2"/>
  <c r="T830" i="2"/>
  <c r="R830" i="2"/>
  <c r="P830" i="2"/>
  <c r="BI828" i="2"/>
  <c r="BH828" i="2"/>
  <c r="BG828" i="2"/>
  <c r="BF828" i="2"/>
  <c r="T828" i="2"/>
  <c r="R828" i="2"/>
  <c r="P828" i="2"/>
  <c r="BI825" i="2"/>
  <c r="BH825" i="2"/>
  <c r="BG825" i="2"/>
  <c r="BF825" i="2"/>
  <c r="T825" i="2"/>
  <c r="R825" i="2"/>
  <c r="P825" i="2"/>
  <c r="BI822" i="2"/>
  <c r="BH822" i="2"/>
  <c r="BG822" i="2"/>
  <c r="BF822" i="2"/>
  <c r="T822" i="2"/>
  <c r="R822" i="2"/>
  <c r="P822" i="2"/>
  <c r="BI820" i="2"/>
  <c r="BH820" i="2"/>
  <c r="BG820" i="2"/>
  <c r="BF820" i="2"/>
  <c r="T820" i="2"/>
  <c r="R820" i="2"/>
  <c r="P820" i="2"/>
  <c r="BI818" i="2"/>
  <c r="BH818" i="2"/>
  <c r="BG818" i="2"/>
  <c r="BF818" i="2"/>
  <c r="T818" i="2"/>
  <c r="R818" i="2"/>
  <c r="P818" i="2"/>
  <c r="BI816" i="2"/>
  <c r="BH816" i="2"/>
  <c r="BG816" i="2"/>
  <c r="BF816" i="2"/>
  <c r="T816" i="2"/>
  <c r="R816" i="2"/>
  <c r="P816" i="2"/>
  <c r="BI814" i="2"/>
  <c r="BH814" i="2"/>
  <c r="BG814" i="2"/>
  <c r="BF814" i="2"/>
  <c r="T814" i="2"/>
  <c r="R814" i="2"/>
  <c r="P814" i="2"/>
  <c r="BI812" i="2"/>
  <c r="BH812" i="2"/>
  <c r="BG812" i="2"/>
  <c r="BF812" i="2"/>
  <c r="T812" i="2"/>
  <c r="R812" i="2"/>
  <c r="P812" i="2"/>
  <c r="BI810" i="2"/>
  <c r="BH810" i="2"/>
  <c r="BG810" i="2"/>
  <c r="BF810" i="2"/>
  <c r="T810" i="2"/>
  <c r="R810" i="2"/>
  <c r="P810" i="2"/>
  <c r="BI806" i="2"/>
  <c r="BH806" i="2"/>
  <c r="BG806" i="2"/>
  <c r="BF806" i="2"/>
  <c r="T806" i="2"/>
  <c r="R806" i="2"/>
  <c r="P806" i="2"/>
  <c r="BI800" i="2"/>
  <c r="BH800" i="2"/>
  <c r="BG800" i="2"/>
  <c r="BF800" i="2"/>
  <c r="T800" i="2"/>
  <c r="R800" i="2"/>
  <c r="P800" i="2"/>
  <c r="BI799" i="2"/>
  <c r="BH799" i="2"/>
  <c r="BG799" i="2"/>
  <c r="BF799" i="2"/>
  <c r="T799" i="2"/>
  <c r="R799" i="2"/>
  <c r="P799" i="2"/>
  <c r="BI793" i="2"/>
  <c r="BH793" i="2"/>
  <c r="BG793" i="2"/>
  <c r="BF793" i="2"/>
  <c r="T793" i="2"/>
  <c r="T792" i="2" s="1"/>
  <c r="R793" i="2"/>
  <c r="R792" i="2" s="1"/>
  <c r="P793" i="2"/>
  <c r="P792" i="2" s="1"/>
  <c r="BI790" i="2"/>
  <c r="BH790" i="2"/>
  <c r="BG790" i="2"/>
  <c r="BF790" i="2"/>
  <c r="T790" i="2"/>
  <c r="R790" i="2"/>
  <c r="P790" i="2"/>
  <c r="BI788" i="2"/>
  <c r="BH788" i="2"/>
  <c r="BG788" i="2"/>
  <c r="BF788" i="2"/>
  <c r="T788" i="2"/>
  <c r="R788" i="2"/>
  <c r="P788" i="2"/>
  <c r="BI786" i="2"/>
  <c r="BH786" i="2"/>
  <c r="BG786" i="2"/>
  <c r="BF786" i="2"/>
  <c r="T786" i="2"/>
  <c r="R786" i="2"/>
  <c r="P786" i="2"/>
  <c r="BI785" i="2"/>
  <c r="BH785" i="2"/>
  <c r="BG785" i="2"/>
  <c r="BF785" i="2"/>
  <c r="T785" i="2"/>
  <c r="R785" i="2"/>
  <c r="P785" i="2"/>
  <c r="BI783" i="2"/>
  <c r="BH783" i="2"/>
  <c r="BG783" i="2"/>
  <c r="BF783" i="2"/>
  <c r="T783" i="2"/>
  <c r="R783" i="2"/>
  <c r="P783" i="2"/>
  <c r="BI781" i="2"/>
  <c r="BH781" i="2"/>
  <c r="BG781" i="2"/>
  <c r="BF781" i="2"/>
  <c r="T781" i="2"/>
  <c r="R781" i="2"/>
  <c r="P781" i="2"/>
  <c r="BI775" i="2"/>
  <c r="BH775" i="2"/>
  <c r="BG775" i="2"/>
  <c r="BF775" i="2"/>
  <c r="T775" i="2"/>
  <c r="R775" i="2"/>
  <c r="P775" i="2"/>
  <c r="BI770" i="2"/>
  <c r="BH770" i="2"/>
  <c r="BG770" i="2"/>
  <c r="BF770" i="2"/>
  <c r="T770" i="2"/>
  <c r="R770" i="2"/>
  <c r="P770" i="2"/>
  <c r="BI766" i="2"/>
  <c r="BH766" i="2"/>
  <c r="BG766" i="2"/>
  <c r="BF766" i="2"/>
  <c r="T766" i="2"/>
  <c r="R766" i="2"/>
  <c r="P766" i="2"/>
  <c r="BI760" i="2"/>
  <c r="BH760" i="2"/>
  <c r="BG760" i="2"/>
  <c r="BF760" i="2"/>
  <c r="T760" i="2"/>
  <c r="R760" i="2"/>
  <c r="P760" i="2"/>
  <c r="BI754" i="2"/>
  <c r="BH754" i="2"/>
  <c r="BG754" i="2"/>
  <c r="BF754" i="2"/>
  <c r="T754" i="2"/>
  <c r="R754" i="2"/>
  <c r="P754" i="2"/>
  <c r="BI752" i="2"/>
  <c r="BH752" i="2"/>
  <c r="BG752" i="2"/>
  <c r="BF752" i="2"/>
  <c r="T752" i="2"/>
  <c r="R752" i="2"/>
  <c r="P752" i="2"/>
  <c r="BI746" i="2"/>
  <c r="BH746" i="2"/>
  <c r="BG746" i="2"/>
  <c r="BF746" i="2"/>
  <c r="T746" i="2"/>
  <c r="R746" i="2"/>
  <c r="P746" i="2"/>
  <c r="BI740" i="2"/>
  <c r="BH740" i="2"/>
  <c r="BG740" i="2"/>
  <c r="BF740" i="2"/>
  <c r="T740" i="2"/>
  <c r="R740" i="2"/>
  <c r="P740" i="2"/>
  <c r="BI737" i="2"/>
  <c r="BH737" i="2"/>
  <c r="BG737" i="2"/>
  <c r="BF737" i="2"/>
  <c r="T737" i="2"/>
  <c r="R737" i="2"/>
  <c r="P737" i="2"/>
  <c r="BI735" i="2"/>
  <c r="BH735" i="2"/>
  <c r="BG735" i="2"/>
  <c r="BF735" i="2"/>
  <c r="T735" i="2"/>
  <c r="R735" i="2"/>
  <c r="P735" i="2"/>
  <c r="BI733" i="2"/>
  <c r="BH733" i="2"/>
  <c r="BG733" i="2"/>
  <c r="BF733" i="2"/>
  <c r="T733" i="2"/>
  <c r="R733" i="2"/>
  <c r="P733" i="2"/>
  <c r="BI731" i="2"/>
  <c r="BH731" i="2"/>
  <c r="BG731" i="2"/>
  <c r="BF731" i="2"/>
  <c r="T731" i="2"/>
  <c r="R731" i="2"/>
  <c r="P731" i="2"/>
  <c r="BI729" i="2"/>
  <c r="BH729" i="2"/>
  <c r="BG729" i="2"/>
  <c r="BF729" i="2"/>
  <c r="T729" i="2"/>
  <c r="R729" i="2"/>
  <c r="P729" i="2"/>
  <c r="BI727" i="2"/>
  <c r="BH727" i="2"/>
  <c r="BG727" i="2"/>
  <c r="BF727" i="2"/>
  <c r="T727" i="2"/>
  <c r="R727" i="2"/>
  <c r="P727" i="2"/>
  <c r="BI724" i="2"/>
  <c r="BH724" i="2"/>
  <c r="BG724" i="2"/>
  <c r="BF724" i="2"/>
  <c r="T724" i="2"/>
  <c r="R724" i="2"/>
  <c r="P724" i="2"/>
  <c r="BI722" i="2"/>
  <c r="BH722" i="2"/>
  <c r="BG722" i="2"/>
  <c r="BF722" i="2"/>
  <c r="T722" i="2"/>
  <c r="R722" i="2"/>
  <c r="P722" i="2"/>
  <c r="BI720" i="2"/>
  <c r="BH720" i="2"/>
  <c r="BG720" i="2"/>
  <c r="BF720" i="2"/>
  <c r="T720" i="2"/>
  <c r="R720" i="2"/>
  <c r="P720" i="2"/>
  <c r="BI714" i="2"/>
  <c r="BH714" i="2"/>
  <c r="BG714" i="2"/>
  <c r="BF714" i="2"/>
  <c r="T714" i="2"/>
  <c r="R714" i="2"/>
  <c r="P714" i="2"/>
  <c r="BI712" i="2"/>
  <c r="BH712" i="2"/>
  <c r="BG712" i="2"/>
  <c r="BF712" i="2"/>
  <c r="T712" i="2"/>
  <c r="R712" i="2"/>
  <c r="P712" i="2"/>
  <c r="BI702" i="2"/>
  <c r="BH702" i="2"/>
  <c r="BG702" i="2"/>
  <c r="BF702" i="2"/>
  <c r="T702" i="2"/>
  <c r="R702" i="2"/>
  <c r="P702" i="2"/>
  <c r="BI700" i="2"/>
  <c r="BH700" i="2"/>
  <c r="BG700" i="2"/>
  <c r="BF700" i="2"/>
  <c r="T700" i="2"/>
  <c r="R700" i="2"/>
  <c r="P700" i="2"/>
  <c r="BI694" i="2"/>
  <c r="BH694" i="2"/>
  <c r="BG694" i="2"/>
  <c r="BF694" i="2"/>
  <c r="T694" i="2"/>
  <c r="R694" i="2"/>
  <c r="P694" i="2"/>
  <c r="BI690" i="2"/>
  <c r="BH690" i="2"/>
  <c r="BG690" i="2"/>
  <c r="BF690" i="2"/>
  <c r="T690" i="2"/>
  <c r="T689" i="2" s="1"/>
  <c r="R690" i="2"/>
  <c r="R689" i="2" s="1"/>
  <c r="P690" i="2"/>
  <c r="P689" i="2"/>
  <c r="BI687" i="2"/>
  <c r="BH687" i="2"/>
  <c r="BG687" i="2"/>
  <c r="BF687" i="2"/>
  <c r="T687" i="2"/>
  <c r="R687" i="2"/>
  <c r="P687" i="2"/>
  <c r="BI684" i="2"/>
  <c r="BH684" i="2"/>
  <c r="BG684" i="2"/>
  <c r="BF684" i="2"/>
  <c r="T684" i="2"/>
  <c r="R684" i="2"/>
  <c r="P684" i="2"/>
  <c r="BI682" i="2"/>
  <c r="BH682" i="2"/>
  <c r="BG682" i="2"/>
  <c r="BF682" i="2"/>
  <c r="T682" i="2"/>
  <c r="R682" i="2"/>
  <c r="P682" i="2"/>
  <c r="BI680" i="2"/>
  <c r="BH680" i="2"/>
  <c r="BG680" i="2"/>
  <c r="BF680" i="2"/>
  <c r="T680" i="2"/>
  <c r="R680" i="2"/>
  <c r="P680" i="2"/>
  <c r="BI678" i="2"/>
  <c r="BH678" i="2"/>
  <c r="BG678" i="2"/>
  <c r="BF678" i="2"/>
  <c r="T678" i="2"/>
  <c r="R678" i="2"/>
  <c r="P678" i="2"/>
  <c r="BI671" i="2"/>
  <c r="BH671" i="2"/>
  <c r="BG671" i="2"/>
  <c r="BF671" i="2"/>
  <c r="T671" i="2"/>
  <c r="R671" i="2"/>
  <c r="P671" i="2"/>
  <c r="BI662" i="2"/>
  <c r="BH662" i="2"/>
  <c r="BG662" i="2"/>
  <c r="BF662" i="2"/>
  <c r="T662" i="2"/>
  <c r="R662" i="2"/>
  <c r="P662" i="2"/>
  <c r="BI656" i="2"/>
  <c r="BH656" i="2"/>
  <c r="BG656" i="2"/>
  <c r="BF656" i="2"/>
  <c r="T656" i="2"/>
  <c r="R656" i="2"/>
  <c r="P656" i="2"/>
  <c r="BI648" i="2"/>
  <c r="BH648" i="2"/>
  <c r="BG648" i="2"/>
  <c r="BF648" i="2"/>
  <c r="T648" i="2"/>
  <c r="R648" i="2"/>
  <c r="P648" i="2"/>
  <c r="BI639" i="2"/>
  <c r="BH639" i="2"/>
  <c r="BG639" i="2"/>
  <c r="BF639" i="2"/>
  <c r="T639" i="2"/>
  <c r="R639" i="2"/>
  <c r="P639" i="2"/>
  <c r="BI633" i="2"/>
  <c r="BH633" i="2"/>
  <c r="BG633" i="2"/>
  <c r="BF633" i="2"/>
  <c r="T633" i="2"/>
  <c r="R633" i="2"/>
  <c r="P633" i="2"/>
  <c r="BI627" i="2"/>
  <c r="BH627" i="2"/>
  <c r="BG627" i="2"/>
  <c r="BF627" i="2"/>
  <c r="T627" i="2"/>
  <c r="R627" i="2"/>
  <c r="P627" i="2"/>
  <c r="BI621" i="2"/>
  <c r="BH621" i="2"/>
  <c r="BG621" i="2"/>
  <c r="BF621" i="2"/>
  <c r="T621" i="2"/>
  <c r="R621" i="2"/>
  <c r="P621" i="2"/>
  <c r="BI615" i="2"/>
  <c r="BH615" i="2"/>
  <c r="BG615" i="2"/>
  <c r="BF615" i="2"/>
  <c r="T615" i="2"/>
  <c r="R615" i="2"/>
  <c r="P615" i="2"/>
  <c r="BI609" i="2"/>
  <c r="BH609" i="2"/>
  <c r="BG609" i="2"/>
  <c r="BF609" i="2"/>
  <c r="T609" i="2"/>
  <c r="R609" i="2"/>
  <c r="P609" i="2"/>
  <c r="BI603" i="2"/>
  <c r="BH603" i="2"/>
  <c r="BG603" i="2"/>
  <c r="BF603" i="2"/>
  <c r="T603" i="2"/>
  <c r="R603" i="2"/>
  <c r="P603" i="2"/>
  <c r="BI597" i="2"/>
  <c r="BH597" i="2"/>
  <c r="BG597" i="2"/>
  <c r="BF597" i="2"/>
  <c r="T597" i="2"/>
  <c r="R597" i="2"/>
  <c r="P597" i="2"/>
  <c r="BI591" i="2"/>
  <c r="BH591" i="2"/>
  <c r="BG591" i="2"/>
  <c r="BF591" i="2"/>
  <c r="T591" i="2"/>
  <c r="R591" i="2"/>
  <c r="P591" i="2"/>
  <c r="BI585" i="2"/>
  <c r="BH585" i="2"/>
  <c r="BG585" i="2"/>
  <c r="BF585" i="2"/>
  <c r="T585" i="2"/>
  <c r="R585" i="2"/>
  <c r="P585" i="2"/>
  <c r="BI581" i="2"/>
  <c r="BH581" i="2"/>
  <c r="BG581" i="2"/>
  <c r="BF581" i="2"/>
  <c r="T581" i="2"/>
  <c r="R581" i="2"/>
  <c r="P581" i="2"/>
  <c r="BI566" i="2"/>
  <c r="BH566" i="2"/>
  <c r="BG566" i="2"/>
  <c r="BF566" i="2"/>
  <c r="T566" i="2"/>
  <c r="R566" i="2"/>
  <c r="P566" i="2"/>
  <c r="BI557" i="2"/>
  <c r="BH557" i="2"/>
  <c r="BG557" i="2"/>
  <c r="BF557" i="2"/>
  <c r="T557" i="2"/>
  <c r="R557" i="2"/>
  <c r="P557" i="2"/>
  <c r="BI551" i="2"/>
  <c r="BH551" i="2"/>
  <c r="BG551" i="2"/>
  <c r="BF551" i="2"/>
  <c r="T551" i="2"/>
  <c r="R551" i="2"/>
  <c r="P551" i="2"/>
  <c r="BI542" i="2"/>
  <c r="BH542" i="2"/>
  <c r="BG542" i="2"/>
  <c r="BF542" i="2"/>
  <c r="T542" i="2"/>
  <c r="R542" i="2"/>
  <c r="P542" i="2"/>
  <c r="BI532" i="2"/>
  <c r="BH532" i="2"/>
  <c r="BG532" i="2"/>
  <c r="BF532" i="2"/>
  <c r="T532" i="2"/>
  <c r="R532" i="2"/>
  <c r="P532" i="2"/>
  <c r="BI516" i="2"/>
  <c r="BH516" i="2"/>
  <c r="BG516" i="2"/>
  <c r="BF516" i="2"/>
  <c r="T516" i="2"/>
  <c r="R516" i="2"/>
  <c r="P516" i="2"/>
  <c r="BI510" i="2"/>
  <c r="BH510" i="2"/>
  <c r="BG510" i="2"/>
  <c r="BF510" i="2"/>
  <c r="T510" i="2"/>
  <c r="R510" i="2"/>
  <c r="P510" i="2"/>
  <c r="BI505" i="2"/>
  <c r="BH505" i="2"/>
  <c r="BG505" i="2"/>
  <c r="BF505" i="2"/>
  <c r="T505" i="2"/>
  <c r="R505" i="2"/>
  <c r="P505" i="2"/>
  <c r="BI499" i="2"/>
  <c r="BH499" i="2"/>
  <c r="BG499" i="2"/>
  <c r="BF499" i="2"/>
  <c r="T499" i="2"/>
  <c r="R499" i="2"/>
  <c r="P499" i="2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8" i="2"/>
  <c r="BH478" i="2"/>
  <c r="BG478" i="2"/>
  <c r="BF478" i="2"/>
  <c r="T478" i="2"/>
  <c r="R478" i="2"/>
  <c r="P478" i="2"/>
  <c r="BI476" i="2"/>
  <c r="BH476" i="2"/>
  <c r="BG476" i="2"/>
  <c r="BF476" i="2"/>
  <c r="T476" i="2"/>
  <c r="R476" i="2"/>
  <c r="P476" i="2"/>
  <c r="BI474" i="2"/>
  <c r="BH474" i="2"/>
  <c r="BG474" i="2"/>
  <c r="BF474" i="2"/>
  <c r="T474" i="2"/>
  <c r="R474" i="2"/>
  <c r="P474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35" i="2"/>
  <c r="BH435" i="2"/>
  <c r="BG435" i="2"/>
  <c r="BF435" i="2"/>
  <c r="T435" i="2"/>
  <c r="R435" i="2"/>
  <c r="P435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2" i="2"/>
  <c r="BH402" i="2"/>
  <c r="BG402" i="2"/>
  <c r="BF402" i="2"/>
  <c r="T402" i="2"/>
  <c r="R402" i="2"/>
  <c r="P402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6" i="2"/>
  <c r="BH386" i="2"/>
  <c r="BG386" i="2"/>
  <c r="BF386" i="2"/>
  <c r="T386" i="2"/>
  <c r="R386" i="2"/>
  <c r="P386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54" i="2"/>
  <c r="BH354" i="2"/>
  <c r="BG354" i="2"/>
  <c r="BF354" i="2"/>
  <c r="T354" i="2"/>
  <c r="R354" i="2"/>
  <c r="P354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26" i="2"/>
  <c r="BH326" i="2"/>
  <c r="BG326" i="2"/>
  <c r="BF326" i="2"/>
  <c r="T326" i="2"/>
  <c r="R326" i="2"/>
  <c r="P326" i="2"/>
  <c r="BI320" i="2"/>
  <c r="BH320" i="2"/>
  <c r="BG320" i="2"/>
  <c r="BF320" i="2"/>
  <c r="T320" i="2"/>
  <c r="R320" i="2"/>
  <c r="P320" i="2"/>
  <c r="BI311" i="2"/>
  <c r="BH311" i="2"/>
  <c r="BG311" i="2"/>
  <c r="BF311" i="2"/>
  <c r="T311" i="2"/>
  <c r="R311" i="2"/>
  <c r="P311" i="2"/>
  <c r="BI300" i="2"/>
  <c r="BH300" i="2"/>
  <c r="BG300" i="2"/>
  <c r="BF300" i="2"/>
  <c r="T300" i="2"/>
  <c r="R300" i="2"/>
  <c r="P300" i="2"/>
  <c r="BI293" i="2"/>
  <c r="BH293" i="2"/>
  <c r="BG293" i="2"/>
  <c r="BF293" i="2"/>
  <c r="T293" i="2"/>
  <c r="R293" i="2"/>
  <c r="P293" i="2"/>
  <c r="BI287" i="2"/>
  <c r="BH287" i="2"/>
  <c r="BG287" i="2"/>
  <c r="BF287" i="2"/>
  <c r="T287" i="2"/>
  <c r="R287" i="2"/>
  <c r="P287" i="2"/>
  <c r="BI281" i="2"/>
  <c r="BH281" i="2"/>
  <c r="BG281" i="2"/>
  <c r="BF281" i="2"/>
  <c r="T281" i="2"/>
  <c r="R281" i="2"/>
  <c r="P281" i="2"/>
  <c r="BI275" i="2"/>
  <c r="BH275" i="2"/>
  <c r="BG275" i="2"/>
  <c r="BF275" i="2"/>
  <c r="T275" i="2"/>
  <c r="R275" i="2"/>
  <c r="P275" i="2"/>
  <c r="BI269" i="2"/>
  <c r="BH269" i="2"/>
  <c r="BG269" i="2"/>
  <c r="BF269" i="2"/>
  <c r="T269" i="2"/>
  <c r="R269" i="2"/>
  <c r="P269" i="2"/>
  <c r="BI262" i="2"/>
  <c r="BH262" i="2"/>
  <c r="BG262" i="2"/>
  <c r="BF262" i="2"/>
  <c r="T262" i="2"/>
  <c r="R262" i="2"/>
  <c r="P262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43" i="2"/>
  <c r="BH243" i="2"/>
  <c r="BG243" i="2"/>
  <c r="BF243" i="2"/>
  <c r="T243" i="2"/>
  <c r="R243" i="2"/>
  <c r="P243" i="2"/>
  <c r="BI231" i="2"/>
  <c r="BH231" i="2"/>
  <c r="BG231" i="2"/>
  <c r="BF231" i="2"/>
  <c r="T231" i="2"/>
  <c r="R231" i="2"/>
  <c r="P231" i="2"/>
  <c r="BI220" i="2"/>
  <c r="BH220" i="2"/>
  <c r="BG220" i="2"/>
  <c r="BF220" i="2"/>
  <c r="T220" i="2"/>
  <c r="R220" i="2"/>
  <c r="P220" i="2"/>
  <c r="BI202" i="2"/>
  <c r="BH202" i="2"/>
  <c r="BG202" i="2"/>
  <c r="BF202" i="2"/>
  <c r="T202" i="2"/>
  <c r="R202" i="2"/>
  <c r="P202" i="2"/>
  <c r="BI195" i="2"/>
  <c r="BH195" i="2"/>
  <c r="BG195" i="2"/>
  <c r="BF195" i="2"/>
  <c r="T195" i="2"/>
  <c r="R195" i="2"/>
  <c r="P195" i="2"/>
  <c r="BI188" i="2"/>
  <c r="BH188" i="2"/>
  <c r="BG188" i="2"/>
  <c r="BF188" i="2"/>
  <c r="T188" i="2"/>
  <c r="R188" i="2"/>
  <c r="P188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3" i="2"/>
  <c r="BH173" i="2"/>
  <c r="BG173" i="2"/>
  <c r="BF173" i="2"/>
  <c r="T173" i="2"/>
  <c r="R173" i="2"/>
  <c r="P173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56" i="2"/>
  <c r="BH156" i="2"/>
  <c r="BG156" i="2"/>
  <c r="BF156" i="2"/>
  <c r="T156" i="2"/>
  <c r="R156" i="2"/>
  <c r="P156" i="2"/>
  <c r="BI150" i="2"/>
  <c r="BH150" i="2"/>
  <c r="BG150" i="2"/>
  <c r="BF150" i="2"/>
  <c r="T150" i="2"/>
  <c r="R150" i="2"/>
  <c r="P150" i="2"/>
  <c r="BI141" i="2"/>
  <c r="BH141" i="2"/>
  <c r="BG141" i="2"/>
  <c r="BF141" i="2"/>
  <c r="T141" i="2"/>
  <c r="R141" i="2"/>
  <c r="P141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J105" i="2"/>
  <c r="J104" i="2"/>
  <c r="F104" i="2"/>
  <c r="F102" i="2"/>
  <c r="E100" i="2"/>
  <c r="J59" i="2"/>
  <c r="J58" i="2"/>
  <c r="F58" i="2"/>
  <c r="F56" i="2"/>
  <c r="E54" i="2"/>
  <c r="J20" i="2"/>
  <c r="E20" i="2"/>
  <c r="F105" i="2" s="1"/>
  <c r="J19" i="2"/>
  <c r="J14" i="2"/>
  <c r="J102" i="2" s="1"/>
  <c r="E7" i="2"/>
  <c r="E50" i="2" s="1"/>
  <c r="L50" i="1"/>
  <c r="AM50" i="1"/>
  <c r="AM49" i="1"/>
  <c r="L49" i="1"/>
  <c r="AM47" i="1"/>
  <c r="L47" i="1"/>
  <c r="L45" i="1"/>
  <c r="L44" i="1"/>
  <c r="J996" i="2"/>
  <c r="J866" i="2"/>
  <c r="BK825" i="2"/>
  <c r="BK727" i="2"/>
  <c r="J639" i="2"/>
  <c r="J487" i="2"/>
  <c r="BK419" i="2"/>
  <c r="J982" i="2"/>
  <c r="J895" i="2"/>
  <c r="J837" i="2"/>
  <c r="BK786" i="2"/>
  <c r="J927" i="2"/>
  <c r="BK656" i="2"/>
  <c r="J481" i="2"/>
  <c r="J275" i="2"/>
  <c r="J141" i="2"/>
  <c r="BK835" i="2"/>
  <c r="J812" i="2"/>
  <c r="BK724" i="2"/>
  <c r="J581" i="2"/>
  <c r="J391" i="2"/>
  <c r="J311" i="2"/>
  <c r="J113" i="2"/>
  <c r="J1000" i="2"/>
  <c r="BK326" i="2"/>
  <c r="BK949" i="2"/>
  <c r="BK712" i="2"/>
  <c r="BK557" i="2"/>
  <c r="BK311" i="2"/>
  <c r="J128" i="3"/>
  <c r="BK92" i="3"/>
  <c r="J124" i="3"/>
  <c r="J106" i="3"/>
  <c r="BK94" i="3"/>
  <c r="BK259" i="4"/>
  <c r="BK238" i="4"/>
  <c r="J227" i="4"/>
  <c r="J150" i="4"/>
  <c r="BK231" i="4"/>
  <c r="J180" i="4"/>
  <c r="J139" i="4"/>
  <c r="BK255" i="4"/>
  <c r="J219" i="4"/>
  <c r="J204" i="4"/>
  <c r="J164" i="4"/>
  <c r="J195" i="4"/>
  <c r="J160" i="4"/>
  <c r="J152" i="5"/>
  <c r="J103" i="5"/>
  <c r="BK166" i="5"/>
  <c r="BK193" i="5"/>
  <c r="J153" i="5"/>
  <c r="J179" i="2"/>
  <c r="BK1000" i="2"/>
  <c r="J687" i="2"/>
  <c r="J472" i="2"/>
  <c r="J121" i="3"/>
  <c r="J98" i="3"/>
  <c r="BK107" i="3"/>
  <c r="BK257" i="4"/>
  <c r="J230" i="4"/>
  <c r="J229" i="4"/>
  <c r="J110" i="4"/>
  <c r="J183" i="4"/>
  <c r="BK144" i="4"/>
  <c r="J244" i="4"/>
  <c r="BK206" i="4"/>
  <c r="BK170" i="4"/>
  <c r="J165" i="4"/>
  <c r="BK118" i="5"/>
  <c r="BK124" i="5"/>
  <c r="J161" i="5"/>
  <c r="J184" i="5"/>
  <c r="BK97" i="5"/>
  <c r="J128" i="5"/>
  <c r="J159" i="5"/>
  <c r="BK114" i="6"/>
  <c r="BK100" i="6"/>
  <c r="BK91" i="9"/>
  <c r="J949" i="2"/>
  <c r="J884" i="2"/>
  <c r="J810" i="2"/>
  <c r="BK754" i="2"/>
  <c r="BK648" i="2"/>
  <c r="J476" i="2"/>
  <c r="J293" i="2"/>
  <c r="BK839" i="2"/>
  <c r="BK793" i="2"/>
  <c r="BK566" i="2"/>
  <c r="J397" i="2"/>
  <c r="J195" i="2"/>
  <c r="J150" i="2"/>
  <c r="J1030" i="2"/>
  <c r="J955" i="2"/>
  <c r="J131" i="2"/>
  <c r="BK916" i="2"/>
  <c r="BK603" i="2"/>
  <c r="BK293" i="2"/>
  <c r="BK114" i="3"/>
  <c r="BK131" i="3"/>
  <c r="BK124" i="3"/>
  <c r="J263" i="4"/>
  <c r="J254" i="4"/>
  <c r="J210" i="4"/>
  <c r="J216" i="4"/>
  <c r="BK152" i="4"/>
  <c r="BK260" i="4"/>
  <c r="BK196" i="4"/>
  <c r="BK166" i="4"/>
  <c r="J114" i="4"/>
  <c r="J221" i="4"/>
  <c r="J208" i="4"/>
  <c r="BK197" i="4"/>
  <c r="J148" i="4"/>
  <c r="J181" i="4"/>
  <c r="BK136" i="4"/>
  <c r="J133" i="5"/>
  <c r="BK190" i="5"/>
  <c r="J147" i="5"/>
  <c r="J192" i="5"/>
  <c r="BK154" i="5"/>
  <c r="BK134" i="5"/>
  <c r="J188" i="5"/>
  <c r="BK144" i="5"/>
  <c r="J166" i="5"/>
  <c r="BK149" i="5"/>
  <c r="BK109" i="5"/>
  <c r="J199" i="5"/>
  <c r="J139" i="5"/>
  <c r="J110" i="6"/>
  <c r="J105" i="6"/>
  <c r="J93" i="7"/>
  <c r="BK89" i="8"/>
  <c r="BK1003" i="2"/>
  <c r="BK1005" i="2"/>
  <c r="BK862" i="2"/>
  <c r="J733" i="2"/>
  <c r="J542" i="2"/>
  <c r="J382" i="2"/>
  <c r="BK884" i="2"/>
  <c r="BK814" i="2"/>
  <c r="J925" i="2"/>
  <c r="BK448" i="2"/>
  <c r="J167" i="2"/>
  <c r="J814" i="2"/>
  <c r="BK783" i="2"/>
  <c r="J585" i="2"/>
  <c r="BK405" i="2"/>
  <c r="BK287" i="2"/>
  <c r="BK111" i="2"/>
  <c r="BK394" i="2"/>
  <c r="BK731" i="2"/>
  <c r="BK609" i="2"/>
  <c r="J117" i="3"/>
  <c r="J95" i="3"/>
  <c r="BK125" i="3"/>
  <c r="J100" i="3"/>
  <c r="J258" i="4"/>
  <c r="J220" i="4"/>
  <c r="BK128" i="4"/>
  <c r="J236" i="4"/>
  <c r="J177" i="4"/>
  <c r="J265" i="4"/>
  <c r="BK217" i="4"/>
  <c r="J197" i="4"/>
  <c r="BK118" i="4"/>
  <c r="BK162" i="4"/>
  <c r="J127" i="5"/>
  <c r="BK186" i="5"/>
  <c r="J113" i="5"/>
  <c r="J156" i="5"/>
  <c r="J98" i="5"/>
  <c r="J137" i="5"/>
  <c r="J144" i="5"/>
  <c r="BK108" i="5"/>
  <c r="J186" i="5"/>
  <c r="J123" i="5"/>
  <c r="J119" i="6"/>
  <c r="J97" i="6"/>
  <c r="J89" i="8"/>
  <c r="BK110" i="3"/>
  <c r="BK150" i="2"/>
  <c r="BK822" i="2"/>
  <c r="J786" i="2"/>
  <c r="J485" i="2"/>
  <c r="J347" i="2"/>
  <c r="BK990" i="2"/>
  <c r="J855" i="2"/>
  <c r="BK746" i="2"/>
  <c r="J731" i="2"/>
  <c r="J678" i="2"/>
  <c r="BK510" i="2"/>
  <c r="BK476" i="2"/>
  <c r="J133" i="2"/>
  <c r="J918" i="2"/>
  <c r="J862" i="2"/>
  <c r="BK818" i="2"/>
  <c r="BK760" i="2"/>
  <c r="BK684" i="2"/>
  <c r="BK597" i="2"/>
  <c r="BK435" i="2"/>
  <c r="BK162" i="2"/>
  <c r="J859" i="2"/>
  <c r="J820" i="2"/>
  <c r="J775" i="2"/>
  <c r="BK639" i="2"/>
  <c r="J492" i="2"/>
  <c r="BK371" i="2"/>
  <c r="BK281" i="2"/>
  <c r="BK133" i="2"/>
  <c r="J1026" i="2"/>
  <c r="J386" i="2"/>
  <c r="BK982" i="2"/>
  <c r="J727" i="2"/>
  <c r="J671" i="2"/>
  <c r="BK542" i="2"/>
  <c r="BK101" i="3"/>
  <c r="BK119" i="3"/>
  <c r="J127" i="3"/>
  <c r="BK120" i="3"/>
  <c r="BK115" i="3"/>
  <c r="BK236" i="4"/>
  <c r="BK244" i="4"/>
  <c r="BK218" i="4"/>
  <c r="BK157" i="4"/>
  <c r="BK251" i="4"/>
  <c r="J162" i="4"/>
  <c r="BK262" i="4"/>
  <c r="J239" i="4"/>
  <c r="BK205" i="4"/>
  <c r="BK174" i="4"/>
  <c r="J192" i="4"/>
  <c r="BK148" i="4"/>
  <c r="J124" i="5"/>
  <c r="BK188" i="5"/>
  <c r="J106" i="5"/>
  <c r="J178" i="5"/>
  <c r="J141" i="5"/>
  <c r="BK200" i="5"/>
  <c r="BK136" i="5"/>
  <c r="J100" i="5"/>
  <c r="BK119" i="6"/>
  <c r="J95" i="6"/>
  <c r="J90" i="8"/>
  <c r="BK94" i="8"/>
  <c r="BK998" i="2"/>
  <c r="BK864" i="2"/>
  <c r="J737" i="2"/>
  <c r="J682" i="2"/>
  <c r="J483" i="2"/>
  <c r="J990" i="2"/>
  <c r="BK859" i="2"/>
  <c r="BK766" i="2"/>
  <c r="J615" i="2"/>
  <c r="BK421" i="2"/>
  <c r="BK857" i="2"/>
  <c r="BK812" i="2"/>
  <c r="J648" i="2"/>
  <c r="BK470" i="2"/>
  <c r="BK343" i="2"/>
  <c r="J136" i="2"/>
  <c r="J173" i="2"/>
  <c r="BK737" i="2"/>
  <c r="J627" i="2"/>
  <c r="J354" i="2"/>
  <c r="BK103" i="3"/>
  <c r="BK128" i="3"/>
  <c r="BK99" i="3"/>
  <c r="BK242" i="4"/>
  <c r="BK239" i="4"/>
  <c r="J144" i="4"/>
  <c r="BK215" i="4"/>
  <c r="J118" i="4"/>
  <c r="BK219" i="4"/>
  <c r="BK201" i="4"/>
  <c r="BK154" i="4"/>
  <c r="BK140" i="4"/>
  <c r="BK178" i="5"/>
  <c r="BK176" i="5"/>
  <c r="J149" i="5"/>
  <c r="J151" i="5"/>
  <c r="J97" i="5"/>
  <c r="BK142" i="5"/>
  <c r="J93" i="6"/>
  <c r="BK90" i="7"/>
  <c r="BK459" i="2"/>
  <c r="BK980" i="2"/>
  <c r="BK895" i="2"/>
  <c r="J834" i="2"/>
  <c r="J961" i="2"/>
  <c r="BK532" i="2"/>
  <c r="BK347" i="2"/>
  <c r="BK126" i="2"/>
  <c r="J818" i="2"/>
  <c r="BK687" i="2"/>
  <c r="BK472" i="2"/>
  <c r="BK386" i="2"/>
  <c r="J162" i="2"/>
  <c r="J1005" i="2"/>
  <c r="BK969" i="2"/>
  <c r="J255" i="2"/>
  <c r="BK933" i="2"/>
  <c r="J714" i="2"/>
  <c r="BK485" i="2"/>
  <c r="J131" i="3"/>
  <c r="J116" i="3"/>
  <c r="J97" i="3"/>
  <c r="J251" i="4"/>
  <c r="BK246" i="4"/>
  <c r="BK233" i="4"/>
  <c r="BK159" i="4"/>
  <c r="BK248" i="4"/>
  <c r="BK181" i="4"/>
  <c r="J140" i="4"/>
  <c r="J243" i="4"/>
  <c r="BK229" i="4"/>
  <c r="BK200" i="4"/>
  <c r="BK177" i="4"/>
  <c r="BK111" i="4"/>
  <c r="J161" i="4"/>
  <c r="BK201" i="5"/>
  <c r="BK105" i="5"/>
  <c r="J121" i="5"/>
  <c r="J170" i="5"/>
  <c r="J140" i="5"/>
  <c r="J202" i="5"/>
  <c r="BK174" i="5"/>
  <c r="BK132" i="5"/>
  <c r="BK157" i="5"/>
  <c r="BK140" i="5"/>
  <c r="BK99" i="5"/>
  <c r="J146" i="5"/>
  <c r="J117" i="6"/>
  <c r="BK99" i="6"/>
  <c r="BK96" i="6"/>
  <c r="BK382" i="2"/>
  <c r="BK988" i="2"/>
  <c r="J852" i="2"/>
  <c r="J724" i="2"/>
  <c r="BK490" i="2"/>
  <c r="BK446" i="2"/>
  <c r="J920" i="2"/>
  <c r="BK830" i="2"/>
  <c r="J783" i="2"/>
  <c r="BK633" i="2"/>
  <c r="BK300" i="2"/>
  <c r="BK852" i="2"/>
  <c r="J790" i="2"/>
  <c r="J662" i="2"/>
  <c r="BK483" i="2"/>
  <c r="BK167" i="2"/>
  <c r="J1032" i="2"/>
  <c r="J369" i="2"/>
  <c r="BK113" i="2"/>
  <c r="BK720" i="2"/>
  <c r="J257" i="2"/>
  <c r="J112" i="3"/>
  <c r="BK102" i="3"/>
  <c r="J119" i="3"/>
  <c r="J250" i="4"/>
  <c r="J237" i="4"/>
  <c r="BK267" i="4"/>
  <c r="BK182" i="4"/>
  <c r="BK114" i="4"/>
  <c r="BK220" i="4"/>
  <c r="J170" i="4"/>
  <c r="BK261" i="4"/>
  <c r="J205" i="4"/>
  <c r="BK139" i="4"/>
  <c r="J167" i="4"/>
  <c r="BK199" i="5"/>
  <c r="BK98" i="5"/>
  <c r="J99" i="5"/>
  <c r="J138" i="5"/>
  <c r="BK145" i="5"/>
  <c r="BK172" i="5"/>
  <c r="BK127" i="5"/>
  <c r="J205" i="5"/>
  <c r="BK135" i="5"/>
  <c r="J104" i="6"/>
  <c r="J114" i="6"/>
  <c r="J90" i="7"/>
  <c r="J91" i="9"/>
  <c r="J90" i="9" s="1"/>
  <c r="J933" i="2"/>
  <c r="J843" i="2"/>
  <c r="J735" i="2"/>
  <c r="J720" i="2"/>
  <c r="BK492" i="2"/>
  <c r="J457" i="2"/>
  <c r="J345" i="2"/>
  <c r="BK927" i="2"/>
  <c r="BK846" i="2"/>
  <c r="BK775" i="2"/>
  <c r="J700" i="2"/>
  <c r="BK499" i="2"/>
  <c r="J343" i="2"/>
  <c r="BK123" i="2"/>
  <c r="J828" i="2"/>
  <c r="J799" i="2"/>
  <c r="BK700" i="2"/>
  <c r="J448" i="2"/>
  <c r="BK345" i="2"/>
  <c r="BK231" i="2"/>
  <c r="J1035" i="2"/>
  <c r="J967" i="2"/>
  <c r="BK179" i="2"/>
  <c r="BK733" i="2"/>
  <c r="J621" i="2"/>
  <c r="BK402" i="2"/>
  <c r="J118" i="3"/>
  <c r="J109" i="3"/>
  <c r="BK116" i="3"/>
  <c r="BK96" i="3"/>
  <c r="BK249" i="4"/>
  <c r="BK227" i="4"/>
  <c r="J190" i="4"/>
  <c r="J122" i="4"/>
  <c r="J246" i="4"/>
  <c r="J168" i="4"/>
  <c r="J267" i="4"/>
  <c r="J225" i="4"/>
  <c r="J200" i="4"/>
  <c r="BK153" i="4"/>
  <c r="BK163" i="4"/>
  <c r="J133" i="4"/>
  <c r="BK111" i="5"/>
  <c r="BK151" i="5"/>
  <c r="BK205" i="5"/>
  <c r="J132" i="5"/>
  <c r="BK141" i="5"/>
  <c r="BK110" i="5"/>
  <c r="BK116" i="6"/>
  <c r="BK101" i="6"/>
  <c r="BK93" i="7"/>
  <c r="BK90" i="8"/>
  <c r="J978" i="2"/>
  <c r="J845" i="2"/>
  <c r="J729" i="2"/>
  <c r="J597" i="2"/>
  <c r="J379" i="2"/>
  <c r="J907" i="2"/>
  <c r="BK816" i="2"/>
  <c r="BK690" i="2"/>
  <c r="J478" i="2"/>
  <c r="J128" i="2"/>
  <c r="J825" i="2"/>
  <c r="BK714" i="2"/>
  <c r="BK591" i="2"/>
  <c r="J300" i="2"/>
  <c r="BK269" i="2"/>
  <c r="BK940" i="2"/>
  <c r="J566" i="2"/>
  <c r="BK121" i="3"/>
  <c r="J125" i="3"/>
  <c r="BK130" i="3"/>
  <c r="J232" i="4"/>
  <c r="BK264" i="4"/>
  <c r="J153" i="4"/>
  <c r="BK241" i="4"/>
  <c r="BK167" i="4"/>
  <c r="J260" i="4"/>
  <c r="BK207" i="4"/>
  <c r="J196" i="4"/>
  <c r="BK176" i="4"/>
  <c r="BK198" i="5"/>
  <c r="BK102" i="5"/>
  <c r="J101" i="5"/>
  <c r="BK162" i="5"/>
  <c r="BK117" i="5"/>
  <c r="J118" i="5"/>
  <c r="J101" i="6"/>
  <c r="BK88" i="8"/>
  <c r="J281" i="2"/>
  <c r="J857" i="2"/>
  <c r="J781" i="2"/>
  <c r="BK662" i="2"/>
  <c r="J490" i="2"/>
  <c r="J243" i="2"/>
  <c r="BK834" i="2"/>
  <c r="BK800" i="2"/>
  <c r="BK627" i="2"/>
  <c r="J419" i="2"/>
  <c r="J269" i="2"/>
  <c r="BK131" i="2"/>
  <c r="J998" i="2"/>
  <c r="BK337" i="2"/>
  <c r="BK976" i="2"/>
  <c r="BK680" i="2"/>
  <c r="J421" i="2"/>
  <c r="J99" i="3"/>
  <c r="BK118" i="3"/>
  <c r="BK93" i="3"/>
  <c r="J228" i="4"/>
  <c r="BK232" i="4"/>
  <c r="BK224" i="4"/>
  <c r="J147" i="4"/>
  <c r="BK245" i="4"/>
  <c r="J174" i="4"/>
  <c r="J259" i="4"/>
  <c r="J207" i="4"/>
  <c r="BK204" i="4"/>
  <c r="BK172" i="4"/>
  <c r="J193" i="4"/>
  <c r="J152" i="4"/>
  <c r="J126" i="5"/>
  <c r="J172" i="5"/>
  <c r="J200" i="5"/>
  <c r="J110" i="5"/>
  <c r="BK170" i="5"/>
  <c r="BK138" i="5"/>
  <c r="BK121" i="5"/>
  <c r="BK152" i="5"/>
  <c r="BK122" i="5"/>
  <c r="J203" i="5"/>
  <c r="J105" i="5"/>
  <c r="BK106" i="6"/>
  <c r="J91" i="7"/>
  <c r="BK255" i="2"/>
  <c r="BK961" i="2"/>
  <c r="J974" i="2"/>
  <c r="J816" i="2"/>
  <c r="J499" i="2"/>
  <c r="BK128" i="2"/>
  <c r="BK866" i="2"/>
  <c r="J752" i="2"/>
  <c r="BK516" i="2"/>
  <c r="J946" i="2"/>
  <c r="J800" i="2"/>
  <c r="J444" i="2"/>
  <c r="J188" i="2"/>
  <c r="BK971" i="2"/>
  <c r="J182" i="2"/>
  <c r="J694" i="2"/>
  <c r="BK395" i="2"/>
  <c r="J120" i="3"/>
  <c r="BK122" i="3"/>
  <c r="BK127" i="3"/>
  <c r="J238" i="4"/>
  <c r="BK213" i="4"/>
  <c r="J261" i="4"/>
  <c r="BK195" i="4"/>
  <c r="BK112" i="4"/>
  <c r="J240" i="4"/>
  <c r="BK210" i="4"/>
  <c r="J178" i="4"/>
  <c r="BK183" i="4"/>
  <c r="BK149" i="4"/>
  <c r="J160" i="5"/>
  <c r="J196" i="5"/>
  <c r="J107" i="5"/>
  <c r="J190" i="5"/>
  <c r="J102" i="5"/>
  <c r="BK155" i="5"/>
  <c r="J108" i="5"/>
  <c r="BK97" i="6"/>
  <c r="BK91" i="7"/>
  <c r="J156" i="2"/>
  <c r="BK910" i="2"/>
  <c r="BK121" i="2"/>
  <c r="J93" i="3"/>
  <c r="J102" i="3"/>
  <c r="J213" i="4"/>
  <c r="BK265" i="4"/>
  <c r="BK161" i="4"/>
  <c r="BK258" i="4"/>
  <c r="J194" i="4"/>
  <c r="BK147" i="4"/>
  <c r="J111" i="4"/>
  <c r="BK237" i="4"/>
  <c r="J217" i="4"/>
  <c r="J187" i="4"/>
  <c r="BK141" i="4"/>
  <c r="BK179" i="4"/>
  <c r="J157" i="4"/>
  <c r="J134" i="5"/>
  <c r="BK196" i="5"/>
  <c r="BK123" i="5"/>
  <c r="BK164" i="5"/>
  <c r="BK139" i="5"/>
  <c r="BK184" i="5"/>
  <c r="J125" i="5"/>
  <c r="BK115" i="6"/>
  <c r="J115" i="6"/>
  <c r="BK110" i="6"/>
  <c r="BK194" i="4"/>
  <c r="J157" i="5"/>
  <c r="J148" i="5"/>
  <c r="BK143" i="5"/>
  <c r="J129" i="5"/>
  <c r="BK137" i="5"/>
  <c r="J116" i="6"/>
  <c r="J95" i="8"/>
  <c r="J402" i="2"/>
  <c r="J940" i="2"/>
  <c r="BK843" i="2"/>
  <c r="BK790" i="2"/>
  <c r="J702" i="2"/>
  <c r="BK1037" i="2"/>
  <c r="BK320" i="2"/>
  <c r="J111" i="2"/>
  <c r="J633" i="2"/>
  <c r="BK397" i="2"/>
  <c r="BK106" i="3"/>
  <c r="J130" i="3"/>
  <c r="BK108" i="3"/>
  <c r="BK105" i="3"/>
  <c r="J253" i="4"/>
  <c r="BK263" i="4"/>
  <c r="BK240" i="4"/>
  <c r="BK209" i="4"/>
  <c r="BK107" i="4"/>
  <c r="BK230" i="4"/>
  <c r="J169" i="4"/>
  <c r="BK129" i="4"/>
  <c r="J234" i="4"/>
  <c r="J206" i="4"/>
  <c r="BK190" i="4"/>
  <c r="BK133" i="4"/>
  <c r="J166" i="4"/>
  <c r="J121" i="4"/>
  <c r="BK113" i="5"/>
  <c r="BK116" i="5"/>
  <c r="BK126" i="5"/>
  <c r="BK192" i="5"/>
  <c r="BK112" i="5"/>
  <c r="BK95" i="6"/>
  <c r="BK93" i="6"/>
  <c r="BK95" i="8"/>
  <c r="BK1032" i="2"/>
  <c r="BK188" i="2"/>
  <c r="BK918" i="2"/>
  <c r="J822" i="2"/>
  <c r="J656" i="2"/>
  <c r="J459" i="2"/>
  <c r="BK335" i="2"/>
  <c r="BK907" i="2"/>
  <c r="J788" i="2"/>
  <c r="BK694" i="2"/>
  <c r="BK220" i="2"/>
  <c r="J832" i="2"/>
  <c r="BK702" i="2"/>
  <c r="BK354" i="2"/>
  <c r="BK141" i="2"/>
  <c r="J1003" i="2"/>
  <c r="BK275" i="2"/>
  <c r="J740" i="2"/>
  <c r="J505" i="2"/>
  <c r="J107" i="3"/>
  <c r="J129" i="3"/>
  <c r="J115" i="3"/>
  <c r="BK256" i="4"/>
  <c r="J249" i="4"/>
  <c r="BK243" i="4"/>
  <c r="J172" i="4"/>
  <c r="J247" i="4"/>
  <c r="J141" i="4"/>
  <c r="BK253" i="4"/>
  <c r="J224" i="4"/>
  <c r="BK186" i="4"/>
  <c r="BK160" i="4"/>
  <c r="BK158" i="4"/>
  <c r="J135" i="5"/>
  <c r="J194" i="5"/>
  <c r="BK131" i="5"/>
  <c r="J168" i="5"/>
  <c r="BK182" i="5"/>
  <c r="J117" i="5"/>
  <c r="J154" i="5"/>
  <c r="J114" i="5"/>
  <c r="BK147" i="5"/>
  <c r="J118" i="6"/>
  <c r="J96" i="6"/>
  <c r="J107" i="6"/>
  <c r="J91" i="8"/>
  <c r="BK1026" i="2"/>
  <c r="J881" i="2"/>
  <c r="J746" i="2"/>
  <c r="BK551" i="2"/>
  <c r="J395" i="2"/>
  <c r="BK870" i="2"/>
  <c r="J754" i="2"/>
  <c r="J557" i="2"/>
  <c r="BK202" i="2"/>
  <c r="J806" i="2"/>
  <c r="BK615" i="2"/>
  <c r="J406" i="2"/>
  <c r="BK182" i="2"/>
  <c r="J980" i="2"/>
  <c r="J220" i="2"/>
  <c r="BK920" i="2"/>
  <c r="J591" i="2"/>
  <c r="BK117" i="3"/>
  <c r="J94" i="3"/>
  <c r="J262" i="4"/>
  <c r="BK250" i="4"/>
  <c r="BK234" i="4"/>
  <c r="BK175" i="4"/>
  <c r="BK100" i="4"/>
  <c r="BK208" i="4"/>
  <c r="J171" i="4"/>
  <c r="J125" i="4"/>
  <c r="J245" i="4"/>
  <c r="J209" i="4"/>
  <c r="J179" i="4"/>
  <c r="J128" i="4"/>
  <c r="BK165" i="4"/>
  <c r="J107" i="4"/>
  <c r="BK203" i="5"/>
  <c r="J142" i="5"/>
  <c r="BK159" i="5"/>
  <c r="J104" i="5"/>
  <c r="BK153" i="5"/>
  <c r="J116" i="5"/>
  <c r="J98" i="6"/>
  <c r="J99" i="6"/>
  <c r="BK104" i="6"/>
  <c r="J830" i="2"/>
  <c r="BK671" i="2"/>
  <c r="J435" i="2"/>
  <c r="BK881" i="2"/>
  <c r="J785" i="2"/>
  <c r="J910" i="2"/>
  <c r="BK262" i="2"/>
  <c r="BK799" i="2"/>
  <c r="J516" i="2"/>
  <c r="AS55" i="1"/>
  <c r="BK113" i="3"/>
  <c r="J257" i="4"/>
  <c r="J215" i="4"/>
  <c r="BK252" i="4"/>
  <c r="J100" i="4"/>
  <c r="BK180" i="4"/>
  <c r="J159" i="4"/>
  <c r="BK101" i="5"/>
  <c r="BK130" i="5"/>
  <c r="BK168" i="5"/>
  <c r="J174" i="5"/>
  <c r="BK106" i="5"/>
  <c r="J109" i="5"/>
  <c r="BK107" i="6"/>
  <c r="BK93" i="8"/>
  <c r="J371" i="2"/>
  <c r="J916" i="2"/>
  <c r="BK828" i="2"/>
  <c r="J766" i="2"/>
  <c r="BK581" i="2"/>
  <c r="J846" i="2"/>
  <c r="J770" i="2"/>
  <c r="J320" i="2"/>
  <c r="BK974" i="2"/>
  <c r="J202" i="2"/>
  <c r="BK735" i="2"/>
  <c r="J551" i="2"/>
  <c r="BK129" i="3"/>
  <c r="J122" i="3"/>
  <c r="J101" i="3"/>
  <c r="J114" i="3"/>
  <c r="J110" i="3"/>
  <c r="J242" i="4"/>
  <c r="J256" i="4"/>
  <c r="BK178" i="4"/>
  <c r="BK121" i="4"/>
  <c r="J154" i="4"/>
  <c r="BK247" i="4"/>
  <c r="BK214" i="4"/>
  <c r="BK168" i="4"/>
  <c r="BK171" i="4"/>
  <c r="BK150" i="5"/>
  <c r="J201" i="5"/>
  <c r="BK161" i="5"/>
  <c r="BK146" i="5"/>
  <c r="BK160" i="5"/>
  <c r="BK180" i="5"/>
  <c r="J112" i="5"/>
  <c r="J176" i="5"/>
  <c r="BK128" i="5"/>
  <c r="BK118" i="6"/>
  <c r="J111" i="6"/>
  <c r="J88" i="8"/>
  <c r="BK91" i="8"/>
  <c r="BK978" i="2"/>
  <c r="BK1035" i="2"/>
  <c r="J870" i="2"/>
  <c r="BK740" i="2"/>
  <c r="J603" i="2"/>
  <c r="BK478" i="2"/>
  <c r="J971" i="2"/>
  <c r="BK855" i="2"/>
  <c r="J760" i="2"/>
  <c r="BK682" i="2"/>
  <c r="BK369" i="2"/>
  <c r="BK136" i="2"/>
  <c r="BK810" i="2"/>
  <c r="BK770" i="2"/>
  <c r="J532" i="2"/>
  <c r="J337" i="2"/>
  <c r="J123" i="2"/>
  <c r="BK925" i="2"/>
  <c r="J231" i="2"/>
  <c r="BK967" i="2"/>
  <c r="BK678" i="2"/>
  <c r="BK406" i="2"/>
  <c r="BK95" i="3"/>
  <c r="BK112" i="3"/>
  <c r="BK98" i="3"/>
  <c r="J105" i="3"/>
  <c r="BK216" i="4"/>
  <c r="J231" i="4"/>
  <c r="J158" i="4"/>
  <c r="BK254" i="4"/>
  <c r="BK187" i="4"/>
  <c r="J136" i="4"/>
  <c r="J233" i="4"/>
  <c r="J201" i="4"/>
  <c r="J176" i="4"/>
  <c r="J175" i="4"/>
  <c r="BK122" i="4"/>
  <c r="BK107" i="5"/>
  <c r="J145" i="5"/>
  <c r="J150" i="5"/>
  <c r="J197" i="5"/>
  <c r="J131" i="5"/>
  <c r="J164" i="5"/>
  <c r="BK125" i="5"/>
  <c r="BK202" i="5"/>
  <c r="BK114" i="5"/>
  <c r="BK94" i="6"/>
  <c r="BK98" i="6"/>
  <c r="BK92" i="8"/>
  <c r="J976" i="2"/>
  <c r="BK832" i="2"/>
  <c r="J684" i="2"/>
  <c r="BK481" i="2"/>
  <c r="BK955" i="2"/>
  <c r="J793" i="2"/>
  <c r="J712" i="2"/>
  <c r="BK474" i="2"/>
  <c r="BK845" i="2"/>
  <c r="BK788" i="2"/>
  <c r="J474" i="2"/>
  <c r="J326" i="2"/>
  <c r="BK1030" i="2"/>
  <c r="BK257" i="2"/>
  <c r="J690" i="2"/>
  <c r="BK457" i="2"/>
  <c r="BK156" i="2"/>
  <c r="BK109" i="3"/>
  <c r="BK100" i="3"/>
  <c r="J252" i="4"/>
  <c r="J255" i="4"/>
  <c r="J112" i="4"/>
  <c r="J186" i="4"/>
  <c r="J218" i="4"/>
  <c r="BK193" i="4"/>
  <c r="BK169" i="4"/>
  <c r="BK129" i="5"/>
  <c r="J120" i="5"/>
  <c r="J193" i="5"/>
  <c r="J100" i="6"/>
  <c r="J94" i="6"/>
  <c r="J93" i="8"/>
  <c r="J1037" i="2"/>
  <c r="J969" i="2"/>
  <c r="BK820" i="2"/>
  <c r="J722" i="2"/>
  <c r="BK505" i="2"/>
  <c r="J470" i="2"/>
  <c r="BK946" i="2"/>
  <c r="J839" i="2"/>
  <c r="BK752" i="2"/>
  <c r="J510" i="2"/>
  <c r="BK173" i="2"/>
  <c r="BK837" i="2"/>
  <c r="BK785" i="2"/>
  <c r="J394" i="2"/>
  <c r="BK243" i="2"/>
  <c r="BK379" i="2"/>
  <c r="BK722" i="2"/>
  <c r="J103" i="3"/>
  <c r="J92" i="3"/>
  <c r="J248" i="4"/>
  <c r="BK173" i="4"/>
  <c r="J173" i="4"/>
  <c r="BK225" i="4"/>
  <c r="J129" i="4"/>
  <c r="J130" i="5"/>
  <c r="BK194" i="5"/>
  <c r="J143" i="5"/>
  <c r="BK197" i="5"/>
  <c r="J106" i="6"/>
  <c r="BK444" i="2"/>
  <c r="J864" i="2"/>
  <c r="J923" i="2"/>
  <c r="J446" i="2"/>
  <c r="BK195" i="2"/>
  <c r="BK923" i="2"/>
  <c r="BK806" i="2"/>
  <c r="BK781" i="2"/>
  <c r="J609" i="2"/>
  <c r="J335" i="2"/>
  <c r="J121" i="2"/>
  <c r="BK391" i="2"/>
  <c r="BK729" i="2"/>
  <c r="J113" i="3"/>
  <c r="J108" i="3"/>
  <c r="BK97" i="3"/>
  <c r="J241" i="4"/>
  <c r="BK125" i="4"/>
  <c r="BK192" i="4"/>
  <c r="BK110" i="4"/>
  <c r="BK221" i="4"/>
  <c r="J182" i="4"/>
  <c r="BK164" i="4"/>
  <c r="BK100" i="5"/>
  <c r="J111" i="5"/>
  <c r="J162" i="5"/>
  <c r="BK103" i="5"/>
  <c r="J155" i="5"/>
  <c r="J182" i="5"/>
  <c r="BK133" i="5"/>
  <c r="BK104" i="5"/>
  <c r="BK148" i="5"/>
  <c r="BK120" i="5"/>
  <c r="BK117" i="6"/>
  <c r="BK105" i="6"/>
  <c r="J92" i="8"/>
  <c r="J126" i="2"/>
  <c r="J287" i="2"/>
  <c r="J835" i="2"/>
  <c r="J680" i="2"/>
  <c r="J405" i="2"/>
  <c r="J841" i="2"/>
  <c r="BK487" i="2"/>
  <c r="BK841" i="2"/>
  <c r="BK621" i="2"/>
  <c r="J262" i="2"/>
  <c r="BK996" i="2"/>
  <c r="J988" i="2"/>
  <c r="BK585" i="2"/>
  <c r="J96" i="3"/>
  <c r="J264" i="4"/>
  <c r="BK228" i="4"/>
  <c r="J149" i="4"/>
  <c r="J163" i="4"/>
  <c r="J214" i="4"/>
  <c r="BK150" i="4"/>
  <c r="J122" i="5"/>
  <c r="J180" i="5"/>
  <c r="BK156" i="5"/>
  <c r="J136" i="5"/>
  <c r="J198" i="5"/>
  <c r="BK111" i="6"/>
  <c r="J94" i="8"/>
  <c r="T89" i="9" l="1"/>
  <c r="T88" i="9" s="1"/>
  <c r="F36" i="5"/>
  <c r="R89" i="9"/>
  <c r="R88" i="9" s="1"/>
  <c r="P89" i="9"/>
  <c r="P88" i="9" s="1"/>
  <c r="AU63" i="1" s="1"/>
  <c r="P99" i="4"/>
  <c r="R99" i="4"/>
  <c r="T99" i="4"/>
  <c r="R235" i="4"/>
  <c r="P96" i="5"/>
  <c r="R404" i="2"/>
  <c r="T677" i="2"/>
  <c r="P739" i="2"/>
  <c r="R798" i="2"/>
  <c r="P861" i="2"/>
  <c r="P922" i="2"/>
  <c r="T973" i="2"/>
  <c r="P1029" i="2"/>
  <c r="BK91" i="3"/>
  <c r="J91" i="3" s="1"/>
  <c r="J64" i="3" s="1"/>
  <c r="BK111" i="3"/>
  <c r="J111" i="3"/>
  <c r="J66" i="3" s="1"/>
  <c r="R126" i="3"/>
  <c r="BK119" i="5"/>
  <c r="J119" i="5"/>
  <c r="J67" i="5" s="1"/>
  <c r="BK163" i="5"/>
  <c r="J163" i="5" s="1"/>
  <c r="J69" i="5" s="1"/>
  <c r="BK191" i="5"/>
  <c r="J191" i="5" s="1"/>
  <c r="J70" i="5" s="1"/>
  <c r="P195" i="5"/>
  <c r="R92" i="6"/>
  <c r="R103" i="6"/>
  <c r="T113" i="6"/>
  <c r="BK89" i="7"/>
  <c r="J89" i="7" s="1"/>
  <c r="J65" i="7" s="1"/>
  <c r="P110" i="2"/>
  <c r="P149" i="2"/>
  <c r="T149" i="2"/>
  <c r="P310" i="2"/>
  <c r="R480" i="2"/>
  <c r="P693" i="2"/>
  <c r="T739" i="2"/>
  <c r="P824" i="2"/>
  <c r="R861" i="2"/>
  <c r="R973" i="2"/>
  <c r="P111" i="3"/>
  <c r="R123" i="3"/>
  <c r="P135" i="4"/>
  <c r="T151" i="4"/>
  <c r="P235" i="4"/>
  <c r="T96" i="5"/>
  <c r="R115" i="5"/>
  <c r="P163" i="5"/>
  <c r="BK195" i="5"/>
  <c r="J195" i="5"/>
  <c r="J71" i="5"/>
  <c r="P92" i="6"/>
  <c r="BK113" i="6"/>
  <c r="J113" i="6"/>
  <c r="J68" i="6"/>
  <c r="P87" i="8"/>
  <c r="P86" i="8" s="1"/>
  <c r="AU62" i="1" s="1"/>
  <c r="R110" i="2"/>
  <c r="R181" i="2"/>
  <c r="T310" i="2"/>
  <c r="BK404" i="2"/>
  <c r="J404" i="2" s="1"/>
  <c r="J70" i="2" s="1"/>
  <c r="P404" i="2"/>
  <c r="T404" i="2"/>
  <c r="BK677" i="2"/>
  <c r="J677" i="2" s="1"/>
  <c r="J72" i="2" s="1"/>
  <c r="P726" i="2"/>
  <c r="T726" i="2"/>
  <c r="BK861" i="2"/>
  <c r="J861" i="2" s="1"/>
  <c r="J81" i="2" s="1"/>
  <c r="R922" i="2"/>
  <c r="BK995" i="2"/>
  <c r="J995" i="2" s="1"/>
  <c r="J84" i="2" s="1"/>
  <c r="T91" i="3"/>
  <c r="T104" i="3"/>
  <c r="BK123" i="3"/>
  <c r="J123" i="3"/>
  <c r="J67" i="3"/>
  <c r="BK126" i="3"/>
  <c r="J126" i="3" s="1"/>
  <c r="J68" i="3" s="1"/>
  <c r="R117" i="4"/>
  <c r="R98" i="4"/>
  <c r="BK151" i="4"/>
  <c r="J151" i="4" s="1"/>
  <c r="J71" i="4" s="1"/>
  <c r="R191" i="4"/>
  <c r="BK226" i="4"/>
  <c r="J226" i="4" s="1"/>
  <c r="J73" i="4" s="1"/>
  <c r="R226" i="4"/>
  <c r="R96" i="5"/>
  <c r="BK115" i="5"/>
  <c r="J115" i="5" s="1"/>
  <c r="J66" i="5" s="1"/>
  <c r="P115" i="5"/>
  <c r="T115" i="5"/>
  <c r="BK158" i="5"/>
  <c r="J158" i="5" s="1"/>
  <c r="J68" i="5" s="1"/>
  <c r="P158" i="5"/>
  <c r="T158" i="5"/>
  <c r="P191" i="5"/>
  <c r="T191" i="5"/>
  <c r="T92" i="6"/>
  <c r="P109" i="6"/>
  <c r="R113" i="6"/>
  <c r="BK87" i="8"/>
  <c r="J87" i="8" s="1"/>
  <c r="J64" i="8" s="1"/>
  <c r="T110" i="2"/>
  <c r="P181" i="2"/>
  <c r="R310" i="2"/>
  <c r="P393" i="2"/>
  <c r="BK480" i="2"/>
  <c r="J480" i="2" s="1"/>
  <c r="J71" i="2" s="1"/>
  <c r="P677" i="2"/>
  <c r="BK693" i="2"/>
  <c r="J693" i="2" s="1"/>
  <c r="J75" i="2" s="1"/>
  <c r="BK726" i="2"/>
  <c r="J726" i="2" s="1"/>
  <c r="J76" i="2" s="1"/>
  <c r="R726" i="2"/>
  <c r="T798" i="2"/>
  <c r="T824" i="2"/>
  <c r="T922" i="2"/>
  <c r="T995" i="2"/>
  <c r="BK1029" i="2"/>
  <c r="J1029" i="2" s="1"/>
  <c r="J86" i="2" s="1"/>
  <c r="R91" i="3"/>
  <c r="R104" i="3"/>
  <c r="P123" i="3"/>
  <c r="T123" i="3"/>
  <c r="P117" i="4"/>
  <c r="P98" i="4" s="1"/>
  <c r="R135" i="4"/>
  <c r="T135" i="4"/>
  <c r="BK191" i="4"/>
  <c r="J191" i="4" s="1"/>
  <c r="J72" i="4" s="1"/>
  <c r="BK235" i="4"/>
  <c r="J235" i="4" s="1"/>
  <c r="J74" i="4" s="1"/>
  <c r="R119" i="5"/>
  <c r="R158" i="5"/>
  <c r="R191" i="5"/>
  <c r="BK92" i="6"/>
  <c r="J92" i="6" s="1"/>
  <c r="J65" i="6" s="1"/>
  <c r="R109" i="6"/>
  <c r="P89" i="7"/>
  <c r="P88" i="7"/>
  <c r="P87" i="7" s="1"/>
  <c r="AU61" i="1" s="1"/>
  <c r="BK149" i="2"/>
  <c r="J149" i="2" s="1"/>
  <c r="J66" i="2" s="1"/>
  <c r="R149" i="2"/>
  <c r="T181" i="2"/>
  <c r="BK393" i="2"/>
  <c r="J393" i="2" s="1"/>
  <c r="J69" i="2" s="1"/>
  <c r="T393" i="2"/>
  <c r="P480" i="2"/>
  <c r="R677" i="2"/>
  <c r="T693" i="2"/>
  <c r="R739" i="2"/>
  <c r="BK798" i="2"/>
  <c r="J798" i="2" s="1"/>
  <c r="J79" i="2" s="1"/>
  <c r="BK824" i="2"/>
  <c r="J824" i="2" s="1"/>
  <c r="J80" i="2" s="1"/>
  <c r="BK922" i="2"/>
  <c r="J922" i="2" s="1"/>
  <c r="J82" i="2" s="1"/>
  <c r="BK973" i="2"/>
  <c r="J973" i="2" s="1"/>
  <c r="J83" i="2" s="1"/>
  <c r="R995" i="2"/>
  <c r="T1029" i="2"/>
  <c r="P91" i="3"/>
  <c r="P104" i="3"/>
  <c r="T111" i="3"/>
  <c r="P126" i="3"/>
  <c r="BK117" i="4"/>
  <c r="J117" i="4" s="1"/>
  <c r="J67" i="4" s="1"/>
  <c r="BK135" i="4"/>
  <c r="J135" i="4"/>
  <c r="J70" i="4" s="1"/>
  <c r="P151" i="4"/>
  <c r="P191" i="4"/>
  <c r="T235" i="4"/>
  <c r="BK96" i="5"/>
  <c r="J96" i="5" s="1"/>
  <c r="J65" i="5" s="1"/>
  <c r="T119" i="5"/>
  <c r="T163" i="5"/>
  <c r="R195" i="5"/>
  <c r="P103" i="6"/>
  <c r="BK109" i="6"/>
  <c r="J109" i="6" s="1"/>
  <c r="J67" i="6" s="1"/>
  <c r="T109" i="6"/>
  <c r="R89" i="7"/>
  <c r="R88" i="7" s="1"/>
  <c r="R87" i="7" s="1"/>
  <c r="R87" i="8"/>
  <c r="R86" i="8"/>
  <c r="BK110" i="2"/>
  <c r="J110" i="2" s="1"/>
  <c r="J65" i="2" s="1"/>
  <c r="BK181" i="2"/>
  <c r="J181" i="2" s="1"/>
  <c r="J67" i="2" s="1"/>
  <c r="BK310" i="2"/>
  <c r="J310" i="2" s="1"/>
  <c r="J68" i="2" s="1"/>
  <c r="R393" i="2"/>
  <c r="T480" i="2"/>
  <c r="R693" i="2"/>
  <c r="BK739" i="2"/>
  <c r="J739" i="2" s="1"/>
  <c r="J77" i="2" s="1"/>
  <c r="P798" i="2"/>
  <c r="R824" i="2"/>
  <c r="T861" i="2"/>
  <c r="P973" i="2"/>
  <c r="P995" i="2"/>
  <c r="R1029" i="2"/>
  <c r="BK104" i="3"/>
  <c r="J104" i="3"/>
  <c r="J65" i="3" s="1"/>
  <c r="R111" i="3"/>
  <c r="T126" i="3"/>
  <c r="T117" i="4"/>
  <c r="T98" i="4" s="1"/>
  <c r="R151" i="4"/>
  <c r="T191" i="4"/>
  <c r="P226" i="4"/>
  <c r="T226" i="4"/>
  <c r="P119" i="5"/>
  <c r="R163" i="5"/>
  <c r="T195" i="5"/>
  <c r="BK103" i="6"/>
  <c r="J103" i="6" s="1"/>
  <c r="J66" i="6" s="1"/>
  <c r="T103" i="6"/>
  <c r="P113" i="6"/>
  <c r="T89" i="7"/>
  <c r="T88" i="7" s="1"/>
  <c r="T87" i="7" s="1"/>
  <c r="T87" i="8"/>
  <c r="T86" i="8" s="1"/>
  <c r="BK204" i="5"/>
  <c r="J204" i="5"/>
  <c r="J72" i="5" s="1"/>
  <c r="BK689" i="2"/>
  <c r="J689" i="2" s="1"/>
  <c r="J73" i="2" s="1"/>
  <c r="BK792" i="2"/>
  <c r="J792" i="2" s="1"/>
  <c r="J78" i="2" s="1"/>
  <c r="BK1025" i="2"/>
  <c r="J1025" i="2" s="1"/>
  <c r="J85" i="2" s="1"/>
  <c r="BK132" i="4"/>
  <c r="J132" i="4"/>
  <c r="J68" i="4"/>
  <c r="BK113" i="4"/>
  <c r="J113" i="4"/>
  <c r="J66" i="4"/>
  <c r="BK90" i="9"/>
  <c r="J65" i="9" s="1"/>
  <c r="BK266" i="4"/>
  <c r="J266" i="4"/>
  <c r="J75" i="4" s="1"/>
  <c r="BK96" i="9"/>
  <c r="J82" i="9"/>
  <c r="E76" i="9"/>
  <c r="F85" i="9"/>
  <c r="BF91" i="9"/>
  <c r="BK86" i="8"/>
  <c r="J86" i="8" s="1"/>
  <c r="J63" i="8" s="1"/>
  <c r="F59" i="8"/>
  <c r="BE90" i="8"/>
  <c r="BE94" i="8"/>
  <c r="J56" i="8"/>
  <c r="BE88" i="8"/>
  <c r="E50" i="8"/>
  <c r="BE91" i="8"/>
  <c r="BE93" i="8"/>
  <c r="BE92" i="8"/>
  <c r="BE89" i="8"/>
  <c r="BE95" i="8"/>
  <c r="E50" i="7"/>
  <c r="F59" i="7"/>
  <c r="BE90" i="7"/>
  <c r="J56" i="7"/>
  <c r="BE91" i="7"/>
  <c r="BE93" i="7"/>
  <c r="J56" i="6"/>
  <c r="BE97" i="6"/>
  <c r="BE99" i="6"/>
  <c r="F59" i="6"/>
  <c r="BE94" i="6"/>
  <c r="BE95" i="6"/>
  <c r="BE106" i="6"/>
  <c r="BE98" i="6"/>
  <c r="BE100" i="6"/>
  <c r="BE101" i="6"/>
  <c r="BE110" i="6"/>
  <c r="BE111" i="6"/>
  <c r="BE118" i="6"/>
  <c r="E50" i="6"/>
  <c r="BE104" i="6"/>
  <c r="BE105" i="6"/>
  <c r="BE114" i="6"/>
  <c r="BE115" i="6"/>
  <c r="BE117" i="6"/>
  <c r="BE119" i="6"/>
  <c r="BE107" i="6"/>
  <c r="BE93" i="6"/>
  <c r="BE96" i="6"/>
  <c r="BE116" i="6"/>
  <c r="E82" i="5"/>
  <c r="BE104" i="5"/>
  <c r="BE111" i="5"/>
  <c r="BE113" i="5"/>
  <c r="BE117" i="5"/>
  <c r="BE121" i="5"/>
  <c r="BE123" i="5"/>
  <c r="BE124" i="5"/>
  <c r="BE126" i="5"/>
  <c r="BE131" i="5"/>
  <c r="BE157" i="5"/>
  <c r="BE162" i="5"/>
  <c r="BE168" i="5"/>
  <c r="BE170" i="5"/>
  <c r="BE172" i="5"/>
  <c r="BE180" i="5"/>
  <c r="BE182" i="5"/>
  <c r="BE188" i="5"/>
  <c r="BE190" i="5"/>
  <c r="BE194" i="5"/>
  <c r="BE197" i="5"/>
  <c r="BE201" i="5"/>
  <c r="BE205" i="5"/>
  <c r="J88" i="5"/>
  <c r="BE101" i="5"/>
  <c r="BE103" i="5"/>
  <c r="BE110" i="5"/>
  <c r="BE129" i="5"/>
  <c r="BE135" i="5"/>
  <c r="BE142" i="5"/>
  <c r="BE146" i="5"/>
  <c r="BE159" i="5"/>
  <c r="BE178" i="5"/>
  <c r="BE184" i="5"/>
  <c r="BE186" i="5"/>
  <c r="BE192" i="5"/>
  <c r="BE193" i="5"/>
  <c r="BE196" i="5"/>
  <c r="BE198" i="5"/>
  <c r="F59" i="5"/>
  <c r="BE102" i="5"/>
  <c r="BE114" i="5"/>
  <c r="BE120" i="5"/>
  <c r="BE122" i="5"/>
  <c r="BE127" i="5"/>
  <c r="BE134" i="5"/>
  <c r="BE136" i="5"/>
  <c r="BE141" i="5"/>
  <c r="BE143" i="5"/>
  <c r="BE147" i="5"/>
  <c r="BE153" i="5"/>
  <c r="BE161" i="5"/>
  <c r="BE100" i="5"/>
  <c r="BE137" i="5"/>
  <c r="BE138" i="5"/>
  <c r="BE139" i="5"/>
  <c r="BE140" i="5"/>
  <c r="BE145" i="5"/>
  <c r="BE148" i="5"/>
  <c r="BE149" i="5"/>
  <c r="BE150" i="5"/>
  <c r="BE152" i="5"/>
  <c r="BE160" i="5"/>
  <c r="BE166" i="5"/>
  <c r="BE174" i="5"/>
  <c r="BE199" i="5"/>
  <c r="BE200" i="5"/>
  <c r="BE202" i="5"/>
  <c r="BE203" i="5"/>
  <c r="BA59" i="1"/>
  <c r="BE97" i="5"/>
  <c r="BE98" i="5"/>
  <c r="BE105" i="5"/>
  <c r="BE106" i="5"/>
  <c r="BE107" i="5"/>
  <c r="BE108" i="5"/>
  <c r="BE109" i="5"/>
  <c r="BE112" i="5"/>
  <c r="BE118" i="5"/>
  <c r="BE125" i="5"/>
  <c r="BE128" i="5"/>
  <c r="BE130" i="5"/>
  <c r="BE133" i="5"/>
  <c r="BE144" i="5"/>
  <c r="BE154" i="5"/>
  <c r="BE164" i="5"/>
  <c r="BE176" i="5"/>
  <c r="BE99" i="5"/>
  <c r="BE116" i="5"/>
  <c r="BE132" i="5"/>
  <c r="BE151" i="5"/>
  <c r="BE155" i="5"/>
  <c r="BE156" i="5"/>
  <c r="F94" i="4"/>
  <c r="BE107" i="4"/>
  <c r="BE110" i="4"/>
  <c r="BE112" i="4"/>
  <c r="BE122" i="4"/>
  <c r="BE128" i="4"/>
  <c r="BE141" i="4"/>
  <c r="BE144" i="4"/>
  <c r="BE153" i="4"/>
  <c r="BE161" i="4"/>
  <c r="BE166" i="4"/>
  <c r="BE167" i="4"/>
  <c r="BE168" i="4"/>
  <c r="BE169" i="4"/>
  <c r="BE172" i="4"/>
  <c r="BE179" i="4"/>
  <c r="BE186" i="4"/>
  <c r="BE192" i="4"/>
  <c r="BE193" i="4"/>
  <c r="BE194" i="4"/>
  <c r="BK90" i="3"/>
  <c r="J90" i="3" s="1"/>
  <c r="J63" i="3" s="1"/>
  <c r="J56" i="4"/>
  <c r="E85" i="4"/>
  <c r="BE125" i="4"/>
  <c r="BE140" i="4"/>
  <c r="BE149" i="4"/>
  <c r="BE150" i="4"/>
  <c r="BE152" i="4"/>
  <c r="BE163" i="4"/>
  <c r="BE173" i="4"/>
  <c r="BE197" i="4"/>
  <c r="BE200" i="4"/>
  <c r="BE201" i="4"/>
  <c r="BE204" i="4"/>
  <c r="BE205" i="4"/>
  <c r="BE206" i="4"/>
  <c r="BE228" i="4"/>
  <c r="BE216" i="4"/>
  <c r="BE217" i="4"/>
  <c r="BE218" i="4"/>
  <c r="BE240" i="4"/>
  <c r="BE241" i="4"/>
  <c r="BE213" i="4"/>
  <c r="BE236" i="4"/>
  <c r="BE263" i="4"/>
  <c r="BE265" i="4"/>
  <c r="BE100" i="4"/>
  <c r="BE111" i="4"/>
  <c r="BE118" i="4"/>
  <c r="BE121" i="4"/>
  <c r="BE148" i="4"/>
  <c r="BE154" i="4"/>
  <c r="BE157" i="4"/>
  <c r="BE158" i="4"/>
  <c r="BE159" i="4"/>
  <c r="BE160" i="4"/>
  <c r="BE164" i="4"/>
  <c r="BE165" i="4"/>
  <c r="BE174" i="4"/>
  <c r="BE175" i="4"/>
  <c r="BE177" i="4"/>
  <c r="BE178" i="4"/>
  <c r="BE182" i="4"/>
  <c r="BE190" i="4"/>
  <c r="BE195" i="4"/>
  <c r="BE196" i="4"/>
  <c r="BE243" i="4"/>
  <c r="BE244" i="4"/>
  <c r="BE256" i="4"/>
  <c r="BE257" i="4"/>
  <c r="BE114" i="4"/>
  <c r="BE129" i="4"/>
  <c r="BE133" i="4"/>
  <c r="BE136" i="4"/>
  <c r="BE139" i="4"/>
  <c r="BE147" i="4"/>
  <c r="BE162" i="4"/>
  <c r="BE170" i="4"/>
  <c r="BE171" i="4"/>
  <c r="BE176" i="4"/>
  <c r="BE180" i="4"/>
  <c r="BE181" i="4"/>
  <c r="BE183" i="4"/>
  <c r="BE187" i="4"/>
  <c r="BE207" i="4"/>
  <c r="BE232" i="4"/>
  <c r="BE238" i="4"/>
  <c r="BE242" i="4"/>
  <c r="BE246" i="4"/>
  <c r="BE249" i="4"/>
  <c r="BE253" i="4"/>
  <c r="BE261" i="4"/>
  <c r="BE267" i="4"/>
  <c r="BE208" i="4"/>
  <c r="BE219" i="4"/>
  <c r="BE220" i="4"/>
  <c r="BE221" i="4"/>
  <c r="BE224" i="4"/>
  <c r="BE225" i="4"/>
  <c r="BE239" i="4"/>
  <c r="BE245" i="4"/>
  <c r="BE247" i="4"/>
  <c r="BE248" i="4"/>
  <c r="BE251" i="4"/>
  <c r="BE252" i="4"/>
  <c r="BE255" i="4"/>
  <c r="BE260" i="4"/>
  <c r="BE262" i="4"/>
  <c r="BE264" i="4"/>
  <c r="BE209" i="4"/>
  <c r="BE210" i="4"/>
  <c r="BE214" i="4"/>
  <c r="BE215" i="4"/>
  <c r="BE227" i="4"/>
  <c r="BE229" i="4"/>
  <c r="BE230" i="4"/>
  <c r="BE231" i="4"/>
  <c r="BE233" i="4"/>
  <c r="BE234" i="4"/>
  <c r="BE237" i="4"/>
  <c r="BE250" i="4"/>
  <c r="BE254" i="4"/>
  <c r="BE258" i="4"/>
  <c r="BE259" i="4"/>
  <c r="F59" i="3"/>
  <c r="E78" i="3"/>
  <c r="BE98" i="3"/>
  <c r="BE103" i="3"/>
  <c r="BE121" i="3"/>
  <c r="BE129" i="3"/>
  <c r="BE92" i="3"/>
  <c r="BE94" i="3"/>
  <c r="BE95" i="3"/>
  <c r="BE97" i="3"/>
  <c r="BE108" i="3"/>
  <c r="BE122" i="3"/>
  <c r="J84" i="3"/>
  <c r="BE93" i="3"/>
  <c r="BE99" i="3"/>
  <c r="BE110" i="3"/>
  <c r="BE125" i="3"/>
  <c r="BE96" i="3"/>
  <c r="BE105" i="3"/>
  <c r="BE106" i="3"/>
  <c r="BE112" i="3"/>
  <c r="BE117" i="3"/>
  <c r="BE119" i="3"/>
  <c r="BE128" i="3"/>
  <c r="BE107" i="3"/>
  <c r="BE114" i="3"/>
  <c r="BE120" i="3"/>
  <c r="BE124" i="3"/>
  <c r="BE101" i="3"/>
  <c r="BE102" i="3"/>
  <c r="BE113" i="3"/>
  <c r="BE115" i="3"/>
  <c r="BE116" i="3"/>
  <c r="BE118" i="3"/>
  <c r="BE100" i="3"/>
  <c r="BE109" i="3"/>
  <c r="BE127" i="3"/>
  <c r="BE130" i="3"/>
  <c r="BE131" i="3"/>
  <c r="BE281" i="2"/>
  <c r="BE382" i="2"/>
  <c r="BE391" i="2"/>
  <c r="BE394" i="2"/>
  <c r="BE397" i="2"/>
  <c r="BE470" i="2"/>
  <c r="BE639" i="2"/>
  <c r="BE648" i="2"/>
  <c r="BE682" i="2"/>
  <c r="BE694" i="2"/>
  <c r="BE712" i="2"/>
  <c r="BE722" i="2"/>
  <c r="BE724" i="2"/>
  <c r="BE731" i="2"/>
  <c r="BE735" i="2"/>
  <c r="BE740" i="2"/>
  <c r="BE746" i="2"/>
  <c r="BE955" i="2"/>
  <c r="BE990" i="2"/>
  <c r="BE996" i="2"/>
  <c r="BE1003" i="2"/>
  <c r="J56" i="2"/>
  <c r="F59" i="2"/>
  <c r="E96" i="2"/>
  <c r="BE121" i="2"/>
  <c r="BE123" i="2"/>
  <c r="BE126" i="2"/>
  <c r="BE128" i="2"/>
  <c r="BE167" i="2"/>
  <c r="BE179" i="2"/>
  <c r="BE195" i="2"/>
  <c r="BE202" i="2"/>
  <c r="BE287" i="2"/>
  <c r="BE293" i="2"/>
  <c r="BE326" i="2"/>
  <c r="BE337" i="2"/>
  <c r="BE343" i="2"/>
  <c r="BE347" i="2"/>
  <c r="BE369" i="2"/>
  <c r="BE918" i="2"/>
  <c r="BE976" i="2"/>
  <c r="BE978" i="2"/>
  <c r="BE988" i="2"/>
  <c r="BE998" i="2"/>
  <c r="BE1000" i="2"/>
  <c r="BE1005" i="2"/>
  <c r="BE1026" i="2"/>
  <c r="BE1030" i="2"/>
  <c r="BE1032" i="2"/>
  <c r="BE113" i="2"/>
  <c r="BE173" i="2"/>
  <c r="BE220" i="2"/>
  <c r="BE311" i="2"/>
  <c r="BE320" i="2"/>
  <c r="BE335" i="2"/>
  <c r="BE371" i="2"/>
  <c r="BE379" i="2"/>
  <c r="BE406" i="2"/>
  <c r="BE419" i="2"/>
  <c r="BE421" i="2"/>
  <c r="BE435" i="2"/>
  <c r="BE457" i="2"/>
  <c r="BE459" i="2"/>
  <c r="BE474" i="2"/>
  <c r="BE476" i="2"/>
  <c r="BE478" i="2"/>
  <c r="BE487" i="2"/>
  <c r="BE490" i="2"/>
  <c r="BE492" i="2"/>
  <c r="BE499" i="2"/>
  <c r="BE505" i="2"/>
  <c r="BE516" i="2"/>
  <c r="BE542" i="2"/>
  <c r="BE551" i="2"/>
  <c r="BE597" i="2"/>
  <c r="BE656" i="2"/>
  <c r="BE680" i="2"/>
  <c r="BE720" i="2"/>
  <c r="BE727" i="2"/>
  <c r="BE770" i="2"/>
  <c r="BE775" i="2"/>
  <c r="BE783" i="2"/>
  <c r="BE785" i="2"/>
  <c r="BE786" i="2"/>
  <c r="BE790" i="2"/>
  <c r="BE799" i="2"/>
  <c r="BE800" i="2"/>
  <c r="BE806" i="2"/>
  <c r="BE810" i="2"/>
  <c r="BE818" i="2"/>
  <c r="BE830" i="2"/>
  <c r="BE832" i="2"/>
  <c r="BE835" i="2"/>
  <c r="BE839" i="2"/>
  <c r="BE843" i="2"/>
  <c r="BE845" i="2"/>
  <c r="BE846" i="2"/>
  <c r="BE855" i="2"/>
  <c r="BE910" i="2"/>
  <c r="BE920" i="2"/>
  <c r="BE940" i="2"/>
  <c r="BE111" i="2"/>
  <c r="BE131" i="2"/>
  <c r="BE141" i="2"/>
  <c r="BE150" i="2"/>
  <c r="BE182" i="2"/>
  <c r="BE188" i="2"/>
  <c r="BE231" i="2"/>
  <c r="BE255" i="2"/>
  <c r="BE257" i="2"/>
  <c r="BE269" i="2"/>
  <c r="BE345" i="2"/>
  <c r="BE354" i="2"/>
  <c r="BE395" i="2"/>
  <c r="BE472" i="2"/>
  <c r="BE481" i="2"/>
  <c r="BE483" i="2"/>
  <c r="BE485" i="2"/>
  <c r="BE510" i="2"/>
  <c r="BE532" i="2"/>
  <c r="BE566" i="2"/>
  <c r="BE581" i="2"/>
  <c r="BE591" i="2"/>
  <c r="BE609" i="2"/>
  <c r="BE671" i="2"/>
  <c r="BE678" i="2"/>
  <c r="BE700" i="2"/>
  <c r="BE702" i="2"/>
  <c r="BE946" i="2"/>
  <c r="BE156" i="2"/>
  <c r="BE752" i="2"/>
  <c r="BE754" i="2"/>
  <c r="BE760" i="2"/>
  <c r="BE766" i="2"/>
  <c r="BE781" i="2"/>
  <c r="BE788" i="2"/>
  <c r="BE793" i="2"/>
  <c r="BE812" i="2"/>
  <c r="BE816" i="2"/>
  <c r="BE820" i="2"/>
  <c r="BE825" i="2"/>
  <c r="BE834" i="2"/>
  <c r="BE852" i="2"/>
  <c r="BE857" i="2"/>
  <c r="BE862" i="2"/>
  <c r="BE864" i="2"/>
  <c r="BE866" i="2"/>
  <c r="BE881" i="2"/>
  <c r="BE884" i="2"/>
  <c r="BE895" i="2"/>
  <c r="BE907" i="2"/>
  <c r="BE923" i="2"/>
  <c r="BE925" i="2"/>
  <c r="BE933" i="2"/>
  <c r="BE949" i="2"/>
  <c r="BE961" i="2"/>
  <c r="BE967" i="2"/>
  <c r="BE969" i="2"/>
  <c r="BE133" i="2"/>
  <c r="BE136" i="2"/>
  <c r="BE162" i="2"/>
  <c r="BE243" i="2"/>
  <c r="BE262" i="2"/>
  <c r="BE275" i="2"/>
  <c r="BE300" i="2"/>
  <c r="BE386" i="2"/>
  <c r="BE402" i="2"/>
  <c r="BE405" i="2"/>
  <c r="BE444" i="2"/>
  <c r="BE446" i="2"/>
  <c r="BE448" i="2"/>
  <c r="BE557" i="2"/>
  <c r="BE585" i="2"/>
  <c r="BE603" i="2"/>
  <c r="BE615" i="2"/>
  <c r="BE621" i="2"/>
  <c r="BE627" i="2"/>
  <c r="BE633" i="2"/>
  <c r="BE662" i="2"/>
  <c r="BE684" i="2"/>
  <c r="BE687" i="2"/>
  <c r="BE690" i="2"/>
  <c r="BE714" i="2"/>
  <c r="BE729" i="2"/>
  <c r="BE733" i="2"/>
  <c r="BE737" i="2"/>
  <c r="BE814" i="2"/>
  <c r="BE822" i="2"/>
  <c r="BE828" i="2"/>
  <c r="BE837" i="2"/>
  <c r="BE841" i="2"/>
  <c r="BE859" i="2"/>
  <c r="BE870" i="2"/>
  <c r="BE916" i="2"/>
  <c r="BE927" i="2"/>
  <c r="BE971" i="2"/>
  <c r="BE974" i="2"/>
  <c r="BE980" i="2"/>
  <c r="BE982" i="2"/>
  <c r="BE1035" i="2"/>
  <c r="BE1037" i="2"/>
  <c r="J36" i="4"/>
  <c r="AW58" i="1" s="1"/>
  <c r="F39" i="7"/>
  <c r="BD61" i="1"/>
  <c r="F38" i="9"/>
  <c r="BC63" i="1" s="1"/>
  <c r="F38" i="3"/>
  <c r="BC57" i="1"/>
  <c r="F39" i="5"/>
  <c r="BD59" i="1" s="1"/>
  <c r="J36" i="7"/>
  <c r="AW61" i="1"/>
  <c r="F39" i="9"/>
  <c r="BD63" i="1" s="1"/>
  <c r="J36" i="2"/>
  <c r="AW56" i="1" s="1"/>
  <c r="J36" i="8"/>
  <c r="AW62" i="1" s="1"/>
  <c r="F38" i="4"/>
  <c r="BC58" i="1"/>
  <c r="AS54" i="1"/>
  <c r="J36" i="3"/>
  <c r="AW57" i="1" s="1"/>
  <c r="F36" i="4"/>
  <c r="BA58" i="1" s="1"/>
  <c r="F37" i="4"/>
  <c r="BB58" i="1" s="1"/>
  <c r="F37" i="5"/>
  <c r="BB59" i="1" s="1"/>
  <c r="F39" i="3"/>
  <c r="BD57" i="1"/>
  <c r="F39" i="4"/>
  <c r="BD58" i="1" s="1"/>
  <c r="F38" i="8"/>
  <c r="BC62" i="1" s="1"/>
  <c r="F36" i="2"/>
  <c r="BA56" i="1" s="1"/>
  <c r="F38" i="7"/>
  <c r="BC61" i="1" s="1"/>
  <c r="F36" i="3"/>
  <c r="BA57" i="1" s="1"/>
  <c r="F36" i="6"/>
  <c r="BA60" i="1" s="1"/>
  <c r="F37" i="6"/>
  <c r="BB60" i="1" s="1"/>
  <c r="J36" i="6"/>
  <c r="AW60" i="1" s="1"/>
  <c r="F38" i="6"/>
  <c r="BC60" i="1" s="1"/>
  <c r="F39" i="6"/>
  <c r="BD60" i="1" s="1"/>
  <c r="F37" i="8"/>
  <c r="BB62" i="1" s="1"/>
  <c r="F37" i="3"/>
  <c r="BB57" i="1" s="1"/>
  <c r="J36" i="5"/>
  <c r="AW59" i="1" s="1"/>
  <c r="F38" i="5"/>
  <c r="BC59" i="1" s="1"/>
  <c r="F39" i="8"/>
  <c r="BD62" i="1"/>
  <c r="F39" i="2"/>
  <c r="BD56" i="1" s="1"/>
  <c r="F38" i="2"/>
  <c r="BC56" i="1" s="1"/>
  <c r="F37" i="7"/>
  <c r="BB61" i="1"/>
  <c r="F37" i="9"/>
  <c r="BB63" i="1" s="1"/>
  <c r="F36" i="7"/>
  <c r="BA61" i="1" s="1"/>
  <c r="F36" i="8"/>
  <c r="BA62" i="1" s="1"/>
  <c r="F37" i="2"/>
  <c r="BB56" i="1" s="1"/>
  <c r="J66" i="9" l="1"/>
  <c r="J89" i="9"/>
  <c r="J88" i="9" s="1"/>
  <c r="BK109" i="2"/>
  <c r="J109" i="2" s="1"/>
  <c r="J64" i="2" s="1"/>
  <c r="BK95" i="5"/>
  <c r="J95" i="5" s="1"/>
  <c r="J64" i="5" s="1"/>
  <c r="P90" i="3"/>
  <c r="AU57" i="1" s="1"/>
  <c r="BK134" i="4"/>
  <c r="J134" i="4" s="1"/>
  <c r="J69" i="4" s="1"/>
  <c r="BK692" i="2"/>
  <c r="J692" i="2" s="1"/>
  <c r="J74" i="2" s="1"/>
  <c r="P692" i="2"/>
  <c r="T91" i="6"/>
  <c r="T90" i="6"/>
  <c r="P134" i="4"/>
  <c r="P97" i="4" s="1"/>
  <c r="AU58" i="1" s="1"/>
  <c r="T692" i="2"/>
  <c r="R95" i="5"/>
  <c r="R94" i="5"/>
  <c r="T90" i="3"/>
  <c r="P109" i="2"/>
  <c r="T109" i="2"/>
  <c r="R91" i="6"/>
  <c r="R90" i="6" s="1"/>
  <c r="R692" i="2"/>
  <c r="T95" i="5"/>
  <c r="T94" i="5"/>
  <c r="R134" i="4"/>
  <c r="R97" i="4" s="1"/>
  <c r="R109" i="2"/>
  <c r="R108" i="2" s="1"/>
  <c r="T134" i="4"/>
  <c r="T97" i="4" s="1"/>
  <c r="R90" i="3"/>
  <c r="P91" i="6"/>
  <c r="P90" i="6"/>
  <c r="AU60" i="1" s="1"/>
  <c r="P95" i="5"/>
  <c r="P94" i="5" s="1"/>
  <c r="AU59" i="1" s="1"/>
  <c r="BK99" i="4"/>
  <c r="BK98" i="4"/>
  <c r="J98" i="4" s="1"/>
  <c r="J64" i="4" s="1"/>
  <c r="BK88" i="7"/>
  <c r="J88" i="7" s="1"/>
  <c r="J64" i="7" s="1"/>
  <c r="BK89" i="9"/>
  <c r="BK91" i="6"/>
  <c r="BK90" i="6" s="1"/>
  <c r="J90" i="6" s="1"/>
  <c r="J63" i="6" s="1"/>
  <c r="BK94" i="5"/>
  <c r="J94" i="5"/>
  <c r="F35" i="7"/>
  <c r="AZ61" i="1"/>
  <c r="J32" i="8"/>
  <c r="AG62" i="1" s="1"/>
  <c r="AW63" i="1"/>
  <c r="F35" i="3"/>
  <c r="AZ57" i="1"/>
  <c r="J32" i="5"/>
  <c r="AG59" i="1" s="1"/>
  <c r="J35" i="6"/>
  <c r="AV60" i="1" s="1"/>
  <c r="AT60" i="1" s="1"/>
  <c r="BC55" i="1"/>
  <c r="AY55" i="1" s="1"/>
  <c r="F35" i="5"/>
  <c r="AZ59" i="1" s="1"/>
  <c r="J35" i="3"/>
  <c r="AV57" i="1" s="1"/>
  <c r="AT57" i="1" s="1"/>
  <c r="F35" i="8"/>
  <c r="AZ62" i="1" s="1"/>
  <c r="J35" i="8"/>
  <c r="AV62" i="1" s="1"/>
  <c r="AT62" i="1" s="1"/>
  <c r="BB55" i="1"/>
  <c r="BB54" i="1" s="1"/>
  <c r="W31" i="1" s="1"/>
  <c r="J35" i="5"/>
  <c r="AV59" i="1" s="1"/>
  <c r="AT59" i="1" s="1"/>
  <c r="J35" i="2"/>
  <c r="AV56" i="1" s="1"/>
  <c r="AT56" i="1" s="1"/>
  <c r="F35" i="4"/>
  <c r="AZ58" i="1" s="1"/>
  <c r="J32" i="3"/>
  <c r="AG57" i="1" s="1"/>
  <c r="F35" i="6"/>
  <c r="AZ60" i="1" s="1"/>
  <c r="BA63" i="1"/>
  <c r="BA55" i="1" s="1"/>
  <c r="BA54" i="1" s="1"/>
  <c r="AW54" i="1" s="1"/>
  <c r="AK30" i="1" s="1"/>
  <c r="J35" i="4"/>
  <c r="AV58" i="1" s="1"/>
  <c r="AT58" i="1" s="1"/>
  <c r="BD55" i="1"/>
  <c r="BD54" i="1" s="1"/>
  <c r="W33" i="1" s="1"/>
  <c r="F35" i="2"/>
  <c r="AZ56" i="1" s="1"/>
  <c r="J35" i="7"/>
  <c r="AV61" i="1" s="1"/>
  <c r="AT61" i="1" s="1"/>
  <c r="P108" i="2" l="1"/>
  <c r="AU56" i="1" s="1"/>
  <c r="AU55" i="1" s="1"/>
  <c r="AU54" i="1" s="1"/>
  <c r="J64" i="9"/>
  <c r="BK108" i="2"/>
  <c r="J108" i="2" s="1"/>
  <c r="J32" i="2" s="1"/>
  <c r="AG56" i="1" s="1"/>
  <c r="AN56" i="1" s="1"/>
  <c r="T108" i="2"/>
  <c r="BK97" i="4"/>
  <c r="J97" i="4" s="1"/>
  <c r="J91" i="6"/>
  <c r="J64" i="6" s="1"/>
  <c r="J99" i="4"/>
  <c r="J65" i="4" s="1"/>
  <c r="BK87" i="7"/>
  <c r="J87" i="7" s="1"/>
  <c r="J32" i="7" s="1"/>
  <c r="AG61" i="1" s="1"/>
  <c r="BK88" i="9"/>
  <c r="J63" i="9" s="1"/>
  <c r="AN62" i="1"/>
  <c r="J41" i="8"/>
  <c r="AN59" i="1"/>
  <c r="J63" i="5"/>
  <c r="J41" i="5"/>
  <c r="AN57" i="1"/>
  <c r="J41" i="3"/>
  <c r="AX55" i="1"/>
  <c r="W30" i="1"/>
  <c r="AX54" i="1"/>
  <c r="J32" i="6"/>
  <c r="AG60" i="1"/>
  <c r="BC54" i="1"/>
  <c r="W32" i="1" s="1"/>
  <c r="AW55" i="1"/>
  <c r="J41" i="2" l="1"/>
  <c r="J63" i="2"/>
  <c r="J63" i="4"/>
  <c r="J32" i="4"/>
  <c r="AG58" i="1" s="1"/>
  <c r="AN58" i="1" s="1"/>
  <c r="J41" i="7"/>
  <c r="J41" i="6"/>
  <c r="J63" i="7"/>
  <c r="J41" i="4"/>
  <c r="AN60" i="1"/>
  <c r="AN61" i="1"/>
  <c r="AY54" i="1"/>
  <c r="J32" i="9"/>
  <c r="AG63" i="1" l="1"/>
  <c r="AG55" i="1" s="1"/>
  <c r="AG54" i="1" s="1"/>
  <c r="AK26" i="1" s="1"/>
  <c r="F35" i="9"/>
  <c r="J35" i="9" l="1"/>
  <c r="AZ63" i="1"/>
  <c r="AZ55" i="1" s="1"/>
  <c r="AV55" i="1" l="1"/>
  <c r="AT55" i="1" s="1"/>
  <c r="AN55" i="1" s="1"/>
  <c r="AZ54" i="1"/>
  <c r="AV63" i="1"/>
  <c r="AT63" i="1" s="1"/>
  <c r="AN63" i="1" s="1"/>
  <c r="J41" i="9"/>
  <c r="W29" i="1" l="1"/>
  <c r="AV54" i="1"/>
  <c r="AK29" i="1" l="1"/>
  <c r="AK35" i="1" s="1"/>
  <c r="AT54" i="1"/>
  <c r="AN54" i="1" s="1"/>
</calcChain>
</file>

<file path=xl/sharedStrings.xml><?xml version="1.0" encoding="utf-8"?>
<sst xmlns="http://schemas.openxmlformats.org/spreadsheetml/2006/main" count="15404" uniqueCount="2277">
  <si>
    <t>Export Komplet</t>
  </si>
  <si>
    <t>VZ</t>
  </si>
  <si>
    <t>2.0</t>
  </si>
  <si>
    <t>ZAMOK</t>
  </si>
  <si>
    <t>False</t>
  </si>
  <si>
    <t>{daf62f3f-c8bb-4924-894b-4cddae6e6c99}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</si>
  <si>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</si>
  <si>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</si>
  <si>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</si>
  <si>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</si>
  <si>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</si>
  <si>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</si>
  <si>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</si>
  <si>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</si>
  <si>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M227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</si>
  <si>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</si>
  <si>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</si>
  <si>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Archiv městské části Praha 5, Štefánikova 17, 150 00 Praha 5</t>
  </si>
  <si>
    <t>KSO:</t>
  </si>
  <si>
    <t/>
  </si>
  <si>
    <t>CC-CZ:</t>
  </si>
  <si>
    <t>Místo:</t>
  </si>
  <si>
    <t>Praha</t>
  </si>
  <si>
    <t>Datum:</t>
  </si>
  <si>
    <t>Zadavatel:</t>
  </si>
  <si>
    <t>IČ:</t>
  </si>
  <si>
    <t>00063631</t>
  </si>
  <si>
    <t>MČ Praha 5, náměstí 14. října 1381/4,15022 Praha 5</t>
  </si>
  <si>
    <t>DIČ:</t>
  </si>
  <si>
    <t>CZ00063631</t>
  </si>
  <si>
    <t>Uchazeč:</t>
  </si>
  <si>
    <t>Vyplň údaj</t>
  </si>
  <si>
    <t>Projektant:</t>
  </si>
  <si>
    <t>28999070</t>
  </si>
  <si>
    <t>kcarch s.r.o,Thámova 221/7,186 00 Praha 8 - Karlín</t>
  </si>
  <si>
    <t>CZ28999070</t>
  </si>
  <si>
    <t>True</t>
  </si>
  <si>
    <t>Zpracovatel:</t>
  </si>
  <si>
    <t>88363945</t>
  </si>
  <si>
    <t>Petr Krčál, Dukelská 973, 564 01 Žamberk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</si>
  <si>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</si>
  <si>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</si>
  <si>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</si>
  <si>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</si>
  <si>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</si>
  <si>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</si>
  <si>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</si>
  <si>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</si>
  <si>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</si>
  <si>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</si>
  <si>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</si>
  <si>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</si>
  <si>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</si>
  <si>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</si>
  <si>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</si>
  <si>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</si>
  <si>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</si>
  <si>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</si>
  <si>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</si>
  <si>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</si>
  <si>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</si>
  <si>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</si>
  <si>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</si>
  <si>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</si>
  <si>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</si>
  <si>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</si>
  <si>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</si>
  <si>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</si>
  <si>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</si>
  <si>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</si>
  <si>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</si>
  <si>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</si>
  <si>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</si>
  <si>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</si>
  <si>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</si>
  <si>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</si>
  <si>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</si>
  <si>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</si>
  <si>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</si>
  <si>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</si>
  <si>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SO.1</t>
  </si>
  <si>
    <t>Stavební úpravy archivu</t>
  </si>
  <si>
    <t>STA</t>
  </si>
  <si>
    <t>1</t>
  </si>
  <si>
    <t>{c3f4a604-8149-4701-918d-249392c302ec}</t>
  </si>
  <si>
    <t>2</t>
  </si>
  <si>
    <t>/</t>
  </si>
  <si>
    <t>1-D.1.1-3</t>
  </si>
  <si>
    <t>Bourací a stavební práce</t>
  </si>
  <si>
    <t>Soupis</t>
  </si>
  <si>
    <t>{e57a834b-cdd7-4cfe-a2ba-94c5a4c569ff}</t>
  </si>
  <si>
    <t>1-D.1.4.1</t>
  </si>
  <si>
    <t>Vzduchotechnika</t>
  </si>
  <si>
    <t>{f404315e-9fc7-4a9e-a9cd-998946dfca6b}</t>
  </si>
  <si>
    <t>1-D.1.4.2</t>
  </si>
  <si>
    <t>Zdravotechnika</t>
  </si>
  <si>
    <t>{3d7888cb-dafb-4014-a5b9-ba37c721cd28}</t>
  </si>
  <si>
    <t>1-D.1.4.3</t>
  </si>
  <si>
    <t>Elektroinstalace - silnoproud</t>
  </si>
  <si>
    <t>{7f896d45-a9ae-4689-88c3-91601c477a0a}</t>
  </si>
  <si>
    <t>1-D.1.4.4</t>
  </si>
  <si>
    <t>Ústřední vytápění</t>
  </si>
  <si>
    <t>{a285ef4a-94b4-4788-8a28-49a6d27124da}</t>
  </si>
  <si>
    <t>1-D.1.4.5</t>
  </si>
  <si>
    <t>Výtah</t>
  </si>
  <si>
    <t>{e37a5463-885b-4be4-aeec-add63d18f641}</t>
  </si>
  <si>
    <t>1-D.1.4.6</t>
  </si>
  <si>
    <t>Regálový systém</t>
  </si>
  <si>
    <t>{813f2c6a-0c43-4e0f-8a62-4f70b8346b45}</t>
  </si>
  <si>
    <t>1-VON</t>
  </si>
  <si>
    <t>Vedlejší a ostatní náklady</t>
  </si>
  <si>
    <t>{e4a43c65-1de6-4d90-be50-4beb2cc4402d}</t>
  </si>
  <si>
    <t>KRYCÍ LIST SOUPISU PRACÍ</t>
  </si>
  <si>
    <t>Objekt:</t>
  </si>
  <si>
    <t>SO.1 - Stavební úpravy archivu</t>
  </si>
  <si>
    <t>Soupis:</t>
  </si>
  <si>
    <t>1-D.1.1-3 - Bourací a stavební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</si>
  <si>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</si>
  <si>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</si>
  <si>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</si>
  <si>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</si>
  <si>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</si>
  <si>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</si>
  <si>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</si>
  <si>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</si>
  <si>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</si>
  <si>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</si>
  <si>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</si>
  <si>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</si>
  <si>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</si>
  <si>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</si>
  <si>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</si>
  <si>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</si>
  <si>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725 - Zdravotechnika - zařizovací předměty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</si>
  <si>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</si>
  <si>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</si>
  <si>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</si>
  <si>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</si>
  <si>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</si>
  <si>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</si>
  <si>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</si>
  <si>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</si>
  <si>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</si>
  <si>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N00 - PBŘ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</si>
  <si>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</si>
  <si>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</si>
  <si>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</si>
  <si>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</si>
  <si>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</si>
  <si>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</si>
  <si>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</si>
  <si>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</si>
  <si>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</si>
  <si>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</si>
  <si>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</si>
  <si>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</si>
  <si>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</si>
  <si>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</si>
  <si>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</si>
  <si>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</si>
  <si>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</si>
  <si>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</si>
  <si>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121112003</t>
  </si>
  <si>
    <t>Sejmutí ornice ručně při souvislé ploše, tl. vrstvy do 200 mm</t>
  </si>
  <si>
    <t>m2</t>
  </si>
  <si>
    <t>CS ÚRS 2021 02</t>
  </si>
  <si>
    <t>4</t>
  </si>
  <si>
    <t>-1596125397</t>
  </si>
  <si>
    <t>Online PSC</t>
  </si>
  <si>
    <t>https://podminky.urs.cz/item/CS_URS_2021_02/121112003</t>
  </si>
  <si>
    <t>139751101</t>
  </si>
  <si>
    <t>Vykopávka v uzavřených prostorech ručně v hornině třídy těžitelnosti I skupiny 1 až 3</t>
  </si>
  <si>
    <t>m3</t>
  </si>
  <si>
    <t>1341319528</t>
  </si>
  <si>
    <t>https://podminky.urs.cz/item/CS_URS_2021_02/139751101</t>
  </si>
  <si>
    <t>VV</t>
  </si>
  <si>
    <t>"viz výkres - b.003"</t>
  </si>
  <si>
    <t>"2.PP"</t>
  </si>
  <si>
    <t>"m.č. -227" ((8,195+9,8)*0,4+(7,495*2+2,92*2+9,8*2+1,095+7,755+1,78+1,495)*0,5+(0,7*0,7))*0,45</t>
  </si>
  <si>
    <t>Součet</t>
  </si>
  <si>
    <t>3</t>
  </si>
  <si>
    <t>162211201</t>
  </si>
  <si>
    <t>Vodorovné přemístění výkopku nebo sypaniny nošením s naložením a vyprázdněním nádoby na hromady nebo do dopravního prostředku na vzdálenost do 10 m z horniny třídy těžitelnosti I, skupiny 1 až 3</t>
  </si>
  <si>
    <t>-1823904221</t>
  </si>
  <si>
    <t>https://podminky.urs.cz/item/CS_URS_2021_02/162211201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</si>
  <si>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</si>
  <si>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</si>
  <si>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-2113293533</t>
  </si>
  <si>
    <t>https://podminky.urs.cz/item/CS_URS_2021_02/162251102</t>
  </si>
  <si>
    <t>P</t>
  </si>
  <si>
    <t>Poznámka k položce:_x000D_
přesun zeminy v rámci staveniště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</si>
  <si>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</si>
  <si>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</si>
  <si>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</si>
  <si>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172081595</t>
  </si>
  <si>
    <t>https://podminky.urs.cz/item/CS_URS_2021_02/162751117</t>
  </si>
  <si>
    <t>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</si>
  <si>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</si>
  <si>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</si>
  <si>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868925044</t>
  </si>
  <si>
    <t>https://podminky.urs.cz/item/CS_URS_2021_02/162751119</t>
  </si>
  <si>
    <t>16,45*10 'Přepočtené koeficientem množství</t>
  </si>
  <si>
    <t>7</t>
  </si>
  <si>
    <t>167151101</t>
  </si>
  <si>
    <t>Nakládání, skládání a překládání neulehlého výkopku nebo sypaniny strojně nakládání, množství do 100 m3, z horniny třídy těžitelnosti I, skupiny 1 až 3</t>
  </si>
  <si>
    <t>902676795</t>
  </si>
  <si>
    <t>https://podminky.urs.cz/item/CS_URS_2021_02/167151101</t>
  </si>
  <si>
    <t>8</t>
  </si>
  <si>
    <t>171201221</t>
  </si>
  <si>
    <t>Poplatek za uložení stavebního odpadu na skládce (skládkovné) zeminy a kamení zatříděného do Katalogu odpadů pod kódem 17 05 04</t>
  </si>
  <si>
    <t>t</t>
  </si>
  <si>
    <t>-2030465098</t>
  </si>
  <si>
    <t>https://podminky.urs.cz/item/CS_URS_2021_02/171201221</t>
  </si>
  <si>
    <t>16,45*1,85 'Přepočtené koeficientem množství</t>
  </si>
  <si>
    <t>9</t>
  </si>
  <si>
    <t>171251201</t>
  </si>
  <si>
    <t>Uložení sypaniny na skládky nebo meziskládky bez hutnění s upravením uložené sypaniny do předepsaného tvaru</t>
  </si>
  <si>
    <t>261651899</t>
  </si>
  <si>
    <t>https://podminky.urs.cz/item/CS_URS_2021_02/171251201</t>
  </si>
  <si>
    <t>"ornice" (5,83)*0,2</t>
  </si>
  <si>
    <t>"ostatní zemina" (15,284)</t>
  </si>
  <si>
    <t>10</t>
  </si>
  <si>
    <t>181911102</t>
  </si>
  <si>
    <t>Úprava pláně vyrovnáním výškových rozdílů ručně v hornině třídy těžitelnosti I skupiny 1 a 2 se zhutněním</t>
  </si>
  <si>
    <t>109534173</t>
  </si>
  <si>
    <t>https://podminky.urs.cz/item/CS_URS_2021_02/181911102</t>
  </si>
  <si>
    <t>"m.č. -227" ((8,195+9,8)*0,4+(7,495*2+2,92*2+9,8*2+1,095+7,755+1,78+1,495)*0,5+(0,7*0,7))</t>
  </si>
  <si>
    <t>"viz výkres - b.101"</t>
  </si>
  <si>
    <t>"chodník" (5,83)</t>
  </si>
  <si>
    <t>Zakládání</t>
  </si>
  <si>
    <t>11</t>
  </si>
  <si>
    <t>273313911</t>
  </si>
  <si>
    <t>Základy z betonu prostého desky z betonu kamenem neprokládaného tř. C 30/37</t>
  </si>
  <si>
    <t>1269333039</t>
  </si>
  <si>
    <t>https://podminky.urs.cz/item/CS_URS_2021_02/273313911</t>
  </si>
  <si>
    <t>"viz výkres - b.103"</t>
  </si>
  <si>
    <t>"m.č. -227 - čerpací šachta" (0,7*0,7)*0,1</t>
  </si>
  <si>
    <t>12</t>
  </si>
  <si>
    <t>274322611</t>
  </si>
  <si>
    <t>Základy z betonu železového (bez výztuže) pasy z betonu se zvýšenými nároky na prostředí tř. C 30/37</t>
  </si>
  <si>
    <t>342265481</t>
  </si>
  <si>
    <t>https://podminky.urs.cz/item/CS_URS_2021_02/274322611</t>
  </si>
  <si>
    <t>"m.č. -227" ((8,195+9,8)*0,4+(7,495*2+2,92*2+9,8*2+1,095+7,755+1,78+1,495)*0,5)*0,55</t>
  </si>
  <si>
    <t>13</t>
  </si>
  <si>
    <t>274361821</t>
  </si>
  <si>
    <t>Výztuž základů pasů z betonářské oceli 10 505 (R) nebo BSt 500</t>
  </si>
  <si>
    <t>582859511</t>
  </si>
  <si>
    <t>https://podminky.urs.cz/item/CS_URS_2021_02/274361821</t>
  </si>
  <si>
    <t>"výztuž cca 50 kg/m3"</t>
  </si>
  <si>
    <t>(18,412)*0,05</t>
  </si>
  <si>
    <t>14</t>
  </si>
  <si>
    <t>279311971</t>
  </si>
  <si>
    <t>Základové zdi z betonu prostého bez zvláštních nároků na vliv prostředí tř. C 30/37</t>
  </si>
  <si>
    <t>-469113969</t>
  </si>
  <si>
    <t>https://podminky.urs.cz/item/CS_URS_2021_02/279311971</t>
  </si>
  <si>
    <t>"m.č. -227 - čerpací šachta" (0,7*4*0,5)*0,1</t>
  </si>
  <si>
    <t>279351311</t>
  </si>
  <si>
    <t>Bednění základových zdí rovné jednostranné zřízení</t>
  </si>
  <si>
    <t>-786024471</t>
  </si>
  <si>
    <t>https://podminky.urs.cz/item/CS_URS_2021_02/279351311</t>
  </si>
  <si>
    <t>"m.č. -227 - čerpací šachta" (0,5*4*0,5)</t>
  </si>
  <si>
    <t>16</t>
  </si>
  <si>
    <t>279351312</t>
  </si>
  <si>
    <t>Bednění základových zdí rovné jednostranné odstranění</t>
  </si>
  <si>
    <t>-1190744945</t>
  </si>
  <si>
    <t>https://podminky.urs.cz/item/CS_URS_2021_02/279351312</t>
  </si>
  <si>
    <t>Svislé a kompletní konstrukce</t>
  </si>
  <si>
    <t>17</t>
  </si>
  <si>
    <t>310238211</t>
  </si>
  <si>
    <t>Zazdívka otvorů ve zdivu nadzákladovém cihlami pálenými plochy přes 0,25 m2 do 1 m2 na maltu vápenocementovou</t>
  </si>
  <si>
    <t>36537148</t>
  </si>
  <si>
    <t>https://podminky.urs.cz/item/CS_URS_2021_02/310238211</t>
  </si>
  <si>
    <t>"viz výkres - b.102"</t>
  </si>
  <si>
    <t>"1.PP"</t>
  </si>
  <si>
    <t>"m.č. -110" (0,5*1,6*0,43)</t>
  </si>
  <si>
    <t>18</t>
  </si>
  <si>
    <t>310239211</t>
  </si>
  <si>
    <t>Zazdívka otvorů ve zdivu nadzákladovém cihlami pálenými plochy přes 1 m2 do 4 m2 na maltu vápenocementovou</t>
  </si>
  <si>
    <t>1610746455</t>
  </si>
  <si>
    <t>https://podminky.urs.cz/item/CS_URS_2021_02/310239211</t>
  </si>
  <si>
    <t>"m.č. -112" (0,87*1,6*0,43)</t>
  </si>
  <si>
    <t>"m.č. -114" (1,245*1,6*0,43)</t>
  </si>
  <si>
    <t>19</t>
  </si>
  <si>
    <t>310321111</t>
  </si>
  <si>
    <t>Zabetonování otvorů ve zdivu nadzákladovém včetně bednění, odbednění a výztuže (materiál v ceně) plochy do 1 m2</t>
  </si>
  <si>
    <t>-1695626739</t>
  </si>
  <si>
    <t>https://podminky.urs.cz/item/CS_URS_2021_02/310321111</t>
  </si>
  <si>
    <t>"zabetonování komínových průduchů"</t>
  </si>
  <si>
    <t>(0,15*0,15*5)*8</t>
  </si>
  <si>
    <t>20</t>
  </si>
  <si>
    <t>311231127</t>
  </si>
  <si>
    <t>Zdivo z cihel pálených nosné z cihel plných dl. 290 mm P 20 až 25, na maltu ze suché směsi 10 MPa</t>
  </si>
  <si>
    <t>-1388343186</t>
  </si>
  <si>
    <t>https://podminky.urs.cz/item/CS_URS_2021_02/311231127</t>
  </si>
  <si>
    <t>"1.NP"</t>
  </si>
  <si>
    <t>"výtah - přizdívka"</t>
  </si>
  <si>
    <t>((1,64+0,255)*3,01)*0,14</t>
  </si>
  <si>
    <t>"m.č. -227"</t>
  </si>
  <si>
    <t>((2,92*2+0,9*2+1,195)*2,59)*0,3</t>
  </si>
  <si>
    <t>((8,345+7,595*2+0,45+3,625+2,13+9,8*3)*3,61)*0,3</t>
  </si>
  <si>
    <t>"odpočty otvorů"</t>
  </si>
  <si>
    <t>-(0,9*2,1*11)*0,3</t>
  </si>
  <si>
    <t>"odpočty překladů"</t>
  </si>
  <si>
    <t>-((1,25*11)*0,25)*0,3</t>
  </si>
  <si>
    <t>"mezi m.č. -222 a -227"</t>
  </si>
  <si>
    <t>(0,475*2,1)*0,3</t>
  </si>
  <si>
    <t>311234231</t>
  </si>
  <si>
    <t>Zdivo jednovrstvé z cihel děrovaných nebroušených klasických spojených na pero a drážku na maltu M10, pevnost cihel do P10, tl. zdiva 240 mm</t>
  </si>
  <si>
    <t>1235939483</t>
  </si>
  <si>
    <t>https://podminky.urs.cz/item/CS_URS_2021_02/311234231</t>
  </si>
  <si>
    <t>"mezi m.č. -110 a -114" (5,35)*5,15+(17,05)</t>
  </si>
  <si>
    <t>"mezi m.č. -112, -113 a -114" (0,45+4,305)*2,33+(3,12+1,74)*4,32</t>
  </si>
  <si>
    <t>-((1+1,3)*2,05)</t>
  </si>
  <si>
    <t>-(1,25+1,75)*0,25</t>
  </si>
  <si>
    <t>22</t>
  </si>
  <si>
    <t>311321611</t>
  </si>
  <si>
    <t>Nadzákladové zdi z betonu železového (bez výztuže) nosné bez zvláštních nároků na vliv prostředí tř. C 30/37</t>
  </si>
  <si>
    <t>1106364798</t>
  </si>
  <si>
    <t>https://podminky.urs.cz/item/CS_URS_2021_02/311321611</t>
  </si>
  <si>
    <t>"m.č. 110" ((1,33+2,11+1,785)*3,01-(1,1*2,15))*0,2</t>
  </si>
  <si>
    <t>"m.č. -1" ((2,34+1,65)*5,15-(1,1*2,15))*0,2</t>
  </si>
  <si>
    <t>"m.č. -227" ((1,895)*1,93+(1,225+1,895)*1,03)*0,2</t>
  </si>
  <si>
    <t>23</t>
  </si>
  <si>
    <t>311353111</t>
  </si>
  <si>
    <t>Bednění šachet oboustranné za každou stranu zřízení</t>
  </si>
  <si>
    <t>-1828672165</t>
  </si>
  <si>
    <t>https://podminky.urs.cz/item/CS_URS_2021_02/311353111</t>
  </si>
  <si>
    <t>"m.č. 110" ((1,33+2,11+1,785)*3,01-(1,1*2,15))*2+(1,1+2,15*2)*0,2</t>
  </si>
  <si>
    <t>"m.č. -1" ((2,34+1,65)*5,15-(1,1*2,15))*2+(1,1+2,15*2)*0,2</t>
  </si>
  <si>
    <t>"m.č. -227" ((1,895)*1,93+(1,225+1,895)*1,03)*2</t>
  </si>
  <si>
    <t>24</t>
  </si>
  <si>
    <t>311353112</t>
  </si>
  <si>
    <t>Bednění šachet oboustranné za každou stranu odstranění</t>
  </si>
  <si>
    <t>-868870988</t>
  </si>
  <si>
    <t>https://podminky.urs.cz/item/CS_URS_2021_02/311353112</t>
  </si>
  <si>
    <t>25</t>
  </si>
  <si>
    <t>311361821</t>
  </si>
  <si>
    <t>Výztuž nadzákladových zdí nosných svislých nebo odkloněných od svislice, rovných nebo oblých z betonářské oceli 10 505 (R) nebo BSt 500</t>
  </si>
  <si>
    <t>943737663</t>
  </si>
  <si>
    <t>https://podminky.urs.cz/item/CS_URS_2021_02/311361821</t>
  </si>
  <si>
    <t>"uvažováno cca 180 kg/m3"</t>
  </si>
  <si>
    <t>(7,683)*0,18</t>
  </si>
  <si>
    <t>26</t>
  </si>
  <si>
    <t>317142442</t>
  </si>
  <si>
    <t>Překlady nenosné z pórobetonu osazené do tenkého maltového lože, výšky do 250 mm, šířky překladu 150 mm, délky překladu přes 1000 do 1250 mm</t>
  </si>
  <si>
    <t>kus</t>
  </si>
  <si>
    <t>-1335071012</t>
  </si>
  <si>
    <t>https://podminky.urs.cz/item/CS_URS_2021_02/317142442</t>
  </si>
  <si>
    <t>"mezi m.č. -110 a -111" (1)</t>
  </si>
  <si>
    <t>"mezi m.č. -112 a -113" (1)</t>
  </si>
  <si>
    <t>27</t>
  </si>
  <si>
    <t>317168012</t>
  </si>
  <si>
    <t>Překlady keramické ploché osazené do maltového lože, výšky překladu 71 mm šířky 115 mm, délky 1250 mm</t>
  </si>
  <si>
    <t>1238827550</t>
  </si>
  <si>
    <t>https://podminky.urs.cz/item/CS_URS_2021_02/317168012</t>
  </si>
  <si>
    <t>"mezi m.č. -112 a -114" (2)</t>
  </si>
  <si>
    <t>28</t>
  </si>
  <si>
    <t>317168052</t>
  </si>
  <si>
    <t>Překlady keramické vysoké osazené do maltového lože, šířky překladu 70 mm výšky 238 mm, délky 1250 mm</t>
  </si>
  <si>
    <t>-1004284512</t>
  </si>
  <si>
    <t>https://podminky.urs.cz/item/CS_URS_2021_02/317168052</t>
  </si>
  <si>
    <t>"m.č. -227" (4)*11</t>
  </si>
  <si>
    <t>29</t>
  </si>
  <si>
    <t>317168054</t>
  </si>
  <si>
    <t>Překlady keramické vysoké osazené do maltového lože, šířky překladu 70 mm výšky 238 mm, délky 1750 mm</t>
  </si>
  <si>
    <t>814833963</t>
  </si>
  <si>
    <t>https://podminky.urs.cz/item/CS_URS_2021_02/317168054</t>
  </si>
  <si>
    <t>"mezi m.č. -111 a -114" (3)</t>
  </si>
  <si>
    <t>30</t>
  </si>
  <si>
    <t>317168055</t>
  </si>
  <si>
    <t>Překlady keramické vysoké osazené do maltového lože, šířky překladu 70 mm výšky 238 mm, délky 2000 mm</t>
  </si>
  <si>
    <t>957236555</t>
  </si>
  <si>
    <t>https://podminky.urs.cz/item/CS_URS_2021_02/317168055</t>
  </si>
  <si>
    <t>"m.č. -227" (4)</t>
  </si>
  <si>
    <t>31</t>
  </si>
  <si>
    <t>342272245</t>
  </si>
  <si>
    <t>Příčky z pórobetonových tvárnic hladkých na tenké maltové lože objemová hmotnost do 500 kg/m3, tloušťka příčky 150 mm</t>
  </si>
  <si>
    <t>-1517646304</t>
  </si>
  <si>
    <t>https://podminky.urs.cz/item/CS_URS_2021_02/342272245</t>
  </si>
  <si>
    <t>"mezi m.č. -110 a -111" (2,03+3,55)*5,08-((0,9*2)+(1,25*0,25))</t>
  </si>
  <si>
    <t>"mezi m.č. -112 a -113" (1,5)*4,25-((0,7*2)+(1,25*0,25))</t>
  </si>
  <si>
    <t>32</t>
  </si>
  <si>
    <t>342291121</t>
  </si>
  <si>
    <t>Ukotvení příček plochými kotvami, do konstrukce cihelné</t>
  </si>
  <si>
    <t>m</t>
  </si>
  <si>
    <t>2102289354</t>
  </si>
  <si>
    <t>https://podminky.urs.cz/item/CS_URS_2021_02/342291121</t>
  </si>
  <si>
    <t>"výtah - přizdívka" (3,01*4)</t>
  </si>
  <si>
    <t>"mezi m.č. -110 a -111" (5,08)</t>
  </si>
  <si>
    <t>"mezi m.č. -112 a -113" (4,25)</t>
  </si>
  <si>
    <t>Vodorovné konstrukce</t>
  </si>
  <si>
    <t>33</t>
  </si>
  <si>
    <t>411321616</t>
  </si>
  <si>
    <t>Stropy z betonu železového (bez výztuže) stropů deskových, plochých střech, desek balkonových, desek hřibových stropů včetně hlavic hřibových sloupů tř. C 30/37</t>
  </si>
  <si>
    <t>210009288</t>
  </si>
  <si>
    <t>https://podminky.urs.cz/item/CS_URS_2021_02/411321616</t>
  </si>
  <si>
    <t>"strop výtahové šachty" (2,11*1,985)*0,2</t>
  </si>
  <si>
    <t>"m.č. -227" (2,11*1,425+1,71*0,225)*0,2</t>
  </si>
  <si>
    <t>34</t>
  </si>
  <si>
    <t>411322626</t>
  </si>
  <si>
    <t>Stropy z betonu železového (bez výztuže) trámových, žebrových, kazetových nebo vložkových z tvárnic nebo z hraněných či zaoblených vln zabudovaného plechového bednění tř. C 30/37</t>
  </si>
  <si>
    <t>1618316913</t>
  </si>
  <si>
    <t>https://podminky.urs.cz/item/CS_URS_2021_02/411322626</t>
  </si>
  <si>
    <t>"viz výkres - b.102a"</t>
  </si>
  <si>
    <t>"1.PP - mezipatro"</t>
  </si>
  <si>
    <t>(9,32)*(0,083+0,02)</t>
  </si>
  <si>
    <t>35</t>
  </si>
  <si>
    <t>411351011</t>
  </si>
  <si>
    <t>Bednění stropních konstrukcí - bez podpěrné konstrukce desek tloušťky stropní desky přes 5 do 25 cm zřízení</t>
  </si>
  <si>
    <t>1887480987</t>
  </si>
  <si>
    <t>https://podminky.urs.cz/item/CS_URS_2021_02/411351011</t>
  </si>
  <si>
    <t>"strop výtahové šachty" (1,71*1,45)</t>
  </si>
  <si>
    <t>"m.č. -227" (1,91*1,225)</t>
  </si>
  <si>
    <t>36</t>
  </si>
  <si>
    <t>411351012</t>
  </si>
  <si>
    <t>Bednění stropních konstrukcí - bez podpěrné konstrukce desek tloušťky stropní desky přes 5 do 25 cm odstranění</t>
  </si>
  <si>
    <t>2128335754</t>
  </si>
  <si>
    <t>https://podminky.urs.cz/item/CS_URS_2021_02/411351012</t>
  </si>
  <si>
    <t>37</t>
  </si>
  <si>
    <t>411354249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</si>
  <si>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výšky vln 50 mm, tl. plechu 1,00 mm</t>
  </si>
  <si>
    <t>-658843275</t>
  </si>
  <si>
    <t>https://podminky.urs.cz/item/CS_URS_2021_02/411354249</t>
  </si>
  <si>
    <t>(9,32)</t>
  </si>
  <si>
    <t>38</t>
  </si>
  <si>
    <t>411354313</t>
  </si>
  <si>
    <t>Podpěrná konstrukce stropů - desek, kleneb a skořepin výška podepření do 4 m tloušťka stropu přes 15 do 25 cm zřízení</t>
  </si>
  <si>
    <t>-884101031</t>
  </si>
  <si>
    <t>https://podminky.urs.cz/item/CS_URS_2021_02/411354313</t>
  </si>
  <si>
    <t>39</t>
  </si>
  <si>
    <t>411354314</t>
  </si>
  <si>
    <t>Podpěrná konstrukce stropů - desek, kleneb a skořepin výška podepření do 4 m tloušťka stropu přes 15 do 25 cm odstranění</t>
  </si>
  <si>
    <t>377341250</t>
  </si>
  <si>
    <t>https://podminky.urs.cz/item/CS_URS_2021_02/411354314</t>
  </si>
  <si>
    <t>40</t>
  </si>
  <si>
    <t>411361821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</si>
  <si>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</si>
  <si>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-864324698</t>
  </si>
  <si>
    <t>https://podminky.urs.cz/item/CS_URS_2021_02/411361821</t>
  </si>
  <si>
    <t>"strop mezipatra - výztuž cca 2 kg/m2" (9,32)*2</t>
  </si>
  <si>
    <t>18,64*0,001 'Přepočtené koeficientem množství</t>
  </si>
  <si>
    <t>41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</si>
  <si>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</si>
  <si>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</si>
  <si>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-100723284</t>
  </si>
  <si>
    <t>https://podminky.urs.cz/item/CS_URS_2021_02/411362021</t>
  </si>
  <si>
    <t>"KARI síť 100x100x8 mm (7,9 kg/m2)"</t>
  </si>
  <si>
    <t>"strop mezipatra" (9,32)*7,9</t>
  </si>
  <si>
    <t>"KARI síť 100x100x10 mm (12,35 kg/m2)"</t>
  </si>
  <si>
    <t>"strop výtahové šachty" ((2,11*1,985)*2)*12,35</t>
  </si>
  <si>
    <t>"dno výtahové šachty"</t>
  </si>
  <si>
    <t>((2,11*1,425+1,71*0,225)*2)*12,35</t>
  </si>
  <si>
    <t>260,85*0,00125 'Přepočtené koeficientem množství</t>
  </si>
  <si>
    <t>42</t>
  </si>
  <si>
    <t>413232211</t>
  </si>
  <si>
    <t>Zazdívka zhlaví stropních trámů nebo válcovaných nosníků pálenými cihlami válcovaných nosníků, výšky do 150 mm</t>
  </si>
  <si>
    <t>-804579299</t>
  </si>
  <si>
    <t>https://podminky.urs.cz/item/CS_URS_2021_02/413232211</t>
  </si>
  <si>
    <t>43</t>
  </si>
  <si>
    <t>413941123</t>
  </si>
  <si>
    <t>Osazování ocelových válcovaných nosníků ve stropech I nebo IE nebo U nebo UE nebo L č. 14 až 22 nebo výšky do 220 mm</t>
  </si>
  <si>
    <t>-1706359550</t>
  </si>
  <si>
    <t>https://podminky.urs.cz/item/CS_URS_2021_02/413941123</t>
  </si>
  <si>
    <t>"IPE140 (12,9 kg/m) - stropní nosníky mezistropu"</t>
  </si>
  <si>
    <t>(2,5*3+2,39*2+1,4*2+1,9)*12,9</t>
  </si>
  <si>
    <t>219,042*0,001 'Přepočtené koeficientem množství</t>
  </si>
  <si>
    <t>44</t>
  </si>
  <si>
    <t>M</t>
  </si>
  <si>
    <t>13010746</t>
  </si>
  <si>
    <t>ocel profilová IPE 140 jakost 11 375</t>
  </si>
  <si>
    <t>-1721357647</t>
  </si>
  <si>
    <t>https://podminky.urs.cz/item/CS_URS_2021_02/13010746</t>
  </si>
  <si>
    <t>45</t>
  </si>
  <si>
    <t>434311115</t>
  </si>
  <si>
    <t>Stupně dusané z betonu prostého nebo prokládaného kamenem na terén nebo na desku bez potěru, se zahlazením povrchu tř. C 20/25</t>
  </si>
  <si>
    <t>-342945638</t>
  </si>
  <si>
    <t>https://podminky.urs.cz/item/CS_URS_2021_02/434311115</t>
  </si>
  <si>
    <t>(1,425)*2</t>
  </si>
  <si>
    <t>46</t>
  </si>
  <si>
    <t>434351141</t>
  </si>
  <si>
    <t>Bednění stupňů betonovaných na podstupňové desce nebo na terénu půdorysně přímočarých zřízení</t>
  </si>
  <si>
    <t>-1572768414</t>
  </si>
  <si>
    <t>https://podminky.urs.cz/item/CS_URS_2021_02/434351141</t>
  </si>
  <si>
    <t>(1,425*2)*0,17</t>
  </si>
  <si>
    <t>(0,6*0,34)*2</t>
  </si>
  <si>
    <t>47</t>
  </si>
  <si>
    <t>434351142</t>
  </si>
  <si>
    <t>Bednění stupňů betonovaných na podstupňové desce nebo na terénu půdorysně přímočarých odstranění</t>
  </si>
  <si>
    <t>1164676574</t>
  </si>
  <si>
    <t>https://podminky.urs.cz/item/CS_URS_2021_02/434351142</t>
  </si>
  <si>
    <t>Komunikace pozemní</t>
  </si>
  <si>
    <t>48</t>
  </si>
  <si>
    <t>5 - R1</t>
  </si>
  <si>
    <t>Úprava stávající obruby snížením pro bezbarierový přístup</t>
  </si>
  <si>
    <t>kpl</t>
  </si>
  <si>
    <t>1475861016</t>
  </si>
  <si>
    <t>49</t>
  </si>
  <si>
    <t>564851111</t>
  </si>
  <si>
    <t>Podklad ze štěrkodrti ŠD s rozprostřením a zhutněním, po zhutnění tl. 150 mm</t>
  </si>
  <si>
    <t>934126961</t>
  </si>
  <si>
    <t>https://podminky.urs.cz/item/CS_URS_2021_02/564851111</t>
  </si>
  <si>
    <t>50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</si>
  <si>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</si>
  <si>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</si>
  <si>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-1378824170</t>
  </si>
  <si>
    <t>https://podminky.urs.cz/item/CS_URS_2021_02/596811120</t>
  </si>
  <si>
    <t>(2,2*2,65)</t>
  </si>
  <si>
    <t>51</t>
  </si>
  <si>
    <t>59245018</t>
  </si>
  <si>
    <t>dlažba tvar obdélník betonová 200x100x60mm přírodní</t>
  </si>
  <si>
    <t>624785271</t>
  </si>
  <si>
    <t>https://podminky.urs.cz/item/CS_URS_2021_02/59245018</t>
  </si>
  <si>
    <t>Úpravy povrchů, podlahy a osazování výplní</t>
  </si>
  <si>
    <t>52</t>
  </si>
  <si>
    <t>6 - R1</t>
  </si>
  <si>
    <t>Začištění spáry mezi ostěním a novou dřevěnou vstupní stěnou</t>
  </si>
  <si>
    <t>740151445</t>
  </si>
  <si>
    <t>53</t>
  </si>
  <si>
    <t>611135101</t>
  </si>
  <si>
    <t>Hrubá výplň rýh maltou jakékoli šířky rýhy ve stropech</t>
  </si>
  <si>
    <t>-2076601298</t>
  </si>
  <si>
    <t>https://podminky.urs.cz/item/CS_URS_2021_02/611135101</t>
  </si>
  <si>
    <t>"viz výkres - b.002"</t>
  </si>
  <si>
    <t>"mezi m.č. -110 a -111" (1,18+1,11)*5,15*0,1</t>
  </si>
  <si>
    <t>"mezi m.č. -111 a -112" (1,18+1,15+1,08+0,31)*0,1+(0,47*0,21)</t>
  </si>
  <si>
    <t>"mezi m.č. -111 a -113" (2,11)*0,1</t>
  </si>
  <si>
    <t>"mezi m.č. -111 a -114" (0,99+2,2)*0,1+(0,39*0,21)</t>
  </si>
  <si>
    <t>"mezi m.č. -112 a -113" (1,1+1,86)*0,1</t>
  </si>
  <si>
    <t>"m.č. -113" (2)*0,1</t>
  </si>
  <si>
    <t>"mezi m.č. -113 a -114" (3,175)*0,1</t>
  </si>
  <si>
    <t>"mezi m.č. -113 a -115" (3,87)*0,1</t>
  </si>
  <si>
    <t>54</t>
  </si>
  <si>
    <t>611325111</t>
  </si>
  <si>
    <t>Vápenocementová omítka rýh hladká ve stropech, šířky rýhy do 150 mm</t>
  </si>
  <si>
    <t>2052316406</t>
  </si>
  <si>
    <t>https://podminky.urs.cz/item/CS_URS_2021_02/611325111</t>
  </si>
  <si>
    <t>55</t>
  </si>
  <si>
    <t>612135101</t>
  </si>
  <si>
    <t>Hrubá výplň rýh maltou jakékoli šířky rýhy ve stěnách</t>
  </si>
  <si>
    <t>807721376</t>
  </si>
  <si>
    <t>https://podminky.urs.cz/item/CS_URS_2021_02/612135101</t>
  </si>
  <si>
    <t>"mezi m.č. -110 a -111" (5,15*2)*0,1</t>
  </si>
  <si>
    <t>"mezi m.č. -111 a -112" (5,15)*0,1</t>
  </si>
  <si>
    <t>"mezi m.č. -111 a -114" (5,15*2)*0,1+(5,15)*0,205</t>
  </si>
  <si>
    <t>"m.č. -112" (5,15)*0,1</t>
  </si>
  <si>
    <t>"mezi m.č. -112 a -113" (5,15)*0,1</t>
  </si>
  <si>
    <t>"m.č. -113" (2,22)*0,1</t>
  </si>
  <si>
    <t>"mezi m.č. -113 a -115" (5,15)*0,1</t>
  </si>
  <si>
    <t>"mezi m.č. -114 a -116" (2,6)*0,1</t>
  </si>
  <si>
    <t>"mezi m.č. -115 a -116" (2,6)*0,1</t>
  </si>
  <si>
    <t>56</t>
  </si>
  <si>
    <t>612321121</t>
  </si>
  <si>
    <t>Omítka vápenocementová vnitřních ploch nanášená ručně jednovrstvá, tloušťky do 10 mm hladká svislých konstrukcí stěn</t>
  </si>
  <si>
    <t>-1267832174</t>
  </si>
  <si>
    <t>https://podminky.urs.cz/item/CS_URS_2021_02/612321121</t>
  </si>
  <si>
    <t>"nové zděné stěny"</t>
  </si>
  <si>
    <t>"z CP" (0,8+1,392+1,992)+(222,29)*2</t>
  </si>
  <si>
    <t>"keramické bloky" (71,212)*2</t>
  </si>
  <si>
    <t>"pórobeton" (30,897)*2</t>
  </si>
  <si>
    <t>"požární obklad" (8,601)</t>
  </si>
  <si>
    <t>"drobné opravy stávajících omítek" (50)</t>
  </si>
  <si>
    <t>57</t>
  </si>
  <si>
    <t>612325111</t>
  </si>
  <si>
    <t>Vápenocementová omítka rýh hladká ve stěnách, šířky rýhy do 150 mm</t>
  </si>
  <si>
    <t>200544057</t>
  </si>
  <si>
    <t>https://podminky.urs.cz/item/CS_URS_2021_02/612325111</t>
  </si>
  <si>
    <t>58</t>
  </si>
  <si>
    <t>612325225</t>
  </si>
  <si>
    <t>Vápenocementová omítka jednotlivých malých ploch štuková na stěnách, plochy jednotlivě přes 1,0 do 4 m2</t>
  </si>
  <si>
    <t>-1580335775</t>
  </si>
  <si>
    <t>https://podminky.urs.cz/item/CS_URS_2021_02/612325225</t>
  </si>
  <si>
    <t>59</t>
  </si>
  <si>
    <t>612325301</t>
  </si>
  <si>
    <t>Vápenocementová omítka ostění nebo nadpraží hladká</t>
  </si>
  <si>
    <t>1927360856</t>
  </si>
  <si>
    <t>https://podminky.urs.cz/item/CS_URS_2021_02/612325301</t>
  </si>
  <si>
    <t>"m.č. 110" (2,65+4,05*2)*(0,35+0,11)</t>
  </si>
  <si>
    <t>"m.č. -227" (1+2,05*2)*0,2</t>
  </si>
  <si>
    <t>60</t>
  </si>
  <si>
    <t>613321121</t>
  </si>
  <si>
    <t>Omítka vápenocementová vnitřních ploch nanášená ručně jednovrstvá, tloušťky do 10 mm hladká svislých konstrukcí pilířů nebo sloupů</t>
  </si>
  <si>
    <t>-1595631048</t>
  </si>
  <si>
    <t>https://podminky.urs.cz/item/CS_URS_2021_02/613321121</t>
  </si>
  <si>
    <t>61</t>
  </si>
  <si>
    <t>631312141</t>
  </si>
  <si>
    <t>Doplnění dosavadních mazanin prostým betonem s dodáním hmot, bez potěru, plochy jednotlivě rýh v dosavadních mazaninách</t>
  </si>
  <si>
    <t>2077870845</t>
  </si>
  <si>
    <t>https://podminky.urs.cz/item/CS_URS_2021_02/631312141</t>
  </si>
  <si>
    <t>"m.č. -114" ((7,635*3+3,815*2+9,8*3)*0,2)*0,07</t>
  </si>
  <si>
    <t>"doplnění rýh po odbouraných příčkách"</t>
  </si>
  <si>
    <t>(41,335)*0,1*0,07</t>
  </si>
  <si>
    <t>"m.č. -227" ((2,92*2+0,9*2+1,195+8,345+7,595*2+0,45+3,625+2,13+9,8*3)*0,1+(0,9*12)*0,3+(1,225)*0,5)*0,05</t>
  </si>
  <si>
    <t>62</t>
  </si>
  <si>
    <t>642945111</t>
  </si>
  <si>
    <t>Osazování ocelových zárubní protipožárních nebo protiplynových dveří do vynechaného otvoru, s obetonováním, dveří jednokřídlových do 2,5 m2</t>
  </si>
  <si>
    <t>-2132938962</t>
  </si>
  <si>
    <t>https://podminky.urs.cz/item/CS_URS_2021_02/642945111</t>
  </si>
  <si>
    <t>63</t>
  </si>
  <si>
    <t>55331561</t>
  </si>
  <si>
    <t>zárubeň jednokřídlá ocelová pro zdění s protipožární úpravou tl stěny 110-150mm rozměru 700/1970-2100mm</t>
  </si>
  <si>
    <t>-210211863</t>
  </si>
  <si>
    <t>https://podminky.urs.cz/item/CS_URS_2021_02/55331561</t>
  </si>
  <si>
    <t>64</t>
  </si>
  <si>
    <t>55331563</t>
  </si>
  <si>
    <t>zárubeň jednokřídlá ocelová pro zdění s protipožární úpravou tl stěny 110-150mm rozměru 900/1970-2100mm</t>
  </si>
  <si>
    <t>1937806693</t>
  </si>
  <si>
    <t>https://podminky.urs.cz/item/CS_URS_2021_02/55331563</t>
  </si>
  <si>
    <t>65</t>
  </si>
  <si>
    <t>642945112</t>
  </si>
  <si>
    <t>Osazování ocelových zárubní protipožárních nebo protiplynových dveří do vynechaného otvoru, s obetonováním, dveří dvoukřídlových přes 2,5 do 6,5 m2</t>
  </si>
  <si>
    <t>-735034423</t>
  </si>
  <si>
    <t>https://podminky.urs.cz/item/CS_URS_2021_02/642945112</t>
  </si>
  <si>
    <t>66</t>
  </si>
  <si>
    <t>55331762</t>
  </si>
  <si>
    <t>zárubeň dvoukřídlá ocelová pro zdění s protipožární úpravou tl stěny 110-150mm rozměru 1400/1970-2100mm</t>
  </si>
  <si>
    <t>1841609113</t>
  </si>
  <si>
    <t>https://podminky.urs.cz/item/CS_URS_2021_02/55331762</t>
  </si>
  <si>
    <t>Ostatní konstrukce a práce, bourání</t>
  </si>
  <si>
    <t>67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</si>
  <si>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</si>
  <si>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</si>
  <si>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739898628</t>
  </si>
  <si>
    <t>https://podminky.urs.cz/item/CS_URS_2021_02/916231213</t>
  </si>
  <si>
    <t>68</t>
  </si>
  <si>
    <t>59217017</t>
  </si>
  <si>
    <t>obrubník betonový chodníkový 1000x100x250mm</t>
  </si>
  <si>
    <t>1165009785</t>
  </si>
  <si>
    <t>https://podminky.urs.cz/item/CS_URS_2021_02/59217017</t>
  </si>
  <si>
    <t>69</t>
  </si>
  <si>
    <t>941311111</t>
  </si>
  <si>
    <t>Montáž lešení řadového modulového lehkého pracovního s podlahami s provozním zatížením tř. 3 do 200 kg/m2 šířky tř. SW06 přes 0,6 do 0,9 m, výšky do 10 m</t>
  </si>
  <si>
    <t>1033382666</t>
  </si>
  <si>
    <t>https://podminky.urs.cz/item/CS_URS_2021_02/941311111</t>
  </si>
  <si>
    <t>70</t>
  </si>
  <si>
    <t>941311211</t>
  </si>
  <si>
    <t>Montáž lešení řadového modulového lehkého pracovního s podlahami s provozním zatížením tř. 3 do 200 kg/m2 Příplatek za první a každý další den použití lešení k ceně -1111 nebo -1112</t>
  </si>
  <si>
    <t>-1063069940</t>
  </si>
  <si>
    <t>https://podminky.urs.cz/item/CS_URS_2021_02/941311211</t>
  </si>
  <si>
    <t>12*14 'Přepočtené koeficientem množství</t>
  </si>
  <si>
    <t>71</t>
  </si>
  <si>
    <t>941311811</t>
  </si>
  <si>
    <t>Demontáž lešení řadového modulového lehkého pracovního s podlahami s provozním zatížením tř. 3 do 200 kg/m2 šířky SW06 přes 0,6 do 0,9 m, výšky do 10 m</t>
  </si>
  <si>
    <t>1862264663</t>
  </si>
  <si>
    <t>https://podminky.urs.cz/item/CS_URS_2021_02/941311811</t>
  </si>
  <si>
    <t>72</t>
  </si>
  <si>
    <t>949101112</t>
  </si>
  <si>
    <t>Lešení pomocné pracovní pro objekty pozemních staveb pro zatížení do 150 kg/m2, o výšce lešeňové podlahy přes 1,9 do 3,5 m</t>
  </si>
  <si>
    <t>-273801278</t>
  </si>
  <si>
    <t>https://podminky.urs.cz/item/CS_URS_2021_02/949101112</t>
  </si>
  <si>
    <t>"1.NP" (16,36)</t>
  </si>
  <si>
    <t>"1.PP" (28,82+6,11+8,18+5+138,05)</t>
  </si>
  <si>
    <t>"1.PP-mezipatro" (8,55)</t>
  </si>
  <si>
    <t>"2.PP" (138,27)</t>
  </si>
  <si>
    <t>73</t>
  </si>
  <si>
    <t>952901111</t>
  </si>
  <si>
    <t>Vyčištění budov nebo objektů před předáním do užívání budov bytové nebo občanské výstavby, světlé výšky podlaží do 4 m</t>
  </si>
  <si>
    <t>-132297240</t>
  </si>
  <si>
    <t>https://podminky.urs.cz/item/CS_URS_2021_02/952901111</t>
  </si>
  <si>
    <t>"1.PP" (8,18+5)</t>
  </si>
  <si>
    <t>74</t>
  </si>
  <si>
    <t>952901114</t>
  </si>
  <si>
    <t>Vyčištění budov nebo objektů před předáním do užívání budov bytové nebo občanské výstavby, světlé výšky podlaží přes 4 m</t>
  </si>
  <si>
    <t>-364105708</t>
  </si>
  <si>
    <t>https://podminky.urs.cz/item/CS_URS_2021_02/952901114</t>
  </si>
  <si>
    <t>"1.PP" (28,82+6,11+138,05)</t>
  </si>
  <si>
    <t>75</t>
  </si>
  <si>
    <t>961044111</t>
  </si>
  <si>
    <t>Bourání základů z betonu prostého</t>
  </si>
  <si>
    <t>-1912748464</t>
  </si>
  <si>
    <t>https://podminky.urs.cz/item/CS_URS_2021_02/961044111</t>
  </si>
  <si>
    <t>"m.č. -227" ((8,195+9,8)*0,4+(7,495*2+2,92*2+9,8*2+1,095+7,755+1,78+1,495)*0,5+(0,7*0,7))*0,1</t>
  </si>
  <si>
    <t>76</t>
  </si>
  <si>
    <t>962031132</t>
  </si>
  <si>
    <t>Bourání příček z cihel, tvárnic nebo příčkovek z cihel pálených, plných nebo dutých na maltu vápennou nebo vápenocementovou, tl. do 100 mm</t>
  </si>
  <si>
    <t>790449725</t>
  </si>
  <si>
    <t>https://podminky.urs.cz/item/CS_URS_2021_02/962031132</t>
  </si>
  <si>
    <t>"mezi m.č. -110 a -111" (1,18+1,11)*5,15-(0,6*2,1)</t>
  </si>
  <si>
    <t>"mezi m.č. -111 a -112" (1,18+1,15+1,08+0,31)*5,15-((0,6+0,65)*2,1)</t>
  </si>
  <si>
    <t>"mezi m.č. -111 a -113" (2,11)*5,15-(0,65*2,1)</t>
  </si>
  <si>
    <t>"mezi m.č. -111 a -114" (0,99+2,2)*5,15-(1,3*2,1)</t>
  </si>
  <si>
    <t>"mezi m.č. -112 a -113" (1,1+1,86)*5,15</t>
  </si>
  <si>
    <t>"m.č. -113" (1,86+1,23)*2,22+(2)*5,15-((0,65*3)*2,1)</t>
  </si>
  <si>
    <t>"mezi m.č. -113 a -114" (3,175)*5,15</t>
  </si>
  <si>
    <t>"mezi m.č. -113 a -115" (3,87)*5,15</t>
  </si>
  <si>
    <t>"mezi m.č. -114 a -115" (3,6)*2,6-(0,8*1,97)</t>
  </si>
  <si>
    <t>"mezi m.č. -114 a -116" (3,69)*2,6-(0,8*1,97)</t>
  </si>
  <si>
    <t>"mezi m.č. -115 a -116" (3,87)*2,6</t>
  </si>
  <si>
    <t>77</t>
  </si>
  <si>
    <t>962032230</t>
  </si>
  <si>
    <t>Bourání zdiva nadzákladového z cihel nebo tvárnic z cihel pálených nebo vápenopískových, na maltu vápennou nebo vápenocementovou, objemu do 1 m3</t>
  </si>
  <si>
    <t>805954838</t>
  </si>
  <si>
    <t>https://podminky.urs.cz/item/CS_URS_2021_02/962032230</t>
  </si>
  <si>
    <t>"mezi m.č. -111 a -112" (0,47*0,21)*5,15</t>
  </si>
  <si>
    <t>"mezi m.č. -111 a -114" (0,39*0,21)*5,15</t>
  </si>
  <si>
    <t>"mezi m.č. -222 a -227" (0,545*0,3)*2,05</t>
  </si>
  <si>
    <t>78</t>
  </si>
  <si>
    <t>962032231</t>
  </si>
  <si>
    <t>Bourání zdiva nadzákladového z cihel nebo tvárnic z cihel pálených nebo vápenopískových, na maltu vápennou nebo vápenocementovou, objemu přes 1 m3</t>
  </si>
  <si>
    <t>395705840</t>
  </si>
  <si>
    <t>https://podminky.urs.cz/item/CS_URS_2021_02/962032231</t>
  </si>
  <si>
    <t>"viz výkres - b.001"</t>
  </si>
  <si>
    <t>"m.č. 110" (2,65*1,21)*0,625</t>
  </si>
  <si>
    <t>"m.č. -1" ()</t>
  </si>
  <si>
    <t>79</t>
  </si>
  <si>
    <t>963031432</t>
  </si>
  <si>
    <t>Bourání cihelných kleneb na maltu vápennou nebo vápenocementovou, tl. do 150 mm</t>
  </si>
  <si>
    <t>-1693017721</t>
  </si>
  <si>
    <t>https://podminky.urs.cz/item/CS_URS_2021_02/963031432</t>
  </si>
  <si>
    <t>"m.č. -111" (3,84*1,18)</t>
  </si>
  <si>
    <t>80</t>
  </si>
  <si>
    <t>963051213</t>
  </si>
  <si>
    <t>Bourání železobetonových stropů žebrových s viditelnými trámy</t>
  </si>
  <si>
    <t>1329375853</t>
  </si>
  <si>
    <t>https://podminky.urs.cz/item/CS_URS_2021_02/963051213</t>
  </si>
  <si>
    <t>"m.č. 110" (1,71*1,45+0,6*1,03)*0,1+(1,71+0,6)*(0,15*0,24)</t>
  </si>
  <si>
    <t>"m.č. -116" (1,71*1,45)*0,1+(1,71)*(0,15*0,22)</t>
  </si>
  <si>
    <t>81</t>
  </si>
  <si>
    <t>965042131</t>
  </si>
  <si>
    <t>Bourání mazanin betonových nebo z litého asfaltu tl. do 100 mm, plochy do 4 m2</t>
  </si>
  <si>
    <t>-294427283</t>
  </si>
  <si>
    <t>https://podminky.urs.cz/item/CS_URS_2021_02/965042131</t>
  </si>
  <si>
    <t>"m.č. 110" (1,71*1,45+0,6*1,03)*0,1</t>
  </si>
  <si>
    <t>"m.č. -116" (1,71*1,45)*0,07</t>
  </si>
  <si>
    <t>"m.č. -227" ((8,195+9,8)*0,4+(7,495*2+2,92*2+9,8*2+1,095+7,755+1,78+1,495)*0,5+(0,7*0,7))*0,05</t>
  </si>
  <si>
    <t>82</t>
  </si>
  <si>
    <t>965046111</t>
  </si>
  <si>
    <t>Broušení stávajících betonových podlah úběr do 3 mm</t>
  </si>
  <si>
    <t>1241044863</t>
  </si>
  <si>
    <t>https://podminky.urs.cz/item/CS_URS_2021_02/965046111</t>
  </si>
  <si>
    <t>Poznámka k položce:_x000D_
uvažováno cca 50% podah, kde bude lepena nová dlažba</t>
  </si>
  <si>
    <t>165,89*0,5 'Přepočtené koeficientem množství</t>
  </si>
  <si>
    <t>83</t>
  </si>
  <si>
    <t>965082923</t>
  </si>
  <si>
    <t>Odstranění násypu pod podlahami nebo ochranného násypu na střechách tl. do 100 mm, plochy přes 2 m2</t>
  </si>
  <si>
    <t>1391829340</t>
  </si>
  <si>
    <t>https://podminky.urs.cz/item/CS_URS_2021_02/965082923</t>
  </si>
  <si>
    <t>"m.č. 110" (1,71*1,45+0,6*1,03)*0,05</t>
  </si>
  <si>
    <t>84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</si>
  <si>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</si>
  <si>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</si>
  <si>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-11867908</t>
  </si>
  <si>
    <t>https://podminky.urs.cz/item/CS_URS_2021_02/967031132</t>
  </si>
  <si>
    <t xml:space="preserve">"1.NP" </t>
  </si>
  <si>
    <t>"m.č. 110" (2,84)*0,45+(1,21*0,625)*2</t>
  </si>
  <si>
    <t>85</t>
  </si>
  <si>
    <t>968062357</t>
  </si>
  <si>
    <t>Vybourání dřevěných rámů oken s křídly, dveřních zárubní, vrat, stěn, ostění nebo obkladů rámů oken s křídly dvojitých, plochy přes 4 m2</t>
  </si>
  <si>
    <t>173163690</t>
  </si>
  <si>
    <t>https://podminky.urs.cz/item/CS_URS_2021_02/968062357</t>
  </si>
  <si>
    <t>"m.č. 110" (2,865*2,84)</t>
  </si>
  <si>
    <t>86</t>
  </si>
  <si>
    <t>968062374</t>
  </si>
  <si>
    <t>Vybourání dřevěných rámů oken s křídly, dveřních zárubní, vrat, stěn, ostění nebo obkladů rámů oken s křídly zdvojených, plochy do 1 m2</t>
  </si>
  <si>
    <t>-199248174</t>
  </si>
  <si>
    <t>https://podminky.urs.cz/item/CS_URS_2021_02/968062374</t>
  </si>
  <si>
    <t>"m.č. -112" (0,41*1,6)</t>
  </si>
  <si>
    <t>87</t>
  </si>
  <si>
    <t>968062376</t>
  </si>
  <si>
    <t>Vybourání dřevěných rámů oken s křídly, dveřních zárubní, vrat, stěn, ostění nebo obkladů rámů oken s křídly zdvojených, plochy do 4 m2</t>
  </si>
  <si>
    <t>-2108536639</t>
  </si>
  <si>
    <t>https://podminky.urs.cz/item/CS_URS_2021_02/968062376</t>
  </si>
  <si>
    <t>"m.č. -116" (2,24*1,6)</t>
  </si>
  <si>
    <t>88</t>
  </si>
  <si>
    <t>968072455</t>
  </si>
  <si>
    <t>Vybourání kovových rámů oken s křídly, dveřních zárubní, vrat, stěn, ostění nebo obkladů dveřních zárubní, plochy do 2 m2</t>
  </si>
  <si>
    <t>930484582</t>
  </si>
  <si>
    <t>https://podminky.urs.cz/item/CS_URS_2021_02/968072455</t>
  </si>
  <si>
    <t>(0,8*2)*1,97+(0,6*2+0,65*5)*2,1</t>
  </si>
  <si>
    <t>89</t>
  </si>
  <si>
    <t>968072456</t>
  </si>
  <si>
    <t>Vybourání kovových rámů oken s křídly, dveřních zárubní, vrat, stěn, ostění nebo obkladů dveřních zárubní, plochy přes 2 m2</t>
  </si>
  <si>
    <t>-1929200239</t>
  </si>
  <si>
    <t>https://podminky.urs.cz/item/CS_URS_2021_02/968072456</t>
  </si>
  <si>
    <t>(1,3)*2,1</t>
  </si>
  <si>
    <t>90</t>
  </si>
  <si>
    <t>971033541</t>
  </si>
  <si>
    <t>Vybourání otvorů ve zdivu základovém nebo nadzákladovém z cihel, tvárnic, příčkovek z cihel pálených na maltu vápennou nebo vápenocementovou plochy do 1 m2, tl. do 300 mm</t>
  </si>
  <si>
    <t>1832312116</t>
  </si>
  <si>
    <t>https://podminky.urs.cz/item/CS_URS_2021_02/971033541</t>
  </si>
  <si>
    <t>"mezi m.č. -222 a -227" (2*0,25)*0,3</t>
  </si>
  <si>
    <t>91</t>
  </si>
  <si>
    <t>972054221</t>
  </si>
  <si>
    <t>Vybourání otvorů ve stropech nebo klenbách železobetonových bez odstranění podlahy a násypu, plochy do 0,09 m2, tl. do 100 mm</t>
  </si>
  <si>
    <t>642201517</t>
  </si>
  <si>
    <t>https://podminky.urs.cz/item/CS_URS_2021_02/972054221</t>
  </si>
  <si>
    <t>"m.č. 110" (1)</t>
  </si>
  <si>
    <t>92</t>
  </si>
  <si>
    <t>973031151</t>
  </si>
  <si>
    <t>Vysekání výklenků nebo kapes ve zdivu z cihel na maltu vápennou nebo vápenocementovou výklenků, pohledové plochy přes 0,25 m2</t>
  </si>
  <si>
    <t>-1516166626</t>
  </si>
  <si>
    <t>https://podminky.urs.cz/item/CS_URS_2021_02/973031151</t>
  </si>
  <si>
    <t>"m.č. -116" (1,71*1,23)*0,225</t>
  </si>
  <si>
    <t>"m.č. -227" (1,65*0,2)*0,2</t>
  </si>
  <si>
    <t>93</t>
  </si>
  <si>
    <t>973031325</t>
  </si>
  <si>
    <t>Vysekání výklenků nebo kapes ve zdivu z cihel na maltu vápennou nebo vápenocementovou kapes, plochy do 0,10 m2, hl. do 300 mm</t>
  </si>
  <si>
    <t>1605063094</t>
  </si>
  <si>
    <t>https://podminky.urs.cz/item/CS_URS_2021_02/973031325</t>
  </si>
  <si>
    <t>"m.č. -111" (1)</t>
  </si>
  <si>
    <t>"m.č. -114" (3)</t>
  </si>
  <si>
    <t>"m.č. -116" (3)</t>
  </si>
  <si>
    <t>94</t>
  </si>
  <si>
    <t>975022241</t>
  </si>
  <si>
    <t>Podchycení nadzákladového zdiva dřevěnou výztuhou v. podchycení do 3 m, při tl. zdiva do 450 mm a délce podchycení do 3 m</t>
  </si>
  <si>
    <t>-786385558</t>
  </si>
  <si>
    <t>https://podminky.urs.cz/item/CS_URS_2021_02/975022241</t>
  </si>
  <si>
    <t>"mezi m.č. -222 a -227" (1,475)</t>
  </si>
  <si>
    <t>95</t>
  </si>
  <si>
    <t>975043111</t>
  </si>
  <si>
    <t>Jednořadové podchycení stropů pro osazení nosníků dřevěnou výztuhou v. podchycení do 3,5 m, a při zatížení hmotností do 750 kg/m</t>
  </si>
  <si>
    <t>-1953010472</t>
  </si>
  <si>
    <t>https://podminky.urs.cz/item/CS_URS_2021_02/975043111</t>
  </si>
  <si>
    <t>"m.č. -116" (3,68)</t>
  </si>
  <si>
    <t>"m.č. -227" (3,525)</t>
  </si>
  <si>
    <t>96</t>
  </si>
  <si>
    <t>975048111</t>
  </si>
  <si>
    <t>Jednořadové podchycení stropů pro osazení nosníků dřevěnou výztuhou Příplatek k cenám za každý další 1 m výšky přes 3,50 m a při zatížení hmotností do 750 kg/m</t>
  </si>
  <si>
    <t>-224098345</t>
  </si>
  <si>
    <t>https://podminky.urs.cz/item/CS_URS_2021_02/975048111</t>
  </si>
  <si>
    <t>997</t>
  </si>
  <si>
    <t>Přesun sutě</t>
  </si>
  <si>
    <t>97</t>
  </si>
  <si>
    <t>997006551</t>
  </si>
  <si>
    <t>Hrubé urovnání suti na skládce bez zhutnění</t>
  </si>
  <si>
    <t>-1105406928</t>
  </si>
  <si>
    <t>https://podminky.urs.cz/item/CS_URS_2021_02/997006551</t>
  </si>
  <si>
    <t>98</t>
  </si>
  <si>
    <t>997013153</t>
  </si>
  <si>
    <t>Vnitrostaveništní doprava suti a vybouraných hmot vodorovně do 50 m svisle s omezením mechanizace pro budovy a haly výšky přes 9 do 12 m</t>
  </si>
  <si>
    <t>-958252765</t>
  </si>
  <si>
    <t>https://podminky.urs.cz/item/CS_URS_2021_02/997013153</t>
  </si>
  <si>
    <t>99</t>
  </si>
  <si>
    <t>997013501</t>
  </si>
  <si>
    <t>Odvoz suti a vybouraných hmot na skládku nebo meziskládku se složením, na vzdálenost do 1 km</t>
  </si>
  <si>
    <t>1949453594</t>
  </si>
  <si>
    <t>https://podminky.urs.cz/item/CS_URS_2021_02/997013501</t>
  </si>
  <si>
    <t>100</t>
  </si>
  <si>
    <t>997013509</t>
  </si>
  <si>
    <t>Odvoz suti a vybouraných hmot na skládku nebo meziskládku se složením, na vzdálenost Příplatek k ceně za každý další i započatý 1 km přes 1 km</t>
  </si>
  <si>
    <t>1536067467</t>
  </si>
  <si>
    <t>https://podminky.urs.cz/item/CS_URS_2021_02/997013509</t>
  </si>
  <si>
    <t>61,249*19 'Přepočtené koeficientem množství</t>
  </si>
  <si>
    <t>101</t>
  </si>
  <si>
    <t>997013631</t>
  </si>
  <si>
    <t>Poplatek za uložení stavebního odpadu na skládce (skládkovné) směsného stavebního a demoličního zatříděného do Katalogu odpadů pod kódem 17 09 04</t>
  </si>
  <si>
    <t>230794003</t>
  </si>
  <si>
    <t>https://podminky.urs.cz/item/CS_URS_2021_02/997013631</t>
  </si>
  <si>
    <t>998</t>
  </si>
  <si>
    <t>Přesun hmot</t>
  </si>
  <si>
    <t>102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</si>
  <si>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</si>
  <si>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</si>
  <si>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-674296435</t>
  </si>
  <si>
    <t>https://podminky.urs.cz/item/CS_URS_2021_02/998018002</t>
  </si>
  <si>
    <t>PSV</t>
  </si>
  <si>
    <t>Práce a dodávky PSV</t>
  </si>
  <si>
    <t>713</t>
  </si>
  <si>
    <t>Izolace tepelné</t>
  </si>
  <si>
    <t>103</t>
  </si>
  <si>
    <t>713521111</t>
  </si>
  <si>
    <t>Montáž tepelné izolace protipožárním obkladem deskami (desky ve specifikaci) sloupů jednovrstvá</t>
  </si>
  <si>
    <t>558208086</t>
  </si>
  <si>
    <t>https://podminky.urs.cz/item/CS_URS_2021_02/713521111</t>
  </si>
  <si>
    <t>"m.č. -114" ((0,84+1,02+0,885+1,02)*2)*4,25</t>
  </si>
  <si>
    <t>104</t>
  </si>
  <si>
    <t>6315237R</t>
  </si>
  <si>
    <t>deska tepelně izolační z kamenné vlny pro protipožární obklad tl 40mm</t>
  </si>
  <si>
    <t>-982311180</t>
  </si>
  <si>
    <t>32,003*1,1 'Přepočtené koeficientem množství</t>
  </si>
  <si>
    <t>105</t>
  </si>
  <si>
    <t>713521131</t>
  </si>
  <si>
    <t>Montáž tepelné izolace protipožárním obkladem deskami (desky ve specifikaci) podhledů jednovrstvá</t>
  </si>
  <si>
    <t>-420834218</t>
  </si>
  <si>
    <t>https://podminky.urs.cz/item/CS_URS_2021_02/713521131</t>
  </si>
  <si>
    <t>"m.č. -113" (5)+(2,2*4)*0,24+(1,91*2)*0,83</t>
  </si>
  <si>
    <t>"m.č. -114" (138,05)+(1,67*2+5,39*12+2,2*12+5,455*16+1,75*10+6,55*2)*0,24+(2,82*3+4,97+3,815*4+1,02*4)*0,83</t>
  </si>
  <si>
    <t>"viz výrkes - b.102a"</t>
  </si>
  <si>
    <t>"m.č. -112a" (8,55)+(3,48*4)*0,24</t>
  </si>
  <si>
    <t>106</t>
  </si>
  <si>
    <t>-1255178148</t>
  </si>
  <si>
    <t>238,375*1,1 'Přepočtené koeficientem množství</t>
  </si>
  <si>
    <t>107</t>
  </si>
  <si>
    <t>713521141</t>
  </si>
  <si>
    <t>Montáž tepelné izolace protipožárním obkladem deskami (desky ve specifikaci) jednostranná stěn jednovrstvá</t>
  </si>
  <si>
    <t>211521132</t>
  </si>
  <si>
    <t>https://podminky.urs.cz/item/CS_URS_2021_02/713521141</t>
  </si>
  <si>
    <t>"m.č. -114" (1,67)*5,15</t>
  </si>
  <si>
    <t>108</t>
  </si>
  <si>
    <t>181562656</t>
  </si>
  <si>
    <t>8,601*1,1 'Přepočtené koeficientem množství</t>
  </si>
  <si>
    <t>109</t>
  </si>
  <si>
    <t>998713102</t>
  </si>
  <si>
    <t>Přesun hmot pro izolace tepelné stanovený z hmotnosti přesunovaného materiálu vodorovná dopravní vzdálenost do 50 m v objektech výšky přes 6 m do 12 m</t>
  </si>
  <si>
    <t>1805295464</t>
  </si>
  <si>
    <t>https://podminky.urs.cz/item/CS_URS_2021_02/998713102</t>
  </si>
  <si>
    <t>110</t>
  </si>
  <si>
    <t>998713181</t>
  </si>
  <si>
    <t>Přesun hmot pro izolace tepelné stanovený z hmotnosti přesunovaného materiálu Příplatek k cenám za přesun prováděný bez použití mechanizace pro jakoukoliv výšku objektu</t>
  </si>
  <si>
    <t>583896850</t>
  </si>
  <si>
    <t>https://podminky.urs.cz/item/CS_URS_2021_02/998713181</t>
  </si>
  <si>
    <t>725</t>
  </si>
  <si>
    <t>Zdravotechnika - zařizovací předměty</t>
  </si>
  <si>
    <t>111</t>
  </si>
  <si>
    <t>725110811</t>
  </si>
  <si>
    <t>Demontáž klozetů splachovacích s nádrží nebo tlakovým splachovačem</t>
  </si>
  <si>
    <t>soubor</t>
  </si>
  <si>
    <t>-1645296569</t>
  </si>
  <si>
    <t>https://podminky.urs.cz/item/CS_URS_2021_02/725110811</t>
  </si>
  <si>
    <t>112</t>
  </si>
  <si>
    <t>725122813</t>
  </si>
  <si>
    <t>Demontáž pisoárů s nádrží a 1 záchodkem</t>
  </si>
  <si>
    <t>1061595986</t>
  </si>
  <si>
    <t>https://podminky.urs.cz/item/CS_URS_2021_02/725122813</t>
  </si>
  <si>
    <t>113</t>
  </si>
  <si>
    <t>725210821</t>
  </si>
  <si>
    <t>Demontáž umyvadel bez výtokových armatur umyvadel</t>
  </si>
  <si>
    <t>91568038</t>
  </si>
  <si>
    <t>https://podminky.urs.cz/item/CS_URS_2021_02/725210821</t>
  </si>
  <si>
    <t>114</t>
  </si>
  <si>
    <t>725590812</t>
  </si>
  <si>
    <t>Vnitrostaveništní přemístění vybouraných (demontovaných) hmot zařizovacích předmětů vodorovně do 100 m v objektech výšky přes 6 do 12 m</t>
  </si>
  <si>
    <t>-289707868</t>
  </si>
  <si>
    <t>https://podminky.urs.cz/item/CS_URS_2021_02/725590812</t>
  </si>
  <si>
    <t>115</t>
  </si>
  <si>
    <t>725810811</t>
  </si>
  <si>
    <t>Demontáž výtokových ventilů nástěnných</t>
  </si>
  <si>
    <t>-1348236670</t>
  </si>
  <si>
    <t>https://podminky.urs.cz/item/CS_URS_2021_02/725810811</t>
  </si>
  <si>
    <t>116</t>
  </si>
  <si>
    <t>725820801</t>
  </si>
  <si>
    <t>Demontáž baterií nástěnných do G 3/4</t>
  </si>
  <si>
    <t>-736882730</t>
  </si>
  <si>
    <t>https://podminky.urs.cz/item/CS_URS_2021_02/725820801</t>
  </si>
  <si>
    <t>763</t>
  </si>
  <si>
    <t>Konstrukce suché výstavby</t>
  </si>
  <si>
    <t>117</t>
  </si>
  <si>
    <t>763111454</t>
  </si>
  <si>
    <t>Příčka ze sádrokartonových desek s nosnou konstrukcí z jednoduchých ocelových profilů UW, CW dvojitě opláštěná deskami protipožárními DF tl. 2 x 15 mm bez izolace, EI 120, příčka tl. 160 mm, profil 100</t>
  </si>
  <si>
    <t>3527127</t>
  </si>
  <si>
    <t>https://podminky.urs.cz/item/CS_URS_2021_02/763111454</t>
  </si>
  <si>
    <t>"mezi m.č. -112a a -114" (4,3+0,69)*2,82-(0,7*2)</t>
  </si>
  <si>
    <t>118</t>
  </si>
  <si>
    <t>763111714</t>
  </si>
  <si>
    <t>Příčka ze sádrokartonových desek ostatní konstrukce a práce na příčkách ze sádrokartonových desek zalomení příčky</t>
  </si>
  <si>
    <t>834987929</t>
  </si>
  <si>
    <t>https://podminky.urs.cz/item/CS_URS_2021_02/763111714</t>
  </si>
  <si>
    <t>"mezi m.č. -112a a -114" (2,82)</t>
  </si>
  <si>
    <t>119</t>
  </si>
  <si>
    <t>763111717</t>
  </si>
  <si>
    <t>Příčka ze sádrokartonových desek ostatní konstrukce a práce na příčkách ze sádrokartonových desek základní penetrační nátěr (oboustranný)</t>
  </si>
  <si>
    <t>-835104602</t>
  </si>
  <si>
    <t>https://podminky.urs.cz/item/CS_URS_2021_02/763111717</t>
  </si>
  <si>
    <t>120</t>
  </si>
  <si>
    <t>763131411</t>
  </si>
  <si>
    <t>Podhled ze sádrokartonových desek dvouvrstvá zavěšená spodní konstrukce z ocelových profilů CD, UD jednoduše opláštěná deskou standardní A, tl. 12,5 mm, bez izolace</t>
  </si>
  <si>
    <t>445804888</t>
  </si>
  <si>
    <t>https://podminky.urs.cz/item/CS_URS_2021_02/763131411</t>
  </si>
  <si>
    <t>"m.č. -114" (138,05)-((3,815+2,82)*0,84+(3,815+2,82)*0,885)</t>
  </si>
  <si>
    <t>763131443</t>
  </si>
  <si>
    <t>Podhled ze sádrokartonových desek dvouvrstvá zavěšená spodní konstrukce z ocelových profilů CD, UD dvojitě opláštěná deskami protipožárními DF, tl. 2 x 15 mm, bez izolace, REI do 60</t>
  </si>
  <si>
    <t>-378984568</t>
  </si>
  <si>
    <t>https://podminky.urs.cz/item/CS_URS_2021_02/763131443</t>
  </si>
  <si>
    <t>"m.č. -112" (8,18)</t>
  </si>
  <si>
    <t>122</t>
  </si>
  <si>
    <t>763131714</t>
  </si>
  <si>
    <t>Podhled ze sádrokartonových desek ostatní práce a konstrukce na podhledech ze sádrokartonových desek základní penetrační nátěr</t>
  </si>
  <si>
    <t>1484423744</t>
  </si>
  <si>
    <t>https://podminky.urs.cz/item/CS_URS_2021_02/763131714</t>
  </si>
  <si>
    <t>(126,605+8,18)</t>
  </si>
  <si>
    <t>76313313R</t>
  </si>
  <si>
    <t>Samonosný strop ze sádrokartonových desek nosná konstrukce z ocelových profilů CW 100 á 500 mm a jednoduše opláštěná deskou impregnovanou H2 tl. 12,5</t>
  </si>
  <si>
    <t>-1726287091</t>
  </si>
  <si>
    <t>"m.č. -113" (5)</t>
  </si>
  <si>
    <t>124</t>
  </si>
  <si>
    <t>763172323</t>
  </si>
  <si>
    <t>Montáž dvířek pro konstrukce ze sádrokartonových desek revizních jednoplášťových pro příčky a předsazené stěny velikost (šxv) 400 x 400 mm</t>
  </si>
  <si>
    <t>604522730</t>
  </si>
  <si>
    <t>https://podminky.urs.cz/item/CS_URS_2021_02/763172323</t>
  </si>
  <si>
    <t>"m.č. -113" (1)</t>
  </si>
  <si>
    <t>59030160</t>
  </si>
  <si>
    <t>klapka revizní protipožární pro stěny a podhledy tl 12,5mm 400x400mm</t>
  </si>
  <si>
    <t>-2038027397</t>
  </si>
  <si>
    <t>https://podminky.urs.cz/item/CS_URS_2021_02/59030160</t>
  </si>
  <si>
    <t>126</t>
  </si>
  <si>
    <t>763181311</t>
  </si>
  <si>
    <t>Výplně otvorů konstrukcí ze sádrokartonových desek montáž zárubně kovové s konstrukcí jednokřídlové</t>
  </si>
  <si>
    <t>-2079233933</t>
  </si>
  <si>
    <t>https://podminky.urs.cz/item/CS_URS_2021_02/763181311</t>
  </si>
  <si>
    <t>55331599R</t>
  </si>
  <si>
    <t>zárubeň jednokřídlá ocelová pro sádrokartonové příčky tl stěny 160-200mm rozměru 700/1970-2100mm s požární odolností</t>
  </si>
  <si>
    <t>-927503761</t>
  </si>
  <si>
    <t>128</t>
  </si>
  <si>
    <t>763181421</t>
  </si>
  <si>
    <t>Výplně otvorů konstrukcí ze sádrokartonových desek ztužující výplň otvoru pro dveře s UA a UW profilem, výšky příčky přes 2,75 do 3,25 m nebo zátěže dveřního křídla přes 25 kg</t>
  </si>
  <si>
    <t>1965028015</t>
  </si>
  <si>
    <t>https://podminky.urs.cz/item/CS_URS_2021_02/763181421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</si>
  <si>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</si>
  <si>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</si>
  <si>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-1771732225</t>
  </si>
  <si>
    <t>https://podminky.urs.cz/item/CS_URS_2021_02/998763302</t>
  </si>
  <si>
    <t>130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</si>
  <si>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</si>
  <si>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</si>
  <si>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1083016723</t>
  </si>
  <si>
    <t>https://podminky.urs.cz/item/CS_URS_2021_02/998763381</t>
  </si>
  <si>
    <t>764</t>
  </si>
  <si>
    <t>Konstrukce klempířské</t>
  </si>
  <si>
    <t>764002851</t>
  </si>
  <si>
    <t>Demontáž klempířských konstrukcí oplechování parapetů do suti</t>
  </si>
  <si>
    <t>-1502543736</t>
  </si>
  <si>
    <t>https://podminky.urs.cz/item/CS_URS_2021_02/764002851</t>
  </si>
  <si>
    <t>"1.NP" (2,65)</t>
  </si>
  <si>
    <t>766</t>
  </si>
  <si>
    <t>Konstrukce truhlářské</t>
  </si>
  <si>
    <t>132</t>
  </si>
  <si>
    <t>766 - R1</t>
  </si>
  <si>
    <t>D+M - Dřevěná stěna O1 (podrobněji viz dokumentace)</t>
  </si>
  <si>
    <t>-934246269</t>
  </si>
  <si>
    <t>766441821</t>
  </si>
  <si>
    <t>Demontáž parapetních desek dřevěných nebo plastových šířky do 300 mm délky přes 1 m</t>
  </si>
  <si>
    <t>-1092462619</t>
  </si>
  <si>
    <t>https://podminky.urs.cz/item/CS_URS_2021_02/766441821</t>
  </si>
  <si>
    <t>134</t>
  </si>
  <si>
    <t>766629213</t>
  </si>
  <si>
    <t>Montáž oken dřevěných Příplatek k cenám za tepelnou izolaci mezi ostěním a rámem okna při rovném ostění, připojovací spára tl. do 15 mm, fólie</t>
  </si>
  <si>
    <t>-1094576319</t>
  </si>
  <si>
    <t>https://podminky.urs.cz/item/CS_URS_2021_02/766629213</t>
  </si>
  <si>
    <t>(2,65+4,05*2)</t>
  </si>
  <si>
    <t>766629214</t>
  </si>
  <si>
    <t>Montáž oken dřevěných Příplatek k cenám za tepelnou izolaci mezi ostěním a rámem okna při rovném ostění, připojovací spára tl. do 15 mm, páska</t>
  </si>
  <si>
    <t>-640418829</t>
  </si>
  <si>
    <t>https://podminky.urs.cz/item/CS_URS_2021_02/766629214</t>
  </si>
  <si>
    <t>136</t>
  </si>
  <si>
    <t>766660001</t>
  </si>
  <si>
    <t>Montáž dveřních křídel dřevěných nebo plastových otevíravých do ocelové zárubně povrchově upravených jednokřídlových, šířky do 800 mm</t>
  </si>
  <si>
    <t>-1931532785</t>
  </si>
  <si>
    <t>https://podminky.urs.cz/item/CS_URS_2021_02/766660001</t>
  </si>
  <si>
    <t>61162013</t>
  </si>
  <si>
    <t>dveře jednokřídlé voštinové povrch fóliový plné 700x1970/2100mm</t>
  </si>
  <si>
    <t>-160056328</t>
  </si>
  <si>
    <t>https://podminky.urs.cz/item/CS_URS_2021_02/61162013</t>
  </si>
  <si>
    <t>138</t>
  </si>
  <si>
    <t>766660729</t>
  </si>
  <si>
    <t>Montáž dveřních doplňků dveřního kování interiérového štítku s klikou</t>
  </si>
  <si>
    <t>-184663780</t>
  </si>
  <si>
    <t>https://podminky.urs.cz/item/CS_URS_2021_02/766660729</t>
  </si>
  <si>
    <t>54914620</t>
  </si>
  <si>
    <t>kování dveřní vrchní klika včetně rozet/štítku a montážního materiálu</t>
  </si>
  <si>
    <t>-1964459702</t>
  </si>
  <si>
    <t>https://podminky.urs.cz/item/CS_URS_2021_02/54914620</t>
  </si>
  <si>
    <t>140</t>
  </si>
  <si>
    <t>998766102</t>
  </si>
  <si>
    <t>Přesun hmot pro konstrukce truhlářské stanovený z hmotnosti přesunovaného materiálu vodorovná dopravní vzdálenost do 50 m v objektech výšky přes 6 do 12 m</t>
  </si>
  <si>
    <t>-273636287</t>
  </si>
  <si>
    <t>https://podminky.urs.cz/item/CS_URS_2021_02/998766102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</si>
  <si>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</si>
  <si>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</si>
  <si>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1273602911</t>
  </si>
  <si>
    <t>https://podminky.urs.cz/item/CS_URS_2021_02/998766181</t>
  </si>
  <si>
    <t>767</t>
  </si>
  <si>
    <t>Konstrukce zámečnické</t>
  </si>
  <si>
    <t>142</t>
  </si>
  <si>
    <t>767161126</t>
  </si>
  <si>
    <t>Montáž zábradlí rovného z trubek nebo tenkostěnných profilů na ocelovou konstrukci, hmotnosti 1 m zábradlí přes 20 do 30 kg</t>
  </si>
  <si>
    <t>-1813938638</t>
  </si>
  <si>
    <t>https://podminky.urs.cz/item/CS_URS_2021_02/767161126</t>
  </si>
  <si>
    <t>Poznámka k položce:_x000D_
bude využito stávající uříznuté části na novém místě</t>
  </si>
  <si>
    <t>767646510</t>
  </si>
  <si>
    <t>Montáž dveří ocelových protipožárních uzávěrů jednokřídlových</t>
  </si>
  <si>
    <t>968702621</t>
  </si>
  <si>
    <t>https://podminky.urs.cz/item/CS_URS_2021_02/767646510</t>
  </si>
  <si>
    <t>144</t>
  </si>
  <si>
    <t>55341167</t>
  </si>
  <si>
    <t>dveře jednokřídlé ocelové protipožární EW 15, 30, 45 D1 700x2000mm</t>
  </si>
  <si>
    <t>-1749125516</t>
  </si>
  <si>
    <t>https://podminky.urs.cz/item/CS_URS_2021_02/55341167</t>
  </si>
  <si>
    <t>55341169</t>
  </si>
  <si>
    <t>dveře jednokřídlé ocelové protipožární EW 15, 30, 45 D1 900x2000mm</t>
  </si>
  <si>
    <t>-1581291944</t>
  </si>
  <si>
    <t>https://podminky.urs.cz/item/CS_URS_2021_02/55341169</t>
  </si>
  <si>
    <t>146</t>
  </si>
  <si>
    <t>5534116R</t>
  </si>
  <si>
    <t>dveře jednokřídlé ocelové protipožární EW 60 D1 900x2000mm</t>
  </si>
  <si>
    <t>-1787678381</t>
  </si>
  <si>
    <t>767646522</t>
  </si>
  <si>
    <t>Montáž dveří ocelových protipožárních uzávěrů dvoukřídlových, výšky přes 1970 do 2200 mm</t>
  </si>
  <si>
    <t>1136809296</t>
  </si>
  <si>
    <t>https://podminky.urs.cz/item/CS_URS_2021_02/767646522</t>
  </si>
  <si>
    <t>148</t>
  </si>
  <si>
    <t>55341173</t>
  </si>
  <si>
    <t>dveře dvoukřídlé ocelové protipožární EW 15, 30, 45 D1 1400x2000mm</t>
  </si>
  <si>
    <t>1815810692</t>
  </si>
  <si>
    <t>https://podminky.urs.cz/item/CS_URS_2021_02/55341173</t>
  </si>
  <si>
    <t>767649191</t>
  </si>
  <si>
    <t>Montáž dveří ocelových doplňků dveří samozavírače hydraulického</t>
  </si>
  <si>
    <t>-798949807</t>
  </si>
  <si>
    <t>https://podminky.urs.cz/item/CS_URS_2021_02/767649191</t>
  </si>
  <si>
    <t>150</t>
  </si>
  <si>
    <t>54917265</t>
  </si>
  <si>
    <t>samozavírač dveří hydraulický</t>
  </si>
  <si>
    <t>1242686661</t>
  </si>
  <si>
    <t>https://podminky.urs.cz/item/CS_URS_2021_02/54917265</t>
  </si>
  <si>
    <t>767649195</t>
  </si>
  <si>
    <t>Montáž dveří ocelových doplňků dveří speciálního zámku</t>
  </si>
  <si>
    <t>-128178395</t>
  </si>
  <si>
    <t>https://podminky.urs.cz/item/CS_URS_2021_02/767649195</t>
  </si>
  <si>
    <t>152</t>
  </si>
  <si>
    <t>767 - R1</t>
  </si>
  <si>
    <t>samozamykací zámek</t>
  </si>
  <si>
    <t>127639821</t>
  </si>
  <si>
    <t>767833801</t>
  </si>
  <si>
    <t>Demontáž vnitřních kovových žebříků přímých délky do 2 m</t>
  </si>
  <si>
    <t>-959447815</t>
  </si>
  <si>
    <t>https://podminky.urs.cz/item/CS_URS_2021_02/767833801</t>
  </si>
  <si>
    <t>154</t>
  </si>
  <si>
    <t>767861002</t>
  </si>
  <si>
    <t>Montáž vnitřních kovových žebříků přímých délky do 2 m, ukotvených do ocelové konstrukce</t>
  </si>
  <si>
    <t>1215831484</t>
  </si>
  <si>
    <t>https://podminky.urs.cz/item/CS_URS_2021_02/767861002</t>
  </si>
  <si>
    <t>Poznámka k položce:_x000D_
bude využit stávající žebřík</t>
  </si>
  <si>
    <t>767996703</t>
  </si>
  <si>
    <t>Demontáž ostatních zámečnických konstrukcí o hmotnosti jednotlivých dílů řezáním přes 100 do 250 kg</t>
  </si>
  <si>
    <t>kg</t>
  </si>
  <si>
    <t>-2113924883</t>
  </si>
  <si>
    <t>https://podminky.urs.cz/item/CS_URS_2021_02/767996703</t>
  </si>
  <si>
    <t>156</t>
  </si>
  <si>
    <t>998767102</t>
  </si>
  <si>
    <t>Přesun hmot pro zámečnické konstrukce stanovený z hmotnosti přesunovaného materiálu vodorovná dopravní vzdálenost do 50 m v objektech výšky přes 6 do 12 m</t>
  </si>
  <si>
    <t>-462082310</t>
  </si>
  <si>
    <t>https://podminky.urs.cz/item/CS_URS_2021_02/998767102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</si>
  <si>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</si>
  <si>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</si>
  <si>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1756203186</t>
  </si>
  <si>
    <t>https://podminky.urs.cz/item/CS_URS_2021_02/998767181</t>
  </si>
  <si>
    <t>771</t>
  </si>
  <si>
    <t>Podlahy z dlaždic</t>
  </si>
  <si>
    <t>158</t>
  </si>
  <si>
    <t>771111011</t>
  </si>
  <si>
    <t>Příprava podkladu před provedením dlažby vysátí podlah</t>
  </si>
  <si>
    <t>-2053604428</t>
  </si>
  <si>
    <t>https://podminky.urs.cz/item/CS_URS_2021_02/771111011</t>
  </si>
  <si>
    <t>771121011</t>
  </si>
  <si>
    <t>Příprava podkladu před provedením dlažby nátěr penetrační na podlahu</t>
  </si>
  <si>
    <t>-343782377</t>
  </si>
  <si>
    <t>https://podminky.urs.cz/item/CS_URS_2021_02/771121011</t>
  </si>
  <si>
    <t>160</t>
  </si>
  <si>
    <t>771151012</t>
  </si>
  <si>
    <t>Příprava podkladu před provedením dlažby samonivelační stěrka min.pevnosti 20 MPa, tloušťky přes 3 do 5 mm</t>
  </si>
  <si>
    <t>1962719914</t>
  </si>
  <si>
    <t>https://podminky.urs.cz/item/CS_URS_2021_02/771151012</t>
  </si>
  <si>
    <t>Poznámka k položce:_x000D_
uvažováno cca 50% plochy</t>
  </si>
  <si>
    <t>771474112</t>
  </si>
  <si>
    <t>Montáž soklů z dlaždic keramických lepených flexibilním lepidlem rovných, výšky přes 65 do 90 mm</t>
  </si>
  <si>
    <t>176684283</t>
  </si>
  <si>
    <t>https://podminky.urs.cz/item/CS_URS_2021_02/771474112</t>
  </si>
  <si>
    <t>"m.č. -111" (11,32-(0,9+1,2+1,5))</t>
  </si>
  <si>
    <t>"m.č. -112" (12,72-(0,7+0,9+1,1))</t>
  </si>
  <si>
    <t>"m.č. -114" (64,45+3,725+3,805-(0,9+1,2))</t>
  </si>
  <si>
    <t>"m.č. -112a" (12,64-(0,7))</t>
  </si>
  <si>
    <t>162</t>
  </si>
  <si>
    <t>59761338</t>
  </si>
  <si>
    <t>sokl-dlažba keramická slinutá hladká do interiéru i exteriéru 445x85mm</t>
  </si>
  <si>
    <t>653999394</t>
  </si>
  <si>
    <t>https://podminky.urs.cz/item/CS_URS_2021_02/59761338</t>
  </si>
  <si>
    <t>99,56*2,44444 'Přepočtené koeficientem množství</t>
  </si>
  <si>
    <t>771571810</t>
  </si>
  <si>
    <t>Demontáž podlah z dlaždic keramických kladených do malty</t>
  </si>
  <si>
    <t>-1089485388</t>
  </si>
  <si>
    <t>https://podminky.urs.cz/item/CS_URS_2021_02/771571810</t>
  </si>
  <si>
    <t>"m.č. -110" (1,23)</t>
  </si>
  <si>
    <t>"m.č. -112" (3,35)</t>
  </si>
  <si>
    <t>"m.č. -113" (9,16)</t>
  </si>
  <si>
    <t>"m.č. -227" (138,27)</t>
  </si>
  <si>
    <t>164</t>
  </si>
  <si>
    <t>771574262</t>
  </si>
  <si>
    <t>Montáž podlah z dlaždic keramických lepených flexibilním lepidlem velkoformátových pro vysoké mechanické zatížení protiskluzných nebo reliéfních (bezbariérových) přes 4 do 6 ks/m2</t>
  </si>
  <si>
    <t>-1055926797</t>
  </si>
  <si>
    <t>https://podminky.urs.cz/item/CS_URS_2021_02/771574262</t>
  </si>
  <si>
    <t>"m.č. -111" (6,11)</t>
  </si>
  <si>
    <t>"m.č. -114" (138,05)</t>
  </si>
  <si>
    <t>"m.č. -112a" (8,55)</t>
  </si>
  <si>
    <t>59761420</t>
  </si>
  <si>
    <t>dlažba velkoformátová keramická slinutá protiskluzná do interiéru i exteriéru pro vysoké mechanické namáhání přes 4 do 6ks/m2</t>
  </si>
  <si>
    <t>1141868358</t>
  </si>
  <si>
    <t>https://podminky.urs.cz/item/CS_URS_2021_02/59761420</t>
  </si>
  <si>
    <t>165,89*1,15 'Přepočtené koeficientem množství</t>
  </si>
  <si>
    <t>166</t>
  </si>
  <si>
    <t>771591112</t>
  </si>
  <si>
    <t>Izolace podlahy pod dlažbu nátěrem nebo stěrkou ve dvou vrstvách</t>
  </si>
  <si>
    <t>551737207</t>
  </si>
  <si>
    <t>https://podminky.urs.cz/item/CS_URS_2021_02/771591112</t>
  </si>
  <si>
    <t>771592011</t>
  </si>
  <si>
    <t>Čištění vnitřních ploch po položení dlažby podlah nebo schodišť chemickými prostředky</t>
  </si>
  <si>
    <t>-407331223</t>
  </si>
  <si>
    <t>https://podminky.urs.cz/item/CS_URS_2021_02/771592011</t>
  </si>
  <si>
    <t>168</t>
  </si>
  <si>
    <t>998771102</t>
  </si>
  <si>
    <t>Přesun hmot pro podlahy z dlaždic stanovený z hmotnosti přesunovaného materiálu vodorovná dopravní vzdálenost do 50 m v objektech výšky přes 6 do 12 m</t>
  </si>
  <si>
    <t>1671472347</t>
  </si>
  <si>
    <t>https://podminky.urs.cz/item/CS_URS_2021_02/998771102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</si>
  <si>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</si>
  <si>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</si>
  <si>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-1753506019</t>
  </si>
  <si>
    <t>https://podminky.urs.cz/item/CS_URS_2021_02/998771181</t>
  </si>
  <si>
    <t>781</t>
  </si>
  <si>
    <t>Dokončovací práce - obklady</t>
  </si>
  <si>
    <t>170</t>
  </si>
  <si>
    <t>781111011</t>
  </si>
  <si>
    <t>Příprava podkladu před provedením obkladu oprášení (ometení) stěny</t>
  </si>
  <si>
    <t>1802208787</t>
  </si>
  <si>
    <t>https://podminky.urs.cz/item/CS_URS_2021_02/781111011</t>
  </si>
  <si>
    <t>781121011</t>
  </si>
  <si>
    <t>Příprava podkladu před provedením obkladu nátěr penetrační na stěnu</t>
  </si>
  <si>
    <t>1472939184</t>
  </si>
  <si>
    <t>https://podminky.urs.cz/item/CS_URS_2021_02/781121011</t>
  </si>
  <si>
    <t>172</t>
  </si>
  <si>
    <t>781131112</t>
  </si>
  <si>
    <t>Izolace stěny pod obklad izolace nátěrem nebo stěrkou ve dvou vrstvách</t>
  </si>
  <si>
    <t>-913429335</t>
  </si>
  <si>
    <t>https://podminky.urs.cz/item/CS_URS_2021_02/781131112</t>
  </si>
  <si>
    <t>"m.č. -113" ((2,735+1,91)*2-(0,7+0,8*2))*0,15+(0,8*2)*2</t>
  </si>
  <si>
    <t>781471810</t>
  </si>
  <si>
    <t>Demontáž obkladů z dlaždic keramických kladených do malty</t>
  </si>
  <si>
    <t>-2040988540</t>
  </si>
  <si>
    <t>https://podminky.urs.cz/item/CS_URS_2021_02/781471810</t>
  </si>
  <si>
    <t>"m.č. -112" ((1,08+1,16+1,86+1,1)*2-(0,6+0,65*2))*1,5</t>
  </si>
  <si>
    <t>"m.č. -113" ((1,9+1,1+2,53+1,86)*2-(0,65*5))*1,5+((1,23+0,88+1,23+0,88)*2-(0,65*2))*2,22</t>
  </si>
  <si>
    <t>174</t>
  </si>
  <si>
    <t>781474113</t>
  </si>
  <si>
    <t>Montáž obkladů vnitřních stěn z dlaždic keramických lepených flexibilním lepidlem maloformátových hladkých přes 12 do 19 ks/m2</t>
  </si>
  <si>
    <t>-1940794958</t>
  </si>
  <si>
    <t>https://podminky.urs.cz/item/CS_URS_2021_02/781474113</t>
  </si>
  <si>
    <t>"m.č. -113" ((2,735+1,91)*2-(0,7))*2</t>
  </si>
  <si>
    <t>59761071</t>
  </si>
  <si>
    <t>obklad keramický hladký přes 12 do 19ks/m2</t>
  </si>
  <si>
    <t>-408879049</t>
  </si>
  <si>
    <t>https://podminky.urs.cz/item/CS_URS_2021_02/59761071</t>
  </si>
  <si>
    <t>17,18*1,1 'Přepočtené koeficientem množství</t>
  </si>
  <si>
    <t>176</t>
  </si>
  <si>
    <t>781494111</t>
  </si>
  <si>
    <t>Obklad - dokončující práce profily ukončovací lepené flexibilním lepidlem rohové</t>
  </si>
  <si>
    <t>1430072245</t>
  </si>
  <si>
    <t>https://podminky.urs.cz/item/CS_URS_2021_02/781494111</t>
  </si>
  <si>
    <t>"m.č. -113" (2)</t>
  </si>
  <si>
    <t>781494211</t>
  </si>
  <si>
    <t>Obklad - dokončující práce profily ukončovací lepené flexibilním lepidlem vanové</t>
  </si>
  <si>
    <t>-411221114</t>
  </si>
  <si>
    <t>https://podminky.urs.cz/item/CS_URS_2021_02/781494211</t>
  </si>
  <si>
    <t>"m.č. -113" (0,8*2)</t>
  </si>
  <si>
    <t>178</t>
  </si>
  <si>
    <t>781494511</t>
  </si>
  <si>
    <t>Obklad - dokončující práce profily ukončovací lepené flexibilním lepidlem ukončovací</t>
  </si>
  <si>
    <t>1127661123</t>
  </si>
  <si>
    <t>https://podminky.urs.cz/item/CS_URS_2021_02/781494511</t>
  </si>
  <si>
    <t>"m.č. -113" ((2,735+1,91)*2-(0,7))</t>
  </si>
  <si>
    <t>781495211</t>
  </si>
  <si>
    <t>Čištění vnitřních ploch po provedení obkladu stěn chemickými prostředky</t>
  </si>
  <si>
    <t>1446835114</t>
  </si>
  <si>
    <t>https://podminky.urs.cz/item/CS_URS_2021_02/781495211</t>
  </si>
  <si>
    <t>180</t>
  </si>
  <si>
    <t>998781102</t>
  </si>
  <si>
    <t>Přesun hmot pro obklady keramické stanovený z hmotnosti přesunovaného materiálu vodorovná dopravní vzdálenost do 50 m v objektech výšky přes 6 do 12 m</t>
  </si>
  <si>
    <t>1518664966</t>
  </si>
  <si>
    <t>https://podminky.urs.cz/item/CS_URS_2021_02/998781102</t>
  </si>
  <si>
    <t>998781181</t>
  </si>
  <si>
    <t>Přesun hmot pro obklady keramické stanovený z hmotnosti přesunovaného materiálu Příplatek k cenám za přesun prováděný bez použití mechanizace pro jakoukoliv výšku objektu</t>
  </si>
  <si>
    <t>-1690309715</t>
  </si>
  <si>
    <t>https://podminky.urs.cz/item/CS_URS_2021_02/998781181</t>
  </si>
  <si>
    <t>783</t>
  </si>
  <si>
    <t>Dokončovací práce - nátěry</t>
  </si>
  <si>
    <t>182</t>
  </si>
  <si>
    <t>783301311</t>
  </si>
  <si>
    <t>Příprava podkladu zámečnických konstrukcí před provedením nátěru odmaštění odmašťovačem vodou ředitelným</t>
  </si>
  <si>
    <t>-333751114</t>
  </si>
  <si>
    <t>https://podminky.urs.cz/item/CS_URS_2021_02/783301311</t>
  </si>
  <si>
    <t>783301401</t>
  </si>
  <si>
    <t>Příprava podkladu zámečnických konstrukcí před provedením nátěru ometení</t>
  </si>
  <si>
    <t>1028188300</t>
  </si>
  <si>
    <t>https://podminky.urs.cz/item/CS_URS_2021_02/783301401</t>
  </si>
  <si>
    <t>184</t>
  </si>
  <si>
    <t>783306807</t>
  </si>
  <si>
    <t>Odstranění nátěrů ze zámečnických konstrukcí odstraňovačem nátěrů s obroušením</t>
  </si>
  <si>
    <t>-56791259</t>
  </si>
  <si>
    <t>https://podminky.urs.cz/item/CS_URS_2021_02/783306807</t>
  </si>
  <si>
    <t>783314201</t>
  </si>
  <si>
    <t>Základní antikorozní nátěr zámečnických konstrukcí jednonásobný syntetický standardní</t>
  </si>
  <si>
    <t>2108012614</t>
  </si>
  <si>
    <t>https://podminky.urs.cz/item/CS_URS_2021_02/783314201</t>
  </si>
  <si>
    <t>186</t>
  </si>
  <si>
    <t>783314203</t>
  </si>
  <si>
    <t>Základní antikorozní nátěr zámečnických konstrukcí jednonásobný syntetický samozákladující</t>
  </si>
  <si>
    <t>-641939763</t>
  </si>
  <si>
    <t>https://podminky.urs.cz/item/CS_URS_2021_02/783314203</t>
  </si>
  <si>
    <t>"nové překlady"</t>
  </si>
  <si>
    <t>"IPE140 (0,55 m2/m)"</t>
  </si>
  <si>
    <t>(2,5*3+2,39*2+1,4*2+1,9)*0,55</t>
  </si>
  <si>
    <t>783315101</t>
  </si>
  <si>
    <t>Mezinátěr zámečnických konstrukcí jednonásobný syntetický standardní</t>
  </si>
  <si>
    <t>593498702</t>
  </si>
  <si>
    <t>https://podminky.urs.cz/item/CS_URS_2021_02/783315101</t>
  </si>
  <si>
    <t>188</t>
  </si>
  <si>
    <t>783317101</t>
  </si>
  <si>
    <t>Krycí nátěr (email) zámečnických konstrukcí jednonásobný syntetický standardní</t>
  </si>
  <si>
    <t>-1226733636</t>
  </si>
  <si>
    <t>https://podminky.urs.cz/item/CS_URS_2021_02/783317101</t>
  </si>
  <si>
    <t>"nátěr žebříku a zábradlí ve strojovně VZT" (5)</t>
  </si>
  <si>
    <t>"nátěr dveřních zárubní" (6)*1,5</t>
  </si>
  <si>
    <t>784</t>
  </si>
  <si>
    <t>Dokončovací práce - malby a tapety</t>
  </si>
  <si>
    <t>784111001</t>
  </si>
  <si>
    <t>Oprášení (ometení) podkladu v místnostech výšky do 3,80 m</t>
  </si>
  <si>
    <t>-1011420712</t>
  </si>
  <si>
    <t>https://podminky.urs.cz/item/CS_URS_2021_02/784111001</t>
  </si>
  <si>
    <t>190</t>
  </si>
  <si>
    <t>784171101</t>
  </si>
  <si>
    <t>Zakrytí nemalovaných ploch (materiál ve specifikaci) včetně pozdějšího odkrytí podlah</t>
  </si>
  <si>
    <t>-751015074</t>
  </si>
  <si>
    <t>https://podminky.urs.cz/item/CS_URS_2021_02/784171101</t>
  </si>
  <si>
    <t>58124844</t>
  </si>
  <si>
    <t>fólie pro malířské potřeby zakrývací tl 25µ 4x5m</t>
  </si>
  <si>
    <t>14811374</t>
  </si>
  <si>
    <t>https://podminky.urs.cz/item/CS_URS_2021_02/58124844</t>
  </si>
  <si>
    <t>349,34*1,05 'Přepočtené koeficientem množství</t>
  </si>
  <si>
    <t>192</t>
  </si>
  <si>
    <t>784181101</t>
  </si>
  <si>
    <t>Penetrace podkladu jednonásobná základní akrylátová v místnostech výšky do 3,80 m</t>
  </si>
  <si>
    <t>-758103284</t>
  </si>
  <si>
    <t>https://podminky.urs.cz/item/CS_URS_2021_02/784181101</t>
  </si>
  <si>
    <t>784211101</t>
  </si>
  <si>
    <t>Malby z malířských směsí otěruvzdorných za mokra dvojnásobné, bílé za mokra otěruvzdorné výborně v místnostech výšky do 3,80 m</t>
  </si>
  <si>
    <t>740086614</t>
  </si>
  <si>
    <t>https://podminky.urs.cz/item/CS_URS_2021_02/784211101</t>
  </si>
  <si>
    <t>"m.č. 110" (20,04+(5,62*3)*0,21*2)+(18,74)*4,27+(1,215+2,79*2)*0,35-(0,9*2,35)</t>
  </si>
  <si>
    <t>"m.č. -110" (28,82+(5,35*4+2,33*2)*0,24*2)+(24,54)*5,08-(0,9*2+0,42*1,6*2)</t>
  </si>
  <si>
    <t>"m.č. -111" (6,11+(2,87)*0,24*2)+(11,32)*5,08-((0,9+1,2)*2+1,5*2,45)</t>
  </si>
  <si>
    <t>"m.č. -112" (8,18)+(12,72)*2,2-((0,7+0,9)*2+1,1*2,15)</t>
  </si>
  <si>
    <t>"m.č. -113" (5)+(9,28)*0,2</t>
  </si>
  <si>
    <t>"m.č. -114" (138,05)+(64,45+3,725+3,805)*4,5-((0,7+0,9+1,2)*2+2,2*3,3*3+2,04*3,29+(0,41*2+2,23)*1,6)</t>
  </si>
  <si>
    <t>"m.č. -112a" (8,55+(3,48*2)*0,24*2+1,58*0,83)+(12,64)*2,64-(0,7*2)</t>
  </si>
  <si>
    <t>"2.NP"</t>
  </si>
  <si>
    <t>"m.č. -227" (138,27+(3,325+1,6*6+1,565*6+1,155*6+2,13*7+1,305*7+1,565*7+1,535*7)*0,22*2+(2,92*2+3,525*2+1,195*2)*0,57*2)</t>
  </si>
  <si>
    <t>(5,84+19,09+19,89+18,32+51,06+22,73+22,675)*3,11-(0,9*2+1,92*0,65+0,9*2,05*12*2)+(0,9+2,05*2)*0,2+((0,9+2,05*2)*11)*0,3</t>
  </si>
  <si>
    <t>HZS</t>
  </si>
  <si>
    <t>Hodinové zúčtovací sazby</t>
  </si>
  <si>
    <t>194</t>
  </si>
  <si>
    <t>HZS1292</t>
  </si>
  <si>
    <t>Hodinové zúčtovací sazby profesí HSV zemní a pomocné práce stavební dělník</t>
  </si>
  <si>
    <t>hod</t>
  </si>
  <si>
    <t>512</t>
  </si>
  <si>
    <t>-872888668</t>
  </si>
  <si>
    <t>https://podminky.urs.cz/item/CS_URS_2021_02/HZS1292</t>
  </si>
  <si>
    <t>Poznámka k položce:_x000D_
různé drobné stavební činnosti a práce</t>
  </si>
  <si>
    <t>N00</t>
  </si>
  <si>
    <t>PBŘ</t>
  </si>
  <si>
    <t>PBŘ - 1</t>
  </si>
  <si>
    <t>D+M - značení únikových cest, uzávěrů, atp.</t>
  </si>
  <si>
    <t>1800548466</t>
  </si>
  <si>
    <t>196</t>
  </si>
  <si>
    <t>44932114</t>
  </si>
  <si>
    <t>přístroj hasicí ruční práškový 6kg 21A, 113B</t>
  </si>
  <si>
    <t>1226032575</t>
  </si>
  <si>
    <t>https://podminky.urs.cz/item/CS_URS_2021_02/44932114</t>
  </si>
  <si>
    <t>Poznámka k položce:_x000D_
vč. držáku na zeď</t>
  </si>
  <si>
    <t>44932115</t>
  </si>
  <si>
    <t>přístroj hasicí ruční práškové 6kg 34A, 183B</t>
  </si>
  <si>
    <t>-176245584</t>
  </si>
  <si>
    <t>198</t>
  </si>
  <si>
    <t>PBŘ - 2</t>
  </si>
  <si>
    <t>D+M - dotěsnění požárních prostupů</t>
  </si>
  <si>
    <t>-746321716</t>
  </si>
  <si>
    <t>1-D.1.4.1 - Vzduchotechnika</t>
  </si>
  <si>
    <t>Ing. David Němec</t>
  </si>
  <si>
    <t>1 - Klimatizace archivu</t>
  </si>
  <si>
    <t>2 - Větrání WC</t>
  </si>
  <si>
    <t>3 - Výměna stávající VZT</t>
  </si>
  <si>
    <t>D1 - Ostatní</t>
  </si>
  <si>
    <t>D2 - Ostatní náklady</t>
  </si>
  <si>
    <t>Klimatizace archivu</t>
  </si>
  <si>
    <t>1.1</t>
  </si>
  <si>
    <t>VZT jednotka přívodně/odvodní s integrovaným zdrojem chladu, kapalinovou rekuperací, elektrickým ohřevem, integrovaným parním zvlhčovačem,2x externím kondenzátorem, vč. 50bm vední chladiva. Jednotka v nerezovém provedení . Vp=2200 m3/h, dp=1200 Pa,Vo=2200 m3/h, dp=1200 Pa, Qch=26kW(R410a), Ohřev 39 kW, Nel=55kW Složení přívodní části: filtr F5, kapalinová rekuperace, integrovaný zdroj chladu, elktrický ohřívač, ventilátor, parní zvlhčovač, filtr F9, klapka, odvodní část: fitr, integrované tepelné čerpadlo, ventilátor, klapka, součástá jednotky je i externí kondenzátor vč. vedení chladiva a integrovaného měření a regulace s komunikačním protokolem</t>
  </si>
  <si>
    <t>ks</t>
  </si>
  <si>
    <t>1.2</t>
  </si>
  <si>
    <t>Vyústka hliníková komfortní dvouřadá, vč. regulace R1 425x140</t>
  </si>
  <si>
    <t>1.3</t>
  </si>
  <si>
    <t>Hranaté potrubí , pozink.plech, vč.tvarovek, spojek, spojovacího a těsnícího materiálu, závěsů, klapek do odboček, síta z tahokovu, třída těsnosti B</t>
  </si>
  <si>
    <t>1.4</t>
  </si>
  <si>
    <t>Tepelná izolace, kaučuk tl.2cm a AL. Polepem, samolepící, rozsah celé přívodní i odvodní vnitřní potrubí ve strojovně</t>
  </si>
  <si>
    <t>1.5</t>
  </si>
  <si>
    <t>Požární izolace, minerální vata tl.4cm a AL. Polepem a, rozsah celé přívodní a odvodní potrubí ve strojovně zařízení č.3</t>
  </si>
  <si>
    <t>1.6a</t>
  </si>
  <si>
    <t>Tlumič hluku kulisový 400x440-1500</t>
  </si>
  <si>
    <t>1.6b</t>
  </si>
  <si>
    <t>Tlumič hluku kulisový 440x400-1500</t>
  </si>
  <si>
    <t>-1887276858</t>
  </si>
  <si>
    <t>1.6c</t>
  </si>
  <si>
    <t>Tlumič hluku kulisový 710x200-3000</t>
  </si>
  <si>
    <t>794079835</t>
  </si>
  <si>
    <t>1.7a</t>
  </si>
  <si>
    <t>Protidešťová žaluzie se sítem proti hmyzu 1600x500</t>
  </si>
  <si>
    <t>1.7b</t>
  </si>
  <si>
    <t>Protidešťová žaluzie se sítem proti hmyzu 700x1500</t>
  </si>
  <si>
    <t>839229304</t>
  </si>
  <si>
    <t>1.8a</t>
  </si>
  <si>
    <t>Požární klapka, ruční, teplotní, s koncovým spínačem 710x200</t>
  </si>
  <si>
    <t>1.8b</t>
  </si>
  <si>
    <t>Požární klapka, ruční, teplotní, s koncovým spínačem 500x200</t>
  </si>
  <si>
    <t>-100887375</t>
  </si>
  <si>
    <t>Větrání WC</t>
  </si>
  <si>
    <t>2.1</t>
  </si>
  <si>
    <t>Odvodní radiální ventilátor do kruhového potrubí d125mm . Vo=230 m3/h, dp=200 Pa, vč. doběhu, manžet VBM</t>
  </si>
  <si>
    <t>2.2</t>
  </si>
  <si>
    <t>Talířový ventil, odvodní, kovový, vč KKK d125</t>
  </si>
  <si>
    <t>2.3</t>
  </si>
  <si>
    <t>Kruhové potrubí SPIRO , pozink.plech , vč.tvarovek, spojek, spojovacího a těsnícího materiálu, závěsů, klapek do odboček, třída těsnosti B DN 125</t>
  </si>
  <si>
    <t>bm</t>
  </si>
  <si>
    <t>2.4</t>
  </si>
  <si>
    <t>Akusticky izolovaná hadice,vč. spojek, spojovacího a těsnícího materiálu, závěsů, DN 125</t>
  </si>
  <si>
    <t>2.5</t>
  </si>
  <si>
    <t>Požární izolace, minerální vata tl.4cm a AL. Polepem a, rozsah celé odvodní potrubí od ventilátoru po venkovní žaluzii</t>
  </si>
  <si>
    <t>2.6</t>
  </si>
  <si>
    <t>Tlumič hluku kruhový D125-600</t>
  </si>
  <si>
    <t>Výměna stávající VZT</t>
  </si>
  <si>
    <t>3.1</t>
  </si>
  <si>
    <t>VZT jednotka přívodně/odvodní se zdrojem chladu, rekuperací, teplovodním ohřevem, externím kondenzátorem. Jednotka ve vnitřním provedení . Vp=3500 m3/h, dp=500 Pa,Vo=3500 m3/h, dp=500 Pa</t>
  </si>
  <si>
    <t>3.2a</t>
  </si>
  <si>
    <t>Tepelné čerpadlo, Qt=11,2kW, Qch=10kW, R410a, vč. luft kitu, vedení chladiva 20bm, konzole</t>
  </si>
  <si>
    <t>3.2b</t>
  </si>
  <si>
    <t>3.3</t>
  </si>
  <si>
    <t>3.4</t>
  </si>
  <si>
    <t>3.5a</t>
  </si>
  <si>
    <t>Tlumič hluku kulisový 1000x250-2000</t>
  </si>
  <si>
    <t>3.5b</t>
  </si>
  <si>
    <t>Tlumič hluku kulisový 1000x250-1800</t>
  </si>
  <si>
    <t>-1083296671</t>
  </si>
  <si>
    <t>3.5c</t>
  </si>
  <si>
    <t>Tlumič hluku kulisový 1000x250-1500</t>
  </si>
  <si>
    <t>1247057555</t>
  </si>
  <si>
    <t>3.5d</t>
  </si>
  <si>
    <t>Tlumič hluku kulisový 800x500-1000</t>
  </si>
  <si>
    <t>285103417</t>
  </si>
  <si>
    <t>3.6</t>
  </si>
  <si>
    <t>Měření a regulace vč. prokabelování a oživení</t>
  </si>
  <si>
    <t>3.7</t>
  </si>
  <si>
    <t>Vizualizace zařízení č. 3 do stávajícího systému MaR OC Nový Smíchov</t>
  </si>
  <si>
    <t>1626951871</t>
  </si>
  <si>
    <t>D1</t>
  </si>
  <si>
    <t>Ostatní</t>
  </si>
  <si>
    <t>Pol137</t>
  </si>
  <si>
    <t>Demontáž a likvidace stávající VZT (potrubí, izolace)</t>
  </si>
  <si>
    <t>Pol138</t>
  </si>
  <si>
    <t>napojení VZT jednotky na vodu a odpad ve strojovně</t>
  </si>
  <si>
    <t>set</t>
  </si>
  <si>
    <t>D2</t>
  </si>
  <si>
    <t>Ostatní náklady</t>
  </si>
  <si>
    <t>Pol139</t>
  </si>
  <si>
    <t>Montáž VZT</t>
  </si>
  <si>
    <t>1376254556</t>
  </si>
  <si>
    <t>Pol140</t>
  </si>
  <si>
    <t>Projekt prováděcí a projekt skutečného provedení</t>
  </si>
  <si>
    <t>Pol141</t>
  </si>
  <si>
    <t>Zaregulování, uvedení do provozu</t>
  </si>
  <si>
    <t>Pol142</t>
  </si>
  <si>
    <t>Dopravné</t>
  </si>
  <si>
    <t>Pol143</t>
  </si>
  <si>
    <t>Stavební přípomoci</t>
  </si>
  <si>
    <t>1-D.1.4.2 - Zdravotechnika</t>
  </si>
  <si>
    <t>ATEPRO s.r.o. - Hlaváčková</t>
  </si>
  <si>
    <t xml:space="preserve">      96 - Bourání konstrukcí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</si>
  <si>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</si>
  <si>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</si>
  <si>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</si>
  <si>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>VRN - Vedlejší rozpočtové náklady</t>
  </si>
  <si>
    <t>C95394-1000/99</t>
  </si>
  <si>
    <t>Osaz kotev prvků 1kg</t>
  </si>
  <si>
    <t xml:space="preserve">"kan.D 32" 3+1                                               </t>
  </si>
  <si>
    <t xml:space="preserve">"kan.D 50" 3                                                 </t>
  </si>
  <si>
    <t xml:space="preserve">"kan.D 110" 9+5*2                                             </t>
  </si>
  <si>
    <t xml:space="preserve">"vod. D 25" 3                                                 </t>
  </si>
  <si>
    <t xml:space="preserve">"pož.G 2" 16                                                </t>
  </si>
  <si>
    <t>42396069</t>
  </si>
  <si>
    <t>Trubk.objímky DN 32-50mm</t>
  </si>
  <si>
    <t xml:space="preserve">3+1+3                                             </t>
  </si>
  <si>
    <t>42396078</t>
  </si>
  <si>
    <t>Trubkové objímky DN 100mm</t>
  </si>
  <si>
    <t>42396081</t>
  </si>
  <si>
    <t>Objímky potr.závěs+guma 25-30 G 3/4"</t>
  </si>
  <si>
    <t>42396085</t>
  </si>
  <si>
    <t>Objímka potr.závěs+guma 68-72 G 2"</t>
  </si>
  <si>
    <t>Bourání konstrukcí</t>
  </si>
  <si>
    <t>C96902-1111</t>
  </si>
  <si>
    <t>Vybour.kanalizační potrubí DN 100mm</t>
  </si>
  <si>
    <t xml:space="preserve">70+5+5                                            </t>
  </si>
  <si>
    <t>C97908-1111</t>
  </si>
  <si>
    <t>Odvoz suti na skládku do 1km *</t>
  </si>
  <si>
    <t xml:space="preserve">2.77+0.09+0.44                                    </t>
  </si>
  <si>
    <t>C97908-2111</t>
  </si>
  <si>
    <t>Vnitrostav doprava suti do 10m *</t>
  </si>
  <si>
    <t>C97908-2121</t>
  </si>
  <si>
    <t>Vnitrostav doprava suti zkd 5m *</t>
  </si>
  <si>
    <t xml:space="preserve">3.3*8                                             </t>
  </si>
  <si>
    <t>90000001</t>
  </si>
  <si>
    <t>Poplatek za skládku - suť netříděná</t>
  </si>
  <si>
    <t xml:space="preserve">3.3+0.09                                          </t>
  </si>
  <si>
    <t>90000041</t>
  </si>
  <si>
    <t>Poplatek za uložení litin.odpadu</t>
  </si>
  <si>
    <t>C97908-1121/01</t>
  </si>
  <si>
    <t>Odvoz suti na skládku za další 1km</t>
  </si>
  <si>
    <t xml:space="preserve">3.3*19                                            </t>
  </si>
  <si>
    <t>C99928-1111</t>
  </si>
  <si>
    <t>Přesun hm v.do 25m *</t>
  </si>
  <si>
    <t>C71346-2112/99</t>
  </si>
  <si>
    <t>Izol potrubí skruž PE spona DN 20</t>
  </si>
  <si>
    <t xml:space="preserve">25+25                                             </t>
  </si>
  <si>
    <t>28770146</t>
  </si>
  <si>
    <t>Izolace PE návlek.D 22/9mm</t>
  </si>
  <si>
    <t>28770392</t>
  </si>
  <si>
    <t>Izolace PE návlek.D 22/30mm</t>
  </si>
  <si>
    <t>C71346-2113/99</t>
  </si>
  <si>
    <t>Izol potrubí skruž PE spona DN 25</t>
  </si>
  <si>
    <t xml:space="preserve">10+10+30                                          </t>
  </si>
  <si>
    <t>28770148</t>
  </si>
  <si>
    <t>Izolace PE návlek.D 28/9mm</t>
  </si>
  <si>
    <t xml:space="preserve">10+30                                             </t>
  </si>
  <si>
    <t>28770393</t>
  </si>
  <si>
    <t>Izolace PE návlek.D 28/30mm</t>
  </si>
  <si>
    <t>C71346-2114/99</t>
  </si>
  <si>
    <t>Izol potrubí skruž PE spona DN 32</t>
  </si>
  <si>
    <t>28770206</t>
  </si>
  <si>
    <t>Izolace PE návlek.D 34/9mm</t>
  </si>
  <si>
    <t>C99871-3102</t>
  </si>
  <si>
    <t>Přesun hm izol.tepel.výška 12m</t>
  </si>
  <si>
    <t>721</t>
  </si>
  <si>
    <t>Zdravotechnika - vnitřní kanalizace</t>
  </si>
  <si>
    <t>C72217-0911</t>
  </si>
  <si>
    <t>Potrubí rPE vsaz odboč D 32</t>
  </si>
  <si>
    <t>C72213-1936</t>
  </si>
  <si>
    <t>Potrubí závit propojení DN 50</t>
  </si>
  <si>
    <t>C72117-1803</t>
  </si>
  <si>
    <t>Dmtž potrubí PVC-D 75</t>
  </si>
  <si>
    <t xml:space="preserve">5+40                                              </t>
  </si>
  <si>
    <t>C72114-0802</t>
  </si>
  <si>
    <t>Dmtž potrubí lit -DN 100</t>
  </si>
  <si>
    <t>C72114-0806</t>
  </si>
  <si>
    <t>Dmtž potrubí lit -DN 200</t>
  </si>
  <si>
    <t>C72114-0902</t>
  </si>
  <si>
    <t>Potrubi lit odpadni vsaz odb dn 50</t>
  </si>
  <si>
    <t>55241541</t>
  </si>
  <si>
    <t>Přechodka litina/PPs HTUG DN 50</t>
  </si>
  <si>
    <t>C72114-0905</t>
  </si>
  <si>
    <t>Potrubí lit odpadní vsaz odb DN 100</t>
  </si>
  <si>
    <t>C72114-0915</t>
  </si>
  <si>
    <t>Potrubí lit odpadní propojení DN100</t>
  </si>
  <si>
    <t>55241540</t>
  </si>
  <si>
    <t>Přechodka litina/PPs HTUG DN 100</t>
  </si>
  <si>
    <t>C72114-0907</t>
  </si>
  <si>
    <t>Potrubí lit odpadní vsaz odb DN 150</t>
  </si>
  <si>
    <t>55241545</t>
  </si>
  <si>
    <t>Přechodka litina/PPs HTUG DN 150</t>
  </si>
  <si>
    <t>C72117-0905</t>
  </si>
  <si>
    <t>Potrubí PVC odpadní vsaz odb D 50</t>
  </si>
  <si>
    <t>C72117-3403/98</t>
  </si>
  <si>
    <t>Potrubí z PVC KG Systém ležaté hrdlové DN 150,tl. 3,6 mm</t>
  </si>
  <si>
    <t>C72117-4041/98</t>
  </si>
  <si>
    <t>Potrubí z PP HT Systém připojovací hrdlové DN 32</t>
  </si>
  <si>
    <t>C72117-4042/98</t>
  </si>
  <si>
    <t>Potrubí z PP HT Systém připojovací hrdlové DN 40</t>
  </si>
  <si>
    <t>C72117-4043/98</t>
  </si>
  <si>
    <t>Potrubí z PP HT Systém připojovací hrdlové DN 50</t>
  </si>
  <si>
    <t>C72117-4025/98</t>
  </si>
  <si>
    <t>Potrubí z PP HT Systém odpadní hrdlové DN 100</t>
  </si>
  <si>
    <t>C72217-2213</t>
  </si>
  <si>
    <t>Potrubí PE D 32x3mm</t>
  </si>
  <si>
    <t>C72217-2214</t>
  </si>
  <si>
    <t>Potrubí PE D 40x3,7mm</t>
  </si>
  <si>
    <t>C72119-4103</t>
  </si>
  <si>
    <t>Vyvedení kanal výpustek D 32</t>
  </si>
  <si>
    <t>C72119-4104</t>
  </si>
  <si>
    <t>Vyvedení kanal výpustek D 40</t>
  </si>
  <si>
    <t>C72119-4105</t>
  </si>
  <si>
    <t>Vyvedení kanal výpustek D 50</t>
  </si>
  <si>
    <t>C72119-4107</t>
  </si>
  <si>
    <t>Vyvedení kanal výpustek D 75</t>
  </si>
  <si>
    <t>C72119-4109</t>
  </si>
  <si>
    <t>Vyvedení kanal výpustek D 110</t>
  </si>
  <si>
    <t>C72219-0403</t>
  </si>
  <si>
    <t>Upev vypust DN 25</t>
  </si>
  <si>
    <t>C72219-0405</t>
  </si>
  <si>
    <t>Upev vypust -DN 50</t>
  </si>
  <si>
    <t>R72122-1202</t>
  </si>
  <si>
    <t>Mtž kondenzačního sifonu</t>
  </si>
  <si>
    <t>28701311</t>
  </si>
  <si>
    <t>Sifon odvod.kondezátu HL 138 DN 32</t>
  </si>
  <si>
    <t>C72129-0111</t>
  </si>
  <si>
    <t>Zkouška těs kanal vodou -DN 125</t>
  </si>
  <si>
    <t xml:space="preserve">10+5+2+2                                          </t>
  </si>
  <si>
    <t>C72129-0112</t>
  </si>
  <si>
    <t>Zkouška těs kanal vodou - DN 200</t>
  </si>
  <si>
    <t>C72229-0226</t>
  </si>
  <si>
    <t>Zkouška tlak potr -DN 50</t>
  </si>
  <si>
    <t xml:space="preserve">45+12                                             </t>
  </si>
  <si>
    <t>C99872-1102</t>
  </si>
  <si>
    <t>Přesun hm kanalizace výška 12m</t>
  </si>
  <si>
    <t>722</t>
  </si>
  <si>
    <t>Zdravotechnika - vnitřní vodovod</t>
  </si>
  <si>
    <t>C72213-0216</t>
  </si>
  <si>
    <t>Potrubí ocelzav pozink 11353 DN 50</t>
  </si>
  <si>
    <t>R72217-1221/02</t>
  </si>
  <si>
    <t>Potrubí PPR D 20/2,8 PN 16</t>
  </si>
  <si>
    <t>R72217-1222/01</t>
  </si>
  <si>
    <t>Potrubí PPR D 25/3,5 PN 16</t>
  </si>
  <si>
    <t>R72217-1223/01</t>
  </si>
  <si>
    <t>Potrubí PPR D 32/4,5 PN 16</t>
  </si>
  <si>
    <t>C72219-0223</t>
  </si>
  <si>
    <t>Připoj vodovod pevná DN 25</t>
  </si>
  <si>
    <t>soub</t>
  </si>
  <si>
    <t>C72219-0401</t>
  </si>
  <si>
    <t>Upev vypust DN 15</t>
  </si>
  <si>
    <t xml:space="preserve">(8+1+1)*2+4                                       </t>
  </si>
  <si>
    <t>C72222-0111</t>
  </si>
  <si>
    <t>Nástěnka K 247 G 1/2</t>
  </si>
  <si>
    <t>C72222-0121</t>
  </si>
  <si>
    <t>par</t>
  </si>
  <si>
    <t xml:space="preserve">8+1+1                                             </t>
  </si>
  <si>
    <t>C72222-9102</t>
  </si>
  <si>
    <t>Mtž vodov armatur 1závit G 3/4</t>
  </si>
  <si>
    <t>55196180</t>
  </si>
  <si>
    <t>Kohout kulový vypouš.a dopouš.G 3/4"</t>
  </si>
  <si>
    <t>C72223-9101</t>
  </si>
  <si>
    <t>Mtž vodov armatur 2závit G 1/2</t>
  </si>
  <si>
    <t>55196125</t>
  </si>
  <si>
    <t>Kohouty kulové s vypouš.G 1/2"</t>
  </si>
  <si>
    <t>C72223-9102</t>
  </si>
  <si>
    <t>Mtž vodov armatur 2závit G 3/4</t>
  </si>
  <si>
    <t>55196130</t>
  </si>
  <si>
    <t>Kohouty kulové s vypouš.G 3/4"</t>
  </si>
  <si>
    <t>C72223-9103</t>
  </si>
  <si>
    <t>Mtž vodov armatur 2závit G 1</t>
  </si>
  <si>
    <t xml:space="preserve">1+1+1+1+1+1+1                                     </t>
  </si>
  <si>
    <t>55121193</t>
  </si>
  <si>
    <t>Kulový kohout G 1"</t>
  </si>
  <si>
    <t>55196126</t>
  </si>
  <si>
    <t>Kohouty kulové s vypouš.G 1"</t>
  </si>
  <si>
    <t>42296115</t>
  </si>
  <si>
    <t>Klapka zpětná G 1"</t>
  </si>
  <si>
    <t>42296033</t>
  </si>
  <si>
    <t>Filtr záv.G 1"</t>
  </si>
  <si>
    <t>55196347</t>
  </si>
  <si>
    <t>Ventil pojišťovací G 3/4" x 1" 6,0 bar</t>
  </si>
  <si>
    <t>C72223-9104</t>
  </si>
  <si>
    <t>Mtž vodov armatur 2závit G 5/4</t>
  </si>
  <si>
    <t>55121194</t>
  </si>
  <si>
    <t>Kulový kohout G 5/4"</t>
  </si>
  <si>
    <t>42296121</t>
  </si>
  <si>
    <t>Klapka zpětná G 5/4"</t>
  </si>
  <si>
    <t xml:space="preserve">50+20+20                                          </t>
  </si>
  <si>
    <t>C72229-0234</t>
  </si>
  <si>
    <t>Proplach a dezinfekce -DN 80</t>
  </si>
  <si>
    <t>C99872-2102</t>
  </si>
  <si>
    <t>Přesun hm vodovod výška 12m</t>
  </si>
  <si>
    <t>724</t>
  </si>
  <si>
    <t>Zdravotechnika - strojní vybavení</t>
  </si>
  <si>
    <t>C0921</t>
  </si>
  <si>
    <t>Montáž přečerpávacích zařízení</t>
  </si>
  <si>
    <t>42696362</t>
  </si>
  <si>
    <t>Přečerp.zařízení pro výlevku</t>
  </si>
  <si>
    <t>42696406</t>
  </si>
  <si>
    <t>Přečerp.zaříz.pro WC,umyvad.+sprchu</t>
  </si>
  <si>
    <t>C72414-9101</t>
  </si>
  <si>
    <t>Mtž čerp ponor do 40l bez potubí</t>
  </si>
  <si>
    <t>42697363</t>
  </si>
  <si>
    <t>Čerpadlo kalové, mech.plovák, 2,2kW, 3x400V,výtlak 20-40m,ušlecht.oc.,pr.20mm</t>
  </si>
  <si>
    <t>C72413-9101</t>
  </si>
  <si>
    <t>Mtž čerp křídl píst bez potrubí</t>
  </si>
  <si>
    <t>42696332</t>
  </si>
  <si>
    <t>Čerpadlo cirkulační</t>
  </si>
  <si>
    <t>C99872-4102</t>
  </si>
  <si>
    <t>Stroj vyb přesun hmot vyska -12m</t>
  </si>
  <si>
    <t>C72511-9213/98</t>
  </si>
  <si>
    <t>Zařízení záchodů - montáž klozetových mís závěsných</t>
  </si>
  <si>
    <t>64296842</t>
  </si>
  <si>
    <t>Klozet ker.závěsný</t>
  </si>
  <si>
    <t>64296326</t>
  </si>
  <si>
    <t>Sedátko WC s ocel.úchyty</t>
  </si>
  <si>
    <t>C72611-1204/98</t>
  </si>
  <si>
    <t>Mtž instal.modulu WC do zdiva</t>
  </si>
  <si>
    <t>sada</t>
  </si>
  <si>
    <t>64297026</t>
  </si>
  <si>
    <t>Podomít.systém WC modul</t>
  </si>
  <si>
    <t>64297027</t>
  </si>
  <si>
    <t>Tlačítko 3/6l -modul</t>
  </si>
  <si>
    <t>C72521-9401</t>
  </si>
  <si>
    <t>Mtž umyvadel du na šroub do zdi</t>
  </si>
  <si>
    <t>64297129</t>
  </si>
  <si>
    <t>Umyvadlo ker.š.55cm</t>
  </si>
  <si>
    <t>C72524-9102</t>
  </si>
  <si>
    <t>Mtž mísa sprch</t>
  </si>
  <si>
    <t>C72524-9101</t>
  </si>
  <si>
    <t>Mtž kabina sprch</t>
  </si>
  <si>
    <t>64297013</t>
  </si>
  <si>
    <t>Vanička sprch.ker.1000x800mm</t>
  </si>
  <si>
    <t>200</t>
  </si>
  <si>
    <t>28398913</t>
  </si>
  <si>
    <t>Sprch.dveře posuv.pure š.1000mm</t>
  </si>
  <si>
    <t>202</t>
  </si>
  <si>
    <t>R72533-3350</t>
  </si>
  <si>
    <t>Montáž výlevky</t>
  </si>
  <si>
    <t>204</t>
  </si>
  <si>
    <t>55396118</t>
  </si>
  <si>
    <t>Výlevka nerez+mřížka SLVN 01</t>
  </si>
  <si>
    <t>206</t>
  </si>
  <si>
    <t>C72553-9102/01</t>
  </si>
  <si>
    <t>Mtž ostatních el.ohřívačů 80l</t>
  </si>
  <si>
    <t>208</t>
  </si>
  <si>
    <t>54196101</t>
  </si>
  <si>
    <t>Ohřívač el.smalt.Dražice OKCE 80l st</t>
  </si>
  <si>
    <t>210</t>
  </si>
  <si>
    <t>C72581-0401</t>
  </si>
  <si>
    <t>Ventil rohový -trub T 66 G 1/2</t>
  </si>
  <si>
    <t>212</t>
  </si>
  <si>
    <t>C72581-0403</t>
  </si>
  <si>
    <t>Ventil rohový +trub T 67 G 1/2</t>
  </si>
  <si>
    <t>214</t>
  </si>
  <si>
    <t>C72582-9201</t>
  </si>
  <si>
    <t>Mtž bat umyv a dřez nást chrom</t>
  </si>
  <si>
    <t>216</t>
  </si>
  <si>
    <t>55199940</t>
  </si>
  <si>
    <t>Nást.dřezová baterie s ram.300mm</t>
  </si>
  <si>
    <t>218</t>
  </si>
  <si>
    <t>C72582-9301</t>
  </si>
  <si>
    <t>Mtž baterie umyv a dřez stojánkG1/2</t>
  </si>
  <si>
    <t>220</t>
  </si>
  <si>
    <t>55198689</t>
  </si>
  <si>
    <t>Baterie stoj.umyvadlová s odpad.soupravou</t>
  </si>
  <si>
    <t>222</t>
  </si>
  <si>
    <t>C72584-9200</t>
  </si>
  <si>
    <t>Mtž bat sprch nástěn nastav výška</t>
  </si>
  <si>
    <t>224</t>
  </si>
  <si>
    <t>55198691</t>
  </si>
  <si>
    <t>Baterie sprchová s sprch.soupravou</t>
  </si>
  <si>
    <t>226</t>
  </si>
  <si>
    <t>C72586-9101</t>
  </si>
  <si>
    <t>Mtž uzávěrka zápach -D 40 umyv</t>
  </si>
  <si>
    <t>228</t>
  </si>
  <si>
    <t>55196150</t>
  </si>
  <si>
    <t>Sifon umyvadlovy chrom DN 40mm</t>
  </si>
  <si>
    <t>230</t>
  </si>
  <si>
    <t>C72586-9218</t>
  </si>
  <si>
    <t>Mtž u sifon</t>
  </si>
  <si>
    <t>232</t>
  </si>
  <si>
    <t>55161490</t>
  </si>
  <si>
    <t>Sifon k výlevce</t>
  </si>
  <si>
    <t>234</t>
  </si>
  <si>
    <t>55196725</t>
  </si>
  <si>
    <t>Sifon sprchový chrom DN 50mm</t>
  </si>
  <si>
    <t>236</t>
  </si>
  <si>
    <t>C99872-5102</t>
  </si>
  <si>
    <t>Zařiz předm přesun hmot vyska -12m</t>
  </si>
  <si>
    <t>238</t>
  </si>
  <si>
    <t>VRN</t>
  </si>
  <si>
    <t>Vedlejší rozpočtové náklady</t>
  </si>
  <si>
    <t>C0941/01</t>
  </si>
  <si>
    <t>Vrn HSV - zednické výpomoce</t>
  </si>
  <si>
    <t>240</t>
  </si>
  <si>
    <t>1-D.1.4.3 - Elektroinstalace - silnoproud</t>
  </si>
  <si>
    <t>Ing. Josef Václavek</t>
  </si>
  <si>
    <t xml:space="preserve">    D1 - Rozvaděč R- ARCHIV</t>
  </si>
  <si>
    <t xml:space="preserve">    D2 - Rozvaděč R-HOP</t>
  </si>
  <si>
    <t xml:space="preserve">    D3 - Úložný materiál,spínače, zásuvky, krabice, příslušenství - elektroinstalace NN</t>
  </si>
  <si>
    <t xml:space="preserve">    D4 - Domácí telefon</t>
  </si>
  <si>
    <t xml:space="preserve">    D5 - Kabely</t>
  </si>
  <si>
    <t xml:space="preserve">    D6 - Svítidla </t>
  </si>
  <si>
    <t xml:space="preserve">    D7 - Bleskosvod</t>
  </si>
  <si>
    <t xml:space="preserve">    D8 - Ostatní náklady</t>
  </si>
  <si>
    <t>Rozvaděč R- ARCHIV</t>
  </si>
  <si>
    <t>Pol50</t>
  </si>
  <si>
    <t>Rozvodná skříň např. oceloplech. 600x1200</t>
  </si>
  <si>
    <t>Pol51</t>
  </si>
  <si>
    <t>Proudový chránič 25/4/003</t>
  </si>
  <si>
    <t>Pol52</t>
  </si>
  <si>
    <t>Jistič 6/B/1</t>
  </si>
  <si>
    <t>Pol53</t>
  </si>
  <si>
    <t>Jistič 10/B/1</t>
  </si>
  <si>
    <t>Pol54</t>
  </si>
  <si>
    <t>Jistič 16/B/1</t>
  </si>
  <si>
    <t>Pol55</t>
  </si>
  <si>
    <t>Jistič 25/B/3</t>
  </si>
  <si>
    <t>Pol56</t>
  </si>
  <si>
    <t>Jistič 80/D/3</t>
  </si>
  <si>
    <t>Pol57</t>
  </si>
  <si>
    <t>odpojovač 3x125A</t>
  </si>
  <si>
    <t>Pol58</t>
  </si>
  <si>
    <t>pojistky do odpojovače</t>
  </si>
  <si>
    <t>Pol59</t>
  </si>
  <si>
    <t>Hlavní vypínač 3x125A</t>
  </si>
  <si>
    <t>Pol60</t>
  </si>
  <si>
    <t>DV M TNC 255 přepěťová ochrana tř.B</t>
  </si>
  <si>
    <t>Pol61</t>
  </si>
  <si>
    <t>Přípojnice HOP</t>
  </si>
  <si>
    <t>Pol62</t>
  </si>
  <si>
    <t>stykač 2P-230V-16A</t>
  </si>
  <si>
    <t>Pol63</t>
  </si>
  <si>
    <t>Zdroj pro videotelefon</t>
  </si>
  <si>
    <t>Pol64</t>
  </si>
  <si>
    <t>časové relé pro vztč.2</t>
  </si>
  <si>
    <t>Pol65</t>
  </si>
  <si>
    <t>Popis prvků rozvaděče</t>
  </si>
  <si>
    <t>Pol66</t>
  </si>
  <si>
    <t>Vyhotovení finálního schématu rozvaděče</t>
  </si>
  <si>
    <t>Pol67</t>
  </si>
  <si>
    <t>Drobný nespecifikovaný materiál</t>
  </si>
  <si>
    <t>Rozvaděč R-HOP</t>
  </si>
  <si>
    <t>Pol68</t>
  </si>
  <si>
    <t>oceloplech rozvodnice 600x30</t>
  </si>
  <si>
    <t>Pol69</t>
  </si>
  <si>
    <t>náplň</t>
  </si>
  <si>
    <t>Pol70</t>
  </si>
  <si>
    <t>D3</t>
  </si>
  <si>
    <t>Úložný materiál,spínače, zásuvky, krabice, příslušenství - elektroinstalace NN</t>
  </si>
  <si>
    <t>Pol71</t>
  </si>
  <si>
    <t>Přístrojová krabice KU 68</t>
  </si>
  <si>
    <t>Pol14</t>
  </si>
  <si>
    <t>Krabice KO 125</t>
  </si>
  <si>
    <t>Pol15</t>
  </si>
  <si>
    <t>Průraz zdiva nad 35cm</t>
  </si>
  <si>
    <t>Pol16</t>
  </si>
  <si>
    <t>Průraz příčky do 20cm</t>
  </si>
  <si>
    <t>Pol17</t>
  </si>
  <si>
    <t>Průraz příčky nad 20cm</t>
  </si>
  <si>
    <t>Pol18</t>
  </si>
  <si>
    <t>Prostup podlažím</t>
  </si>
  <si>
    <t>Pol19</t>
  </si>
  <si>
    <t>Drážkování pro uložení kabelových tras</t>
  </si>
  <si>
    <t>Pol20</t>
  </si>
  <si>
    <t>Zasekání pro uložení kabelových tras pod omítku</t>
  </si>
  <si>
    <t>Pol21</t>
  </si>
  <si>
    <t>kapsa 10x10cm</t>
  </si>
  <si>
    <t>Pol72</t>
  </si>
  <si>
    <t>Svorkovnice</t>
  </si>
  <si>
    <t>Pol73</t>
  </si>
  <si>
    <t>Konektor RJ45 Cat.6</t>
  </si>
  <si>
    <t>Pol74</t>
  </si>
  <si>
    <t>Přístroj zásuvka datová 1xRJ45</t>
  </si>
  <si>
    <t>Pol75</t>
  </si>
  <si>
    <t>Proměření datové kabeláže</t>
  </si>
  <si>
    <t>Pol76</t>
  </si>
  <si>
    <t>Přístroj zásuvka 230V</t>
  </si>
  <si>
    <t>Pol77</t>
  </si>
  <si>
    <t>Přístroj zásuvka 16A/400V, IP65, komplet, přisazená montáž</t>
  </si>
  <si>
    <t>Pol78</t>
  </si>
  <si>
    <t>Rámeček jednonásobný</t>
  </si>
  <si>
    <t>Pol79</t>
  </si>
  <si>
    <t>Rámeček dvojnásobný</t>
  </si>
  <si>
    <t>Pol80</t>
  </si>
  <si>
    <t>Rámeček trojnásobný</t>
  </si>
  <si>
    <t>Pol81</t>
  </si>
  <si>
    <t>Rámeček pětinásobný</t>
  </si>
  <si>
    <t>Pol82</t>
  </si>
  <si>
    <t>Vypínač č.1 250V/10A</t>
  </si>
  <si>
    <t>Pol83</t>
  </si>
  <si>
    <t>Vypínač č.5 250V/10A</t>
  </si>
  <si>
    <t>Pol84</t>
  </si>
  <si>
    <t>Vypínač č.6 250V/10A</t>
  </si>
  <si>
    <t>Pol85</t>
  </si>
  <si>
    <t>vypínač na povrch 3x32A</t>
  </si>
  <si>
    <t>Pol86</t>
  </si>
  <si>
    <t>vypínač na povrch 3x63A</t>
  </si>
  <si>
    <t>Pol87</t>
  </si>
  <si>
    <t>Zapojení Prvků VZT/ZTI/UT/CHL</t>
  </si>
  <si>
    <t>Pol88</t>
  </si>
  <si>
    <t>provedení pospoje</t>
  </si>
  <si>
    <t>Pol23</t>
  </si>
  <si>
    <t>osazení rozvaděče do 100kg</t>
  </si>
  <si>
    <t>Pol89</t>
  </si>
  <si>
    <t>úprava a vybavení rozvaděče RE v mezipatře</t>
  </si>
  <si>
    <t>Pol90</t>
  </si>
  <si>
    <t>jistič 3x100A do RE</t>
  </si>
  <si>
    <t>Pol91</t>
  </si>
  <si>
    <t>přemístění a přepojení rozvaděče vzt v m.č. 110</t>
  </si>
  <si>
    <t>Pol92</t>
  </si>
  <si>
    <t>Odpojení stávajících rozvaděčů NN od napětí</t>
  </si>
  <si>
    <t>Pol93</t>
  </si>
  <si>
    <t>Demontáž stávajícíhrozvaděčů NN</t>
  </si>
  <si>
    <t>Pol94</t>
  </si>
  <si>
    <t>Demontáž stávajících rušených kabelových tras</t>
  </si>
  <si>
    <t>Pol95</t>
  </si>
  <si>
    <t>Demontáž stávajícíh prvků (kabely, trubky, svítidla, vypínače, zásuvky a další)</t>
  </si>
  <si>
    <t>Pol27</t>
  </si>
  <si>
    <t>Odvoz suti ze staveniště na skládku do 1km</t>
  </si>
  <si>
    <t>Pol28</t>
  </si>
  <si>
    <t>Odvoz dalších hmot za staveniště do 1km</t>
  </si>
  <si>
    <t>Pol29</t>
  </si>
  <si>
    <t>Doprava materiálu na stavbu</t>
  </si>
  <si>
    <t>Pol96</t>
  </si>
  <si>
    <t>D4</t>
  </si>
  <si>
    <t>Domácí telefon</t>
  </si>
  <si>
    <t>Pol97</t>
  </si>
  <si>
    <t>video telefon v archivu včetně tabla</t>
  </si>
  <si>
    <t>Pol99</t>
  </si>
  <si>
    <t>Instalace do R.ARCHIV</t>
  </si>
  <si>
    <t>Pol100</t>
  </si>
  <si>
    <t>oživení</t>
  </si>
  <si>
    <t>Pol101</t>
  </si>
  <si>
    <t>drobný nespec. materiál</t>
  </si>
  <si>
    <t>D5</t>
  </si>
  <si>
    <t>Kabely</t>
  </si>
  <si>
    <t>Pol102</t>
  </si>
  <si>
    <t>Kabel CYKY-J 3 X 2,5mm2 (*)</t>
  </si>
  <si>
    <t>Poznámka k položce:_x000D_
* - délka kabeláže bude odvislá od zvolených technologií a jejich silového napojení</t>
  </si>
  <si>
    <t>Pol103</t>
  </si>
  <si>
    <t>Kabel CYKY-J 3 X 1,5mm2 (*)</t>
  </si>
  <si>
    <t>Pol104</t>
  </si>
  <si>
    <t>Kabel CYKY-J 5 X 1,5mm2 (*)</t>
  </si>
  <si>
    <t>Pol105</t>
  </si>
  <si>
    <t>Kabel CYKY-J 2 X 1,5mm2 (*)</t>
  </si>
  <si>
    <t>Pol106</t>
  </si>
  <si>
    <t>Kabel CYKY-J 5 X 2,5mm2 (*)</t>
  </si>
  <si>
    <t>Pol107</t>
  </si>
  <si>
    <t>Kabel CYKY-J 5 X 4mm2 (*)</t>
  </si>
  <si>
    <t>Pol108</t>
  </si>
  <si>
    <t>Kabel CYKY 4x35mm2 (*)</t>
  </si>
  <si>
    <t>Pol109</t>
  </si>
  <si>
    <t>Kabel CYKY 4x50mm2 (*)</t>
  </si>
  <si>
    <t>Pol110</t>
  </si>
  <si>
    <t>Topný kabel 30W/m (*)</t>
  </si>
  <si>
    <t>Pol111</t>
  </si>
  <si>
    <t>Kabel UTP Cat.6 (*)</t>
  </si>
  <si>
    <t>Pol112</t>
  </si>
  <si>
    <t>Kabel CY 4mm2 (*)</t>
  </si>
  <si>
    <t>Pol113</t>
  </si>
  <si>
    <t>Kabel CY 6mm2 (*)</t>
  </si>
  <si>
    <t>Pol114</t>
  </si>
  <si>
    <t>Kabel CY 10mm2 (*)</t>
  </si>
  <si>
    <t>Pol115</t>
  </si>
  <si>
    <t>Drobná nespecifikovaná kabeláž</t>
  </si>
  <si>
    <t>D6</t>
  </si>
  <si>
    <t xml:space="preserve">Svítidla </t>
  </si>
  <si>
    <t>Pol116</t>
  </si>
  <si>
    <t>svítidla dle přílohy č.2 TZ</t>
  </si>
  <si>
    <t>Pol117</t>
  </si>
  <si>
    <t>osazení a zapojení svítidel , dle instrukcí výrobce příslušného svítidla</t>
  </si>
  <si>
    <t>Pol118</t>
  </si>
  <si>
    <t>drobný upevňovací materiál</t>
  </si>
  <si>
    <t>D7</t>
  </si>
  <si>
    <t>Bleskosvod</t>
  </si>
  <si>
    <t>Pol42</t>
  </si>
  <si>
    <t>Vedení FeZn ø10mm</t>
  </si>
  <si>
    <t>Pol43</t>
  </si>
  <si>
    <t>Svorka (typová dle materiálů) SK</t>
  </si>
  <si>
    <t>Pol44</t>
  </si>
  <si>
    <t>Svorka (typová dle materiálů) SS</t>
  </si>
  <si>
    <t>Pol45</t>
  </si>
  <si>
    <t>Svorka (typová dle materiálů) okapová</t>
  </si>
  <si>
    <t>Pol119</t>
  </si>
  <si>
    <t>Drobný výše nespecifikovaný materiál</t>
  </si>
  <si>
    <t>z mater.</t>
  </si>
  <si>
    <t>Pol46</t>
  </si>
  <si>
    <t>Ochranný nátěr antikorozní</t>
  </si>
  <si>
    <t>Pol47</t>
  </si>
  <si>
    <t>Měření přechodového odporu</t>
  </si>
  <si>
    <t>Pol120</t>
  </si>
  <si>
    <t>Připojení TZB na přípojnici HOP</t>
  </si>
  <si>
    <t>D8</t>
  </si>
  <si>
    <t>Pol49</t>
  </si>
  <si>
    <t>Revize elektroinstalace</t>
  </si>
  <si>
    <t>-1721890960</t>
  </si>
  <si>
    <t>1-D.1.4.4 - Ústřední vytápění</t>
  </si>
  <si>
    <t>Ing. arch. Václav Kolínský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</si>
  <si>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</si>
  <si>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</si>
  <si>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</si>
  <si>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733</t>
  </si>
  <si>
    <t>Ústřední vytápění - rozvodné potrubí</t>
  </si>
  <si>
    <t>733120001</t>
  </si>
  <si>
    <t>M+D Potrubí ocelové závitové DN25, PN6, včetně fitinek, ohybů, izolace, nátěrů, uchycení apod.</t>
  </si>
  <si>
    <t>733120002</t>
  </si>
  <si>
    <t>M+D napojení potrubí DN25 do stávajícího rozvodu.</t>
  </si>
  <si>
    <t>733120003</t>
  </si>
  <si>
    <t>M+D napojení potrubí DN32 do stávajícího rozvodu.</t>
  </si>
  <si>
    <t>733120004</t>
  </si>
  <si>
    <t>Dmtž Potrubí ocelové DN15, PN6, včetně fitinek, ohybů, izolace, nátěrů, uchycení, ekologické likvidace apod.</t>
  </si>
  <si>
    <t>733120005</t>
  </si>
  <si>
    <t>Dmtž Potrubí ocelové DN20, PN6, včetně fitinek, ohybů, izolace, nátěrů, uchycen, ekologické likvidace apod.</t>
  </si>
  <si>
    <t>733120006</t>
  </si>
  <si>
    <t>Dmtž Potrubí ocelové DN25, PN6, včetně fitinek, ohybů, izolace, nátěrů, uchycení, ekologické likvidace apod.</t>
  </si>
  <si>
    <t>733120007</t>
  </si>
  <si>
    <t>Přesun potrubních rozvodů DN32 do nové pozice, včetně nového uchycení, nové izolace, nátěru apod..</t>
  </si>
  <si>
    <t>733120008</t>
  </si>
  <si>
    <t>M+D zaslepení potrubí DN25.</t>
  </si>
  <si>
    <t>998733101</t>
  </si>
  <si>
    <t>Přesun hmot pro rozvody potrubí stanovený z hmotnosti přesunovaného materiálu vodorovná dopravní vzdálenost do 50 m v objektech výšky do 6 m</t>
  </si>
  <si>
    <t>https://podminky.urs.cz/item/CS_URS_2021_02/998733101</t>
  </si>
  <si>
    <t>734</t>
  </si>
  <si>
    <t>Ústřední vytápění - armatury</t>
  </si>
  <si>
    <t>734200001</t>
  </si>
  <si>
    <t>Dmtž připojovacího šroubení nebo termostatického ventilu pro otopná tělesa, ekologické likvidace.</t>
  </si>
  <si>
    <t>734200002</t>
  </si>
  <si>
    <t>Dmtž uzavírací nebo regulační armatury DN25, PN6, ekologické likvidace.</t>
  </si>
  <si>
    <t>734200003</t>
  </si>
  <si>
    <t>Dmtž a zpětná montáž uzavírací nebo regulační armatury DN25, PN6.</t>
  </si>
  <si>
    <t>998734101</t>
  </si>
  <si>
    <t>Přesun hmot pro armatury stanovený z hmotnosti přesunovaného materiálu vodorovná dopravní vzdálenost do 50 m v objektech výšky do 6 m</t>
  </si>
  <si>
    <t>https://podminky.urs.cz/item/CS_URS_2021_02/998734101</t>
  </si>
  <si>
    <t>735</t>
  </si>
  <si>
    <t>Ústřední vytápění - otopná tělesa</t>
  </si>
  <si>
    <t>735150001</t>
  </si>
  <si>
    <t>Dmtž otopného tělesa včetně přípojek a uchycení a jeho ekologická likvidace.</t>
  </si>
  <si>
    <t>-1359014235</t>
  </si>
  <si>
    <t>998735101</t>
  </si>
  <si>
    <t>Přesun hmot pro otopná tělesa stanovený z hmotnosti přesunovaného materiálu vodorovná dopravní vzdálenost do 50 m v objektech výšky do 6 m</t>
  </si>
  <si>
    <t>-997623816</t>
  </si>
  <si>
    <t>https://podminky.urs.cz/item/CS_URS_2021_02/998735101</t>
  </si>
  <si>
    <t>990000001</t>
  </si>
  <si>
    <t>Stavební přípomoce</t>
  </si>
  <si>
    <t>990000002</t>
  </si>
  <si>
    <t>Proplach systému po montáži</t>
  </si>
  <si>
    <t>990000003</t>
  </si>
  <si>
    <t>Vypuštění a napuštění systému</t>
  </si>
  <si>
    <t>990000004</t>
  </si>
  <si>
    <t>Seřízení a zaregulování systému</t>
  </si>
  <si>
    <t>990000005</t>
  </si>
  <si>
    <t>Tlaková zkouška</t>
  </si>
  <si>
    <t>990000006</t>
  </si>
  <si>
    <t>Topná zkouška</t>
  </si>
  <si>
    <t>1-D.1.4.5 - Výtah</t>
  </si>
  <si>
    <t>M - Práce a dodávky M</t>
  </si>
  <si>
    <t xml:space="preserve">    33-M - Montáže dopr.zaříz.,sklad. zař. a váh</t>
  </si>
  <si>
    <t>Práce a dodávky M</t>
  </si>
  <si>
    <t>33-M</t>
  </si>
  <si>
    <t>Montáže dopr.zaříz.,sklad. zař. a váh</t>
  </si>
  <si>
    <t>33003005R</t>
  </si>
  <si>
    <t>Montáž výtah osobní OT 500/1,0 SIMPLEX 2stanice+ 2nástupiště</t>
  </si>
  <si>
    <t>434065710</t>
  </si>
  <si>
    <t>33-M - 1</t>
  </si>
  <si>
    <t>výtah osobní, nosnost 450 kg (5 osob), vč. automatických dveří na nástupištích a veškerého příslušenství (podrobněji viz dokumentace)</t>
  </si>
  <si>
    <t>256</t>
  </si>
  <si>
    <t>-1042941952</t>
  </si>
  <si>
    <t>Poznámka k položce:_x000D_
Provedení - elektrický osobní výtah_x000D_
Jmenovitá nosnost - 450 kg, max. 5 osob_x000D_
Jmenovitá rychlost - 1 m/s_x000D_
Zrychlení/zpomalení - 0,5 m/s2_x000D_
Zdvih - 4,99 m_x000D_
Počet stanic/nástupišť - 2/2_x000D_
Přední vstup - 1_x000D_
Zadní vstup - 1_x000D_
Vnitřní rozměry kabiny - šířka 950 mm, hloubka 1100 mm, výška 2100 mm_x000D_
Dveře - šířka x výška - 800 x 2000 mm, nerez (broušená), stranou posuvné, dvoudílné_x000D_
Materiál - nerez (broušený)_x000D_
Příslušenství - zrcadlo na jedné straně + madlo, sklopné sedátko_x000D_
(podrobnější popis viz dokumentace)</t>
  </si>
  <si>
    <t>330530084</t>
  </si>
  <si>
    <t>Revize osobních výtahů do 5stanic +10nástup</t>
  </si>
  <si>
    <t>362141565</t>
  </si>
  <si>
    <t>1-D.1.4.6 - Regálový systém</t>
  </si>
  <si>
    <t>D1 - Regálový systém</t>
  </si>
  <si>
    <t>REG1</t>
  </si>
  <si>
    <t>Dodávka posuvných regálů (dle specifikace textové a výkresové části)</t>
  </si>
  <si>
    <t>-1739716421</t>
  </si>
  <si>
    <t>REG2</t>
  </si>
  <si>
    <t>Dodávka pojezdových kolejnic</t>
  </si>
  <si>
    <t>-1401931458</t>
  </si>
  <si>
    <t>REG3</t>
  </si>
  <si>
    <t>Elektrický pohon regálů</t>
  </si>
  <si>
    <t>1044364991</t>
  </si>
  <si>
    <t>REG4</t>
  </si>
  <si>
    <t>Ovládací a zamykací systém s elektronickými zámky (na kartu)</t>
  </si>
  <si>
    <t>1982760205</t>
  </si>
  <si>
    <t>REG5</t>
  </si>
  <si>
    <t>Dodávka pojízdných manipulačních schůdků</t>
  </si>
  <si>
    <t>-1341058636</t>
  </si>
  <si>
    <t>REG6</t>
  </si>
  <si>
    <t>Doprava</t>
  </si>
  <si>
    <t>1072168006</t>
  </si>
  <si>
    <t>REG7</t>
  </si>
  <si>
    <t>Montáž</t>
  </si>
  <si>
    <t>606286579</t>
  </si>
  <si>
    <t>REG8</t>
  </si>
  <si>
    <t>Dokumentace, software, zaškolení obsluhy</t>
  </si>
  <si>
    <t>326143067</t>
  </si>
  <si>
    <t>1-VON - Vedlejší a ostatní náklady</t>
  </si>
  <si>
    <t xml:space="preserve">    VRN3 - Zařízení staveniště</t>
  </si>
  <si>
    <t xml:space="preserve">    VRN4 - Inženýrská činnost</t>
  </si>
  <si>
    <t>VRN3</t>
  </si>
  <si>
    <t>Zařízení staveniště</t>
  </si>
  <si>
    <t>030001000</t>
  </si>
  <si>
    <t>1024</t>
  </si>
  <si>
    <t>664500403</t>
  </si>
  <si>
    <t>https://podminky.urs.cz/item/CS_URS_2021_02/030001000</t>
  </si>
  <si>
    <t>Poznámka k položce:_x000D_
Cena je kalkulována jako % podíl z celkových nákladů na stavbu všech objektů</t>
  </si>
  <si>
    <t>VRN4</t>
  </si>
  <si>
    <t>Inženýrská činnost</t>
  </si>
  <si>
    <t>040001000</t>
  </si>
  <si>
    <t>317995829</t>
  </si>
  <si>
    <t>https://podminky.urs.cz/item/CS_URS_2021_02/040001000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</si>
  <si>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</si>
  <si>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</si>
  <si>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</si>
  <si>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</si>
  <si>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</si>
  <si>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</si>
  <si>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</si>
  <si>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</si>
  <si>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</si>
  <si>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</si>
  <si>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</si>
  <si>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</si>
  <si>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</si>
  <si>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</si>
  <si>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</si>
  <si>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</si>
  <si>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</si>
  <si>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</si>
  <si>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</si>
  <si>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</si>
  <si>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</si>
  <si>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</si>
  <si>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</si>
  <si>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</si>
  <si>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</si>
  <si>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</si>
  <si>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</si>
  <si>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</si>
  <si>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</si>
  <si>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</si>
  <si>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</si>
  <si>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</si>
  <si>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</si>
  <si>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</si>
  <si>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</si>
  <si>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</si>
  <si>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</si>
  <si>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</si>
  <si>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</si>
  <si>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</si>
  <si>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</si>
  <si>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</si>
  <si>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</si>
  <si>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</si>
  <si>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</si>
  <si>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</si>
  <si>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</si>
  <si>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</si>
  <si>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</si>
  <si>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</si>
  <si>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</si>
  <si>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</si>
  <si>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</si>
  <si>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</si>
  <si>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</si>
  <si>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</si>
  <si>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</si>
  <si>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</si>
  <si>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</si>
  <si>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</si>
  <si>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</si>
  <si>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</si>
  <si>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</si>
  <si>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</si>
  <si>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</si>
  <si>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</si>
  <si>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</si>
  <si>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</si>
  <si>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</si>
  <si>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</si>
  <si>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</si>
  <si>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</si>
  <si>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</si>
  <si>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</si>
  <si>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</si>
  <si>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</si>
  <si>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</si>
  <si>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</si>
  <si>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</si>
  <si>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</si>
  <si>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</si>
  <si>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</si>
  <si>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</si>
  <si>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</si>
  <si>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</si>
  <si>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</si>
  <si>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</si>
  <si>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</si>
  <si>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</si>
  <si>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</si>
  <si>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</si>
  <si>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</si>
  <si>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</si>
  <si>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</si>
  <si>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</si>
  <si>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</si>
  <si>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</si>
  <si>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</si>
  <si>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</si>
  <si>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</si>
  <si>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</si>
  <si>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</si>
  <si>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</si>
  <si>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</si>
  <si>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</si>
  <si>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</si>
  <si>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</si>
  <si>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</si>
  <si>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</si>
  <si>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</si>
  <si>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</si>
  <si>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</si>
  <si>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</si>
  <si>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</si>
  <si>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</si>
  <si>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</si>
  <si>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</si>
  <si>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</si>
  <si>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</si>
  <si>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</si>
  <si>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</si>
  <si>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</si>
  <si>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</si>
  <si>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</si>
  <si>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</si>
  <si>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</si>
  <si>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</si>
  <si>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</si>
  <si>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</si>
  <si>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</si>
  <si>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</si>
  <si>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</si>
  <si>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</si>
  <si>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</si>
  <si>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</si>
  <si>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</si>
  <si>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</si>
  <si>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</si>
  <si>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</si>
  <si>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</si>
  <si>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</si>
  <si>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</si>
  <si>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</si>
  <si>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</si>
  <si>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</si>
  <si>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</si>
  <si>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</si>
  <si>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</si>
  <si>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</si>
  <si>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</si>
  <si>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</si>
  <si>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</si>
  <si>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</si>
  <si>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</si>
  <si>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</si>
  <si>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</si>
  <si>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</si>
  <si>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</si>
  <si>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</si>
  <si>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</si>
  <si>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</si>
  <si>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</si>
  <si>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</si>
  <si>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</si>
  <si>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</si>
  <si>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</si>
  <si>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</si>
  <si>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</si>
  <si>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</si>
  <si>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</si>
  <si>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</si>
  <si>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</si>
  <si>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</si>
  <si>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</si>
  <si>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</si>
  <si>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</si>
  <si>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</si>
  <si>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</si>
  <si>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</si>
  <si>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</si>
  <si>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</si>
  <si>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</si>
  <si>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040001001</t>
  </si>
  <si>
    <t>Realizační dokumentace zhotovitele stavby</t>
  </si>
  <si>
    <t>výrobní, dílenská a montážní dokumentace</t>
  </si>
  <si>
    <t>040001002</t>
  </si>
  <si>
    <t>Dokumentace skutečného provedení stavby</t>
  </si>
  <si>
    <t>dle §4 Vyhl. č. 499/2006 Sb. o dokumentaci staveb</t>
  </si>
  <si>
    <t>953943211</t>
  </si>
  <si>
    <t>Osazování hasicího přístroje</t>
  </si>
  <si>
    <t>035103001</t>
  </si>
  <si>
    <t>Poznámka k položce:
zajištění rozhodnutí o zvláštním užívání chodníku včetně poplatku za zábor veřejného
prostranství</t>
  </si>
  <si>
    <t>Pronájem ploch, zábor pozemků</t>
  </si>
  <si>
    <t>Svislé přemístění výkopku strojně bez naložení do dopravní nádoby avšak s vyprázdněním dopravní nádoby na hromadu nebo do dopravního prostředku z horniny třídy těžitelnosti I skupiny 1 až 3 při hloubce výkopu přes 8 do 12 m</t>
  </si>
  <si>
    <t>161151104</t>
  </si>
  <si>
    <t>https://podminky.urs.cz/item/CS_URS_2021_02/161151104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</si>
</sst>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5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  <font>
      <sz val="9"/>
      <color rgb="FFFF0000"/>
      <name val="Arial CE"/>
    </font>
    <font>
      <i/>
      <u/>
      <sz val="7"/>
      <color rgb="FF979797"/>
      <name val="Calibri"/>
      <family val="2"/>
      <charset val="238"/>
      <scheme val="minor"/>
    </font>
    <font>
      <sz val="8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0" fillId="0" borderId="0" applyNumberFormat="0" applyFill="0" applyBorder="0" applyAlignment="0" applyProtection="0"/>
    <xf numFmtId="0" fontId="54" fillId="0" borderId="1"/>
    <xf numFmtId="0" fontId="50" fillId="0" borderId="1" applyNumberFormat="0" applyFill="0" applyBorder="0" applyAlignment="0" applyProtection="0"/>
    <xf numFmtId="0" fontId="1" fillId="0" borderId="1"/>
  </cellStyleXfs>
  <cellXfs count="329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5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2" fillId="0" borderId="15" xfId="0" applyNumberFormat="1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4" fontId="2" fillId="0" borderId="16" xfId="0" applyNumberFormat="1" applyFont="1" applyBorder="1" applyAlignment="1">
      <alignment vertical="center"/>
    </xf>
    <xf numFmtId="4" fontId="2" fillId="0" borderId="20" xfId="0" applyNumberFormat="1" applyFont="1" applyBorder="1" applyAlignment="1">
      <alignment vertical="center"/>
    </xf>
    <xf numFmtId="4" fontId="2" fillId="0" borderId="21" xfId="0" applyNumberFormat="1" applyFont="1" applyBorder="1" applyAlignment="1">
      <alignment vertical="center"/>
    </xf>
    <xf numFmtId="166" fontId="2" fillId="0" borderId="21" xfId="0" applyNumberFormat="1" applyFont="1" applyBorder="1" applyAlignment="1">
      <alignment vertical="center"/>
    </xf>
    <xf numFmtId="4" fontId="2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5" fillId="4" borderId="7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right" vertical="center"/>
    </xf>
    <xf numFmtId="0" fontId="5" fillId="4" borderId="8" xfId="0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4" fontId="8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166" fontId="33" fillId="0" borderId="14" xfId="0" applyNumberFormat="1" applyFont="1" applyBorder="1"/>
    <xf numFmtId="4" fontId="34" fillId="0" borderId="0" xfId="0" applyNumberFormat="1" applyFont="1" applyAlignment="1">
      <alignment vertical="center"/>
    </xf>
    <xf numFmtId="0" fontId="9" fillId="0" borderId="4" xfId="0" applyFont="1" applyBorder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4" fontId="7" fillId="0" borderId="0" xfId="0" applyNumberFormat="1" applyFont="1"/>
    <xf numFmtId="0" fontId="9" fillId="0" borderId="15" xfId="0" applyFont="1" applyBorder="1"/>
    <xf numFmtId="166" fontId="9" fillId="0" borderId="0" xfId="0" applyNumberFormat="1" applyFont="1"/>
    <xf numFmtId="166" fontId="9" fillId="0" borderId="16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10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39" fillId="0" borderId="23" xfId="0" applyFont="1" applyBorder="1" applyAlignment="1">
      <alignment horizontal="center" vertical="center"/>
    </xf>
    <xf numFmtId="49" fontId="39" fillId="0" borderId="23" xfId="0" applyNumberFormat="1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center" vertical="center" wrapText="1"/>
    </xf>
    <xf numFmtId="167" fontId="39" fillId="0" borderId="23" xfId="0" applyNumberFormat="1" applyFont="1" applyBorder="1" applyAlignment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166" fontId="23" fillId="0" borderId="22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0" fillId="0" borderId="1" xfId="0" applyBorder="1" applyAlignment="1">
      <alignment vertical="center"/>
    </xf>
    <xf numFmtId="0" fontId="52" fillId="0" borderId="23" xfId="0" applyFont="1" applyBorder="1" applyAlignment="1">
      <alignment horizontal="center" vertical="center"/>
    </xf>
    <xf numFmtId="49" fontId="52" fillId="0" borderId="23" xfId="0" applyNumberFormat="1" applyFont="1" applyBorder="1" applyAlignment="1">
      <alignment horizontal="left" vertical="center" wrapText="1"/>
    </xf>
    <xf numFmtId="0" fontId="52" fillId="0" borderId="23" xfId="0" applyFont="1" applyBorder="1" applyAlignment="1">
      <alignment horizontal="left" vertical="center" wrapText="1"/>
    </xf>
    <xf numFmtId="0" fontId="52" fillId="0" borderId="23" xfId="0" applyFont="1" applyBorder="1" applyAlignment="1">
      <alignment horizontal="center" vertical="center" wrapText="1"/>
    </xf>
    <xf numFmtId="167" fontId="52" fillId="0" borderId="23" xfId="0" applyNumberFormat="1" applyFont="1" applyBorder="1" applyAlignment="1">
      <alignment vertical="center"/>
    </xf>
    <xf numFmtId="4" fontId="52" fillId="0" borderId="23" xfId="0" applyNumberFormat="1" applyFont="1" applyBorder="1" applyAlignment="1">
      <alignment vertical="center"/>
    </xf>
    <xf numFmtId="0" fontId="53" fillId="0" borderId="0" xfId="1" applyFont="1" applyAlignment="1" applyProtection="1">
      <alignment vertical="center" wrapText="1"/>
    </xf>
    <xf numFmtId="0" fontId="0" fillId="0" borderId="0" xfId="0"/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4" fontId="5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5" fillId="3" borderId="8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right" vertical="center"/>
    </xf>
    <xf numFmtId="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/>
    </xf>
    <xf numFmtId="49" fontId="52" fillId="0" borderId="23" xfId="2" applyNumberFormat="1" applyFont="1" applyBorder="1" applyAlignment="1" applyProtection="1">
      <alignment horizontal="left" vertical="center" wrapText="1"/>
      <protection locked="0"/>
    </xf>
    <xf numFmtId="0" fontId="52" fillId="0" borderId="23" xfId="2" applyFont="1" applyBorder="1" applyAlignment="1" applyProtection="1">
      <alignment horizontal="left" vertical="center" wrapText="1"/>
      <protection locked="0"/>
    </xf>
  </cellXfs>
  <cellStyles count="5">
    <cellStyle name="Hyperlink" xfId="1" builtinId="8"/>
    <cellStyle name="Hyperlink 2" xfId="3" xr:uid="{685378FB-33EA-4477-95D3-AC4293DF7821}"/>
    <cellStyle name="Normal" xfId="0" builtinId="0" customBuiltin="1"/>
    <cellStyle name="Normal 2" xfId="2" xr:uid="{39CA3DF7-3B71-4F05-AD8A-FFE7AA1D012C}"/>
    <cellStyle name="Normální 11" xfId="4" xr:uid="{C2F2D051-9DA9-4CA6-B966-7D5BDEECF78B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1_02/317142442" TargetMode="External"/><Relationship Id="rId117" Type="http://schemas.openxmlformats.org/officeDocument/2006/relationships/hyperlink" Target="https://podminky.urs.cz/item/CS_URS_2021_02/763131714" TargetMode="External"/><Relationship Id="rId21" Type="http://schemas.openxmlformats.org/officeDocument/2006/relationships/hyperlink" Target="https://podminky.urs.cz/item/CS_URS_2021_02/311234231" TargetMode="External"/><Relationship Id="rId42" Type="http://schemas.openxmlformats.org/officeDocument/2006/relationships/hyperlink" Target="https://podminky.urs.cz/item/CS_URS_2021_02/413232211" TargetMode="External"/><Relationship Id="rId47" Type="http://schemas.openxmlformats.org/officeDocument/2006/relationships/hyperlink" Target="https://podminky.urs.cz/item/CS_URS_2021_02/434351142" TargetMode="External"/><Relationship Id="rId63" Type="http://schemas.openxmlformats.org/officeDocument/2006/relationships/hyperlink" Target="https://podminky.urs.cz/item/CS_URS_2021_02/642945112" TargetMode="External"/><Relationship Id="rId68" Type="http://schemas.openxmlformats.org/officeDocument/2006/relationships/hyperlink" Target="https://podminky.urs.cz/item/CS_URS_2021_02/941311211" TargetMode="External"/><Relationship Id="rId84" Type="http://schemas.openxmlformats.org/officeDocument/2006/relationships/hyperlink" Target="https://podminky.urs.cz/item/CS_URS_2021_02/968062374" TargetMode="External"/><Relationship Id="rId89" Type="http://schemas.openxmlformats.org/officeDocument/2006/relationships/hyperlink" Target="https://podminky.urs.cz/item/CS_URS_2021_02/972054221" TargetMode="External"/><Relationship Id="rId112" Type="http://schemas.openxmlformats.org/officeDocument/2006/relationships/hyperlink" Target="https://podminky.urs.cz/item/CS_URS_2021_02/763111454" TargetMode="External"/><Relationship Id="rId133" Type="http://schemas.openxmlformats.org/officeDocument/2006/relationships/hyperlink" Target="https://podminky.urs.cz/item/CS_URS_2021_02/998766181" TargetMode="External"/><Relationship Id="rId138" Type="http://schemas.openxmlformats.org/officeDocument/2006/relationships/hyperlink" Target="https://podminky.urs.cz/item/CS_URS_2021_02/767646522" TargetMode="External"/><Relationship Id="rId154" Type="http://schemas.openxmlformats.org/officeDocument/2006/relationships/hyperlink" Target="https://podminky.urs.cz/item/CS_URS_2021_02/771574262" TargetMode="External"/><Relationship Id="rId159" Type="http://schemas.openxmlformats.org/officeDocument/2006/relationships/hyperlink" Target="https://podminky.urs.cz/item/CS_URS_2021_02/998771181" TargetMode="External"/><Relationship Id="rId175" Type="http://schemas.openxmlformats.org/officeDocument/2006/relationships/hyperlink" Target="https://podminky.urs.cz/item/CS_URS_2021_02/783314201" TargetMode="External"/><Relationship Id="rId170" Type="http://schemas.openxmlformats.org/officeDocument/2006/relationships/hyperlink" Target="https://podminky.urs.cz/item/CS_URS_2021_02/998781102" TargetMode="External"/><Relationship Id="rId16" Type="http://schemas.openxmlformats.org/officeDocument/2006/relationships/hyperlink" Target="https://podminky.urs.cz/item/CS_URS_2021_02/279351312" TargetMode="External"/><Relationship Id="rId107" Type="http://schemas.openxmlformats.org/officeDocument/2006/relationships/hyperlink" Target="https://podminky.urs.cz/item/CS_URS_2021_02/725122813" TargetMode="External"/><Relationship Id="rId11" Type="http://schemas.openxmlformats.org/officeDocument/2006/relationships/hyperlink" Target="https://podminky.urs.cz/item/CS_URS_2021_02/273313911" TargetMode="External"/><Relationship Id="rId32" Type="http://schemas.openxmlformats.org/officeDocument/2006/relationships/hyperlink" Target="https://podminky.urs.cz/item/CS_URS_2021_02/342291121" TargetMode="External"/><Relationship Id="rId37" Type="http://schemas.openxmlformats.org/officeDocument/2006/relationships/hyperlink" Target="https://podminky.urs.cz/item/CS_URS_2021_02/411354249" TargetMode="External"/><Relationship Id="rId53" Type="http://schemas.openxmlformats.org/officeDocument/2006/relationships/hyperlink" Target="https://podminky.urs.cz/item/CS_URS_2021_02/612135101" TargetMode="External"/><Relationship Id="rId58" Type="http://schemas.openxmlformats.org/officeDocument/2006/relationships/hyperlink" Target="https://podminky.urs.cz/item/CS_URS_2021_02/613321121" TargetMode="External"/><Relationship Id="rId74" Type="http://schemas.openxmlformats.org/officeDocument/2006/relationships/hyperlink" Target="https://podminky.urs.cz/item/CS_URS_2021_02/962031132" TargetMode="External"/><Relationship Id="rId79" Type="http://schemas.openxmlformats.org/officeDocument/2006/relationships/hyperlink" Target="https://podminky.urs.cz/item/CS_URS_2021_02/965042131" TargetMode="External"/><Relationship Id="rId102" Type="http://schemas.openxmlformats.org/officeDocument/2006/relationships/hyperlink" Target="https://podminky.urs.cz/item/CS_URS_2021_02/713521131" TargetMode="External"/><Relationship Id="rId123" Type="http://schemas.openxmlformats.org/officeDocument/2006/relationships/hyperlink" Target="https://podminky.urs.cz/item/CS_URS_2021_02/998763381" TargetMode="External"/><Relationship Id="rId128" Type="http://schemas.openxmlformats.org/officeDocument/2006/relationships/hyperlink" Target="https://podminky.urs.cz/item/CS_URS_2021_02/766660001" TargetMode="External"/><Relationship Id="rId144" Type="http://schemas.openxmlformats.org/officeDocument/2006/relationships/hyperlink" Target="https://podminky.urs.cz/item/CS_URS_2021_02/767861002" TargetMode="External"/><Relationship Id="rId149" Type="http://schemas.openxmlformats.org/officeDocument/2006/relationships/hyperlink" Target="https://podminky.urs.cz/item/CS_URS_2021_02/771121011" TargetMode="External"/><Relationship Id="rId5" Type="http://schemas.openxmlformats.org/officeDocument/2006/relationships/hyperlink" Target="https://podminky.urs.cz/item/CS_URS_2021_02/162751117" TargetMode="External"/><Relationship Id="rId90" Type="http://schemas.openxmlformats.org/officeDocument/2006/relationships/hyperlink" Target="https://podminky.urs.cz/item/CS_URS_2021_02/973031151" TargetMode="External"/><Relationship Id="rId95" Type="http://schemas.openxmlformats.org/officeDocument/2006/relationships/hyperlink" Target="https://podminky.urs.cz/item/CS_URS_2021_02/997006551" TargetMode="External"/><Relationship Id="rId160" Type="http://schemas.openxmlformats.org/officeDocument/2006/relationships/hyperlink" Target="https://podminky.urs.cz/item/CS_URS_2021_02/781111011" TargetMode="External"/><Relationship Id="rId165" Type="http://schemas.openxmlformats.org/officeDocument/2006/relationships/hyperlink" Target="https://podminky.urs.cz/item/CS_URS_2021_02/59761071" TargetMode="External"/><Relationship Id="rId181" Type="http://schemas.openxmlformats.org/officeDocument/2006/relationships/hyperlink" Target="https://podminky.urs.cz/item/CS_URS_2021_02/58124844" TargetMode="External"/><Relationship Id="rId186" Type="http://schemas.openxmlformats.org/officeDocument/2006/relationships/hyperlink" Target="https://podminky.urs.cz/item/CS_URS_2021_02/161151104" TargetMode="External"/><Relationship Id="rId22" Type="http://schemas.openxmlformats.org/officeDocument/2006/relationships/hyperlink" Target="https://podminky.urs.cz/item/CS_URS_2021_02/311321611" TargetMode="External"/><Relationship Id="rId27" Type="http://schemas.openxmlformats.org/officeDocument/2006/relationships/hyperlink" Target="https://podminky.urs.cz/item/CS_URS_2021_02/317168012" TargetMode="External"/><Relationship Id="rId43" Type="http://schemas.openxmlformats.org/officeDocument/2006/relationships/hyperlink" Target="https://podminky.urs.cz/item/CS_URS_2021_02/413941123" TargetMode="External"/><Relationship Id="rId48" Type="http://schemas.openxmlformats.org/officeDocument/2006/relationships/hyperlink" Target="https://podminky.urs.cz/item/CS_URS_2021_02/564851111" TargetMode="External"/><Relationship Id="rId64" Type="http://schemas.openxmlformats.org/officeDocument/2006/relationships/hyperlink" Target="https://podminky.urs.cz/item/CS_URS_2021_02/55331762" TargetMode="External"/><Relationship Id="rId69" Type="http://schemas.openxmlformats.org/officeDocument/2006/relationships/hyperlink" Target="https://podminky.urs.cz/item/CS_URS_2021_02/941311811" TargetMode="External"/><Relationship Id="rId113" Type="http://schemas.openxmlformats.org/officeDocument/2006/relationships/hyperlink" Target="https://podminky.urs.cz/item/CS_URS_2021_02/763111714" TargetMode="External"/><Relationship Id="rId118" Type="http://schemas.openxmlformats.org/officeDocument/2006/relationships/hyperlink" Target="https://podminky.urs.cz/item/CS_URS_2021_02/763172323" TargetMode="External"/><Relationship Id="rId134" Type="http://schemas.openxmlformats.org/officeDocument/2006/relationships/hyperlink" Target="https://podminky.urs.cz/item/CS_URS_2021_02/767161126" TargetMode="External"/><Relationship Id="rId139" Type="http://schemas.openxmlformats.org/officeDocument/2006/relationships/hyperlink" Target="https://podminky.urs.cz/item/CS_URS_2021_02/55341173" TargetMode="External"/><Relationship Id="rId80" Type="http://schemas.openxmlformats.org/officeDocument/2006/relationships/hyperlink" Target="https://podminky.urs.cz/item/CS_URS_2021_02/965046111" TargetMode="External"/><Relationship Id="rId85" Type="http://schemas.openxmlformats.org/officeDocument/2006/relationships/hyperlink" Target="https://podminky.urs.cz/item/CS_URS_2021_02/968062376" TargetMode="External"/><Relationship Id="rId150" Type="http://schemas.openxmlformats.org/officeDocument/2006/relationships/hyperlink" Target="https://podminky.urs.cz/item/CS_URS_2021_02/771151012" TargetMode="External"/><Relationship Id="rId155" Type="http://schemas.openxmlformats.org/officeDocument/2006/relationships/hyperlink" Target="https://podminky.urs.cz/item/CS_URS_2021_02/59761420" TargetMode="External"/><Relationship Id="rId171" Type="http://schemas.openxmlformats.org/officeDocument/2006/relationships/hyperlink" Target="https://podminky.urs.cz/item/CS_URS_2021_02/998781181" TargetMode="External"/><Relationship Id="rId176" Type="http://schemas.openxmlformats.org/officeDocument/2006/relationships/hyperlink" Target="https://podminky.urs.cz/item/CS_URS_2021_02/783314203" TargetMode="External"/><Relationship Id="rId12" Type="http://schemas.openxmlformats.org/officeDocument/2006/relationships/hyperlink" Target="https://podminky.urs.cz/item/CS_URS_2021_02/274322611" TargetMode="External"/><Relationship Id="rId17" Type="http://schemas.openxmlformats.org/officeDocument/2006/relationships/hyperlink" Target="https://podminky.urs.cz/item/CS_URS_2021_02/310238211" TargetMode="External"/><Relationship Id="rId33" Type="http://schemas.openxmlformats.org/officeDocument/2006/relationships/hyperlink" Target="https://podminky.urs.cz/item/CS_URS_2021_02/411321616" TargetMode="External"/><Relationship Id="rId38" Type="http://schemas.openxmlformats.org/officeDocument/2006/relationships/hyperlink" Target="https://podminky.urs.cz/item/CS_URS_2021_02/411354313" TargetMode="External"/><Relationship Id="rId59" Type="http://schemas.openxmlformats.org/officeDocument/2006/relationships/hyperlink" Target="https://podminky.urs.cz/item/CS_URS_2021_02/631312141" TargetMode="External"/><Relationship Id="rId103" Type="http://schemas.openxmlformats.org/officeDocument/2006/relationships/hyperlink" Target="https://podminky.urs.cz/item/CS_URS_2021_02/713521141" TargetMode="External"/><Relationship Id="rId108" Type="http://schemas.openxmlformats.org/officeDocument/2006/relationships/hyperlink" Target="https://podminky.urs.cz/item/CS_URS_2021_02/725210821" TargetMode="External"/><Relationship Id="rId124" Type="http://schemas.openxmlformats.org/officeDocument/2006/relationships/hyperlink" Target="https://podminky.urs.cz/item/CS_URS_2021_02/764002851" TargetMode="External"/><Relationship Id="rId129" Type="http://schemas.openxmlformats.org/officeDocument/2006/relationships/hyperlink" Target="https://podminky.urs.cz/item/CS_URS_2021_02/61162013" TargetMode="External"/><Relationship Id="rId54" Type="http://schemas.openxmlformats.org/officeDocument/2006/relationships/hyperlink" Target="https://podminky.urs.cz/item/CS_URS_2021_02/612321121" TargetMode="External"/><Relationship Id="rId70" Type="http://schemas.openxmlformats.org/officeDocument/2006/relationships/hyperlink" Target="https://podminky.urs.cz/item/CS_URS_2021_02/949101112" TargetMode="External"/><Relationship Id="rId75" Type="http://schemas.openxmlformats.org/officeDocument/2006/relationships/hyperlink" Target="https://podminky.urs.cz/item/CS_URS_2021_02/962032230" TargetMode="External"/><Relationship Id="rId91" Type="http://schemas.openxmlformats.org/officeDocument/2006/relationships/hyperlink" Target="https://podminky.urs.cz/item/CS_URS_2021_02/973031325" TargetMode="External"/><Relationship Id="rId96" Type="http://schemas.openxmlformats.org/officeDocument/2006/relationships/hyperlink" Target="https://podminky.urs.cz/item/CS_URS_2021_02/997013153" TargetMode="External"/><Relationship Id="rId140" Type="http://schemas.openxmlformats.org/officeDocument/2006/relationships/hyperlink" Target="https://podminky.urs.cz/item/CS_URS_2021_02/767649191" TargetMode="External"/><Relationship Id="rId145" Type="http://schemas.openxmlformats.org/officeDocument/2006/relationships/hyperlink" Target="https://podminky.urs.cz/item/CS_URS_2021_02/767996703" TargetMode="External"/><Relationship Id="rId161" Type="http://schemas.openxmlformats.org/officeDocument/2006/relationships/hyperlink" Target="https://podminky.urs.cz/item/CS_URS_2021_02/781121011" TargetMode="External"/><Relationship Id="rId166" Type="http://schemas.openxmlformats.org/officeDocument/2006/relationships/hyperlink" Target="https://podminky.urs.cz/item/CS_URS_2021_02/781494111" TargetMode="External"/><Relationship Id="rId182" Type="http://schemas.openxmlformats.org/officeDocument/2006/relationships/hyperlink" Target="https://podminky.urs.cz/item/CS_URS_2021_02/784181101" TargetMode="External"/><Relationship Id="rId187" Type="http://schemas.openxmlformats.org/officeDocument/2006/relationships/printerSettings" Target="../printerSettings/printerSettings2.bin"/><Relationship Id="rId1" Type="http://schemas.openxmlformats.org/officeDocument/2006/relationships/hyperlink" Target="https://podminky.urs.cz/item/CS_URS_2021_02/121112003" TargetMode="External"/><Relationship Id="rId6" Type="http://schemas.openxmlformats.org/officeDocument/2006/relationships/hyperlink" Target="https://podminky.urs.cz/item/CS_URS_2021_02/162751119" TargetMode="External"/><Relationship Id="rId23" Type="http://schemas.openxmlformats.org/officeDocument/2006/relationships/hyperlink" Target="https://podminky.urs.cz/item/CS_URS_2021_02/311353111" TargetMode="External"/><Relationship Id="rId28" Type="http://schemas.openxmlformats.org/officeDocument/2006/relationships/hyperlink" Target="https://podminky.urs.cz/item/CS_URS_2021_02/317168052" TargetMode="External"/><Relationship Id="rId49" Type="http://schemas.openxmlformats.org/officeDocument/2006/relationships/hyperlink" Target="https://podminky.urs.cz/item/CS_URS_2021_02/596811120" TargetMode="External"/><Relationship Id="rId114" Type="http://schemas.openxmlformats.org/officeDocument/2006/relationships/hyperlink" Target="https://podminky.urs.cz/item/CS_URS_2021_02/763111717" TargetMode="External"/><Relationship Id="rId119" Type="http://schemas.openxmlformats.org/officeDocument/2006/relationships/hyperlink" Target="https://podminky.urs.cz/item/CS_URS_2021_02/59030160" TargetMode="External"/><Relationship Id="rId44" Type="http://schemas.openxmlformats.org/officeDocument/2006/relationships/hyperlink" Target="https://podminky.urs.cz/item/CS_URS_2021_02/13010746" TargetMode="External"/><Relationship Id="rId60" Type="http://schemas.openxmlformats.org/officeDocument/2006/relationships/hyperlink" Target="https://podminky.urs.cz/item/CS_URS_2021_02/642945111" TargetMode="External"/><Relationship Id="rId65" Type="http://schemas.openxmlformats.org/officeDocument/2006/relationships/hyperlink" Target="https://podminky.urs.cz/item/CS_URS_2021_02/916231213" TargetMode="External"/><Relationship Id="rId81" Type="http://schemas.openxmlformats.org/officeDocument/2006/relationships/hyperlink" Target="https://podminky.urs.cz/item/CS_URS_2021_02/965082923" TargetMode="External"/><Relationship Id="rId86" Type="http://schemas.openxmlformats.org/officeDocument/2006/relationships/hyperlink" Target="https://podminky.urs.cz/item/CS_URS_2021_02/968072455" TargetMode="External"/><Relationship Id="rId130" Type="http://schemas.openxmlformats.org/officeDocument/2006/relationships/hyperlink" Target="https://podminky.urs.cz/item/CS_URS_2021_02/766660729" TargetMode="External"/><Relationship Id="rId135" Type="http://schemas.openxmlformats.org/officeDocument/2006/relationships/hyperlink" Target="https://podminky.urs.cz/item/CS_URS_2021_02/767646510" TargetMode="External"/><Relationship Id="rId151" Type="http://schemas.openxmlformats.org/officeDocument/2006/relationships/hyperlink" Target="https://podminky.urs.cz/item/CS_URS_2021_02/771474112" TargetMode="External"/><Relationship Id="rId156" Type="http://schemas.openxmlformats.org/officeDocument/2006/relationships/hyperlink" Target="https://podminky.urs.cz/item/CS_URS_2021_02/771591112" TargetMode="External"/><Relationship Id="rId177" Type="http://schemas.openxmlformats.org/officeDocument/2006/relationships/hyperlink" Target="https://podminky.urs.cz/item/CS_URS_2021_02/783315101" TargetMode="External"/><Relationship Id="rId172" Type="http://schemas.openxmlformats.org/officeDocument/2006/relationships/hyperlink" Target="https://podminky.urs.cz/item/CS_URS_2021_02/783301311" TargetMode="External"/><Relationship Id="rId13" Type="http://schemas.openxmlformats.org/officeDocument/2006/relationships/hyperlink" Target="https://podminky.urs.cz/item/CS_URS_2021_02/274361821" TargetMode="External"/><Relationship Id="rId18" Type="http://schemas.openxmlformats.org/officeDocument/2006/relationships/hyperlink" Target="https://podminky.urs.cz/item/CS_URS_2021_02/310239211" TargetMode="External"/><Relationship Id="rId39" Type="http://schemas.openxmlformats.org/officeDocument/2006/relationships/hyperlink" Target="https://podminky.urs.cz/item/CS_URS_2021_02/411354314" TargetMode="External"/><Relationship Id="rId109" Type="http://schemas.openxmlformats.org/officeDocument/2006/relationships/hyperlink" Target="https://podminky.urs.cz/item/CS_URS_2021_02/725590812" TargetMode="External"/><Relationship Id="rId34" Type="http://schemas.openxmlformats.org/officeDocument/2006/relationships/hyperlink" Target="https://podminky.urs.cz/item/CS_URS_2021_02/411322626" TargetMode="External"/><Relationship Id="rId50" Type="http://schemas.openxmlformats.org/officeDocument/2006/relationships/hyperlink" Target="https://podminky.urs.cz/item/CS_URS_2021_02/59245018" TargetMode="External"/><Relationship Id="rId55" Type="http://schemas.openxmlformats.org/officeDocument/2006/relationships/hyperlink" Target="https://podminky.urs.cz/item/CS_URS_2021_02/612325111" TargetMode="External"/><Relationship Id="rId76" Type="http://schemas.openxmlformats.org/officeDocument/2006/relationships/hyperlink" Target="https://podminky.urs.cz/item/CS_URS_2021_02/962032231" TargetMode="External"/><Relationship Id="rId97" Type="http://schemas.openxmlformats.org/officeDocument/2006/relationships/hyperlink" Target="https://podminky.urs.cz/item/CS_URS_2021_02/997013501" TargetMode="External"/><Relationship Id="rId104" Type="http://schemas.openxmlformats.org/officeDocument/2006/relationships/hyperlink" Target="https://podminky.urs.cz/item/CS_URS_2021_02/998713102" TargetMode="External"/><Relationship Id="rId120" Type="http://schemas.openxmlformats.org/officeDocument/2006/relationships/hyperlink" Target="https://podminky.urs.cz/item/CS_URS_2021_02/763181311" TargetMode="External"/><Relationship Id="rId125" Type="http://schemas.openxmlformats.org/officeDocument/2006/relationships/hyperlink" Target="https://podminky.urs.cz/item/CS_URS_2021_02/766441821" TargetMode="External"/><Relationship Id="rId141" Type="http://schemas.openxmlformats.org/officeDocument/2006/relationships/hyperlink" Target="https://podminky.urs.cz/item/CS_URS_2021_02/54917265" TargetMode="External"/><Relationship Id="rId146" Type="http://schemas.openxmlformats.org/officeDocument/2006/relationships/hyperlink" Target="https://podminky.urs.cz/item/CS_URS_2021_02/998767102" TargetMode="External"/><Relationship Id="rId167" Type="http://schemas.openxmlformats.org/officeDocument/2006/relationships/hyperlink" Target="https://podminky.urs.cz/item/CS_URS_2021_02/781494211" TargetMode="External"/><Relationship Id="rId188" Type="http://schemas.openxmlformats.org/officeDocument/2006/relationships/drawing" Target="../drawings/drawing2.xml"/><Relationship Id="rId7" Type="http://schemas.openxmlformats.org/officeDocument/2006/relationships/hyperlink" Target="https://podminky.urs.cz/item/CS_URS_2021_02/167151101" TargetMode="External"/><Relationship Id="rId71" Type="http://schemas.openxmlformats.org/officeDocument/2006/relationships/hyperlink" Target="https://podminky.urs.cz/item/CS_URS_2021_02/952901111" TargetMode="External"/><Relationship Id="rId92" Type="http://schemas.openxmlformats.org/officeDocument/2006/relationships/hyperlink" Target="https://podminky.urs.cz/item/CS_URS_2021_02/975022241" TargetMode="External"/><Relationship Id="rId162" Type="http://schemas.openxmlformats.org/officeDocument/2006/relationships/hyperlink" Target="https://podminky.urs.cz/item/CS_URS_2021_02/781131112" TargetMode="External"/><Relationship Id="rId183" Type="http://schemas.openxmlformats.org/officeDocument/2006/relationships/hyperlink" Target="https://podminky.urs.cz/item/CS_URS_2021_02/784211101" TargetMode="External"/><Relationship Id="rId2" Type="http://schemas.openxmlformats.org/officeDocument/2006/relationships/hyperlink" Target="https://podminky.urs.cz/item/CS_URS_2021_02/139751101" TargetMode="External"/><Relationship Id="rId29" Type="http://schemas.openxmlformats.org/officeDocument/2006/relationships/hyperlink" Target="https://podminky.urs.cz/item/CS_URS_2021_02/317168054" TargetMode="External"/><Relationship Id="rId24" Type="http://schemas.openxmlformats.org/officeDocument/2006/relationships/hyperlink" Target="https://podminky.urs.cz/item/CS_URS_2021_02/311353112" TargetMode="External"/><Relationship Id="rId40" Type="http://schemas.openxmlformats.org/officeDocument/2006/relationships/hyperlink" Target="https://podminky.urs.cz/item/CS_URS_2021_02/411361821" TargetMode="External"/><Relationship Id="rId45" Type="http://schemas.openxmlformats.org/officeDocument/2006/relationships/hyperlink" Target="https://podminky.urs.cz/item/CS_URS_2021_02/434311115" TargetMode="External"/><Relationship Id="rId66" Type="http://schemas.openxmlformats.org/officeDocument/2006/relationships/hyperlink" Target="https://podminky.urs.cz/item/CS_URS_2021_02/59217017" TargetMode="External"/><Relationship Id="rId87" Type="http://schemas.openxmlformats.org/officeDocument/2006/relationships/hyperlink" Target="https://podminky.urs.cz/item/CS_URS_2021_02/968072456" TargetMode="External"/><Relationship Id="rId110" Type="http://schemas.openxmlformats.org/officeDocument/2006/relationships/hyperlink" Target="https://podminky.urs.cz/item/CS_URS_2021_02/725810811" TargetMode="External"/><Relationship Id="rId115" Type="http://schemas.openxmlformats.org/officeDocument/2006/relationships/hyperlink" Target="https://podminky.urs.cz/item/CS_URS_2021_02/763131411" TargetMode="External"/><Relationship Id="rId131" Type="http://schemas.openxmlformats.org/officeDocument/2006/relationships/hyperlink" Target="https://podminky.urs.cz/item/CS_URS_2021_02/54914620" TargetMode="External"/><Relationship Id="rId136" Type="http://schemas.openxmlformats.org/officeDocument/2006/relationships/hyperlink" Target="https://podminky.urs.cz/item/CS_URS_2021_02/55341167" TargetMode="External"/><Relationship Id="rId157" Type="http://schemas.openxmlformats.org/officeDocument/2006/relationships/hyperlink" Target="https://podminky.urs.cz/item/CS_URS_2021_02/771592011" TargetMode="External"/><Relationship Id="rId178" Type="http://schemas.openxmlformats.org/officeDocument/2006/relationships/hyperlink" Target="https://podminky.urs.cz/item/CS_URS_2021_02/783317101" TargetMode="External"/><Relationship Id="rId61" Type="http://schemas.openxmlformats.org/officeDocument/2006/relationships/hyperlink" Target="https://podminky.urs.cz/item/CS_URS_2021_02/55331561" TargetMode="External"/><Relationship Id="rId82" Type="http://schemas.openxmlformats.org/officeDocument/2006/relationships/hyperlink" Target="https://podminky.urs.cz/item/CS_URS_2021_02/967031132" TargetMode="External"/><Relationship Id="rId152" Type="http://schemas.openxmlformats.org/officeDocument/2006/relationships/hyperlink" Target="https://podminky.urs.cz/item/CS_URS_2021_02/59761338" TargetMode="External"/><Relationship Id="rId173" Type="http://schemas.openxmlformats.org/officeDocument/2006/relationships/hyperlink" Target="https://podminky.urs.cz/item/CS_URS_2021_02/783301401" TargetMode="External"/><Relationship Id="rId19" Type="http://schemas.openxmlformats.org/officeDocument/2006/relationships/hyperlink" Target="https://podminky.urs.cz/item/CS_URS_2021_02/310321111" TargetMode="External"/><Relationship Id="rId14" Type="http://schemas.openxmlformats.org/officeDocument/2006/relationships/hyperlink" Target="https://podminky.urs.cz/item/CS_URS_2021_02/279311971" TargetMode="External"/><Relationship Id="rId30" Type="http://schemas.openxmlformats.org/officeDocument/2006/relationships/hyperlink" Target="https://podminky.urs.cz/item/CS_URS_2021_02/317168055" TargetMode="External"/><Relationship Id="rId35" Type="http://schemas.openxmlformats.org/officeDocument/2006/relationships/hyperlink" Target="https://podminky.urs.cz/item/CS_URS_2021_02/411351011" TargetMode="External"/><Relationship Id="rId56" Type="http://schemas.openxmlformats.org/officeDocument/2006/relationships/hyperlink" Target="https://podminky.urs.cz/item/CS_URS_2021_02/612325225" TargetMode="External"/><Relationship Id="rId77" Type="http://schemas.openxmlformats.org/officeDocument/2006/relationships/hyperlink" Target="https://podminky.urs.cz/item/CS_URS_2021_02/963031432" TargetMode="External"/><Relationship Id="rId100" Type="http://schemas.openxmlformats.org/officeDocument/2006/relationships/hyperlink" Target="https://podminky.urs.cz/item/CS_URS_2021_02/998018002" TargetMode="External"/><Relationship Id="rId105" Type="http://schemas.openxmlformats.org/officeDocument/2006/relationships/hyperlink" Target="https://podminky.urs.cz/item/CS_URS_2021_02/998713181" TargetMode="External"/><Relationship Id="rId126" Type="http://schemas.openxmlformats.org/officeDocument/2006/relationships/hyperlink" Target="https://podminky.urs.cz/item/CS_URS_2021_02/766629213" TargetMode="External"/><Relationship Id="rId147" Type="http://schemas.openxmlformats.org/officeDocument/2006/relationships/hyperlink" Target="https://podminky.urs.cz/item/CS_URS_2021_02/998767181" TargetMode="External"/><Relationship Id="rId168" Type="http://schemas.openxmlformats.org/officeDocument/2006/relationships/hyperlink" Target="https://podminky.urs.cz/item/CS_URS_2021_02/781494511" TargetMode="External"/><Relationship Id="rId8" Type="http://schemas.openxmlformats.org/officeDocument/2006/relationships/hyperlink" Target="https://podminky.urs.cz/item/CS_URS_2021_02/171201221" TargetMode="External"/><Relationship Id="rId51" Type="http://schemas.openxmlformats.org/officeDocument/2006/relationships/hyperlink" Target="https://podminky.urs.cz/item/CS_URS_2021_02/611135101" TargetMode="External"/><Relationship Id="rId72" Type="http://schemas.openxmlformats.org/officeDocument/2006/relationships/hyperlink" Target="https://podminky.urs.cz/item/CS_URS_2021_02/952901114" TargetMode="External"/><Relationship Id="rId93" Type="http://schemas.openxmlformats.org/officeDocument/2006/relationships/hyperlink" Target="https://podminky.urs.cz/item/CS_URS_2021_02/975043111" TargetMode="External"/><Relationship Id="rId98" Type="http://schemas.openxmlformats.org/officeDocument/2006/relationships/hyperlink" Target="https://podminky.urs.cz/item/CS_URS_2021_02/997013509" TargetMode="External"/><Relationship Id="rId121" Type="http://schemas.openxmlformats.org/officeDocument/2006/relationships/hyperlink" Target="https://podminky.urs.cz/item/CS_URS_2021_02/763181421" TargetMode="External"/><Relationship Id="rId142" Type="http://schemas.openxmlformats.org/officeDocument/2006/relationships/hyperlink" Target="https://podminky.urs.cz/item/CS_URS_2021_02/767649195" TargetMode="External"/><Relationship Id="rId163" Type="http://schemas.openxmlformats.org/officeDocument/2006/relationships/hyperlink" Target="https://podminky.urs.cz/item/CS_URS_2021_02/781471810" TargetMode="External"/><Relationship Id="rId184" Type="http://schemas.openxmlformats.org/officeDocument/2006/relationships/hyperlink" Target="https://podminky.urs.cz/item/CS_URS_2021_02/HZS1292" TargetMode="External"/><Relationship Id="rId3" Type="http://schemas.openxmlformats.org/officeDocument/2006/relationships/hyperlink" Target="https://podminky.urs.cz/item/CS_URS_2021_02/162211201" TargetMode="External"/><Relationship Id="rId25" Type="http://schemas.openxmlformats.org/officeDocument/2006/relationships/hyperlink" Target="https://podminky.urs.cz/item/CS_URS_2021_02/311361821" TargetMode="External"/><Relationship Id="rId46" Type="http://schemas.openxmlformats.org/officeDocument/2006/relationships/hyperlink" Target="https://podminky.urs.cz/item/CS_URS_2021_02/434351141" TargetMode="External"/><Relationship Id="rId67" Type="http://schemas.openxmlformats.org/officeDocument/2006/relationships/hyperlink" Target="https://podminky.urs.cz/item/CS_URS_2021_02/941311111" TargetMode="External"/><Relationship Id="rId116" Type="http://schemas.openxmlformats.org/officeDocument/2006/relationships/hyperlink" Target="https://podminky.urs.cz/item/CS_URS_2021_02/763131443" TargetMode="External"/><Relationship Id="rId137" Type="http://schemas.openxmlformats.org/officeDocument/2006/relationships/hyperlink" Target="https://podminky.urs.cz/item/CS_URS_2021_02/55341169" TargetMode="External"/><Relationship Id="rId158" Type="http://schemas.openxmlformats.org/officeDocument/2006/relationships/hyperlink" Target="https://podminky.urs.cz/item/CS_URS_2021_02/998771102" TargetMode="External"/><Relationship Id="rId20" Type="http://schemas.openxmlformats.org/officeDocument/2006/relationships/hyperlink" Target="https://podminky.urs.cz/item/CS_URS_2021_02/311231127" TargetMode="External"/><Relationship Id="rId41" Type="http://schemas.openxmlformats.org/officeDocument/2006/relationships/hyperlink" Target="https://podminky.urs.cz/item/CS_URS_2021_02/411362021" TargetMode="External"/><Relationship Id="rId62" Type="http://schemas.openxmlformats.org/officeDocument/2006/relationships/hyperlink" Target="https://podminky.urs.cz/item/CS_URS_2021_02/55331563" TargetMode="External"/><Relationship Id="rId83" Type="http://schemas.openxmlformats.org/officeDocument/2006/relationships/hyperlink" Target="https://podminky.urs.cz/item/CS_URS_2021_02/968062357" TargetMode="External"/><Relationship Id="rId88" Type="http://schemas.openxmlformats.org/officeDocument/2006/relationships/hyperlink" Target="https://podminky.urs.cz/item/CS_URS_2021_02/971033541" TargetMode="External"/><Relationship Id="rId111" Type="http://schemas.openxmlformats.org/officeDocument/2006/relationships/hyperlink" Target="https://podminky.urs.cz/item/CS_URS_2021_02/725820801" TargetMode="External"/><Relationship Id="rId132" Type="http://schemas.openxmlformats.org/officeDocument/2006/relationships/hyperlink" Target="https://podminky.urs.cz/item/CS_URS_2021_02/998766102" TargetMode="External"/><Relationship Id="rId153" Type="http://schemas.openxmlformats.org/officeDocument/2006/relationships/hyperlink" Target="https://podminky.urs.cz/item/CS_URS_2021_02/771571810" TargetMode="External"/><Relationship Id="rId174" Type="http://schemas.openxmlformats.org/officeDocument/2006/relationships/hyperlink" Target="https://podminky.urs.cz/item/CS_URS_2021_02/783306807" TargetMode="External"/><Relationship Id="rId179" Type="http://schemas.openxmlformats.org/officeDocument/2006/relationships/hyperlink" Target="https://podminky.urs.cz/item/CS_URS_2021_02/784111001" TargetMode="External"/><Relationship Id="rId15" Type="http://schemas.openxmlformats.org/officeDocument/2006/relationships/hyperlink" Target="https://podminky.urs.cz/item/CS_URS_2021_02/279351311" TargetMode="External"/><Relationship Id="rId36" Type="http://schemas.openxmlformats.org/officeDocument/2006/relationships/hyperlink" Target="https://podminky.urs.cz/item/CS_URS_2021_02/411351012" TargetMode="External"/><Relationship Id="rId57" Type="http://schemas.openxmlformats.org/officeDocument/2006/relationships/hyperlink" Target="https://podminky.urs.cz/item/CS_URS_2021_02/612325301" TargetMode="External"/><Relationship Id="rId106" Type="http://schemas.openxmlformats.org/officeDocument/2006/relationships/hyperlink" Target="https://podminky.urs.cz/item/CS_URS_2021_02/725110811" TargetMode="External"/><Relationship Id="rId127" Type="http://schemas.openxmlformats.org/officeDocument/2006/relationships/hyperlink" Target="https://podminky.urs.cz/item/CS_URS_2021_02/766629214" TargetMode="External"/><Relationship Id="rId10" Type="http://schemas.openxmlformats.org/officeDocument/2006/relationships/hyperlink" Target="https://podminky.urs.cz/item/CS_URS_2021_02/181911102" TargetMode="External"/><Relationship Id="rId31" Type="http://schemas.openxmlformats.org/officeDocument/2006/relationships/hyperlink" Target="https://podminky.urs.cz/item/CS_URS_2021_02/342272245" TargetMode="External"/><Relationship Id="rId52" Type="http://schemas.openxmlformats.org/officeDocument/2006/relationships/hyperlink" Target="https://podminky.urs.cz/item/CS_URS_2021_02/611325111" TargetMode="External"/><Relationship Id="rId73" Type="http://schemas.openxmlformats.org/officeDocument/2006/relationships/hyperlink" Target="https://podminky.urs.cz/item/CS_URS_2021_02/961044111" TargetMode="External"/><Relationship Id="rId78" Type="http://schemas.openxmlformats.org/officeDocument/2006/relationships/hyperlink" Target="https://podminky.urs.cz/item/CS_URS_2021_02/963051213" TargetMode="External"/><Relationship Id="rId94" Type="http://schemas.openxmlformats.org/officeDocument/2006/relationships/hyperlink" Target="https://podminky.urs.cz/item/CS_URS_2021_02/975048111" TargetMode="External"/><Relationship Id="rId99" Type="http://schemas.openxmlformats.org/officeDocument/2006/relationships/hyperlink" Target="https://podminky.urs.cz/item/CS_URS_2021_02/997013631" TargetMode="External"/><Relationship Id="rId101" Type="http://schemas.openxmlformats.org/officeDocument/2006/relationships/hyperlink" Target="https://podminky.urs.cz/item/CS_URS_2021_02/713521111" TargetMode="External"/><Relationship Id="rId122" Type="http://schemas.openxmlformats.org/officeDocument/2006/relationships/hyperlink" Target="https://podminky.urs.cz/item/CS_URS_2021_02/998763302" TargetMode="External"/><Relationship Id="rId143" Type="http://schemas.openxmlformats.org/officeDocument/2006/relationships/hyperlink" Target="https://podminky.urs.cz/item/CS_URS_2021_02/767833801" TargetMode="External"/><Relationship Id="rId148" Type="http://schemas.openxmlformats.org/officeDocument/2006/relationships/hyperlink" Target="https://podminky.urs.cz/item/CS_URS_2021_02/771111011" TargetMode="External"/><Relationship Id="rId164" Type="http://schemas.openxmlformats.org/officeDocument/2006/relationships/hyperlink" Target="https://podminky.urs.cz/item/CS_URS_2021_02/781474113" TargetMode="External"/><Relationship Id="rId169" Type="http://schemas.openxmlformats.org/officeDocument/2006/relationships/hyperlink" Target="https://podminky.urs.cz/item/CS_URS_2021_02/781495211" TargetMode="External"/><Relationship Id="rId185" Type="http://schemas.openxmlformats.org/officeDocument/2006/relationships/hyperlink" Target="https://podminky.urs.cz/item/CS_URS_2021_02/44932114" TargetMode="External"/><Relationship Id="rId4" Type="http://schemas.openxmlformats.org/officeDocument/2006/relationships/hyperlink" Target="https://podminky.urs.cz/item/CS_URS_2021_02/162251102" TargetMode="External"/><Relationship Id="rId9" Type="http://schemas.openxmlformats.org/officeDocument/2006/relationships/hyperlink" Target="https://podminky.urs.cz/item/CS_URS_2021_02/171251201" TargetMode="External"/><Relationship Id="rId180" Type="http://schemas.openxmlformats.org/officeDocument/2006/relationships/hyperlink" Target="https://podminky.urs.cz/item/CS_URS_2021_02/784171101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1_02/998735101" TargetMode="External"/><Relationship Id="rId2" Type="http://schemas.openxmlformats.org/officeDocument/2006/relationships/hyperlink" Target="https://podminky.urs.cz/item/CS_URS_2021_02/998734101" TargetMode="External"/><Relationship Id="rId1" Type="http://schemas.openxmlformats.org/officeDocument/2006/relationships/hyperlink" Target="https://podminky.urs.cz/item/CS_URS_2021_02/998733101" TargetMode="External"/><Relationship Id="rId5" Type="http://schemas.openxmlformats.org/officeDocument/2006/relationships/drawing" Target="../drawings/drawing6.xm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s://podminky.urs.cz/item/CS_URS_2021_02/040001000" TargetMode="External"/><Relationship Id="rId1" Type="http://schemas.openxmlformats.org/officeDocument/2006/relationships/hyperlink" Target="https://podminky.urs.cz/item/CS_URS_2021_02/030001000" TargetMode="External"/><Relationship Id="rId4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5"/>
  <sheetViews>
    <sheetView showGridLines="0" tabSelected="1" workbookViewId="0"/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" customHeight="1" x14ac:dyDescent="0.2">
      <c r="AR2" s="274"/>
      <c r="AS2" s="274"/>
      <c r="AT2" s="274"/>
      <c r="AU2" s="274"/>
      <c r="AV2" s="274"/>
      <c r="AW2" s="274"/>
      <c r="AX2" s="274"/>
      <c r="AY2" s="274"/>
      <c r="AZ2" s="274"/>
      <c r="BA2" s="274"/>
      <c r="BB2" s="274"/>
      <c r="BC2" s="274"/>
      <c r="BD2" s="274"/>
      <c r="BE2" s="274"/>
      <c r="BS2" s="17" t="s">
        <v>6</v>
      </c>
      <c r="BT2" s="17" t="s">
        <v>7</v>
      </c>
    </row>
    <row r="3" spans="1:74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 x14ac:dyDescent="0.2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hidden="1" customHeight="1" x14ac:dyDescent="0.2">
      <c r="B5" s="20"/>
      <c r="D5" s="24" t="s">
        <v>13</v>
      </c>
      <c r="K5" s="285" t="s">
        <v>14</v>
      </c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R5" s="20"/>
      <c r="BE5" s="282" t="s">
        <v>15</v>
      </c>
      <c r="BS5" s="17" t="s">
        <v>6</v>
      </c>
    </row>
    <row r="6" spans="1:74" ht="36.9" customHeight="1" x14ac:dyDescent="0.2">
      <c r="B6" s="20"/>
      <c r="D6" s="26" t="s">
        <v>16</v>
      </c>
      <c r="K6" s="286" t="s">
        <v>17</v>
      </c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R6" s="20"/>
      <c r="BE6" s="283"/>
      <c r="BS6" s="17" t="s">
        <v>6</v>
      </c>
    </row>
    <row r="7" spans="1:74" ht="12" customHeight="1" x14ac:dyDescent="0.2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83"/>
      <c r="BS7" s="17" t="s">
        <v>6</v>
      </c>
    </row>
    <row r="8" spans="1:74" ht="12" customHeight="1" x14ac:dyDescent="0.2">
      <c r="B8" s="20"/>
      <c r="D8" s="27" t="s">
        <v>21</v>
      </c>
      <c r="K8" s="25" t="s">
        <v>22</v>
      </c>
      <c r="AK8" s="27" t="s">
        <v>23</v>
      </c>
      <c r="AN8" s="29" t="s">
        <v>31</v>
      </c>
      <c r="AR8" s="20"/>
      <c r="BE8" s="283"/>
      <c r="BS8" s="17" t="s">
        <v>6</v>
      </c>
    </row>
    <row r="9" spans="1:74" ht="14.4" customHeight="1" x14ac:dyDescent="0.2">
      <c r="B9" s="20"/>
      <c r="AR9" s="20"/>
      <c r="BE9" s="283"/>
      <c r="BS9" s="17" t="s">
        <v>6</v>
      </c>
    </row>
    <row r="10" spans="1:74" ht="12" customHeight="1" x14ac:dyDescent="0.2">
      <c r="B10" s="20"/>
      <c r="D10" s="27" t="s">
        <v>24</v>
      </c>
      <c r="AK10" s="27" t="s">
        <v>25</v>
      </c>
      <c r="AN10" s="25" t="s">
        <v>26</v>
      </c>
      <c r="AR10" s="20"/>
      <c r="BE10" s="283"/>
      <c r="BS10" s="17" t="s">
        <v>6</v>
      </c>
    </row>
    <row r="11" spans="1:74" ht="18.45" customHeight="1" x14ac:dyDescent="0.2">
      <c r="B11" s="20"/>
      <c r="E11" s="25" t="s">
        <v>27</v>
      </c>
      <c r="AK11" s="27" t="s">
        <v>28</v>
      </c>
      <c r="AN11" s="25" t="s">
        <v>29</v>
      </c>
      <c r="AR11" s="20"/>
      <c r="BE11" s="283"/>
      <c r="BS11" s="17" t="s">
        <v>6</v>
      </c>
    </row>
    <row r="12" spans="1:74" ht="6.9" customHeight="1" x14ac:dyDescent="0.2">
      <c r="B12" s="20"/>
      <c r="AR12" s="20"/>
      <c r="BE12" s="283"/>
      <c r="BS12" s="17" t="s">
        <v>6</v>
      </c>
    </row>
    <row r="13" spans="1:74" ht="12" customHeight="1" x14ac:dyDescent="0.2">
      <c r="B13" s="20"/>
      <c r="D13" s="27" t="s">
        <v>30</v>
      </c>
      <c r="AK13" s="27" t="s">
        <v>25</v>
      </c>
      <c r="AN13" s="29" t="s">
        <v>31</v>
      </c>
      <c r="AR13" s="20"/>
      <c r="BE13" s="283"/>
      <c r="BS13" s="17" t="s">
        <v>6</v>
      </c>
    </row>
    <row r="14" spans="1:74" ht="13.2" x14ac:dyDescent="0.2">
      <c r="B14" s="20"/>
      <c r="E14" s="287" t="s">
        <v>31</v>
      </c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288"/>
      <c r="Z14" s="288"/>
      <c r="AA14" s="288"/>
      <c r="AB14" s="288"/>
      <c r="AC14" s="288"/>
      <c r="AD14" s="288"/>
      <c r="AE14" s="288"/>
      <c r="AF14" s="288"/>
      <c r="AG14" s="288"/>
      <c r="AH14" s="288"/>
      <c r="AI14" s="288"/>
      <c r="AJ14" s="288"/>
      <c r="AK14" s="27" t="s">
        <v>28</v>
      </c>
      <c r="AN14" s="29" t="s">
        <v>31</v>
      </c>
      <c r="AR14" s="20"/>
      <c r="BE14" s="283"/>
      <c r="BS14" s="17" t="s">
        <v>6</v>
      </c>
    </row>
    <row r="15" spans="1:74" ht="6.9" customHeight="1" x14ac:dyDescent="0.2">
      <c r="B15" s="20"/>
      <c r="AR15" s="20"/>
      <c r="BE15" s="283"/>
      <c r="BS15" s="17" t="s">
        <v>4</v>
      </c>
    </row>
    <row r="16" spans="1:74" ht="12" customHeight="1" x14ac:dyDescent="0.2">
      <c r="B16" s="20"/>
      <c r="D16" s="27" t="s">
        <v>32</v>
      </c>
      <c r="AK16" s="27" t="s">
        <v>25</v>
      </c>
      <c r="AN16" s="25" t="s">
        <v>33</v>
      </c>
      <c r="AR16" s="20"/>
      <c r="BE16" s="283"/>
      <c r="BS16" s="17" t="s">
        <v>4</v>
      </c>
    </row>
    <row r="17" spans="2:71" ht="18.45" customHeight="1" x14ac:dyDescent="0.2">
      <c r="B17" s="20"/>
      <c r="E17" s="25" t="s">
        <v>34</v>
      </c>
      <c r="AK17" s="27" t="s">
        <v>28</v>
      </c>
      <c r="AN17" s="25" t="s">
        <v>35</v>
      </c>
      <c r="AR17" s="20"/>
      <c r="BE17" s="283"/>
      <c r="BS17" s="17" t="s">
        <v>36</v>
      </c>
    </row>
    <row r="18" spans="2:71" ht="6.9" customHeight="1" x14ac:dyDescent="0.2">
      <c r="B18" s="20"/>
      <c r="AR18" s="20"/>
      <c r="BE18" s="283"/>
      <c r="BS18" s="17" t="s">
        <v>6</v>
      </c>
    </row>
    <row r="19" spans="2:71" ht="12" customHeight="1" x14ac:dyDescent="0.2">
      <c r="B19" s="20"/>
      <c r="D19" s="27" t="s">
        <v>37</v>
      </c>
      <c r="AK19" s="27" t="s">
        <v>25</v>
      </c>
      <c r="AN19" s="25" t="s">
        <v>38</v>
      </c>
      <c r="AR19" s="20"/>
      <c r="BE19" s="283"/>
      <c r="BS19" s="17" t="s">
        <v>6</v>
      </c>
    </row>
    <row r="20" spans="2:71" ht="18.45" customHeight="1" x14ac:dyDescent="0.2">
      <c r="B20" s="20"/>
      <c r="E20" s="25" t="s">
        <v>39</v>
      </c>
      <c r="AK20" s="27" t="s">
        <v>28</v>
      </c>
      <c r="AN20" s="25" t="s">
        <v>19</v>
      </c>
      <c r="AR20" s="20"/>
      <c r="BE20" s="283"/>
      <c r="BS20" s="17" t="s">
        <v>4</v>
      </c>
    </row>
    <row r="21" spans="2:71" ht="6.9" customHeight="1" x14ac:dyDescent="0.2">
      <c r="B21" s="20"/>
      <c r="AR21" s="20"/>
      <c r="BE21" s="283"/>
    </row>
    <row r="22" spans="2:71" ht="12" customHeight="1" x14ac:dyDescent="0.2">
      <c r="B22" s="20"/>
      <c r="D22" s="27" t="s">
        <v>40</v>
      </c>
      <c r="AR22" s="20"/>
      <c r="BE22" s="283"/>
    </row>
    <row r="23" spans="2:71" ht="47.25" customHeight="1" x14ac:dyDescent="0.2">
      <c r="B23" s="20"/>
      <c r="E23" s="289" t="s">
        <v>41</v>
      </c>
      <c r="F23" s="289"/>
      <c r="G23" s="289"/>
      <c r="H23" s="289"/>
      <c r="I23" s="289"/>
      <c r="J23" s="289"/>
      <c r="K23" s="289"/>
      <c r="L23" s="289"/>
      <c r="M23" s="289"/>
      <c r="N23" s="289"/>
      <c r="O23" s="289"/>
      <c r="P23" s="289"/>
      <c r="Q23" s="289"/>
      <c r="R23" s="289"/>
      <c r="S23" s="289"/>
      <c r="T23" s="289"/>
      <c r="U23" s="289"/>
      <c r="V23" s="289"/>
      <c r="W23" s="289"/>
      <c r="X23" s="289"/>
      <c r="Y23" s="289"/>
      <c r="Z23" s="289"/>
      <c r="AA23" s="289"/>
      <c r="AB23" s="289"/>
      <c r="AC23" s="289"/>
      <c r="AD23" s="289"/>
      <c r="AE23" s="289"/>
      <c r="AF23" s="289"/>
      <c r="AG23" s="289"/>
      <c r="AH23" s="289"/>
      <c r="AI23" s="289"/>
      <c r="AJ23" s="289"/>
      <c r="AK23" s="289"/>
      <c r="AL23" s="289"/>
      <c r="AM23" s="289"/>
      <c r="AN23" s="289"/>
      <c r="AR23" s="20"/>
      <c r="BE23" s="283"/>
    </row>
    <row r="24" spans="2:71" ht="6.9" customHeight="1" x14ac:dyDescent="0.2">
      <c r="B24" s="20"/>
      <c r="AR24" s="20"/>
      <c r="BE24" s="283"/>
    </row>
    <row r="25" spans="2:71" ht="6.9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83"/>
    </row>
    <row r="26" spans="2:71" s="1" customFormat="1" ht="25.95" customHeight="1" x14ac:dyDescent="0.2">
      <c r="B26" s="32"/>
      <c r="D26" s="33" t="s">
        <v>42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90">
        <f>ROUND(AG54,2)</f>
        <v>0</v>
      </c>
      <c r="AL26" s="291"/>
      <c r="AM26" s="291"/>
      <c r="AN26" s="291"/>
      <c r="AO26" s="291"/>
      <c r="AR26" s="32"/>
      <c r="BE26" s="283"/>
    </row>
    <row r="27" spans="2:71" s="1" customFormat="1" ht="6.9" customHeight="1" x14ac:dyDescent="0.2">
      <c r="B27" s="32"/>
      <c r="AR27" s="32"/>
      <c r="BE27" s="283"/>
    </row>
    <row r="28" spans="2:71" s="1" customFormat="1" ht="13.2" x14ac:dyDescent="0.2">
      <c r="B28" s="32"/>
      <c r="L28" s="292" t="s">
        <v>43</v>
      </c>
      <c r="M28" s="292"/>
      <c r="N28" s="292"/>
      <c r="O28" s="292"/>
      <c r="P28" s="292"/>
      <c r="W28" s="292" t="s">
        <v>44</v>
      </c>
      <c r="X28" s="292"/>
      <c r="Y28" s="292"/>
      <c r="Z28" s="292"/>
      <c r="AA28" s="292"/>
      <c r="AB28" s="292"/>
      <c r="AC28" s="292"/>
      <c r="AD28" s="292"/>
      <c r="AE28" s="292"/>
      <c r="AK28" s="292" t="s">
        <v>45</v>
      </c>
      <c r="AL28" s="292"/>
      <c r="AM28" s="292"/>
      <c r="AN28" s="292"/>
      <c r="AO28" s="292"/>
      <c r="AR28" s="32"/>
      <c r="BE28" s="283"/>
    </row>
    <row r="29" spans="2:71" s="2" customFormat="1" ht="14.4" customHeight="1" x14ac:dyDescent="0.2">
      <c r="B29" s="35"/>
      <c r="D29" s="27" t="s">
        <v>46</v>
      </c>
      <c r="F29" s="27" t="s">
        <v>47</v>
      </c>
      <c r="L29" s="275">
        <v>0.21</v>
      </c>
      <c r="M29" s="276"/>
      <c r="N29" s="276"/>
      <c r="O29" s="276"/>
      <c r="P29" s="276"/>
      <c r="W29" s="277">
        <f>ROUND(AZ54, 2)</f>
        <v>0</v>
      </c>
      <c r="X29" s="276"/>
      <c r="Y29" s="276"/>
      <c r="Z29" s="276"/>
      <c r="AA29" s="276"/>
      <c r="AB29" s="276"/>
      <c r="AC29" s="276"/>
      <c r="AD29" s="276"/>
      <c r="AE29" s="276"/>
      <c r="AK29" s="277">
        <f>ROUND(AV54, 2)</f>
        <v>0</v>
      </c>
      <c r="AL29" s="276"/>
      <c r="AM29" s="276"/>
      <c r="AN29" s="276"/>
      <c r="AO29" s="276"/>
      <c r="AR29" s="35"/>
      <c r="BE29" s="284"/>
    </row>
    <row r="30" spans="2:71" s="2" customFormat="1" ht="14.4" customHeight="1" x14ac:dyDescent="0.2">
      <c r="B30" s="35"/>
      <c r="F30" s="27" t="s">
        <v>48</v>
      </c>
      <c r="L30" s="275">
        <v>0.15</v>
      </c>
      <c r="M30" s="276"/>
      <c r="N30" s="276"/>
      <c r="O30" s="276"/>
      <c r="P30" s="276"/>
      <c r="W30" s="277">
        <f>ROUND(BA54, 2)</f>
        <v>0</v>
      </c>
      <c r="X30" s="276"/>
      <c r="Y30" s="276"/>
      <c r="Z30" s="276"/>
      <c r="AA30" s="276"/>
      <c r="AB30" s="276"/>
      <c r="AC30" s="276"/>
      <c r="AD30" s="276"/>
      <c r="AE30" s="276"/>
      <c r="AK30" s="277">
        <f>ROUND(AW54, 2)</f>
        <v>0</v>
      </c>
      <c r="AL30" s="276"/>
      <c r="AM30" s="276"/>
      <c r="AN30" s="276"/>
      <c r="AO30" s="276"/>
      <c r="AR30" s="35"/>
      <c r="BE30" s="284"/>
    </row>
    <row r="31" spans="2:71" s="2" customFormat="1" ht="14.4" hidden="1" customHeight="1" x14ac:dyDescent="0.2">
      <c r="B31" s="35"/>
      <c r="F31" s="27" t="s">
        <v>49</v>
      </c>
      <c r="L31" s="275">
        <v>0.21</v>
      </c>
      <c r="M31" s="276"/>
      <c r="N31" s="276"/>
      <c r="O31" s="276"/>
      <c r="P31" s="276"/>
      <c r="W31" s="277">
        <f>ROUND(BB54, 2)</f>
        <v>0</v>
      </c>
      <c r="X31" s="276"/>
      <c r="Y31" s="276"/>
      <c r="Z31" s="276"/>
      <c r="AA31" s="276"/>
      <c r="AB31" s="276"/>
      <c r="AC31" s="276"/>
      <c r="AD31" s="276"/>
      <c r="AE31" s="276"/>
      <c r="AK31" s="277">
        <v>0</v>
      </c>
      <c r="AL31" s="276"/>
      <c r="AM31" s="276"/>
      <c r="AN31" s="276"/>
      <c r="AO31" s="276"/>
      <c r="AR31" s="35"/>
      <c r="BE31" s="284"/>
    </row>
    <row r="32" spans="2:71" s="2" customFormat="1" ht="14.4" hidden="1" customHeight="1" x14ac:dyDescent="0.2">
      <c r="B32" s="35"/>
      <c r="F32" s="27" t="s">
        <v>50</v>
      </c>
      <c r="L32" s="275">
        <v>0.15</v>
      </c>
      <c r="M32" s="276"/>
      <c r="N32" s="276"/>
      <c r="O32" s="276"/>
      <c r="P32" s="276"/>
      <c r="W32" s="277">
        <f>ROUND(BC54, 2)</f>
        <v>0</v>
      </c>
      <c r="X32" s="276"/>
      <c r="Y32" s="276"/>
      <c r="Z32" s="276"/>
      <c r="AA32" s="276"/>
      <c r="AB32" s="276"/>
      <c r="AC32" s="276"/>
      <c r="AD32" s="276"/>
      <c r="AE32" s="276"/>
      <c r="AK32" s="277">
        <v>0</v>
      </c>
      <c r="AL32" s="276"/>
      <c r="AM32" s="276"/>
      <c r="AN32" s="276"/>
      <c r="AO32" s="276"/>
      <c r="AR32" s="35"/>
      <c r="BE32" s="284"/>
    </row>
    <row r="33" spans="2:44" s="2" customFormat="1" ht="14.4" hidden="1" customHeight="1" x14ac:dyDescent="0.2">
      <c r="B33" s="35"/>
      <c r="F33" s="27" t="s">
        <v>51</v>
      </c>
      <c r="L33" s="275">
        <v>0</v>
      </c>
      <c r="M33" s="276"/>
      <c r="N33" s="276"/>
      <c r="O33" s="276"/>
      <c r="P33" s="276"/>
      <c r="W33" s="277">
        <f>ROUND(BD54, 2)</f>
        <v>0</v>
      </c>
      <c r="X33" s="276"/>
      <c r="Y33" s="276"/>
      <c r="Z33" s="276"/>
      <c r="AA33" s="276"/>
      <c r="AB33" s="276"/>
      <c r="AC33" s="276"/>
      <c r="AD33" s="276"/>
      <c r="AE33" s="276"/>
      <c r="AK33" s="277">
        <v>0</v>
      </c>
      <c r="AL33" s="276"/>
      <c r="AM33" s="276"/>
      <c r="AN33" s="276"/>
      <c r="AO33" s="276"/>
      <c r="AR33" s="35"/>
    </row>
    <row r="34" spans="2:44" s="1" customFormat="1" ht="6.9" customHeight="1" x14ac:dyDescent="0.2">
      <c r="B34" s="32"/>
      <c r="AR34" s="32"/>
    </row>
    <row r="35" spans="2:44" s="1" customFormat="1" ht="25.95" customHeight="1" x14ac:dyDescent="0.2">
      <c r="B35" s="32"/>
      <c r="C35" s="36"/>
      <c r="D35" s="37" t="s">
        <v>52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53</v>
      </c>
      <c r="U35" s="38"/>
      <c r="V35" s="38"/>
      <c r="W35" s="38"/>
      <c r="X35" s="281" t="s">
        <v>54</v>
      </c>
      <c r="Y35" s="279"/>
      <c r="Z35" s="279"/>
      <c r="AA35" s="279"/>
      <c r="AB35" s="279"/>
      <c r="AC35" s="38"/>
      <c r="AD35" s="38"/>
      <c r="AE35" s="38"/>
      <c r="AF35" s="38"/>
      <c r="AG35" s="38"/>
      <c r="AH35" s="38"/>
      <c r="AI35" s="38"/>
      <c r="AJ35" s="38"/>
      <c r="AK35" s="278">
        <f>SUM(AK26:AK33)</f>
        <v>0</v>
      </c>
      <c r="AL35" s="279"/>
      <c r="AM35" s="279"/>
      <c r="AN35" s="279"/>
      <c r="AO35" s="280"/>
      <c r="AP35" s="36"/>
      <c r="AQ35" s="36"/>
      <c r="AR35" s="32"/>
    </row>
    <row r="36" spans="2:44" s="1" customFormat="1" ht="6.9" customHeight="1" x14ac:dyDescent="0.2">
      <c r="B36" s="32"/>
      <c r="AR36" s="32"/>
    </row>
    <row r="37" spans="2:44" s="1" customFormat="1" ht="6.9" customHeight="1" x14ac:dyDescent="0.2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2"/>
    </row>
    <row r="41" spans="2:44" s="1" customFormat="1" ht="6.9" customHeight="1" x14ac:dyDescent="0.2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2"/>
    </row>
    <row r="42" spans="2:44" s="1" customFormat="1" ht="24.9" customHeight="1" x14ac:dyDescent="0.2">
      <c r="B42" s="32"/>
      <c r="C42" s="21" t="s">
        <v>55</v>
      </c>
      <c r="AR42" s="32"/>
    </row>
    <row r="43" spans="2:44" s="1" customFormat="1" ht="6.9" customHeight="1" x14ac:dyDescent="0.2">
      <c r="B43" s="32"/>
      <c r="AR43" s="32"/>
    </row>
    <row r="44" spans="2:44" s="3" customFormat="1" ht="12" hidden="1" customHeight="1" x14ac:dyDescent="0.2">
      <c r="B44" s="44"/>
      <c r="C44" s="27" t="s">
        <v>13</v>
      </c>
      <c r="L44" s="3" t="str">
        <f>K5</f>
        <v>M227</v>
      </c>
      <c r="AR44" s="44"/>
    </row>
    <row r="45" spans="2:44" s="4" customFormat="1" ht="36.9" customHeight="1" x14ac:dyDescent="0.2">
      <c r="B45" s="45"/>
      <c r="C45" s="46" t="s">
        <v>16</v>
      </c>
      <c r="L45" s="295" t="str">
        <f>K6</f>
        <v>Archiv městské části Praha 5, Štefánikova 17, 150 00 Praha 5</v>
      </c>
      <c r="M45" s="296"/>
      <c r="N45" s="296"/>
      <c r="O45" s="296"/>
      <c r="P45" s="296"/>
      <c r="Q45" s="296"/>
      <c r="R45" s="296"/>
      <c r="S45" s="296"/>
      <c r="T45" s="296"/>
      <c r="U45" s="296"/>
      <c r="V45" s="296"/>
      <c r="W45" s="296"/>
      <c r="X45" s="296"/>
      <c r="Y45" s="296"/>
      <c r="Z45" s="296"/>
      <c r="AA45" s="296"/>
      <c r="AB45" s="296"/>
      <c r="AC45" s="296"/>
      <c r="AD45" s="296"/>
      <c r="AE45" s="296"/>
      <c r="AF45" s="296"/>
      <c r="AG45" s="296"/>
      <c r="AH45" s="296"/>
      <c r="AI45" s="296"/>
      <c r="AJ45" s="296"/>
      <c r="AK45" s="296"/>
      <c r="AL45" s="296"/>
      <c r="AM45" s="296"/>
      <c r="AN45" s="296"/>
      <c r="AO45" s="296"/>
      <c r="AR45" s="45"/>
    </row>
    <row r="46" spans="2:44" s="1" customFormat="1" ht="6.9" customHeight="1" x14ac:dyDescent="0.2">
      <c r="B46" s="32"/>
      <c r="AR46" s="32"/>
    </row>
    <row r="47" spans="2:44" s="1" customFormat="1" ht="12" customHeight="1" x14ac:dyDescent="0.2">
      <c r="B47" s="32"/>
      <c r="C47" s="27" t="s">
        <v>21</v>
      </c>
      <c r="L47" s="47" t="str">
        <f>IF(K8="","",K8)</f>
        <v>Praha</v>
      </c>
      <c r="AI47" s="27" t="s">
        <v>23</v>
      </c>
      <c r="AM47" s="297" t="str">
        <f>IF(AN8= "","",AN8)</f>
        <v>Vyplň údaj</v>
      </c>
      <c r="AN47" s="297"/>
      <c r="AR47" s="32"/>
    </row>
    <row r="48" spans="2:44" s="1" customFormat="1" ht="6.9" customHeight="1" x14ac:dyDescent="0.2">
      <c r="B48" s="32"/>
      <c r="AR48" s="32"/>
    </row>
    <row r="49" spans="1:91" s="1" customFormat="1" ht="40.200000000000003" customHeight="1" x14ac:dyDescent="0.2">
      <c r="B49" s="32"/>
      <c r="C49" s="27" t="s">
        <v>24</v>
      </c>
      <c r="L49" s="3" t="str">
        <f>IF(E11= "","",E11)</f>
        <v>MČ Praha 5, náměstí 14. října 1381/4,15022 Praha 5</v>
      </c>
      <c r="AI49" s="27" t="s">
        <v>32</v>
      </c>
      <c r="AM49" s="309" t="str">
        <f>IF(E17="","",E17)</f>
        <v>kcarch s.r.o,Thámova 221/7,186 00 Praha 8 - Karlín</v>
      </c>
      <c r="AN49" s="310"/>
      <c r="AO49" s="310"/>
      <c r="AP49" s="310"/>
      <c r="AR49" s="32"/>
      <c r="AS49" s="305" t="s">
        <v>56</v>
      </c>
      <c r="AT49" s="306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25.65" customHeight="1" x14ac:dyDescent="0.2">
      <c r="B50" s="32"/>
      <c r="C50" s="27" t="s">
        <v>30</v>
      </c>
      <c r="L50" s="3" t="str">
        <f>IF(E14= "Vyplň údaj","",E14)</f>
        <v/>
      </c>
      <c r="AI50" s="27" t="s">
        <v>37</v>
      </c>
      <c r="AM50" s="309" t="str">
        <f>IF(E20="","",E20)</f>
        <v>Petr Krčál, Dukelská 973, 564 01 Žamberk</v>
      </c>
      <c r="AN50" s="310"/>
      <c r="AO50" s="310"/>
      <c r="AP50" s="310"/>
      <c r="AR50" s="32"/>
      <c r="AS50" s="307"/>
      <c r="AT50" s="308"/>
      <c r="BD50" s="51"/>
    </row>
    <row r="51" spans="1:91" s="1" customFormat="1" ht="10.95" customHeight="1" x14ac:dyDescent="0.2">
      <c r="B51" s="32"/>
      <c r="AR51" s="32"/>
      <c r="AS51" s="307"/>
      <c r="AT51" s="308"/>
      <c r="BD51" s="51"/>
    </row>
    <row r="52" spans="1:91" s="1" customFormat="1" ht="29.25" customHeight="1" x14ac:dyDescent="0.2">
      <c r="B52" s="32"/>
      <c r="C52" s="311" t="s">
        <v>57</v>
      </c>
      <c r="D52" s="312"/>
      <c r="E52" s="312"/>
      <c r="F52" s="312"/>
      <c r="G52" s="312"/>
      <c r="H52" s="52"/>
      <c r="I52" s="314" t="s">
        <v>58</v>
      </c>
      <c r="J52" s="312"/>
      <c r="K52" s="312"/>
      <c r="L52" s="312"/>
      <c r="M52" s="312"/>
      <c r="N52" s="312"/>
      <c r="O52" s="312"/>
      <c r="P52" s="312"/>
      <c r="Q52" s="312"/>
      <c r="R52" s="312"/>
      <c r="S52" s="312"/>
      <c r="T52" s="312"/>
      <c r="U52" s="312"/>
      <c r="V52" s="312"/>
      <c r="W52" s="312"/>
      <c r="X52" s="312"/>
      <c r="Y52" s="312"/>
      <c r="Z52" s="312"/>
      <c r="AA52" s="312"/>
      <c r="AB52" s="312"/>
      <c r="AC52" s="312"/>
      <c r="AD52" s="312"/>
      <c r="AE52" s="312"/>
      <c r="AF52" s="312"/>
      <c r="AG52" s="313" t="s">
        <v>59</v>
      </c>
      <c r="AH52" s="312"/>
      <c r="AI52" s="312"/>
      <c r="AJ52" s="312"/>
      <c r="AK52" s="312"/>
      <c r="AL52" s="312"/>
      <c r="AM52" s="312"/>
      <c r="AN52" s="314" t="s">
        <v>60</v>
      </c>
      <c r="AO52" s="312"/>
      <c r="AP52" s="312"/>
      <c r="AQ52" s="53" t="s">
        <v>61</v>
      </c>
      <c r="AR52" s="32"/>
      <c r="AS52" s="54" t="s">
        <v>62</v>
      </c>
      <c r="AT52" s="55" t="s">
        <v>63</v>
      </c>
      <c r="AU52" s="55" t="s">
        <v>64</v>
      </c>
      <c r="AV52" s="55" t="s">
        <v>65</v>
      </c>
      <c r="AW52" s="55" t="s">
        <v>66</v>
      </c>
      <c r="AX52" s="55" t="s">
        <v>67</v>
      </c>
      <c r="AY52" s="55" t="s">
        <v>68</v>
      </c>
      <c r="AZ52" s="55" t="s">
        <v>69</v>
      </c>
      <c r="BA52" s="55" t="s">
        <v>70</v>
      </c>
      <c r="BB52" s="55" t="s">
        <v>71</v>
      </c>
      <c r="BC52" s="55" t="s">
        <v>72</v>
      </c>
      <c r="BD52" s="56" t="s">
        <v>73</v>
      </c>
    </row>
    <row r="53" spans="1:91" s="1" customFormat="1" ht="10.95" customHeight="1" x14ac:dyDescent="0.2">
      <c r="B53" s="32"/>
      <c r="AR53" s="32"/>
      <c r="AS53" s="57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" customHeight="1" x14ac:dyDescent="0.2">
      <c r="B54" s="58"/>
      <c r="C54" s="59" t="s">
        <v>74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303">
        <f>ROUND(AG55,2)</f>
        <v>0</v>
      </c>
      <c r="AH54" s="303"/>
      <c r="AI54" s="303"/>
      <c r="AJ54" s="303"/>
      <c r="AK54" s="303"/>
      <c r="AL54" s="303"/>
      <c r="AM54" s="303"/>
      <c r="AN54" s="304">
        <f t="shared" ref="AN54:AN63" si="0">SUM(AG54,AT54)</f>
        <v>0</v>
      </c>
      <c r="AO54" s="304"/>
      <c r="AP54" s="304"/>
      <c r="AQ54" s="62" t="s">
        <v>19</v>
      </c>
      <c r="AR54" s="58"/>
      <c r="AS54" s="63">
        <f>ROUND(AS55,2)</f>
        <v>0</v>
      </c>
      <c r="AT54" s="64">
        <f t="shared" ref="AT54:AT63" si="1">ROUND(SUM(AV54:AW54),2)</f>
        <v>0</v>
      </c>
      <c r="AU54" s="65" t="e">
        <f>ROUND(AU55,5)</f>
        <v>#REF!</v>
      </c>
      <c r="AV54" s="64">
        <f>ROUND(AZ54*L29,2)</f>
        <v>0</v>
      </c>
      <c r="AW54" s="64">
        <f>ROUND(BA54*L30,2)</f>
        <v>0</v>
      </c>
      <c r="AX54" s="64">
        <f>ROUND(BB54*L29,2)</f>
        <v>0</v>
      </c>
      <c r="AY54" s="64">
        <f>ROUND(BC54*L30,2)</f>
        <v>0</v>
      </c>
      <c r="AZ54" s="64">
        <f>ROUND(AZ55,2)</f>
        <v>0</v>
      </c>
      <c r="BA54" s="64">
        <f>ROUND(BA55,2)</f>
        <v>0</v>
      </c>
      <c r="BB54" s="64">
        <f>ROUND(BB55,2)</f>
        <v>0</v>
      </c>
      <c r="BC54" s="64">
        <f>ROUND(BC55,2)</f>
        <v>0</v>
      </c>
      <c r="BD54" s="66">
        <f>ROUND(BD55,2)</f>
        <v>0</v>
      </c>
      <c r="BS54" s="67" t="s">
        <v>75</v>
      </c>
      <c r="BT54" s="67" t="s">
        <v>76</v>
      </c>
      <c r="BU54" s="68" t="s">
        <v>77</v>
      </c>
      <c r="BV54" s="67" t="s">
        <v>78</v>
      </c>
      <c r="BW54" s="67" t="s">
        <v>5</v>
      </c>
      <c r="BX54" s="67" t="s">
        <v>79</v>
      </c>
      <c r="CL54" s="67" t="s">
        <v>19</v>
      </c>
    </row>
    <row r="55" spans="1:91" s="6" customFormat="1" ht="16.5" customHeight="1" x14ac:dyDescent="0.2">
      <c r="B55" s="69"/>
      <c r="C55" s="70"/>
      <c r="D55" s="301" t="s">
        <v>80</v>
      </c>
      <c r="E55" s="301"/>
      <c r="F55" s="301"/>
      <c r="G55" s="301"/>
      <c r="H55" s="301"/>
      <c r="I55" s="71"/>
      <c r="J55" s="301" t="s">
        <v>81</v>
      </c>
      <c r="K55" s="301"/>
      <c r="L55" s="301"/>
      <c r="M55" s="301"/>
      <c r="N55" s="301"/>
      <c r="O55" s="301"/>
      <c r="P55" s="301"/>
      <c r="Q55" s="301"/>
      <c r="R55" s="301"/>
      <c r="S55" s="301"/>
      <c r="T55" s="301"/>
      <c r="U55" s="301"/>
      <c r="V55" s="301"/>
      <c r="W55" s="301"/>
      <c r="X55" s="301"/>
      <c r="Y55" s="301"/>
      <c r="Z55" s="301"/>
      <c r="AA55" s="301"/>
      <c r="AB55" s="301"/>
      <c r="AC55" s="301"/>
      <c r="AD55" s="301"/>
      <c r="AE55" s="301"/>
      <c r="AF55" s="301"/>
      <c r="AG55" s="298">
        <f>ROUND(SUM(AG56:AG63),2)</f>
        <v>0</v>
      </c>
      <c r="AH55" s="299"/>
      <c r="AI55" s="299"/>
      <c r="AJ55" s="299"/>
      <c r="AK55" s="299"/>
      <c r="AL55" s="299"/>
      <c r="AM55" s="299"/>
      <c r="AN55" s="300">
        <f t="shared" si="0"/>
        <v>0</v>
      </c>
      <c r="AO55" s="299"/>
      <c r="AP55" s="299"/>
      <c r="AQ55" s="72" t="s">
        <v>82</v>
      </c>
      <c r="AR55" s="69"/>
      <c r="AS55" s="73">
        <f>ROUND(SUM(AS56:AS63),2)</f>
        <v>0</v>
      </c>
      <c r="AT55" s="74">
        <f t="shared" si="1"/>
        <v>0</v>
      </c>
      <c r="AU55" s="75" t="e">
        <f>ROUND(SUM(AU56:AU63),5)</f>
        <v>#REF!</v>
      </c>
      <c r="AV55" s="74">
        <f>ROUND(AZ55*L29,2)</f>
        <v>0</v>
      </c>
      <c r="AW55" s="74">
        <f>ROUND(BA55*L30,2)</f>
        <v>0</v>
      </c>
      <c r="AX55" s="74">
        <f>ROUND(BB55*L29,2)</f>
        <v>0</v>
      </c>
      <c r="AY55" s="74">
        <f>ROUND(BC55*L30,2)</f>
        <v>0</v>
      </c>
      <c r="AZ55" s="74">
        <f>ROUND(SUM(AZ56:AZ63),2)</f>
        <v>0</v>
      </c>
      <c r="BA55" s="74">
        <f>ROUND(SUM(BA56:BA63),2)</f>
        <v>0</v>
      </c>
      <c r="BB55" s="74">
        <f>ROUND(SUM(BB56:BB63),2)</f>
        <v>0</v>
      </c>
      <c r="BC55" s="74">
        <f>ROUND(SUM(BC56:BC63),2)</f>
        <v>0</v>
      </c>
      <c r="BD55" s="76">
        <f>ROUND(SUM(BD56:BD63),2)</f>
        <v>0</v>
      </c>
      <c r="BS55" s="77" t="s">
        <v>75</v>
      </c>
      <c r="BT55" s="77" t="s">
        <v>83</v>
      </c>
      <c r="BU55" s="77" t="s">
        <v>77</v>
      </c>
      <c r="BV55" s="77" t="s">
        <v>78</v>
      </c>
      <c r="BW55" s="77" t="s">
        <v>84</v>
      </c>
      <c r="BX55" s="77" t="s">
        <v>5</v>
      </c>
      <c r="CL55" s="77" t="s">
        <v>19</v>
      </c>
      <c r="CM55" s="77" t="s">
        <v>85</v>
      </c>
    </row>
    <row r="56" spans="1:91" s="3" customFormat="1" ht="16.5" customHeight="1" x14ac:dyDescent="0.2">
      <c r="A56" s="78" t="s">
        <v>86</v>
      </c>
      <c r="B56" s="44"/>
      <c r="C56" s="9"/>
      <c r="D56" s="9"/>
      <c r="E56" s="302" t="s">
        <v>87</v>
      </c>
      <c r="F56" s="302"/>
      <c r="G56" s="302"/>
      <c r="H56" s="302"/>
      <c r="I56" s="302"/>
      <c r="J56" s="9"/>
      <c r="K56" s="302" t="s">
        <v>88</v>
      </c>
      <c r="L56" s="302"/>
      <c r="M56" s="302"/>
      <c r="N56" s="302"/>
      <c r="O56" s="302"/>
      <c r="P56" s="302"/>
      <c r="Q56" s="302"/>
      <c r="R56" s="302"/>
      <c r="S56" s="302"/>
      <c r="T56" s="302"/>
      <c r="U56" s="302"/>
      <c r="V56" s="302"/>
      <c r="W56" s="302"/>
      <c r="X56" s="302"/>
      <c r="Y56" s="302"/>
      <c r="Z56" s="302"/>
      <c r="AA56" s="302"/>
      <c r="AB56" s="302"/>
      <c r="AC56" s="302"/>
      <c r="AD56" s="302"/>
      <c r="AE56" s="302"/>
      <c r="AF56" s="302"/>
      <c r="AG56" s="293">
        <f>'1-D.1.1-3 - Bourací a sta...'!J32</f>
        <v>0</v>
      </c>
      <c r="AH56" s="294"/>
      <c r="AI56" s="294"/>
      <c r="AJ56" s="294"/>
      <c r="AK56" s="294"/>
      <c r="AL56" s="294"/>
      <c r="AM56" s="294"/>
      <c r="AN56" s="293">
        <f t="shared" si="0"/>
        <v>0</v>
      </c>
      <c r="AO56" s="294"/>
      <c r="AP56" s="294"/>
      <c r="AQ56" s="79" t="s">
        <v>89</v>
      </c>
      <c r="AR56" s="44"/>
      <c r="AS56" s="80">
        <v>0</v>
      </c>
      <c r="AT56" s="81">
        <f t="shared" si="1"/>
        <v>0</v>
      </c>
      <c r="AU56" s="82">
        <f>'1-D.1.1-3 - Bourací a sta...'!P108</f>
        <v>0</v>
      </c>
      <c r="AV56" s="81">
        <f>'1-D.1.1-3 - Bourací a sta...'!J35</f>
        <v>0</v>
      </c>
      <c r="AW56" s="81">
        <f>'1-D.1.1-3 - Bourací a sta...'!J36</f>
        <v>0</v>
      </c>
      <c r="AX56" s="81">
        <f>'1-D.1.1-3 - Bourací a sta...'!J37</f>
        <v>0</v>
      </c>
      <c r="AY56" s="81">
        <f>'1-D.1.1-3 - Bourací a sta...'!J38</f>
        <v>0</v>
      </c>
      <c r="AZ56" s="81">
        <f>'1-D.1.1-3 - Bourací a sta...'!F35</f>
        <v>0</v>
      </c>
      <c r="BA56" s="81">
        <f>'1-D.1.1-3 - Bourací a sta...'!F36</f>
        <v>0</v>
      </c>
      <c r="BB56" s="81">
        <f>'1-D.1.1-3 - Bourací a sta...'!F37</f>
        <v>0</v>
      </c>
      <c r="BC56" s="81">
        <f>'1-D.1.1-3 - Bourací a sta...'!F38</f>
        <v>0</v>
      </c>
      <c r="BD56" s="83">
        <f>'1-D.1.1-3 - Bourací a sta...'!F39</f>
        <v>0</v>
      </c>
      <c r="BT56" s="25" t="s">
        <v>85</v>
      </c>
      <c r="BV56" s="25" t="s">
        <v>78</v>
      </c>
      <c r="BW56" s="25" t="s">
        <v>90</v>
      </c>
      <c r="BX56" s="25" t="s">
        <v>84</v>
      </c>
      <c r="CL56" s="25" t="s">
        <v>19</v>
      </c>
    </row>
    <row r="57" spans="1:91" s="3" customFormat="1" ht="16.5" customHeight="1" x14ac:dyDescent="0.2">
      <c r="A57" s="78" t="s">
        <v>86</v>
      </c>
      <c r="B57" s="44"/>
      <c r="C57" s="9"/>
      <c r="D57" s="9"/>
      <c r="E57" s="302" t="s">
        <v>91</v>
      </c>
      <c r="F57" s="302"/>
      <c r="G57" s="302"/>
      <c r="H57" s="302"/>
      <c r="I57" s="302"/>
      <c r="J57" s="9"/>
      <c r="K57" s="302" t="s">
        <v>92</v>
      </c>
      <c r="L57" s="302"/>
      <c r="M57" s="302"/>
      <c r="N57" s="302"/>
      <c r="O57" s="302"/>
      <c r="P57" s="302"/>
      <c r="Q57" s="302"/>
      <c r="R57" s="302"/>
      <c r="S57" s="302"/>
      <c r="T57" s="302"/>
      <c r="U57" s="302"/>
      <c r="V57" s="302"/>
      <c r="W57" s="302"/>
      <c r="X57" s="302"/>
      <c r="Y57" s="302"/>
      <c r="Z57" s="302"/>
      <c r="AA57" s="302"/>
      <c r="AB57" s="302"/>
      <c r="AC57" s="302"/>
      <c r="AD57" s="302"/>
      <c r="AE57" s="302"/>
      <c r="AF57" s="302"/>
      <c r="AG57" s="293">
        <f>'1-D.1.4.1 - Vzduchotechnika'!J32</f>
        <v>0</v>
      </c>
      <c r="AH57" s="294"/>
      <c r="AI57" s="294"/>
      <c r="AJ57" s="294"/>
      <c r="AK57" s="294"/>
      <c r="AL57" s="294"/>
      <c r="AM57" s="294"/>
      <c r="AN57" s="293">
        <f t="shared" si="0"/>
        <v>0</v>
      </c>
      <c r="AO57" s="294"/>
      <c r="AP57" s="294"/>
      <c r="AQ57" s="79" t="s">
        <v>89</v>
      </c>
      <c r="AR57" s="44"/>
      <c r="AS57" s="80">
        <v>0</v>
      </c>
      <c r="AT57" s="81">
        <f t="shared" si="1"/>
        <v>0</v>
      </c>
      <c r="AU57" s="82">
        <f>'1-D.1.4.1 - Vzduchotechnika'!P90</f>
        <v>0</v>
      </c>
      <c r="AV57" s="81">
        <f>'1-D.1.4.1 - Vzduchotechnika'!J35</f>
        <v>0</v>
      </c>
      <c r="AW57" s="81">
        <f>'1-D.1.4.1 - Vzduchotechnika'!J36</f>
        <v>0</v>
      </c>
      <c r="AX57" s="81">
        <f>'1-D.1.4.1 - Vzduchotechnika'!J37</f>
        <v>0</v>
      </c>
      <c r="AY57" s="81">
        <f>'1-D.1.4.1 - Vzduchotechnika'!J38</f>
        <v>0</v>
      </c>
      <c r="AZ57" s="81">
        <f>'1-D.1.4.1 - Vzduchotechnika'!F35</f>
        <v>0</v>
      </c>
      <c r="BA57" s="81">
        <f>'1-D.1.4.1 - Vzduchotechnika'!F36</f>
        <v>0</v>
      </c>
      <c r="BB57" s="81">
        <f>'1-D.1.4.1 - Vzduchotechnika'!F37</f>
        <v>0</v>
      </c>
      <c r="BC57" s="81">
        <f>'1-D.1.4.1 - Vzduchotechnika'!F38</f>
        <v>0</v>
      </c>
      <c r="BD57" s="83">
        <f>'1-D.1.4.1 - Vzduchotechnika'!F39</f>
        <v>0</v>
      </c>
      <c r="BT57" s="25" t="s">
        <v>85</v>
      </c>
      <c r="BV57" s="25" t="s">
        <v>78</v>
      </c>
      <c r="BW57" s="25" t="s">
        <v>93</v>
      </c>
      <c r="BX57" s="25" t="s">
        <v>84</v>
      </c>
      <c r="CL57" s="25" t="s">
        <v>19</v>
      </c>
    </row>
    <row r="58" spans="1:91" s="3" customFormat="1" ht="16.5" customHeight="1" x14ac:dyDescent="0.2">
      <c r="A58" s="78" t="s">
        <v>86</v>
      </c>
      <c r="B58" s="44"/>
      <c r="C58" s="9"/>
      <c r="D58" s="9"/>
      <c r="E58" s="302" t="s">
        <v>94</v>
      </c>
      <c r="F58" s="302"/>
      <c r="G58" s="302"/>
      <c r="H58" s="302"/>
      <c r="I58" s="302"/>
      <c r="J58" s="9"/>
      <c r="K58" s="302" t="s">
        <v>95</v>
      </c>
      <c r="L58" s="302"/>
      <c r="M58" s="302"/>
      <c r="N58" s="302"/>
      <c r="O58" s="302"/>
      <c r="P58" s="302"/>
      <c r="Q58" s="302"/>
      <c r="R58" s="302"/>
      <c r="S58" s="302"/>
      <c r="T58" s="302"/>
      <c r="U58" s="302"/>
      <c r="V58" s="302"/>
      <c r="W58" s="302"/>
      <c r="X58" s="302"/>
      <c r="Y58" s="302"/>
      <c r="Z58" s="302"/>
      <c r="AA58" s="302"/>
      <c r="AB58" s="302"/>
      <c r="AC58" s="302"/>
      <c r="AD58" s="302"/>
      <c r="AE58" s="302"/>
      <c r="AF58" s="302"/>
      <c r="AG58" s="293">
        <f>'1-D.1.4.2 - Zdravotechnika'!J32</f>
        <v>0</v>
      </c>
      <c r="AH58" s="294"/>
      <c r="AI58" s="294"/>
      <c r="AJ58" s="294"/>
      <c r="AK58" s="294"/>
      <c r="AL58" s="294"/>
      <c r="AM58" s="294"/>
      <c r="AN58" s="293">
        <f t="shared" si="0"/>
        <v>0</v>
      </c>
      <c r="AO58" s="294"/>
      <c r="AP58" s="294"/>
      <c r="AQ58" s="79" t="s">
        <v>89</v>
      </c>
      <c r="AR58" s="44"/>
      <c r="AS58" s="80">
        <v>0</v>
      </c>
      <c r="AT58" s="81">
        <f t="shared" si="1"/>
        <v>0</v>
      </c>
      <c r="AU58" s="82">
        <f>'1-D.1.4.2 - Zdravotechnika'!P97</f>
        <v>0</v>
      </c>
      <c r="AV58" s="81">
        <f>'1-D.1.4.2 - Zdravotechnika'!J35</f>
        <v>0</v>
      </c>
      <c r="AW58" s="81">
        <f>'1-D.1.4.2 - Zdravotechnika'!J36</f>
        <v>0</v>
      </c>
      <c r="AX58" s="81">
        <f>'1-D.1.4.2 - Zdravotechnika'!J37</f>
        <v>0</v>
      </c>
      <c r="AY58" s="81">
        <f>'1-D.1.4.2 - Zdravotechnika'!J38</f>
        <v>0</v>
      </c>
      <c r="AZ58" s="81">
        <f>'1-D.1.4.2 - Zdravotechnika'!F35</f>
        <v>0</v>
      </c>
      <c r="BA58" s="81">
        <f>'1-D.1.4.2 - Zdravotechnika'!F36</f>
        <v>0</v>
      </c>
      <c r="BB58" s="81">
        <f>'1-D.1.4.2 - Zdravotechnika'!F37</f>
        <v>0</v>
      </c>
      <c r="BC58" s="81">
        <f>'1-D.1.4.2 - Zdravotechnika'!F38</f>
        <v>0</v>
      </c>
      <c r="BD58" s="83">
        <f>'1-D.1.4.2 - Zdravotechnika'!F39</f>
        <v>0</v>
      </c>
      <c r="BT58" s="25" t="s">
        <v>85</v>
      </c>
      <c r="BV58" s="25" t="s">
        <v>78</v>
      </c>
      <c r="BW58" s="25" t="s">
        <v>96</v>
      </c>
      <c r="BX58" s="25" t="s">
        <v>84</v>
      </c>
      <c r="CL58" s="25" t="s">
        <v>19</v>
      </c>
    </row>
    <row r="59" spans="1:91" s="3" customFormat="1" ht="16.5" customHeight="1" x14ac:dyDescent="0.2">
      <c r="A59" s="78" t="s">
        <v>86</v>
      </c>
      <c r="B59" s="44"/>
      <c r="C59" s="9"/>
      <c r="D59" s="9"/>
      <c r="E59" s="302" t="s">
        <v>97</v>
      </c>
      <c r="F59" s="302"/>
      <c r="G59" s="302"/>
      <c r="H59" s="302"/>
      <c r="I59" s="302"/>
      <c r="J59" s="9"/>
      <c r="K59" s="302" t="s">
        <v>98</v>
      </c>
      <c r="L59" s="302"/>
      <c r="M59" s="302"/>
      <c r="N59" s="302"/>
      <c r="O59" s="302"/>
      <c r="P59" s="302"/>
      <c r="Q59" s="302"/>
      <c r="R59" s="302"/>
      <c r="S59" s="302"/>
      <c r="T59" s="302"/>
      <c r="U59" s="302"/>
      <c r="V59" s="302"/>
      <c r="W59" s="302"/>
      <c r="X59" s="302"/>
      <c r="Y59" s="302"/>
      <c r="Z59" s="302"/>
      <c r="AA59" s="302"/>
      <c r="AB59" s="302"/>
      <c r="AC59" s="302"/>
      <c r="AD59" s="302"/>
      <c r="AE59" s="302"/>
      <c r="AF59" s="302"/>
      <c r="AG59" s="293">
        <f>'1-D.1.4.3 - Elektroinstal...'!J32</f>
        <v>0</v>
      </c>
      <c r="AH59" s="294"/>
      <c r="AI59" s="294"/>
      <c r="AJ59" s="294"/>
      <c r="AK59" s="294"/>
      <c r="AL59" s="294"/>
      <c r="AM59" s="294"/>
      <c r="AN59" s="293">
        <f t="shared" si="0"/>
        <v>0</v>
      </c>
      <c r="AO59" s="294"/>
      <c r="AP59" s="294"/>
      <c r="AQ59" s="79" t="s">
        <v>89</v>
      </c>
      <c r="AR59" s="44"/>
      <c r="AS59" s="80">
        <v>0</v>
      </c>
      <c r="AT59" s="81">
        <f t="shared" si="1"/>
        <v>0</v>
      </c>
      <c r="AU59" s="82">
        <f>'1-D.1.4.3 - Elektroinstal...'!P94</f>
        <v>0</v>
      </c>
      <c r="AV59" s="81">
        <f>'1-D.1.4.3 - Elektroinstal...'!J35</f>
        <v>0</v>
      </c>
      <c r="AW59" s="81">
        <f>'1-D.1.4.3 - Elektroinstal...'!J36</f>
        <v>0</v>
      </c>
      <c r="AX59" s="81">
        <f>'1-D.1.4.3 - Elektroinstal...'!J37</f>
        <v>0</v>
      </c>
      <c r="AY59" s="81">
        <f>'1-D.1.4.3 - Elektroinstal...'!J38</f>
        <v>0</v>
      </c>
      <c r="AZ59" s="81">
        <f>'1-D.1.4.3 - Elektroinstal...'!F35</f>
        <v>0</v>
      </c>
      <c r="BA59" s="81">
        <f>'1-D.1.4.3 - Elektroinstal...'!F36</f>
        <v>0</v>
      </c>
      <c r="BB59" s="81">
        <f>'1-D.1.4.3 - Elektroinstal...'!F37</f>
        <v>0</v>
      </c>
      <c r="BC59" s="81">
        <f>'1-D.1.4.3 - Elektroinstal...'!F38</f>
        <v>0</v>
      </c>
      <c r="BD59" s="83">
        <f>'1-D.1.4.3 - Elektroinstal...'!F39</f>
        <v>0</v>
      </c>
      <c r="BT59" s="25" t="s">
        <v>85</v>
      </c>
      <c r="BV59" s="25" t="s">
        <v>78</v>
      </c>
      <c r="BW59" s="25" t="s">
        <v>99</v>
      </c>
      <c r="BX59" s="25" t="s">
        <v>84</v>
      </c>
      <c r="CL59" s="25" t="s">
        <v>19</v>
      </c>
    </row>
    <row r="60" spans="1:91" s="3" customFormat="1" ht="16.5" customHeight="1" x14ac:dyDescent="0.2">
      <c r="A60" s="78" t="s">
        <v>86</v>
      </c>
      <c r="B60" s="44"/>
      <c r="C60" s="9"/>
      <c r="D60" s="9"/>
      <c r="E60" s="302" t="s">
        <v>100</v>
      </c>
      <c r="F60" s="302"/>
      <c r="G60" s="302"/>
      <c r="H60" s="302"/>
      <c r="I60" s="302"/>
      <c r="J60" s="9"/>
      <c r="K60" s="302" t="s">
        <v>101</v>
      </c>
      <c r="L60" s="302"/>
      <c r="M60" s="302"/>
      <c r="N60" s="302"/>
      <c r="O60" s="302"/>
      <c r="P60" s="302"/>
      <c r="Q60" s="302"/>
      <c r="R60" s="302"/>
      <c r="S60" s="302"/>
      <c r="T60" s="302"/>
      <c r="U60" s="302"/>
      <c r="V60" s="302"/>
      <c r="W60" s="302"/>
      <c r="X60" s="302"/>
      <c r="Y60" s="302"/>
      <c r="Z60" s="302"/>
      <c r="AA60" s="302"/>
      <c r="AB60" s="302"/>
      <c r="AC60" s="302"/>
      <c r="AD60" s="302"/>
      <c r="AE60" s="302"/>
      <c r="AF60" s="302"/>
      <c r="AG60" s="293">
        <f>'1-D.1.4.4 - Ústřední vytá...'!J32</f>
        <v>0</v>
      </c>
      <c r="AH60" s="294"/>
      <c r="AI60" s="294"/>
      <c r="AJ60" s="294"/>
      <c r="AK60" s="294"/>
      <c r="AL60" s="294"/>
      <c r="AM60" s="294"/>
      <c r="AN60" s="293">
        <f t="shared" si="0"/>
        <v>0</v>
      </c>
      <c r="AO60" s="294"/>
      <c r="AP60" s="294"/>
      <c r="AQ60" s="79" t="s">
        <v>89</v>
      </c>
      <c r="AR60" s="44"/>
      <c r="AS60" s="80">
        <v>0</v>
      </c>
      <c r="AT60" s="81">
        <f t="shared" si="1"/>
        <v>0</v>
      </c>
      <c r="AU60" s="82">
        <f>'1-D.1.4.4 - Ústřední vytá...'!P90</f>
        <v>0</v>
      </c>
      <c r="AV60" s="81">
        <f>'1-D.1.4.4 - Ústřední vytá...'!J35</f>
        <v>0</v>
      </c>
      <c r="AW60" s="81">
        <f>'1-D.1.4.4 - Ústřední vytá...'!J36</f>
        <v>0</v>
      </c>
      <c r="AX60" s="81">
        <f>'1-D.1.4.4 - Ústřední vytá...'!J37</f>
        <v>0</v>
      </c>
      <c r="AY60" s="81">
        <f>'1-D.1.4.4 - Ústřední vytá...'!J38</f>
        <v>0</v>
      </c>
      <c r="AZ60" s="81">
        <f>'1-D.1.4.4 - Ústřední vytá...'!F35</f>
        <v>0</v>
      </c>
      <c r="BA60" s="81">
        <f>'1-D.1.4.4 - Ústřední vytá...'!F36</f>
        <v>0</v>
      </c>
      <c r="BB60" s="81">
        <f>'1-D.1.4.4 - Ústřední vytá...'!F37</f>
        <v>0</v>
      </c>
      <c r="BC60" s="81">
        <f>'1-D.1.4.4 - Ústřední vytá...'!F38</f>
        <v>0</v>
      </c>
      <c r="BD60" s="83">
        <f>'1-D.1.4.4 - Ústřední vytá...'!F39</f>
        <v>0</v>
      </c>
      <c r="BT60" s="25" t="s">
        <v>85</v>
      </c>
      <c r="BV60" s="25" t="s">
        <v>78</v>
      </c>
      <c r="BW60" s="25" t="s">
        <v>102</v>
      </c>
      <c r="BX60" s="25" t="s">
        <v>84</v>
      </c>
      <c r="CL60" s="25" t="s">
        <v>19</v>
      </c>
    </row>
    <row r="61" spans="1:91" s="3" customFormat="1" ht="16.5" customHeight="1" x14ac:dyDescent="0.2">
      <c r="A61" s="78" t="s">
        <v>86</v>
      </c>
      <c r="B61" s="44"/>
      <c r="C61" s="9"/>
      <c r="D61" s="9"/>
      <c r="E61" s="302" t="s">
        <v>103</v>
      </c>
      <c r="F61" s="302"/>
      <c r="G61" s="302"/>
      <c r="H61" s="302"/>
      <c r="I61" s="302"/>
      <c r="J61" s="9"/>
      <c r="K61" s="302" t="s">
        <v>104</v>
      </c>
      <c r="L61" s="302"/>
      <c r="M61" s="302"/>
      <c r="N61" s="302"/>
      <c r="O61" s="302"/>
      <c r="P61" s="302"/>
      <c r="Q61" s="302"/>
      <c r="R61" s="302"/>
      <c r="S61" s="302"/>
      <c r="T61" s="302"/>
      <c r="U61" s="302"/>
      <c r="V61" s="302"/>
      <c r="W61" s="302"/>
      <c r="X61" s="302"/>
      <c r="Y61" s="302"/>
      <c r="Z61" s="302"/>
      <c r="AA61" s="302"/>
      <c r="AB61" s="302"/>
      <c r="AC61" s="302"/>
      <c r="AD61" s="302"/>
      <c r="AE61" s="302"/>
      <c r="AF61" s="302"/>
      <c r="AG61" s="293">
        <f>'1-D.1.4.5 - Výtah'!J32</f>
        <v>0</v>
      </c>
      <c r="AH61" s="294"/>
      <c r="AI61" s="294"/>
      <c r="AJ61" s="294"/>
      <c r="AK61" s="294"/>
      <c r="AL61" s="294"/>
      <c r="AM61" s="294"/>
      <c r="AN61" s="293">
        <f t="shared" si="0"/>
        <v>0</v>
      </c>
      <c r="AO61" s="294"/>
      <c r="AP61" s="294"/>
      <c r="AQ61" s="79" t="s">
        <v>89</v>
      </c>
      <c r="AR61" s="44"/>
      <c r="AS61" s="80">
        <v>0</v>
      </c>
      <c r="AT61" s="81">
        <f t="shared" si="1"/>
        <v>0</v>
      </c>
      <c r="AU61" s="82">
        <f>'1-D.1.4.5 - Výtah'!P87</f>
        <v>0</v>
      </c>
      <c r="AV61" s="81">
        <f>'1-D.1.4.5 - Výtah'!J35</f>
        <v>0</v>
      </c>
      <c r="AW61" s="81">
        <f>'1-D.1.4.5 - Výtah'!J36</f>
        <v>0</v>
      </c>
      <c r="AX61" s="81">
        <f>'1-D.1.4.5 - Výtah'!J37</f>
        <v>0</v>
      </c>
      <c r="AY61" s="81">
        <f>'1-D.1.4.5 - Výtah'!J38</f>
        <v>0</v>
      </c>
      <c r="AZ61" s="81">
        <f>'1-D.1.4.5 - Výtah'!F35</f>
        <v>0</v>
      </c>
      <c r="BA61" s="81">
        <f>'1-D.1.4.5 - Výtah'!F36</f>
        <v>0</v>
      </c>
      <c r="BB61" s="81">
        <f>'1-D.1.4.5 - Výtah'!F37</f>
        <v>0</v>
      </c>
      <c r="BC61" s="81">
        <f>'1-D.1.4.5 - Výtah'!F38</f>
        <v>0</v>
      </c>
      <c r="BD61" s="83">
        <f>'1-D.1.4.5 - Výtah'!F39</f>
        <v>0</v>
      </c>
      <c r="BT61" s="25" t="s">
        <v>85</v>
      </c>
      <c r="BV61" s="25" t="s">
        <v>78</v>
      </c>
      <c r="BW61" s="25" t="s">
        <v>105</v>
      </c>
      <c r="BX61" s="25" t="s">
        <v>84</v>
      </c>
      <c r="CL61" s="25" t="s">
        <v>19</v>
      </c>
    </row>
    <row r="62" spans="1:91" s="3" customFormat="1" ht="16.5" customHeight="1" x14ac:dyDescent="0.2">
      <c r="A62" s="78" t="s">
        <v>86</v>
      </c>
      <c r="B62" s="44"/>
      <c r="C62" s="9"/>
      <c r="D62" s="9"/>
      <c r="E62" s="302" t="s">
        <v>106</v>
      </c>
      <c r="F62" s="302"/>
      <c r="G62" s="302"/>
      <c r="H62" s="302"/>
      <c r="I62" s="302"/>
      <c r="J62" s="9"/>
      <c r="K62" s="302" t="s">
        <v>107</v>
      </c>
      <c r="L62" s="302"/>
      <c r="M62" s="302"/>
      <c r="N62" s="302"/>
      <c r="O62" s="302"/>
      <c r="P62" s="302"/>
      <c r="Q62" s="302"/>
      <c r="R62" s="302"/>
      <c r="S62" s="302"/>
      <c r="T62" s="302"/>
      <c r="U62" s="302"/>
      <c r="V62" s="302"/>
      <c r="W62" s="302"/>
      <c r="X62" s="302"/>
      <c r="Y62" s="302"/>
      <c r="Z62" s="302"/>
      <c r="AA62" s="302"/>
      <c r="AB62" s="302"/>
      <c r="AC62" s="302"/>
      <c r="AD62" s="302"/>
      <c r="AE62" s="302"/>
      <c r="AF62" s="302"/>
      <c r="AG62" s="293">
        <f>'1-D.1.4.6 - Regálový systém'!J32</f>
        <v>0</v>
      </c>
      <c r="AH62" s="294"/>
      <c r="AI62" s="294"/>
      <c r="AJ62" s="294"/>
      <c r="AK62" s="294"/>
      <c r="AL62" s="294"/>
      <c r="AM62" s="294"/>
      <c r="AN62" s="293">
        <f t="shared" si="0"/>
        <v>0</v>
      </c>
      <c r="AO62" s="294"/>
      <c r="AP62" s="294"/>
      <c r="AQ62" s="79" t="s">
        <v>89</v>
      </c>
      <c r="AR62" s="44"/>
      <c r="AS62" s="80">
        <v>0</v>
      </c>
      <c r="AT62" s="81">
        <f t="shared" si="1"/>
        <v>0</v>
      </c>
      <c r="AU62" s="82">
        <f>'1-D.1.4.6 - Regálový systém'!P86</f>
        <v>0</v>
      </c>
      <c r="AV62" s="81">
        <f>'1-D.1.4.6 - Regálový systém'!J35</f>
        <v>0</v>
      </c>
      <c r="AW62" s="81">
        <f>'1-D.1.4.6 - Regálový systém'!J36</f>
        <v>0</v>
      </c>
      <c r="AX62" s="81">
        <f>'1-D.1.4.6 - Regálový systém'!J37</f>
        <v>0</v>
      </c>
      <c r="AY62" s="81">
        <f>'1-D.1.4.6 - Regálový systém'!J38</f>
        <v>0</v>
      </c>
      <c r="AZ62" s="81">
        <f>'1-D.1.4.6 - Regálový systém'!F35</f>
        <v>0</v>
      </c>
      <c r="BA62" s="81">
        <f>'1-D.1.4.6 - Regálový systém'!F36</f>
        <v>0</v>
      </c>
      <c r="BB62" s="81">
        <f>'1-D.1.4.6 - Regálový systém'!F37</f>
        <v>0</v>
      </c>
      <c r="BC62" s="81">
        <f>'1-D.1.4.6 - Regálový systém'!F38</f>
        <v>0</v>
      </c>
      <c r="BD62" s="83">
        <f>'1-D.1.4.6 - Regálový systém'!F39</f>
        <v>0</v>
      </c>
      <c r="BT62" s="25" t="s">
        <v>85</v>
      </c>
      <c r="BV62" s="25" t="s">
        <v>78</v>
      </c>
      <c r="BW62" s="25" t="s">
        <v>108</v>
      </c>
      <c r="BX62" s="25" t="s">
        <v>84</v>
      </c>
      <c r="CL62" s="25" t="s">
        <v>19</v>
      </c>
    </row>
    <row r="63" spans="1:91" s="3" customFormat="1" ht="16.5" customHeight="1" x14ac:dyDescent="0.2">
      <c r="A63" s="78" t="s">
        <v>86</v>
      </c>
      <c r="B63" s="44"/>
      <c r="C63" s="9"/>
      <c r="D63" s="9"/>
      <c r="E63" s="302" t="s">
        <v>109</v>
      </c>
      <c r="F63" s="302"/>
      <c r="G63" s="302"/>
      <c r="H63" s="302"/>
      <c r="I63" s="302"/>
      <c r="J63" s="9"/>
      <c r="K63" s="302" t="s">
        <v>110</v>
      </c>
      <c r="L63" s="302"/>
      <c r="M63" s="302"/>
      <c r="N63" s="302"/>
      <c r="O63" s="302"/>
      <c r="P63" s="302"/>
      <c r="Q63" s="302"/>
      <c r="R63" s="302"/>
      <c r="S63" s="302"/>
      <c r="T63" s="302"/>
      <c r="U63" s="302"/>
      <c r="V63" s="302"/>
      <c r="W63" s="302"/>
      <c r="X63" s="302"/>
      <c r="Y63" s="302"/>
      <c r="Z63" s="302"/>
      <c r="AA63" s="302"/>
      <c r="AB63" s="302"/>
      <c r="AC63" s="302"/>
      <c r="AD63" s="302"/>
      <c r="AE63" s="302"/>
      <c r="AF63" s="302"/>
      <c r="AG63" s="293">
        <f>'1-VON - Vedlejší a ostatn...'!J32</f>
        <v>0</v>
      </c>
      <c r="AH63" s="294"/>
      <c r="AI63" s="294"/>
      <c r="AJ63" s="294"/>
      <c r="AK63" s="294"/>
      <c r="AL63" s="294"/>
      <c r="AM63" s="294"/>
      <c r="AN63" s="293">
        <f t="shared" si="0"/>
        <v>0</v>
      </c>
      <c r="AO63" s="294"/>
      <c r="AP63" s="294"/>
      <c r="AQ63" s="79" t="s">
        <v>89</v>
      </c>
      <c r="AR63" s="44"/>
      <c r="AS63" s="84">
        <v>0</v>
      </c>
      <c r="AT63" s="85">
        <f t="shared" si="1"/>
        <v>0</v>
      </c>
      <c r="AU63" s="86" t="e">
        <f>'1-VON - Vedlejší a ostatn...'!P88</f>
        <v>#REF!</v>
      </c>
      <c r="AV63" s="85">
        <f>'1-VON - Vedlejší a ostatn...'!J35</f>
        <v>0</v>
      </c>
      <c r="AW63" s="85">
        <f>'1-VON - Vedlejší a ostatn...'!J36</f>
        <v>0</v>
      </c>
      <c r="AX63" s="85">
        <f>'1-VON - Vedlejší a ostatn...'!J37</f>
        <v>0</v>
      </c>
      <c r="AY63" s="85">
        <f>'1-VON - Vedlejší a ostatn...'!J38</f>
        <v>0</v>
      </c>
      <c r="AZ63" s="85">
        <f>'1-VON - Vedlejší a ostatn...'!F35</f>
        <v>0</v>
      </c>
      <c r="BA63" s="85">
        <f>'1-VON - Vedlejší a ostatn...'!F36</f>
        <v>0</v>
      </c>
      <c r="BB63" s="85">
        <f>'1-VON - Vedlejší a ostatn...'!F37</f>
        <v>0</v>
      </c>
      <c r="BC63" s="85">
        <f>'1-VON - Vedlejší a ostatn...'!F38</f>
        <v>0</v>
      </c>
      <c r="BD63" s="87">
        <f>'1-VON - Vedlejší a ostatn...'!F39</f>
        <v>0</v>
      </c>
      <c r="BT63" s="25" t="s">
        <v>85</v>
      </c>
      <c r="BV63" s="25" t="s">
        <v>78</v>
      </c>
      <c r="BW63" s="25" t="s">
        <v>111</v>
      </c>
      <c r="BX63" s="25" t="s">
        <v>84</v>
      </c>
      <c r="CL63" s="25" t="s">
        <v>19</v>
      </c>
    </row>
    <row r="64" spans="1:91" s="1" customFormat="1" ht="30" customHeight="1" x14ac:dyDescent="0.2">
      <c r="B64" s="32"/>
      <c r="AR64" s="32"/>
    </row>
    <row r="65" spans="2:44" s="1" customFormat="1" ht="6.9" customHeight="1" x14ac:dyDescent="0.2"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32"/>
    </row>
  </sheetData>
  <sheetProtection algorithmName="SHA-512" hashValue="TPAJD6VA2Cqh3V9haAJWKeKTAYRyn7ThIksw0zFr2Cps6SKDSVAEWhaFY8V3EQzU8pFVZSBAgJu/0KFQq+5VGA==" saltValue="KzAlN+rHEUjc4VA66CsR/1ht2jrv9pVniVoxUNMdjd/qIqpb98UewEzSavECgm7wB7CHZS4f/KP4weGFoyfUgw==" spinCount="100000" sheet="1" objects="1" scenarios="1" formatColumns="0" formatRows="0"/>
  <mergeCells count="74">
    <mergeCell ref="D55:H55"/>
    <mergeCell ref="AG54:AM54"/>
    <mergeCell ref="AN54:AP54"/>
    <mergeCell ref="AS49:AT51"/>
    <mergeCell ref="AM49:AP49"/>
    <mergeCell ref="AM50:AP50"/>
    <mergeCell ref="C52:G52"/>
    <mergeCell ref="AG52:AM52"/>
    <mergeCell ref="AN52:AP52"/>
    <mergeCell ref="I52:AF52"/>
    <mergeCell ref="E56:I56"/>
    <mergeCell ref="K56:AF56"/>
    <mergeCell ref="AG56:AM56"/>
    <mergeCell ref="K57:AF57"/>
    <mergeCell ref="AN57:AP57"/>
    <mergeCell ref="E57:I57"/>
    <mergeCell ref="AG57:AM57"/>
    <mergeCell ref="E58:I58"/>
    <mergeCell ref="K58:AF58"/>
    <mergeCell ref="AN59:AP59"/>
    <mergeCell ref="AG59:AM59"/>
    <mergeCell ref="E59:I59"/>
    <mergeCell ref="K59:AF59"/>
    <mergeCell ref="E60:I60"/>
    <mergeCell ref="K60:AF60"/>
    <mergeCell ref="AN61:AP61"/>
    <mergeCell ref="AG61:AM61"/>
    <mergeCell ref="E61:I61"/>
    <mergeCell ref="K61:AF61"/>
    <mergeCell ref="E62:I62"/>
    <mergeCell ref="K62:AF62"/>
    <mergeCell ref="AN63:AP63"/>
    <mergeCell ref="AG63:AM63"/>
    <mergeCell ref="E63:I63"/>
    <mergeCell ref="K63:AF63"/>
    <mergeCell ref="W30:AE30"/>
    <mergeCell ref="AK30:AO30"/>
    <mergeCell ref="L30:P30"/>
    <mergeCell ref="AK31:AO31"/>
    <mergeCell ref="AN62:AP62"/>
    <mergeCell ref="AG62:AM62"/>
    <mergeCell ref="AN60:AP60"/>
    <mergeCell ref="AG60:AM60"/>
    <mergeCell ref="AG58:AM58"/>
    <mergeCell ref="AN58:AP58"/>
    <mergeCell ref="AN56:AP56"/>
    <mergeCell ref="L45:AO45"/>
    <mergeCell ref="AM47:AN47"/>
    <mergeCell ref="AG55:AM55"/>
    <mergeCell ref="AN55:AP55"/>
    <mergeCell ref="J55:AF55"/>
    <mergeCell ref="AK26:AO26"/>
    <mergeCell ref="L28:P28"/>
    <mergeCell ref="W28:AE28"/>
    <mergeCell ref="AK28:AO28"/>
    <mergeCell ref="AK29:AO29"/>
    <mergeCell ref="L29:P29"/>
    <mergeCell ref="W29:AE29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</mergeCells>
  <hyperlinks>
    <hyperlink ref="A56" location="'1-D.1.1-3 - Bourací a sta...'!C2" display="/" xr:uid="{00000000-0004-0000-0000-000000000000}"/>
    <hyperlink ref="A57" location="'1-D.1.4.1 - Vzduchotechnika'!C2" display="/" xr:uid="{00000000-0004-0000-0000-000001000000}"/>
    <hyperlink ref="A58" location="'1-D.1.4.2 - Zdravotechnika'!C2" display="/" xr:uid="{00000000-0004-0000-0000-000002000000}"/>
    <hyperlink ref="A59" location="'1-D.1.4.3 - Elektroinstal...'!C2" display="/" xr:uid="{00000000-0004-0000-0000-000003000000}"/>
    <hyperlink ref="A60" location="'1-D.1.4.4 - Ústřední vytá...'!C2" display="/" xr:uid="{00000000-0004-0000-0000-000004000000}"/>
    <hyperlink ref="A61" location="'1-D.1.4.5 - Výtah'!C2" display="/" xr:uid="{00000000-0004-0000-0000-000005000000}"/>
    <hyperlink ref="A62" location="'1-D.1.4.6 - Regálový systém'!C2" display="/" xr:uid="{00000000-0004-0000-0000-000006000000}"/>
    <hyperlink ref="A63" location="'1-VON - Vedlejší a ostatn...'!C2" display="/" xr:uid="{00000000-0004-0000-0000-000007000000}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218"/>
  <sheetViews>
    <sheetView showGridLines="0" tabSelected="1" zoomScale="110" zoomScaleNormal="110" workbookViewId="0"/>
  </sheetViews>
  <sheetFormatPr defaultRowHeight="10.199999999999999" x14ac:dyDescent="0.2"/>
  <cols>
    <col min="1" max="1" width="8.28515625" style="187" customWidth="1"/>
    <col min="2" max="2" width="1.7109375" style="187" customWidth="1"/>
    <col min="3" max="4" width="5" style="187" customWidth="1"/>
    <col min="5" max="5" width="11.7109375" style="187" customWidth="1"/>
    <col min="6" max="6" width="9.140625" style="187" customWidth="1"/>
    <col min="7" max="7" width="5" style="187" customWidth="1"/>
    <col min="8" max="8" width="77.85546875" style="187" customWidth="1"/>
    <col min="9" max="10" width="20" style="187" customWidth="1"/>
    <col min="11" max="11" width="1.7109375" style="187" customWidth="1"/>
  </cols>
  <sheetData>
    <row r="1" spans="2:11" customFormat="1" ht="37.5" customHeight="1" x14ac:dyDescent="0.2"/>
    <row r="2" spans="2:11" customFormat="1" ht="7.5" customHeight="1" x14ac:dyDescent="0.2">
      <c r="B2" s="188"/>
      <c r="C2" s="189"/>
      <c r="D2" s="189"/>
      <c r="E2" s="189"/>
      <c r="F2" s="189"/>
      <c r="G2" s="189"/>
      <c r="H2" s="189"/>
      <c r="I2" s="189"/>
      <c r="J2" s="189"/>
      <c r="K2" s="190"/>
    </row>
    <row r="3" spans="2:11" s="15" customFormat="1" ht="45" customHeight="1" x14ac:dyDescent="0.2">
      <c r="B3" s="191"/>
      <c r="C3" s="320" t="s">
        <v>2081</v>
      </c>
      <c r="D3" s="320"/>
      <c r="E3" s="320"/>
      <c r="F3" s="320"/>
      <c r="G3" s="320"/>
      <c r="H3" s="320"/>
      <c r="I3" s="320"/>
      <c r="J3" s="320"/>
      <c r="K3" s="192"/>
    </row>
    <row r="4" spans="2:11" customFormat="1" ht="25.5" customHeight="1" x14ac:dyDescent="0.3">
      <c r="B4" s="193"/>
      <c r="C4" s="321" t="s">
        <v>2082</v>
      </c>
      <c r="D4" s="321"/>
      <c r="E4" s="321"/>
      <c r="F4" s="321"/>
      <c r="G4" s="321"/>
      <c r="H4" s="321"/>
      <c r="I4" s="321"/>
      <c r="J4" s="321"/>
      <c r="K4" s="194"/>
    </row>
    <row r="5" spans="2:11" customFormat="1" ht="5.25" customHeight="1" x14ac:dyDescent="0.2">
      <c r="B5" s="193"/>
      <c r="C5" s="195"/>
      <c r="D5" s="195"/>
      <c r="E5" s="195"/>
      <c r="F5" s="195"/>
      <c r="G5" s="195"/>
      <c r="H5" s="195"/>
      <c r="I5" s="195"/>
      <c r="J5" s="195"/>
      <c r="K5" s="194"/>
    </row>
    <row r="6" spans="2:11" customFormat="1" ht="15" customHeight="1" x14ac:dyDescent="0.2">
      <c r="B6" s="193"/>
      <c r="C6" s="319" t="s">
        <v>2083</v>
      </c>
      <c r="D6" s="319"/>
      <c r="E6" s="319"/>
      <c r="F6" s="319"/>
      <c r="G6" s="319"/>
      <c r="H6" s="319"/>
      <c r="I6" s="319"/>
      <c r="J6" s="319"/>
      <c r="K6" s="194"/>
    </row>
    <row r="7" spans="2:11" customFormat="1" ht="15" customHeight="1" x14ac:dyDescent="0.2">
      <c r="B7" s="197"/>
      <c r="C7" s="319" t="s">
        <v>2084</v>
      </c>
      <c r="D7" s="319"/>
      <c r="E7" s="319"/>
      <c r="F7" s="319"/>
      <c r="G7" s="319"/>
      <c r="H7" s="319"/>
      <c r="I7" s="319"/>
      <c r="J7" s="319"/>
      <c r="K7" s="194"/>
    </row>
    <row r="8" spans="2:11" customFormat="1" ht="12.75" customHeight="1" x14ac:dyDescent="0.2">
      <c r="B8" s="197"/>
      <c r="C8" s="196"/>
      <c r="D8" s="196"/>
      <c r="E8" s="196"/>
      <c r="F8" s="196"/>
      <c r="G8" s="196"/>
      <c r="H8" s="196"/>
      <c r="I8" s="196"/>
      <c r="J8" s="196"/>
      <c r="K8" s="194"/>
    </row>
    <row r="9" spans="2:11" customFormat="1" ht="15" customHeight="1" x14ac:dyDescent="0.2">
      <c r="B9" s="197"/>
      <c r="C9" s="319" t="s">
        <v>2085</v>
      </c>
      <c r="D9" s="319"/>
      <c r="E9" s="319"/>
      <c r="F9" s="319"/>
      <c r="G9" s="319"/>
      <c r="H9" s="319"/>
      <c r="I9" s="319"/>
      <c r="J9" s="319"/>
      <c r="K9" s="194"/>
    </row>
    <row r="10" spans="2:11" customFormat="1" ht="15" customHeight="1" x14ac:dyDescent="0.2">
      <c r="B10" s="197"/>
      <c r="C10" s="196"/>
      <c r="D10" s="319" t="s">
        <v>2086</v>
      </c>
      <c r="E10" s="319"/>
      <c r="F10" s="319"/>
      <c r="G10" s="319"/>
      <c r="H10" s="319"/>
      <c r="I10" s="319"/>
      <c r="J10" s="319"/>
      <c r="K10" s="194"/>
    </row>
    <row r="11" spans="2:11" customFormat="1" ht="15" customHeight="1" x14ac:dyDescent="0.2">
      <c r="B11" s="197"/>
      <c r="C11" s="198"/>
      <c r="D11" s="319" t="s">
        <v>2087</v>
      </c>
      <c r="E11" s="319"/>
      <c r="F11" s="319"/>
      <c r="G11" s="319"/>
      <c r="H11" s="319"/>
      <c r="I11" s="319"/>
      <c r="J11" s="319"/>
      <c r="K11" s="194"/>
    </row>
    <row r="12" spans="2:11" customFormat="1" ht="15" customHeight="1" x14ac:dyDescent="0.2">
      <c r="B12" s="197"/>
      <c r="C12" s="198"/>
      <c r="D12" s="196"/>
      <c r="E12" s="196"/>
      <c r="F12" s="196"/>
      <c r="G12" s="196"/>
      <c r="H12" s="196"/>
      <c r="I12" s="196"/>
      <c r="J12" s="196"/>
      <c r="K12" s="194"/>
    </row>
    <row r="13" spans="2:11" customFormat="1" ht="15" customHeight="1" x14ac:dyDescent="0.2">
      <c r="B13" s="197"/>
      <c r="C13" s="198"/>
      <c r="D13" s="199" t="s">
        <v>2088</v>
      </c>
      <c r="E13" s="196"/>
      <c r="F13" s="196"/>
      <c r="G13" s="196"/>
      <c r="H13" s="196"/>
      <c r="I13" s="196"/>
      <c r="J13" s="196"/>
      <c r="K13" s="194"/>
    </row>
    <row r="14" spans="2:11" customFormat="1" ht="12.75" customHeight="1" x14ac:dyDescent="0.2">
      <c r="B14" s="197"/>
      <c r="C14" s="198"/>
      <c r="D14" s="198"/>
      <c r="E14" s="198"/>
      <c r="F14" s="198"/>
      <c r="G14" s="198"/>
      <c r="H14" s="198"/>
      <c r="I14" s="198"/>
      <c r="J14" s="198"/>
      <c r="K14" s="194"/>
    </row>
    <row r="15" spans="2:11" customFormat="1" ht="15" customHeight="1" x14ac:dyDescent="0.2">
      <c r="B15" s="197"/>
      <c r="C15" s="198"/>
      <c r="D15" s="319" t="s">
        <v>2089</v>
      </c>
      <c r="E15" s="319"/>
      <c r="F15" s="319"/>
      <c r="G15" s="319"/>
      <c r="H15" s="319"/>
      <c r="I15" s="319"/>
      <c r="J15" s="319"/>
      <c r="K15" s="194"/>
    </row>
    <row r="16" spans="2:11" customFormat="1" ht="15" customHeight="1" x14ac:dyDescent="0.2">
      <c r="B16" s="197"/>
      <c r="C16" s="198"/>
      <c r="D16" s="319" t="s">
        <v>2090</v>
      </c>
      <c r="E16" s="319"/>
      <c r="F16" s="319"/>
      <c r="G16" s="319"/>
      <c r="H16" s="319"/>
      <c r="I16" s="319"/>
      <c r="J16" s="319"/>
      <c r="K16" s="194"/>
    </row>
    <row r="17" spans="2:11" customFormat="1" ht="15" customHeight="1" x14ac:dyDescent="0.2">
      <c r="B17" s="197"/>
      <c r="C17" s="198"/>
      <c r="D17" s="319" t="s">
        <v>2091</v>
      </c>
      <c r="E17" s="319"/>
      <c r="F17" s="319"/>
      <c r="G17" s="319"/>
      <c r="H17" s="319"/>
      <c r="I17" s="319"/>
      <c r="J17" s="319"/>
      <c r="K17" s="194"/>
    </row>
    <row r="18" spans="2:11" customFormat="1" ht="15" customHeight="1" x14ac:dyDescent="0.2">
      <c r="B18" s="197"/>
      <c r="C18" s="198"/>
      <c r="D18" s="198"/>
      <c r="E18" s="200" t="s">
        <v>82</v>
      </c>
      <c r="F18" s="319" t="s">
        <v>2092</v>
      </c>
      <c r="G18" s="319"/>
      <c r="H18" s="319"/>
      <c r="I18" s="319"/>
      <c r="J18" s="319"/>
      <c r="K18" s="194"/>
    </row>
    <row r="19" spans="2:11" customFormat="1" ht="15" customHeight="1" x14ac:dyDescent="0.2">
      <c r="B19" s="197"/>
      <c r="C19" s="198"/>
      <c r="D19" s="198"/>
      <c r="E19" s="200" t="s">
        <v>2093</v>
      </c>
      <c r="F19" s="319" t="s">
        <v>2094</v>
      </c>
      <c r="G19" s="319"/>
      <c r="H19" s="319"/>
      <c r="I19" s="319"/>
      <c r="J19" s="319"/>
      <c r="K19" s="194"/>
    </row>
    <row r="20" spans="2:11" customFormat="1" ht="15" customHeight="1" x14ac:dyDescent="0.2">
      <c r="B20" s="197"/>
      <c r="C20" s="198"/>
      <c r="D20" s="198"/>
      <c r="E20" s="200" t="s">
        <v>2095</v>
      </c>
      <c r="F20" s="319" t="s">
        <v>2096</v>
      </c>
      <c r="G20" s="319"/>
      <c r="H20" s="319"/>
      <c r="I20" s="319"/>
      <c r="J20" s="319"/>
      <c r="K20" s="194"/>
    </row>
    <row r="21" spans="2:11" customFormat="1" ht="15" customHeight="1" x14ac:dyDescent="0.2">
      <c r="B21" s="197"/>
      <c r="C21" s="198"/>
      <c r="D21" s="198"/>
      <c r="E21" s="200" t="s">
        <v>2097</v>
      </c>
      <c r="F21" s="319" t="s">
        <v>110</v>
      </c>
      <c r="G21" s="319"/>
      <c r="H21" s="319"/>
      <c r="I21" s="319"/>
      <c r="J21" s="319"/>
      <c r="K21" s="194"/>
    </row>
    <row r="22" spans="2:11" customFormat="1" ht="15" customHeight="1" x14ac:dyDescent="0.2">
      <c r="B22" s="197"/>
      <c r="C22" s="198"/>
      <c r="D22" s="198"/>
      <c r="E22" s="200" t="s">
        <v>2098</v>
      </c>
      <c r="F22" s="319" t="s">
        <v>1446</v>
      </c>
      <c r="G22" s="319"/>
      <c r="H22" s="319"/>
      <c r="I22" s="319"/>
      <c r="J22" s="319"/>
      <c r="K22" s="194"/>
    </row>
    <row r="23" spans="2:11" customFormat="1" ht="15" customHeight="1" x14ac:dyDescent="0.2">
      <c r="B23" s="197"/>
      <c r="C23" s="198"/>
      <c r="D23" s="198"/>
      <c r="E23" s="200" t="s">
        <v>89</v>
      </c>
      <c r="F23" s="319" t="s">
        <v>2099</v>
      </c>
      <c r="G23" s="319"/>
      <c r="H23" s="319"/>
      <c r="I23" s="319"/>
      <c r="J23" s="319"/>
      <c r="K23" s="194"/>
    </row>
    <row r="24" spans="2:11" customFormat="1" ht="12.75" customHeight="1" x14ac:dyDescent="0.2">
      <c r="B24" s="197"/>
      <c r="C24" s="198"/>
      <c r="D24" s="198"/>
      <c r="E24" s="198"/>
      <c r="F24" s="198"/>
      <c r="G24" s="198"/>
      <c r="H24" s="198"/>
      <c r="I24" s="198"/>
      <c r="J24" s="198"/>
      <c r="K24" s="194"/>
    </row>
    <row r="25" spans="2:11" customFormat="1" ht="15" customHeight="1" x14ac:dyDescent="0.2">
      <c r="B25" s="197"/>
      <c r="C25" s="319" t="s">
        <v>2100</v>
      </c>
      <c r="D25" s="319"/>
      <c r="E25" s="319"/>
      <c r="F25" s="319"/>
      <c r="G25" s="319"/>
      <c r="H25" s="319"/>
      <c r="I25" s="319"/>
      <c r="J25" s="319"/>
      <c r="K25" s="194"/>
    </row>
    <row r="26" spans="2:11" customFormat="1" ht="15" customHeight="1" x14ac:dyDescent="0.2">
      <c r="B26" s="197"/>
      <c r="C26" s="319" t="s">
        <v>2101</v>
      </c>
      <c r="D26" s="319"/>
      <c r="E26" s="319"/>
      <c r="F26" s="319"/>
      <c r="G26" s="319"/>
      <c r="H26" s="319"/>
      <c r="I26" s="319"/>
      <c r="J26" s="319"/>
      <c r="K26" s="194"/>
    </row>
    <row r="27" spans="2:11" customFormat="1" ht="15" customHeight="1" x14ac:dyDescent="0.2">
      <c r="B27" s="197"/>
      <c r="C27" s="196"/>
      <c r="D27" s="319" t="s">
        <v>2102</v>
      </c>
      <c r="E27" s="319"/>
      <c r="F27" s="319"/>
      <c r="G27" s="319"/>
      <c r="H27" s="319"/>
      <c r="I27" s="319"/>
      <c r="J27" s="319"/>
      <c r="K27" s="194"/>
    </row>
    <row r="28" spans="2:11" customFormat="1" ht="15" customHeight="1" x14ac:dyDescent="0.2">
      <c r="B28" s="197"/>
      <c r="C28" s="198"/>
      <c r="D28" s="319" t="s">
        <v>2103</v>
      </c>
      <c r="E28" s="319"/>
      <c r="F28" s="319"/>
      <c r="G28" s="319"/>
      <c r="H28" s="319"/>
      <c r="I28" s="319"/>
      <c r="J28" s="319"/>
      <c r="K28" s="194"/>
    </row>
    <row r="29" spans="2:11" customFormat="1" ht="12.75" customHeight="1" x14ac:dyDescent="0.2">
      <c r="B29" s="197"/>
      <c r="C29" s="198"/>
      <c r="D29" s="198"/>
      <c r="E29" s="198"/>
      <c r="F29" s="198"/>
      <c r="G29" s="198"/>
      <c r="H29" s="198"/>
      <c r="I29" s="198"/>
      <c r="J29" s="198"/>
      <c r="K29" s="194"/>
    </row>
    <row r="30" spans="2:11" customFormat="1" ht="15" customHeight="1" x14ac:dyDescent="0.2">
      <c r="B30" s="197"/>
      <c r="C30" s="198"/>
      <c r="D30" s="319" t="s">
        <v>2104</v>
      </c>
      <c r="E30" s="319"/>
      <c r="F30" s="319"/>
      <c r="G30" s="319"/>
      <c r="H30" s="319"/>
      <c r="I30" s="319"/>
      <c r="J30" s="319"/>
      <c r="K30" s="194"/>
    </row>
    <row r="31" spans="2:11" customFormat="1" ht="15" customHeight="1" x14ac:dyDescent="0.2">
      <c r="B31" s="197"/>
      <c r="C31" s="198"/>
      <c r="D31" s="319" t="s">
        <v>2105</v>
      </c>
      <c r="E31" s="319"/>
      <c r="F31" s="319"/>
      <c r="G31" s="319"/>
      <c r="H31" s="319"/>
      <c r="I31" s="319"/>
      <c r="J31" s="319"/>
      <c r="K31" s="194"/>
    </row>
    <row r="32" spans="2:11" customFormat="1" ht="12.75" customHeight="1" x14ac:dyDescent="0.2">
      <c r="B32" s="197"/>
      <c r="C32" s="198"/>
      <c r="D32" s="198"/>
      <c r="E32" s="198"/>
      <c r="F32" s="198"/>
      <c r="G32" s="198"/>
      <c r="H32" s="198"/>
      <c r="I32" s="198"/>
      <c r="J32" s="198"/>
      <c r="K32" s="194"/>
    </row>
    <row r="33" spans="2:11" customFormat="1" ht="15" customHeight="1" x14ac:dyDescent="0.2">
      <c r="B33" s="197"/>
      <c r="C33" s="198"/>
      <c r="D33" s="319" t="s">
        <v>2106</v>
      </c>
      <c r="E33" s="319"/>
      <c r="F33" s="319"/>
      <c r="G33" s="319"/>
      <c r="H33" s="319"/>
      <c r="I33" s="319"/>
      <c r="J33" s="319"/>
      <c r="K33" s="194"/>
    </row>
    <row r="34" spans="2:11" customFormat="1" ht="15" customHeight="1" x14ac:dyDescent="0.2">
      <c r="B34" s="197"/>
      <c r="C34" s="198"/>
      <c r="D34" s="319" t="s">
        <v>2107</v>
      </c>
      <c r="E34" s="319"/>
      <c r="F34" s="319"/>
      <c r="G34" s="319"/>
      <c r="H34" s="319"/>
      <c r="I34" s="319"/>
      <c r="J34" s="319"/>
      <c r="K34" s="194"/>
    </row>
    <row r="35" spans="2:11" customFormat="1" ht="15" customHeight="1" x14ac:dyDescent="0.2">
      <c r="B35" s="197"/>
      <c r="C35" s="198"/>
      <c r="D35" s="319" t="s">
        <v>2108</v>
      </c>
      <c r="E35" s="319"/>
      <c r="F35" s="319"/>
      <c r="G35" s="319"/>
      <c r="H35" s="319"/>
      <c r="I35" s="319"/>
      <c r="J35" s="319"/>
      <c r="K35" s="194"/>
    </row>
    <row r="36" spans="2:11" customFormat="1" ht="15" customHeight="1" x14ac:dyDescent="0.2">
      <c r="B36" s="197"/>
      <c r="C36" s="198"/>
      <c r="D36" s="196"/>
      <c r="E36" s="199" t="s">
        <v>145</v>
      </c>
      <c r="F36" s="196"/>
      <c r="G36" s="319" t="s">
        <v>2109</v>
      </c>
      <c r="H36" s="319"/>
      <c r="I36" s="319"/>
      <c r="J36" s="319"/>
      <c r="K36" s="194"/>
    </row>
    <row r="37" spans="2:11" customFormat="1" ht="30.75" customHeight="1" x14ac:dyDescent="0.2">
      <c r="B37" s="197"/>
      <c r="C37" s="198"/>
      <c r="D37" s="196"/>
      <c r="E37" s="199" t="s">
        <v>2110</v>
      </c>
      <c r="F37" s="196"/>
      <c r="G37" s="319" t="s">
        <v>2111</v>
      </c>
      <c r="H37" s="319"/>
      <c r="I37" s="319"/>
      <c r="J37" s="319"/>
      <c r="K37" s="194"/>
    </row>
    <row r="38" spans="2:11" customFormat="1" ht="15" customHeight="1" x14ac:dyDescent="0.2">
      <c r="B38" s="197"/>
      <c r="C38" s="198"/>
      <c r="D38" s="196"/>
      <c r="E38" s="199" t="s">
        <v>57</v>
      </c>
      <c r="F38" s="196"/>
      <c r="G38" s="319" t="s">
        <v>2112</v>
      </c>
      <c r="H38" s="319"/>
      <c r="I38" s="319"/>
      <c r="J38" s="319"/>
      <c r="K38" s="194"/>
    </row>
    <row r="39" spans="2:11" customFormat="1" ht="15" customHeight="1" x14ac:dyDescent="0.2">
      <c r="B39" s="197"/>
      <c r="C39" s="198"/>
      <c r="D39" s="196"/>
      <c r="E39" s="199" t="s">
        <v>58</v>
      </c>
      <c r="F39" s="196"/>
      <c r="G39" s="319" t="s">
        <v>2113</v>
      </c>
      <c r="H39" s="319"/>
      <c r="I39" s="319"/>
      <c r="J39" s="319"/>
      <c r="K39" s="194"/>
    </row>
    <row r="40" spans="2:11" customFormat="1" ht="15" customHeight="1" x14ac:dyDescent="0.2">
      <c r="B40" s="197"/>
      <c r="C40" s="198"/>
      <c r="D40" s="196"/>
      <c r="E40" s="199" t="s">
        <v>146</v>
      </c>
      <c r="F40" s="196"/>
      <c r="G40" s="319" t="s">
        <v>2114</v>
      </c>
      <c r="H40" s="319"/>
      <c r="I40" s="319"/>
      <c r="J40" s="319"/>
      <c r="K40" s="194"/>
    </row>
    <row r="41" spans="2:11" customFormat="1" ht="15" customHeight="1" x14ac:dyDescent="0.2">
      <c r="B41" s="197"/>
      <c r="C41" s="198"/>
      <c r="D41" s="196"/>
      <c r="E41" s="199" t="s">
        <v>147</v>
      </c>
      <c r="F41" s="196"/>
      <c r="G41" s="319" t="s">
        <v>2115</v>
      </c>
      <c r="H41" s="319"/>
      <c r="I41" s="319"/>
      <c r="J41" s="319"/>
      <c r="K41" s="194"/>
    </row>
    <row r="42" spans="2:11" customFormat="1" ht="15" customHeight="1" x14ac:dyDescent="0.2">
      <c r="B42" s="197"/>
      <c r="C42" s="198"/>
      <c r="D42" s="196"/>
      <c r="E42" s="199" t="s">
        <v>2116</v>
      </c>
      <c r="F42" s="196"/>
      <c r="G42" s="319" t="s">
        <v>2117</v>
      </c>
      <c r="H42" s="319"/>
      <c r="I42" s="319"/>
      <c r="J42" s="319"/>
      <c r="K42" s="194"/>
    </row>
    <row r="43" spans="2:11" customFormat="1" ht="15" customHeight="1" x14ac:dyDescent="0.2">
      <c r="B43" s="197"/>
      <c r="C43" s="198"/>
      <c r="D43" s="196"/>
      <c r="E43" s="199"/>
      <c r="F43" s="196"/>
      <c r="G43" s="319" t="s">
        <v>2118</v>
      </c>
      <c r="H43" s="319"/>
      <c r="I43" s="319"/>
      <c r="J43" s="319"/>
      <c r="K43" s="194"/>
    </row>
    <row r="44" spans="2:11" customFormat="1" ht="15" customHeight="1" x14ac:dyDescent="0.2">
      <c r="B44" s="197"/>
      <c r="C44" s="198"/>
      <c r="D44" s="196"/>
      <c r="E44" s="199" t="s">
        <v>2119</v>
      </c>
      <c r="F44" s="196"/>
      <c r="G44" s="319" t="s">
        <v>2120</v>
      </c>
      <c r="H44" s="319"/>
      <c r="I44" s="319"/>
      <c r="J44" s="319"/>
      <c r="K44" s="194"/>
    </row>
    <row r="45" spans="2:11" customFormat="1" ht="15" customHeight="1" x14ac:dyDescent="0.2">
      <c r="B45" s="197"/>
      <c r="C45" s="198"/>
      <c r="D45" s="196"/>
      <c r="E45" s="199" t="s">
        <v>149</v>
      </c>
      <c r="F45" s="196"/>
      <c r="G45" s="319" t="s">
        <v>2121</v>
      </c>
      <c r="H45" s="319"/>
      <c r="I45" s="319"/>
      <c r="J45" s="319"/>
      <c r="K45" s="194"/>
    </row>
    <row r="46" spans="2:11" customFormat="1" ht="12.75" customHeight="1" x14ac:dyDescent="0.2">
      <c r="B46" s="197"/>
      <c r="C46" s="198"/>
      <c r="D46" s="196"/>
      <c r="E46" s="196"/>
      <c r="F46" s="196"/>
      <c r="G46" s="196"/>
      <c r="H46" s="196"/>
      <c r="I46" s="196"/>
      <c r="J46" s="196"/>
      <c r="K46" s="194"/>
    </row>
    <row r="47" spans="2:11" customFormat="1" ht="15" customHeight="1" x14ac:dyDescent="0.2">
      <c r="B47" s="197"/>
      <c r="C47" s="198"/>
      <c r="D47" s="319" t="s">
        <v>2122</v>
      </c>
      <c r="E47" s="319"/>
      <c r="F47" s="319"/>
      <c r="G47" s="319"/>
      <c r="H47" s="319"/>
      <c r="I47" s="319"/>
      <c r="J47" s="319"/>
      <c r="K47" s="194"/>
    </row>
    <row r="48" spans="2:11" customFormat="1" ht="15" customHeight="1" x14ac:dyDescent="0.2">
      <c r="B48" s="197"/>
      <c r="C48" s="198"/>
      <c r="D48" s="198"/>
      <c r="E48" s="319" t="s">
        <v>2123</v>
      </c>
      <c r="F48" s="319"/>
      <c r="G48" s="319"/>
      <c r="H48" s="319"/>
      <c r="I48" s="319"/>
      <c r="J48" s="319"/>
      <c r="K48" s="194"/>
    </row>
    <row r="49" spans="2:11" customFormat="1" ht="15" customHeight="1" x14ac:dyDescent="0.2">
      <c r="B49" s="197"/>
      <c r="C49" s="198"/>
      <c r="D49" s="198"/>
      <c r="E49" s="319" t="s">
        <v>2124</v>
      </c>
      <c r="F49" s="319"/>
      <c r="G49" s="319"/>
      <c r="H49" s="319"/>
      <c r="I49" s="319"/>
      <c r="J49" s="319"/>
      <c r="K49" s="194"/>
    </row>
    <row r="50" spans="2:11" customFormat="1" ht="15" customHeight="1" x14ac:dyDescent="0.2">
      <c r="B50" s="197"/>
      <c r="C50" s="198"/>
      <c r="D50" s="198"/>
      <c r="E50" s="319" t="s">
        <v>2125</v>
      </c>
      <c r="F50" s="319"/>
      <c r="G50" s="319"/>
      <c r="H50" s="319"/>
      <c r="I50" s="319"/>
      <c r="J50" s="319"/>
      <c r="K50" s="194"/>
    </row>
    <row r="51" spans="2:11" customFormat="1" ht="15" customHeight="1" x14ac:dyDescent="0.2">
      <c r="B51" s="197"/>
      <c r="C51" s="198"/>
      <c r="D51" s="319" t="s">
        <v>2126</v>
      </c>
      <c r="E51" s="319"/>
      <c r="F51" s="319"/>
      <c r="G51" s="319"/>
      <c r="H51" s="319"/>
      <c r="I51" s="319"/>
      <c r="J51" s="319"/>
      <c r="K51" s="194"/>
    </row>
    <row r="52" spans="2:11" customFormat="1" ht="25.5" customHeight="1" x14ac:dyDescent="0.3">
      <c r="B52" s="193"/>
      <c r="C52" s="321" t="s">
        <v>2127</v>
      </c>
      <c r="D52" s="321"/>
      <c r="E52" s="321"/>
      <c r="F52" s="321"/>
      <c r="G52" s="321"/>
      <c r="H52" s="321"/>
      <c r="I52" s="321"/>
      <c r="J52" s="321"/>
      <c r="K52" s="194"/>
    </row>
    <row r="53" spans="2:11" customFormat="1" ht="5.25" customHeight="1" x14ac:dyDescent="0.2">
      <c r="B53" s="193"/>
      <c r="C53" s="195"/>
      <c r="D53" s="195"/>
      <c r="E53" s="195"/>
      <c r="F53" s="195"/>
      <c r="G53" s="195"/>
      <c r="H53" s="195"/>
      <c r="I53" s="195"/>
      <c r="J53" s="195"/>
      <c r="K53" s="194"/>
    </row>
    <row r="54" spans="2:11" customFormat="1" ht="15" customHeight="1" x14ac:dyDescent="0.2">
      <c r="B54" s="193"/>
      <c r="C54" s="319" t="s">
        <v>2128</v>
      </c>
      <c r="D54" s="319"/>
      <c r="E54" s="319"/>
      <c r="F54" s="319"/>
      <c r="G54" s="319"/>
      <c r="H54" s="319"/>
      <c r="I54" s="319"/>
      <c r="J54" s="319"/>
      <c r="K54" s="194"/>
    </row>
    <row r="55" spans="2:11" customFormat="1" ht="15" customHeight="1" x14ac:dyDescent="0.2">
      <c r="B55" s="193"/>
      <c r="C55" s="319" t="s">
        <v>2129</v>
      </c>
      <c r="D55" s="319"/>
      <c r="E55" s="319"/>
      <c r="F55" s="319"/>
      <c r="G55" s="319"/>
      <c r="H55" s="319"/>
      <c r="I55" s="319"/>
      <c r="J55" s="319"/>
      <c r="K55" s="194"/>
    </row>
    <row r="56" spans="2:11" customFormat="1" ht="12.75" customHeight="1" x14ac:dyDescent="0.2">
      <c r="B56" s="193"/>
      <c r="C56" s="196"/>
      <c r="D56" s="196"/>
      <c r="E56" s="196"/>
      <c r="F56" s="196"/>
      <c r="G56" s="196"/>
      <c r="H56" s="196"/>
      <c r="I56" s="196"/>
      <c r="J56" s="196"/>
      <c r="K56" s="194"/>
    </row>
    <row r="57" spans="2:11" customFormat="1" ht="15" customHeight="1" x14ac:dyDescent="0.2">
      <c r="B57" s="193"/>
      <c r="C57" s="319" t="s">
        <v>2130</v>
      </c>
      <c r="D57" s="319"/>
      <c r="E57" s="319"/>
      <c r="F57" s="319"/>
      <c r="G57" s="319"/>
      <c r="H57" s="319"/>
      <c r="I57" s="319"/>
      <c r="J57" s="319"/>
      <c r="K57" s="194"/>
    </row>
    <row r="58" spans="2:11" customFormat="1" ht="15" customHeight="1" x14ac:dyDescent="0.2">
      <c r="B58" s="193"/>
      <c r="C58" s="198"/>
      <c r="D58" s="319" t="s">
        <v>2131</v>
      </c>
      <c r="E58" s="319"/>
      <c r="F58" s="319"/>
      <c r="G58" s="319"/>
      <c r="H58" s="319"/>
      <c r="I58" s="319"/>
      <c r="J58" s="319"/>
      <c r="K58" s="194"/>
    </row>
    <row r="59" spans="2:11" customFormat="1" ht="15" customHeight="1" x14ac:dyDescent="0.2">
      <c r="B59" s="193"/>
      <c r="C59" s="198"/>
      <c r="D59" s="319" t="s">
        <v>2132</v>
      </c>
      <c r="E59" s="319"/>
      <c r="F59" s="319"/>
      <c r="G59" s="319"/>
      <c r="H59" s="319"/>
      <c r="I59" s="319"/>
      <c r="J59" s="319"/>
      <c r="K59" s="194"/>
    </row>
    <row r="60" spans="2:11" customFormat="1" ht="15" customHeight="1" x14ac:dyDescent="0.2">
      <c r="B60" s="193"/>
      <c r="C60" s="198"/>
      <c r="D60" s="319" t="s">
        <v>2133</v>
      </c>
      <c r="E60" s="319"/>
      <c r="F60" s="319"/>
      <c r="G60" s="319"/>
      <c r="H60" s="319"/>
      <c r="I60" s="319"/>
      <c r="J60" s="319"/>
      <c r="K60" s="194"/>
    </row>
    <row r="61" spans="2:11" customFormat="1" ht="15" customHeight="1" x14ac:dyDescent="0.2">
      <c r="B61" s="193"/>
      <c r="C61" s="198"/>
      <c r="D61" s="319" t="s">
        <v>2134</v>
      </c>
      <c r="E61" s="319"/>
      <c r="F61" s="319"/>
      <c r="G61" s="319"/>
      <c r="H61" s="319"/>
      <c r="I61" s="319"/>
      <c r="J61" s="319"/>
      <c r="K61" s="194"/>
    </row>
    <row r="62" spans="2:11" customFormat="1" ht="15" customHeight="1" x14ac:dyDescent="0.2">
      <c r="B62" s="193"/>
      <c r="C62" s="198"/>
      <c r="D62" s="323" t="s">
        <v>2135</v>
      </c>
      <c r="E62" s="323"/>
      <c r="F62" s="323"/>
      <c r="G62" s="323"/>
      <c r="H62" s="323"/>
      <c r="I62" s="323"/>
      <c r="J62" s="323"/>
      <c r="K62" s="194"/>
    </row>
    <row r="63" spans="2:11" customFormat="1" ht="15" customHeight="1" x14ac:dyDescent="0.2">
      <c r="B63" s="193"/>
      <c r="C63" s="198"/>
      <c r="D63" s="319" t="s">
        <v>2136</v>
      </c>
      <c r="E63" s="319"/>
      <c r="F63" s="319"/>
      <c r="G63" s="319"/>
      <c r="H63" s="319"/>
      <c r="I63" s="319"/>
      <c r="J63" s="319"/>
      <c r="K63" s="194"/>
    </row>
    <row r="64" spans="2:11" customFormat="1" ht="12.75" customHeight="1" x14ac:dyDescent="0.2">
      <c r="B64" s="193"/>
      <c r="C64" s="198"/>
      <c r="D64" s="198"/>
      <c r="E64" s="201"/>
      <c r="F64" s="198"/>
      <c r="G64" s="198"/>
      <c r="H64" s="198"/>
      <c r="I64" s="198"/>
      <c r="J64" s="198"/>
      <c r="K64" s="194"/>
    </row>
    <row r="65" spans="2:11" customFormat="1" ht="15" customHeight="1" x14ac:dyDescent="0.2">
      <c r="B65" s="193"/>
      <c r="C65" s="198"/>
      <c r="D65" s="319" t="s">
        <v>2137</v>
      </c>
      <c r="E65" s="319"/>
      <c r="F65" s="319"/>
      <c r="G65" s="319"/>
      <c r="H65" s="319"/>
      <c r="I65" s="319"/>
      <c r="J65" s="319"/>
      <c r="K65" s="194"/>
    </row>
    <row r="66" spans="2:11" customFormat="1" ht="15" customHeight="1" x14ac:dyDescent="0.2">
      <c r="B66" s="193"/>
      <c r="C66" s="198"/>
      <c r="D66" s="323" t="s">
        <v>2138</v>
      </c>
      <c r="E66" s="323"/>
      <c r="F66" s="323"/>
      <c r="G66" s="323"/>
      <c r="H66" s="323"/>
      <c r="I66" s="323"/>
      <c r="J66" s="323"/>
      <c r="K66" s="194"/>
    </row>
    <row r="67" spans="2:11" customFormat="1" ht="15" customHeight="1" x14ac:dyDescent="0.2">
      <c r="B67" s="193"/>
      <c r="C67" s="198"/>
      <c r="D67" s="319" t="s">
        <v>2139</v>
      </c>
      <c r="E67" s="319"/>
      <c r="F67" s="319"/>
      <c r="G67" s="319"/>
      <c r="H67" s="319"/>
      <c r="I67" s="319"/>
      <c r="J67" s="319"/>
      <c r="K67" s="194"/>
    </row>
    <row r="68" spans="2:11" customFormat="1" ht="15" customHeight="1" x14ac:dyDescent="0.2">
      <c r="B68" s="193"/>
      <c r="C68" s="198"/>
      <c r="D68" s="319" t="s">
        <v>2140</v>
      </c>
      <c r="E68" s="319"/>
      <c r="F68" s="319"/>
      <c r="G68" s="319"/>
      <c r="H68" s="319"/>
      <c r="I68" s="319"/>
      <c r="J68" s="319"/>
      <c r="K68" s="194"/>
    </row>
    <row r="69" spans="2:11" customFormat="1" ht="15" customHeight="1" x14ac:dyDescent="0.2">
      <c r="B69" s="193"/>
      <c r="C69" s="198"/>
      <c r="D69" s="319" t="s">
        <v>2141</v>
      </c>
      <c r="E69" s="319"/>
      <c r="F69" s="319"/>
      <c r="G69" s="319"/>
      <c r="H69" s="319"/>
      <c r="I69" s="319"/>
      <c r="J69" s="319"/>
      <c r="K69" s="194"/>
    </row>
    <row r="70" spans="2:11" customFormat="1" ht="15" customHeight="1" x14ac:dyDescent="0.2">
      <c r="B70" s="193"/>
      <c r="C70" s="198"/>
      <c r="D70" s="319" t="s">
        <v>2142</v>
      </c>
      <c r="E70" s="319"/>
      <c r="F70" s="319"/>
      <c r="G70" s="319"/>
      <c r="H70" s="319"/>
      <c r="I70" s="319"/>
      <c r="J70" s="319"/>
      <c r="K70" s="194"/>
    </row>
    <row r="71" spans="2:11" customFormat="1" ht="12.75" customHeight="1" x14ac:dyDescent="0.2">
      <c r="B71" s="202"/>
      <c r="C71" s="203"/>
      <c r="D71" s="203"/>
      <c r="E71" s="203"/>
      <c r="F71" s="203"/>
      <c r="G71" s="203"/>
      <c r="H71" s="203"/>
      <c r="I71" s="203"/>
      <c r="J71" s="203"/>
      <c r="K71" s="204"/>
    </row>
    <row r="72" spans="2:11" customFormat="1" ht="18.75" customHeight="1" x14ac:dyDescent="0.2">
      <c r="B72" s="205"/>
      <c r="C72" s="205"/>
      <c r="D72" s="205"/>
      <c r="E72" s="205"/>
      <c r="F72" s="205"/>
      <c r="G72" s="205"/>
      <c r="H72" s="205"/>
      <c r="I72" s="205"/>
      <c r="J72" s="205"/>
      <c r="K72" s="206"/>
    </row>
    <row r="73" spans="2:11" customFormat="1" ht="18.75" customHeight="1" x14ac:dyDescent="0.2">
      <c r="B73" s="206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2:11" customFormat="1" ht="7.5" customHeight="1" x14ac:dyDescent="0.2">
      <c r="B74" s="207"/>
      <c r="C74" s="208"/>
      <c r="D74" s="208"/>
      <c r="E74" s="208"/>
      <c r="F74" s="208"/>
      <c r="G74" s="208"/>
      <c r="H74" s="208"/>
      <c r="I74" s="208"/>
      <c r="J74" s="208"/>
      <c r="K74" s="209"/>
    </row>
    <row r="75" spans="2:11" customFormat="1" ht="45" customHeight="1" x14ac:dyDescent="0.2">
      <c r="B75" s="210"/>
      <c r="C75" s="322" t="s">
        <v>2143</v>
      </c>
      <c r="D75" s="322"/>
      <c r="E75" s="322"/>
      <c r="F75" s="322"/>
      <c r="G75" s="322"/>
      <c r="H75" s="322"/>
      <c r="I75" s="322"/>
      <c r="J75" s="322"/>
      <c r="K75" s="211"/>
    </row>
    <row r="76" spans="2:11" customFormat="1" ht="17.25" customHeight="1" x14ac:dyDescent="0.2">
      <c r="B76" s="210"/>
      <c r="C76" s="212" t="s">
        <v>2144</v>
      </c>
      <c r="D76" s="212"/>
      <c r="E76" s="212"/>
      <c r="F76" s="212" t="s">
        <v>2145</v>
      </c>
      <c r="G76" s="213"/>
      <c r="H76" s="212" t="s">
        <v>58</v>
      </c>
      <c r="I76" s="212" t="s">
        <v>61</v>
      </c>
      <c r="J76" s="212" t="s">
        <v>2146</v>
      </c>
      <c r="K76" s="211"/>
    </row>
    <row r="77" spans="2:11" customFormat="1" ht="17.25" customHeight="1" x14ac:dyDescent="0.2">
      <c r="B77" s="210"/>
      <c r="C77" s="214" t="s">
        <v>2147</v>
      </c>
      <c r="D77" s="214"/>
      <c r="E77" s="214"/>
      <c r="F77" s="215" t="s">
        <v>2148</v>
      </c>
      <c r="G77" s="216"/>
      <c r="H77" s="214"/>
      <c r="I77" s="214"/>
      <c r="J77" s="214" t="s">
        <v>2149</v>
      </c>
      <c r="K77" s="211"/>
    </row>
    <row r="78" spans="2:11" customFormat="1" ht="5.25" customHeight="1" x14ac:dyDescent="0.2">
      <c r="B78" s="210"/>
      <c r="C78" s="217"/>
      <c r="D78" s="217"/>
      <c r="E78" s="217"/>
      <c r="F78" s="217"/>
      <c r="G78" s="218"/>
      <c r="H78" s="217"/>
      <c r="I78" s="217"/>
      <c r="J78" s="217"/>
      <c r="K78" s="211"/>
    </row>
    <row r="79" spans="2:11" customFormat="1" ht="15" customHeight="1" x14ac:dyDescent="0.2">
      <c r="B79" s="210"/>
      <c r="C79" s="199" t="s">
        <v>57</v>
      </c>
      <c r="D79" s="219"/>
      <c r="E79" s="219"/>
      <c r="F79" s="220" t="s">
        <v>2150</v>
      </c>
      <c r="G79" s="221"/>
      <c r="H79" s="199" t="s">
        <v>2151</v>
      </c>
      <c r="I79" s="199" t="s">
        <v>2152</v>
      </c>
      <c r="J79" s="199">
        <v>20</v>
      </c>
      <c r="K79" s="211"/>
    </row>
    <row r="80" spans="2:11" customFormat="1" ht="15" customHeight="1" x14ac:dyDescent="0.2">
      <c r="B80" s="210"/>
      <c r="C80" s="199" t="s">
        <v>2153</v>
      </c>
      <c r="D80" s="199"/>
      <c r="E80" s="199"/>
      <c r="F80" s="220" t="s">
        <v>2150</v>
      </c>
      <c r="G80" s="221"/>
      <c r="H80" s="199" t="s">
        <v>2154</v>
      </c>
      <c r="I80" s="199" t="s">
        <v>2152</v>
      </c>
      <c r="J80" s="199">
        <v>120</v>
      </c>
      <c r="K80" s="211"/>
    </row>
    <row r="81" spans="2:11" customFormat="1" ht="15" customHeight="1" x14ac:dyDescent="0.2">
      <c r="B81" s="222"/>
      <c r="C81" s="199" t="s">
        <v>2155</v>
      </c>
      <c r="D81" s="199"/>
      <c r="E81" s="199"/>
      <c r="F81" s="220" t="s">
        <v>2156</v>
      </c>
      <c r="G81" s="221"/>
      <c r="H81" s="199" t="s">
        <v>2157</v>
      </c>
      <c r="I81" s="199" t="s">
        <v>2152</v>
      </c>
      <c r="J81" s="199">
        <v>50</v>
      </c>
      <c r="K81" s="211"/>
    </row>
    <row r="82" spans="2:11" customFormat="1" ht="15" customHeight="1" x14ac:dyDescent="0.2">
      <c r="B82" s="222"/>
      <c r="C82" s="199" t="s">
        <v>2158</v>
      </c>
      <c r="D82" s="199"/>
      <c r="E82" s="199"/>
      <c r="F82" s="220" t="s">
        <v>2150</v>
      </c>
      <c r="G82" s="221"/>
      <c r="H82" s="199" t="s">
        <v>2159</v>
      </c>
      <c r="I82" s="199" t="s">
        <v>2160</v>
      </c>
      <c r="J82" s="199"/>
      <c r="K82" s="211"/>
    </row>
    <row r="83" spans="2:11" customFormat="1" ht="15" customHeight="1" x14ac:dyDescent="0.2">
      <c r="B83" s="222"/>
      <c r="C83" s="199" t="s">
        <v>2161</v>
      </c>
      <c r="D83" s="199"/>
      <c r="E83" s="199"/>
      <c r="F83" s="220" t="s">
        <v>2156</v>
      </c>
      <c r="G83" s="199"/>
      <c r="H83" s="199" t="s">
        <v>2162</v>
      </c>
      <c r="I83" s="199" t="s">
        <v>2152</v>
      </c>
      <c r="J83" s="199">
        <v>15</v>
      </c>
      <c r="K83" s="211"/>
    </row>
    <row r="84" spans="2:11" customFormat="1" ht="15" customHeight="1" x14ac:dyDescent="0.2">
      <c r="B84" s="222"/>
      <c r="C84" s="199" t="s">
        <v>2163</v>
      </c>
      <c r="D84" s="199"/>
      <c r="E84" s="199"/>
      <c r="F84" s="220" t="s">
        <v>2156</v>
      </c>
      <c r="G84" s="199"/>
      <c r="H84" s="199" t="s">
        <v>2164</v>
      </c>
      <c r="I84" s="199" t="s">
        <v>2152</v>
      </c>
      <c r="J84" s="199">
        <v>15</v>
      </c>
      <c r="K84" s="211"/>
    </row>
    <row r="85" spans="2:11" customFormat="1" ht="15" customHeight="1" x14ac:dyDescent="0.2">
      <c r="B85" s="222"/>
      <c r="C85" s="199" t="s">
        <v>2165</v>
      </c>
      <c r="D85" s="199"/>
      <c r="E85" s="199"/>
      <c r="F85" s="220" t="s">
        <v>2156</v>
      </c>
      <c r="G85" s="199"/>
      <c r="H85" s="199" t="s">
        <v>2166</v>
      </c>
      <c r="I85" s="199" t="s">
        <v>2152</v>
      </c>
      <c r="J85" s="199">
        <v>20</v>
      </c>
      <c r="K85" s="211"/>
    </row>
    <row r="86" spans="2:11" customFormat="1" ht="15" customHeight="1" x14ac:dyDescent="0.2">
      <c r="B86" s="222"/>
      <c r="C86" s="199" t="s">
        <v>2167</v>
      </c>
      <c r="D86" s="199"/>
      <c r="E86" s="199"/>
      <c r="F86" s="220" t="s">
        <v>2156</v>
      </c>
      <c r="G86" s="199"/>
      <c r="H86" s="199" t="s">
        <v>2168</v>
      </c>
      <c r="I86" s="199" t="s">
        <v>2152</v>
      </c>
      <c r="J86" s="199">
        <v>20</v>
      </c>
      <c r="K86" s="211"/>
    </row>
    <row r="87" spans="2:11" customFormat="1" ht="15" customHeight="1" x14ac:dyDescent="0.2">
      <c r="B87" s="222"/>
      <c r="C87" s="199" t="s">
        <v>2169</v>
      </c>
      <c r="D87" s="199"/>
      <c r="E87" s="199"/>
      <c r="F87" s="220" t="s">
        <v>2156</v>
      </c>
      <c r="G87" s="221"/>
      <c r="H87" s="199" t="s">
        <v>2170</v>
      </c>
      <c r="I87" s="199" t="s">
        <v>2152</v>
      </c>
      <c r="J87" s="199">
        <v>50</v>
      </c>
      <c r="K87" s="211"/>
    </row>
    <row r="88" spans="2:11" customFormat="1" ht="15" customHeight="1" x14ac:dyDescent="0.2">
      <c r="B88" s="222"/>
      <c r="C88" s="199" t="s">
        <v>2171</v>
      </c>
      <c r="D88" s="199"/>
      <c r="E88" s="199"/>
      <c r="F88" s="220" t="s">
        <v>2156</v>
      </c>
      <c r="G88" s="221"/>
      <c r="H88" s="199" t="s">
        <v>2172</v>
      </c>
      <c r="I88" s="199" t="s">
        <v>2152</v>
      </c>
      <c r="J88" s="199">
        <v>20</v>
      </c>
      <c r="K88" s="211"/>
    </row>
    <row r="89" spans="2:11" customFormat="1" ht="15" customHeight="1" x14ac:dyDescent="0.2">
      <c r="B89" s="222"/>
      <c r="C89" s="199" t="s">
        <v>2173</v>
      </c>
      <c r="D89" s="199"/>
      <c r="E89" s="199"/>
      <c r="F89" s="220" t="s">
        <v>2156</v>
      </c>
      <c r="G89" s="221"/>
      <c r="H89" s="199" t="s">
        <v>2174</v>
      </c>
      <c r="I89" s="199" t="s">
        <v>2152</v>
      </c>
      <c r="J89" s="199">
        <v>20</v>
      </c>
      <c r="K89" s="211"/>
    </row>
    <row r="90" spans="2:11" customFormat="1" ht="15" customHeight="1" x14ac:dyDescent="0.2">
      <c r="B90" s="222"/>
      <c r="C90" s="199" t="s">
        <v>2175</v>
      </c>
      <c r="D90" s="199"/>
      <c r="E90" s="199"/>
      <c r="F90" s="220" t="s">
        <v>2156</v>
      </c>
      <c r="G90" s="221"/>
      <c r="H90" s="199" t="s">
        <v>2176</v>
      </c>
      <c r="I90" s="199" t="s">
        <v>2152</v>
      </c>
      <c r="J90" s="199">
        <v>50</v>
      </c>
      <c r="K90" s="211"/>
    </row>
    <row r="91" spans="2:11" customFormat="1" ht="15" customHeight="1" x14ac:dyDescent="0.2">
      <c r="B91" s="222"/>
      <c r="C91" s="199" t="s">
        <v>2177</v>
      </c>
      <c r="D91" s="199"/>
      <c r="E91" s="199"/>
      <c r="F91" s="220" t="s">
        <v>2156</v>
      </c>
      <c r="G91" s="221"/>
      <c r="H91" s="199" t="s">
        <v>2177</v>
      </c>
      <c r="I91" s="199" t="s">
        <v>2152</v>
      </c>
      <c r="J91" s="199">
        <v>50</v>
      </c>
      <c r="K91" s="211"/>
    </row>
    <row r="92" spans="2:11" customFormat="1" ht="15" customHeight="1" x14ac:dyDescent="0.2">
      <c r="B92" s="222"/>
      <c r="C92" s="199" t="s">
        <v>2178</v>
      </c>
      <c r="D92" s="199"/>
      <c r="E92" s="199"/>
      <c r="F92" s="220" t="s">
        <v>2156</v>
      </c>
      <c r="G92" s="221"/>
      <c r="H92" s="199" t="s">
        <v>2179</v>
      </c>
      <c r="I92" s="199" t="s">
        <v>2152</v>
      </c>
      <c r="J92" s="199">
        <v>255</v>
      </c>
      <c r="K92" s="211"/>
    </row>
    <row r="93" spans="2:11" customFormat="1" ht="15" customHeight="1" x14ac:dyDescent="0.2">
      <c r="B93" s="222"/>
      <c r="C93" s="199" t="s">
        <v>2180</v>
      </c>
      <c r="D93" s="199"/>
      <c r="E93" s="199"/>
      <c r="F93" s="220" t="s">
        <v>2150</v>
      </c>
      <c r="G93" s="221"/>
      <c r="H93" s="199" t="s">
        <v>2181</v>
      </c>
      <c r="I93" s="199" t="s">
        <v>2182</v>
      </c>
      <c r="J93" s="199"/>
      <c r="K93" s="211"/>
    </row>
    <row r="94" spans="2:11" customFormat="1" ht="15" customHeight="1" x14ac:dyDescent="0.2">
      <c r="B94" s="222"/>
      <c r="C94" s="199" t="s">
        <v>2183</v>
      </c>
      <c r="D94" s="199"/>
      <c r="E94" s="199"/>
      <c r="F94" s="220" t="s">
        <v>2150</v>
      </c>
      <c r="G94" s="221"/>
      <c r="H94" s="199" t="s">
        <v>2184</v>
      </c>
      <c r="I94" s="199" t="s">
        <v>2185</v>
      </c>
      <c r="J94" s="199"/>
      <c r="K94" s="211"/>
    </row>
    <row r="95" spans="2:11" customFormat="1" ht="15" customHeight="1" x14ac:dyDescent="0.2">
      <c r="B95" s="222"/>
      <c r="C95" s="199" t="s">
        <v>2186</v>
      </c>
      <c r="D95" s="199"/>
      <c r="E95" s="199"/>
      <c r="F95" s="220" t="s">
        <v>2150</v>
      </c>
      <c r="G95" s="221"/>
      <c r="H95" s="199" t="s">
        <v>2186</v>
      </c>
      <c r="I95" s="199" t="s">
        <v>2185</v>
      </c>
      <c r="J95" s="199"/>
      <c r="K95" s="211"/>
    </row>
    <row r="96" spans="2:11" customFormat="1" ht="15" customHeight="1" x14ac:dyDescent="0.2">
      <c r="B96" s="222"/>
      <c r="C96" s="199" t="s">
        <v>42</v>
      </c>
      <c r="D96" s="199"/>
      <c r="E96" s="199"/>
      <c r="F96" s="220" t="s">
        <v>2150</v>
      </c>
      <c r="G96" s="221"/>
      <c r="H96" s="199" t="s">
        <v>2187</v>
      </c>
      <c r="I96" s="199" t="s">
        <v>2185</v>
      </c>
      <c r="J96" s="199"/>
      <c r="K96" s="211"/>
    </row>
    <row r="97" spans="2:11" customFormat="1" ht="15" customHeight="1" x14ac:dyDescent="0.2">
      <c r="B97" s="222"/>
      <c r="C97" s="199" t="s">
        <v>52</v>
      </c>
      <c r="D97" s="199"/>
      <c r="E97" s="199"/>
      <c r="F97" s="220" t="s">
        <v>2150</v>
      </c>
      <c r="G97" s="221"/>
      <c r="H97" s="199" t="s">
        <v>2188</v>
      </c>
      <c r="I97" s="199" t="s">
        <v>2185</v>
      </c>
      <c r="J97" s="199"/>
      <c r="K97" s="211"/>
    </row>
    <row r="98" spans="2:11" customFormat="1" ht="15" customHeight="1" x14ac:dyDescent="0.2">
      <c r="B98" s="223"/>
      <c r="C98" s="224"/>
      <c r="D98" s="224"/>
      <c r="E98" s="224"/>
      <c r="F98" s="224"/>
      <c r="G98" s="224"/>
      <c r="H98" s="224"/>
      <c r="I98" s="224"/>
      <c r="J98" s="224"/>
      <c r="K98" s="225"/>
    </row>
    <row r="99" spans="2:11" customFormat="1" ht="18.75" customHeight="1" x14ac:dyDescent="0.2">
      <c r="B99" s="226"/>
      <c r="C99" s="227"/>
      <c r="D99" s="227"/>
      <c r="E99" s="227"/>
      <c r="F99" s="227"/>
      <c r="G99" s="227"/>
      <c r="H99" s="227"/>
      <c r="I99" s="227"/>
      <c r="J99" s="227"/>
      <c r="K99" s="226"/>
    </row>
    <row r="100" spans="2:11" customFormat="1" ht="18.75" customHeight="1" x14ac:dyDescent="0.2">
      <c r="B100" s="206"/>
      <c r="C100" s="206"/>
      <c r="D100" s="206"/>
      <c r="E100" s="206"/>
      <c r="F100" s="206"/>
      <c r="G100" s="206"/>
      <c r="H100" s="206"/>
      <c r="I100" s="206"/>
      <c r="J100" s="206"/>
      <c r="K100" s="206"/>
    </row>
    <row r="101" spans="2:11" customFormat="1" ht="7.5" customHeight="1" x14ac:dyDescent="0.2">
      <c r="B101" s="207"/>
      <c r="C101" s="208"/>
      <c r="D101" s="208"/>
      <c r="E101" s="208"/>
      <c r="F101" s="208"/>
      <c r="G101" s="208"/>
      <c r="H101" s="208"/>
      <c r="I101" s="208"/>
      <c r="J101" s="208"/>
      <c r="K101" s="209"/>
    </row>
    <row r="102" spans="2:11" customFormat="1" ht="45" customHeight="1" x14ac:dyDescent="0.2">
      <c r="B102" s="210"/>
      <c r="C102" s="322" t="s">
        <v>2189</v>
      </c>
      <c r="D102" s="322"/>
      <c r="E102" s="322"/>
      <c r="F102" s="322"/>
      <c r="G102" s="322"/>
      <c r="H102" s="322"/>
      <c r="I102" s="322"/>
      <c r="J102" s="322"/>
      <c r="K102" s="211"/>
    </row>
    <row r="103" spans="2:11" customFormat="1" ht="17.25" customHeight="1" x14ac:dyDescent="0.2">
      <c r="B103" s="210"/>
      <c r="C103" s="212" t="s">
        <v>2144</v>
      </c>
      <c r="D103" s="212"/>
      <c r="E103" s="212"/>
      <c r="F103" s="212" t="s">
        <v>2145</v>
      </c>
      <c r="G103" s="213"/>
      <c r="H103" s="212" t="s">
        <v>58</v>
      </c>
      <c r="I103" s="212" t="s">
        <v>61</v>
      </c>
      <c r="J103" s="212" t="s">
        <v>2146</v>
      </c>
      <c r="K103" s="211"/>
    </row>
    <row r="104" spans="2:11" customFormat="1" ht="17.25" customHeight="1" x14ac:dyDescent="0.2">
      <c r="B104" s="210"/>
      <c r="C104" s="214" t="s">
        <v>2147</v>
      </c>
      <c r="D104" s="214"/>
      <c r="E104" s="214"/>
      <c r="F104" s="215" t="s">
        <v>2148</v>
      </c>
      <c r="G104" s="216"/>
      <c r="H104" s="214"/>
      <c r="I104" s="214"/>
      <c r="J104" s="214" t="s">
        <v>2149</v>
      </c>
      <c r="K104" s="211"/>
    </row>
    <row r="105" spans="2:11" customFormat="1" ht="5.25" customHeight="1" x14ac:dyDescent="0.2">
      <c r="B105" s="210"/>
      <c r="C105" s="212"/>
      <c r="D105" s="212"/>
      <c r="E105" s="212"/>
      <c r="F105" s="212"/>
      <c r="G105" s="228"/>
      <c r="H105" s="212"/>
      <c r="I105" s="212"/>
      <c r="J105" s="212"/>
      <c r="K105" s="211"/>
    </row>
    <row r="106" spans="2:11" customFormat="1" ht="15" customHeight="1" x14ac:dyDescent="0.2">
      <c r="B106" s="210"/>
      <c r="C106" s="199" t="s">
        <v>57</v>
      </c>
      <c r="D106" s="219"/>
      <c r="E106" s="219"/>
      <c r="F106" s="220" t="s">
        <v>2150</v>
      </c>
      <c r="G106" s="199"/>
      <c r="H106" s="199" t="s">
        <v>2190</v>
      </c>
      <c r="I106" s="199" t="s">
        <v>2152</v>
      </c>
      <c r="J106" s="199">
        <v>20</v>
      </c>
      <c r="K106" s="211"/>
    </row>
    <row r="107" spans="2:11" customFormat="1" ht="15" customHeight="1" x14ac:dyDescent="0.2">
      <c r="B107" s="210"/>
      <c r="C107" s="199" t="s">
        <v>2153</v>
      </c>
      <c r="D107" s="199"/>
      <c r="E107" s="199"/>
      <c r="F107" s="220" t="s">
        <v>2150</v>
      </c>
      <c r="G107" s="199"/>
      <c r="H107" s="199" t="s">
        <v>2190</v>
      </c>
      <c r="I107" s="199" t="s">
        <v>2152</v>
      </c>
      <c r="J107" s="199">
        <v>120</v>
      </c>
      <c r="K107" s="211"/>
    </row>
    <row r="108" spans="2:11" customFormat="1" ht="15" customHeight="1" x14ac:dyDescent="0.2">
      <c r="B108" s="222"/>
      <c r="C108" s="199" t="s">
        <v>2155</v>
      </c>
      <c r="D108" s="199"/>
      <c r="E108" s="199"/>
      <c r="F108" s="220" t="s">
        <v>2156</v>
      </c>
      <c r="G108" s="199"/>
      <c r="H108" s="199" t="s">
        <v>2190</v>
      </c>
      <c r="I108" s="199" t="s">
        <v>2152</v>
      </c>
      <c r="J108" s="199">
        <v>50</v>
      </c>
      <c r="K108" s="211"/>
    </row>
    <row r="109" spans="2:11" customFormat="1" ht="15" customHeight="1" x14ac:dyDescent="0.2">
      <c r="B109" s="222"/>
      <c r="C109" s="199" t="s">
        <v>2158</v>
      </c>
      <c r="D109" s="199"/>
      <c r="E109" s="199"/>
      <c r="F109" s="220" t="s">
        <v>2150</v>
      </c>
      <c r="G109" s="199"/>
      <c r="H109" s="199" t="s">
        <v>2190</v>
      </c>
      <c r="I109" s="199" t="s">
        <v>2160</v>
      </c>
      <c r="J109" s="199"/>
      <c r="K109" s="211"/>
    </row>
    <row r="110" spans="2:11" customFormat="1" ht="15" customHeight="1" x14ac:dyDescent="0.2">
      <c r="B110" s="222"/>
      <c r="C110" s="199" t="s">
        <v>2169</v>
      </c>
      <c r="D110" s="199"/>
      <c r="E110" s="199"/>
      <c r="F110" s="220" t="s">
        <v>2156</v>
      </c>
      <c r="G110" s="199"/>
      <c r="H110" s="199" t="s">
        <v>2190</v>
      </c>
      <c r="I110" s="199" t="s">
        <v>2152</v>
      </c>
      <c r="J110" s="199">
        <v>50</v>
      </c>
      <c r="K110" s="211"/>
    </row>
    <row r="111" spans="2:11" customFormat="1" ht="15" customHeight="1" x14ac:dyDescent="0.2">
      <c r="B111" s="222"/>
      <c r="C111" s="199" t="s">
        <v>2177</v>
      </c>
      <c r="D111" s="199"/>
      <c r="E111" s="199"/>
      <c r="F111" s="220" t="s">
        <v>2156</v>
      </c>
      <c r="G111" s="199"/>
      <c r="H111" s="199" t="s">
        <v>2190</v>
      </c>
      <c r="I111" s="199" t="s">
        <v>2152</v>
      </c>
      <c r="J111" s="199">
        <v>50</v>
      </c>
      <c r="K111" s="211"/>
    </row>
    <row r="112" spans="2:11" customFormat="1" ht="15" customHeight="1" x14ac:dyDescent="0.2">
      <c r="B112" s="222"/>
      <c r="C112" s="199" t="s">
        <v>2175</v>
      </c>
      <c r="D112" s="199"/>
      <c r="E112" s="199"/>
      <c r="F112" s="220" t="s">
        <v>2156</v>
      </c>
      <c r="G112" s="199"/>
      <c r="H112" s="199" t="s">
        <v>2190</v>
      </c>
      <c r="I112" s="199" t="s">
        <v>2152</v>
      </c>
      <c r="J112" s="199">
        <v>50</v>
      </c>
      <c r="K112" s="211"/>
    </row>
    <row r="113" spans="2:11" customFormat="1" ht="15" customHeight="1" x14ac:dyDescent="0.2">
      <c r="B113" s="222"/>
      <c r="C113" s="199" t="s">
        <v>57</v>
      </c>
      <c r="D113" s="199"/>
      <c r="E113" s="199"/>
      <c r="F113" s="220" t="s">
        <v>2150</v>
      </c>
      <c r="G113" s="199"/>
      <c r="H113" s="199" t="s">
        <v>2191</v>
      </c>
      <c r="I113" s="199" t="s">
        <v>2152</v>
      </c>
      <c r="J113" s="199">
        <v>20</v>
      </c>
      <c r="K113" s="211"/>
    </row>
    <row r="114" spans="2:11" customFormat="1" ht="15" customHeight="1" x14ac:dyDescent="0.2">
      <c r="B114" s="222"/>
      <c r="C114" s="199" t="s">
        <v>2192</v>
      </c>
      <c r="D114" s="199"/>
      <c r="E114" s="199"/>
      <c r="F114" s="220" t="s">
        <v>2150</v>
      </c>
      <c r="G114" s="199"/>
      <c r="H114" s="199" t="s">
        <v>2193</v>
      </c>
      <c r="I114" s="199" t="s">
        <v>2152</v>
      </c>
      <c r="J114" s="199">
        <v>120</v>
      </c>
      <c r="K114" s="211"/>
    </row>
    <row r="115" spans="2:11" customFormat="1" ht="15" customHeight="1" x14ac:dyDescent="0.2">
      <c r="B115" s="222"/>
      <c r="C115" s="199" t="s">
        <v>42</v>
      </c>
      <c r="D115" s="199"/>
      <c r="E115" s="199"/>
      <c r="F115" s="220" t="s">
        <v>2150</v>
      </c>
      <c r="G115" s="199"/>
      <c r="H115" s="199" t="s">
        <v>2194</v>
      </c>
      <c r="I115" s="199" t="s">
        <v>2185</v>
      </c>
      <c r="J115" s="199"/>
      <c r="K115" s="211"/>
    </row>
    <row r="116" spans="2:11" customFormat="1" ht="15" customHeight="1" x14ac:dyDescent="0.2">
      <c r="B116" s="222"/>
      <c r="C116" s="199" t="s">
        <v>52</v>
      </c>
      <c r="D116" s="199"/>
      <c r="E116" s="199"/>
      <c r="F116" s="220" t="s">
        <v>2150</v>
      </c>
      <c r="G116" s="199"/>
      <c r="H116" s="199" t="s">
        <v>2195</v>
      </c>
      <c r="I116" s="199" t="s">
        <v>2185</v>
      </c>
      <c r="J116" s="199"/>
      <c r="K116" s="211"/>
    </row>
    <row r="117" spans="2:11" customFormat="1" ht="15" customHeight="1" x14ac:dyDescent="0.2">
      <c r="B117" s="222"/>
      <c r="C117" s="199" t="s">
        <v>61</v>
      </c>
      <c r="D117" s="199"/>
      <c r="E117" s="199"/>
      <c r="F117" s="220" t="s">
        <v>2150</v>
      </c>
      <c r="G117" s="199"/>
      <c r="H117" s="199" t="s">
        <v>2196</v>
      </c>
      <c r="I117" s="199" t="s">
        <v>2197</v>
      </c>
      <c r="J117" s="199"/>
      <c r="K117" s="211"/>
    </row>
    <row r="118" spans="2:11" customFormat="1" ht="15" customHeight="1" x14ac:dyDescent="0.2">
      <c r="B118" s="223"/>
      <c r="C118" s="229"/>
      <c r="D118" s="229"/>
      <c r="E118" s="229"/>
      <c r="F118" s="229"/>
      <c r="G118" s="229"/>
      <c r="H118" s="229"/>
      <c r="I118" s="229"/>
      <c r="J118" s="229"/>
      <c r="K118" s="225"/>
    </row>
    <row r="119" spans="2:11" customFormat="1" ht="18.75" customHeight="1" x14ac:dyDescent="0.2">
      <c r="B119" s="230"/>
      <c r="C119" s="231"/>
      <c r="D119" s="231"/>
      <c r="E119" s="231"/>
      <c r="F119" s="232"/>
      <c r="G119" s="231"/>
      <c r="H119" s="231"/>
      <c r="I119" s="231"/>
      <c r="J119" s="231"/>
      <c r="K119" s="230"/>
    </row>
    <row r="120" spans="2:11" customFormat="1" ht="18.75" customHeight="1" x14ac:dyDescent="0.2">
      <c r="B120" s="206"/>
      <c r="C120" s="206"/>
      <c r="D120" s="206"/>
      <c r="E120" s="206"/>
      <c r="F120" s="206"/>
      <c r="G120" s="206"/>
      <c r="H120" s="206"/>
      <c r="I120" s="206"/>
      <c r="J120" s="206"/>
      <c r="K120" s="206"/>
    </row>
    <row r="121" spans="2:11" customFormat="1" ht="7.5" customHeight="1" x14ac:dyDescent="0.2">
      <c r="B121" s="233"/>
      <c r="C121" s="234"/>
      <c r="D121" s="234"/>
      <c r="E121" s="234"/>
      <c r="F121" s="234"/>
      <c r="G121" s="234"/>
      <c r="H121" s="234"/>
      <c r="I121" s="234"/>
      <c r="J121" s="234"/>
      <c r="K121" s="235"/>
    </row>
    <row r="122" spans="2:11" customFormat="1" ht="45" customHeight="1" x14ac:dyDescent="0.2">
      <c r="B122" s="236"/>
      <c r="C122" s="320" t="s">
        <v>2198</v>
      </c>
      <c r="D122" s="320"/>
      <c r="E122" s="320"/>
      <c r="F122" s="320"/>
      <c r="G122" s="320"/>
      <c r="H122" s="320"/>
      <c r="I122" s="320"/>
      <c r="J122" s="320"/>
      <c r="K122" s="237"/>
    </row>
    <row r="123" spans="2:11" customFormat="1" ht="17.25" customHeight="1" x14ac:dyDescent="0.2">
      <c r="B123" s="238"/>
      <c r="C123" s="212" t="s">
        <v>2144</v>
      </c>
      <c r="D123" s="212"/>
      <c r="E123" s="212"/>
      <c r="F123" s="212" t="s">
        <v>2145</v>
      </c>
      <c r="G123" s="213"/>
      <c r="H123" s="212" t="s">
        <v>58</v>
      </c>
      <c r="I123" s="212" t="s">
        <v>61</v>
      </c>
      <c r="J123" s="212" t="s">
        <v>2146</v>
      </c>
      <c r="K123" s="239"/>
    </row>
    <row r="124" spans="2:11" customFormat="1" ht="17.25" customHeight="1" x14ac:dyDescent="0.2">
      <c r="B124" s="238"/>
      <c r="C124" s="214" t="s">
        <v>2147</v>
      </c>
      <c r="D124" s="214"/>
      <c r="E124" s="214"/>
      <c r="F124" s="215" t="s">
        <v>2148</v>
      </c>
      <c r="G124" s="216"/>
      <c r="H124" s="214"/>
      <c r="I124" s="214"/>
      <c r="J124" s="214" t="s">
        <v>2149</v>
      </c>
      <c r="K124" s="239"/>
    </row>
    <row r="125" spans="2:11" customFormat="1" ht="5.25" customHeight="1" x14ac:dyDescent="0.2">
      <c r="B125" s="240"/>
      <c r="C125" s="217"/>
      <c r="D125" s="217"/>
      <c r="E125" s="217"/>
      <c r="F125" s="217"/>
      <c r="G125" s="241"/>
      <c r="H125" s="217"/>
      <c r="I125" s="217"/>
      <c r="J125" s="217"/>
      <c r="K125" s="242"/>
    </row>
    <row r="126" spans="2:11" customFormat="1" ht="15" customHeight="1" x14ac:dyDescent="0.2">
      <c r="B126" s="240"/>
      <c r="C126" s="199" t="s">
        <v>2153</v>
      </c>
      <c r="D126" s="219"/>
      <c r="E126" s="219"/>
      <c r="F126" s="220" t="s">
        <v>2150</v>
      </c>
      <c r="G126" s="199"/>
      <c r="H126" s="199" t="s">
        <v>2190</v>
      </c>
      <c r="I126" s="199" t="s">
        <v>2152</v>
      </c>
      <c r="J126" s="199">
        <v>120</v>
      </c>
      <c r="K126" s="243"/>
    </row>
    <row r="127" spans="2:11" customFormat="1" ht="15" customHeight="1" x14ac:dyDescent="0.2">
      <c r="B127" s="240"/>
      <c r="C127" s="199" t="s">
        <v>2199</v>
      </c>
      <c r="D127" s="199"/>
      <c r="E127" s="199"/>
      <c r="F127" s="220" t="s">
        <v>2150</v>
      </c>
      <c r="G127" s="199"/>
      <c r="H127" s="199" t="s">
        <v>2200</v>
      </c>
      <c r="I127" s="199" t="s">
        <v>2152</v>
      </c>
      <c r="J127" s="199" t="s">
        <v>2201</v>
      </c>
      <c r="K127" s="243"/>
    </row>
    <row r="128" spans="2:11" customFormat="1" ht="15" customHeight="1" x14ac:dyDescent="0.2">
      <c r="B128" s="240"/>
      <c r="C128" s="199" t="s">
        <v>89</v>
      </c>
      <c r="D128" s="199"/>
      <c r="E128" s="199"/>
      <c r="F128" s="220" t="s">
        <v>2150</v>
      </c>
      <c r="G128" s="199"/>
      <c r="H128" s="199" t="s">
        <v>2202</v>
      </c>
      <c r="I128" s="199" t="s">
        <v>2152</v>
      </c>
      <c r="J128" s="199" t="s">
        <v>2201</v>
      </c>
      <c r="K128" s="243"/>
    </row>
    <row r="129" spans="2:11" customFormat="1" ht="15" customHeight="1" x14ac:dyDescent="0.2">
      <c r="B129" s="240"/>
      <c r="C129" s="199" t="s">
        <v>2161</v>
      </c>
      <c r="D129" s="199"/>
      <c r="E129" s="199"/>
      <c r="F129" s="220" t="s">
        <v>2156</v>
      </c>
      <c r="G129" s="199"/>
      <c r="H129" s="199" t="s">
        <v>2162</v>
      </c>
      <c r="I129" s="199" t="s">
        <v>2152</v>
      </c>
      <c r="J129" s="199">
        <v>15</v>
      </c>
      <c r="K129" s="243"/>
    </row>
    <row r="130" spans="2:11" customFormat="1" ht="15" customHeight="1" x14ac:dyDescent="0.2">
      <c r="B130" s="240"/>
      <c r="C130" s="199" t="s">
        <v>2163</v>
      </c>
      <c r="D130" s="199"/>
      <c r="E130" s="199"/>
      <c r="F130" s="220" t="s">
        <v>2156</v>
      </c>
      <c r="G130" s="199"/>
      <c r="H130" s="199" t="s">
        <v>2164</v>
      </c>
      <c r="I130" s="199" t="s">
        <v>2152</v>
      </c>
      <c r="J130" s="199">
        <v>15</v>
      </c>
      <c r="K130" s="243"/>
    </row>
    <row r="131" spans="2:11" customFormat="1" ht="15" customHeight="1" x14ac:dyDescent="0.2">
      <c r="B131" s="240"/>
      <c r="C131" s="199" t="s">
        <v>2165</v>
      </c>
      <c r="D131" s="199"/>
      <c r="E131" s="199"/>
      <c r="F131" s="220" t="s">
        <v>2156</v>
      </c>
      <c r="G131" s="199"/>
      <c r="H131" s="199" t="s">
        <v>2166</v>
      </c>
      <c r="I131" s="199" t="s">
        <v>2152</v>
      </c>
      <c r="J131" s="199">
        <v>20</v>
      </c>
      <c r="K131" s="243"/>
    </row>
    <row r="132" spans="2:11" customFormat="1" ht="15" customHeight="1" x14ac:dyDescent="0.2">
      <c r="B132" s="240"/>
      <c r="C132" s="199" t="s">
        <v>2167</v>
      </c>
      <c r="D132" s="199"/>
      <c r="E132" s="199"/>
      <c r="F132" s="220" t="s">
        <v>2156</v>
      </c>
      <c r="G132" s="199"/>
      <c r="H132" s="199" t="s">
        <v>2168</v>
      </c>
      <c r="I132" s="199" t="s">
        <v>2152</v>
      </c>
      <c r="J132" s="199">
        <v>20</v>
      </c>
      <c r="K132" s="243"/>
    </row>
    <row r="133" spans="2:11" customFormat="1" ht="15" customHeight="1" x14ac:dyDescent="0.2">
      <c r="B133" s="240"/>
      <c r="C133" s="199" t="s">
        <v>2155</v>
      </c>
      <c r="D133" s="199"/>
      <c r="E133" s="199"/>
      <c r="F133" s="220" t="s">
        <v>2156</v>
      </c>
      <c r="G133" s="199"/>
      <c r="H133" s="199" t="s">
        <v>2190</v>
      </c>
      <c r="I133" s="199" t="s">
        <v>2152</v>
      </c>
      <c r="J133" s="199">
        <v>50</v>
      </c>
      <c r="K133" s="243"/>
    </row>
    <row r="134" spans="2:11" customFormat="1" ht="15" customHeight="1" x14ac:dyDescent="0.2">
      <c r="B134" s="240"/>
      <c r="C134" s="199" t="s">
        <v>2169</v>
      </c>
      <c r="D134" s="199"/>
      <c r="E134" s="199"/>
      <c r="F134" s="220" t="s">
        <v>2156</v>
      </c>
      <c r="G134" s="199"/>
      <c r="H134" s="199" t="s">
        <v>2190</v>
      </c>
      <c r="I134" s="199" t="s">
        <v>2152</v>
      </c>
      <c r="J134" s="199">
        <v>50</v>
      </c>
      <c r="K134" s="243"/>
    </row>
    <row r="135" spans="2:11" customFormat="1" ht="15" customHeight="1" x14ac:dyDescent="0.2">
      <c r="B135" s="240"/>
      <c r="C135" s="199" t="s">
        <v>2175</v>
      </c>
      <c r="D135" s="199"/>
      <c r="E135" s="199"/>
      <c r="F135" s="220" t="s">
        <v>2156</v>
      </c>
      <c r="G135" s="199"/>
      <c r="H135" s="199" t="s">
        <v>2190</v>
      </c>
      <c r="I135" s="199" t="s">
        <v>2152</v>
      </c>
      <c r="J135" s="199">
        <v>50</v>
      </c>
      <c r="K135" s="243"/>
    </row>
    <row r="136" spans="2:11" customFormat="1" ht="15" customHeight="1" x14ac:dyDescent="0.2">
      <c r="B136" s="240"/>
      <c r="C136" s="199" t="s">
        <v>2177</v>
      </c>
      <c r="D136" s="199"/>
      <c r="E136" s="199"/>
      <c r="F136" s="220" t="s">
        <v>2156</v>
      </c>
      <c r="G136" s="199"/>
      <c r="H136" s="199" t="s">
        <v>2190</v>
      </c>
      <c r="I136" s="199" t="s">
        <v>2152</v>
      </c>
      <c r="J136" s="199">
        <v>50</v>
      </c>
      <c r="K136" s="243"/>
    </row>
    <row r="137" spans="2:11" customFormat="1" ht="15" customHeight="1" x14ac:dyDescent="0.2">
      <c r="B137" s="240"/>
      <c r="C137" s="199" t="s">
        <v>2178</v>
      </c>
      <c r="D137" s="199"/>
      <c r="E137" s="199"/>
      <c r="F137" s="220" t="s">
        <v>2156</v>
      </c>
      <c r="G137" s="199"/>
      <c r="H137" s="199" t="s">
        <v>2203</v>
      </c>
      <c r="I137" s="199" t="s">
        <v>2152</v>
      </c>
      <c r="J137" s="199">
        <v>255</v>
      </c>
      <c r="K137" s="243"/>
    </row>
    <row r="138" spans="2:11" customFormat="1" ht="15" customHeight="1" x14ac:dyDescent="0.2">
      <c r="B138" s="240"/>
      <c r="C138" s="199" t="s">
        <v>2180</v>
      </c>
      <c r="D138" s="199"/>
      <c r="E138" s="199"/>
      <c r="F138" s="220" t="s">
        <v>2150</v>
      </c>
      <c r="G138" s="199"/>
      <c r="H138" s="199" t="s">
        <v>2204</v>
      </c>
      <c r="I138" s="199" t="s">
        <v>2182</v>
      </c>
      <c r="J138" s="199"/>
      <c r="K138" s="243"/>
    </row>
    <row r="139" spans="2:11" customFormat="1" ht="15" customHeight="1" x14ac:dyDescent="0.2">
      <c r="B139" s="240"/>
      <c r="C139" s="199" t="s">
        <v>2183</v>
      </c>
      <c r="D139" s="199"/>
      <c r="E139" s="199"/>
      <c r="F139" s="220" t="s">
        <v>2150</v>
      </c>
      <c r="G139" s="199"/>
      <c r="H139" s="199" t="s">
        <v>2205</v>
      </c>
      <c r="I139" s="199" t="s">
        <v>2185</v>
      </c>
      <c r="J139" s="199"/>
      <c r="K139" s="243"/>
    </row>
    <row r="140" spans="2:11" customFormat="1" ht="15" customHeight="1" x14ac:dyDescent="0.2">
      <c r="B140" s="240"/>
      <c r="C140" s="199" t="s">
        <v>2186</v>
      </c>
      <c r="D140" s="199"/>
      <c r="E140" s="199"/>
      <c r="F140" s="220" t="s">
        <v>2150</v>
      </c>
      <c r="G140" s="199"/>
      <c r="H140" s="199" t="s">
        <v>2186</v>
      </c>
      <c r="I140" s="199" t="s">
        <v>2185</v>
      </c>
      <c r="J140" s="199"/>
      <c r="K140" s="243"/>
    </row>
    <row r="141" spans="2:11" customFormat="1" ht="15" customHeight="1" x14ac:dyDescent="0.2">
      <c r="B141" s="240"/>
      <c r="C141" s="199" t="s">
        <v>42</v>
      </c>
      <c r="D141" s="199"/>
      <c r="E141" s="199"/>
      <c r="F141" s="220" t="s">
        <v>2150</v>
      </c>
      <c r="G141" s="199"/>
      <c r="H141" s="199" t="s">
        <v>2206</v>
      </c>
      <c r="I141" s="199" t="s">
        <v>2185</v>
      </c>
      <c r="J141" s="199"/>
      <c r="K141" s="243"/>
    </row>
    <row r="142" spans="2:11" customFormat="1" ht="15" customHeight="1" x14ac:dyDescent="0.2">
      <c r="B142" s="240"/>
      <c r="C142" s="199" t="s">
        <v>2207</v>
      </c>
      <c r="D142" s="199"/>
      <c r="E142" s="199"/>
      <c r="F142" s="220" t="s">
        <v>2150</v>
      </c>
      <c r="G142" s="199"/>
      <c r="H142" s="199" t="s">
        <v>2208</v>
      </c>
      <c r="I142" s="199" t="s">
        <v>2185</v>
      </c>
      <c r="J142" s="199"/>
      <c r="K142" s="243"/>
    </row>
    <row r="143" spans="2:11" customFormat="1" ht="15" customHeight="1" x14ac:dyDescent="0.2">
      <c r="B143" s="244"/>
      <c r="C143" s="245"/>
      <c r="D143" s="245"/>
      <c r="E143" s="245"/>
      <c r="F143" s="245"/>
      <c r="G143" s="245"/>
      <c r="H143" s="245"/>
      <c r="I143" s="245"/>
      <c r="J143" s="245"/>
      <c r="K143" s="246"/>
    </row>
    <row r="144" spans="2:11" customFormat="1" ht="18.75" customHeight="1" x14ac:dyDescent="0.2">
      <c r="B144" s="231"/>
      <c r="C144" s="231"/>
      <c r="D144" s="231"/>
      <c r="E144" s="231"/>
      <c r="F144" s="232"/>
      <c r="G144" s="231"/>
      <c r="H144" s="231"/>
      <c r="I144" s="231"/>
      <c r="J144" s="231"/>
      <c r="K144" s="231"/>
    </row>
    <row r="145" spans="2:11" customFormat="1" ht="18.75" customHeight="1" x14ac:dyDescent="0.2">
      <c r="B145" s="206"/>
      <c r="C145" s="206"/>
      <c r="D145" s="206"/>
      <c r="E145" s="206"/>
      <c r="F145" s="206"/>
      <c r="G145" s="206"/>
      <c r="H145" s="206"/>
      <c r="I145" s="206"/>
      <c r="J145" s="206"/>
      <c r="K145" s="206"/>
    </row>
    <row r="146" spans="2:11" customFormat="1" ht="7.5" customHeight="1" x14ac:dyDescent="0.2">
      <c r="B146" s="207"/>
      <c r="C146" s="208"/>
      <c r="D146" s="208"/>
      <c r="E146" s="208"/>
      <c r="F146" s="208"/>
      <c r="G146" s="208"/>
      <c r="H146" s="208"/>
      <c r="I146" s="208"/>
      <c r="J146" s="208"/>
      <c r="K146" s="209"/>
    </row>
    <row r="147" spans="2:11" customFormat="1" ht="45" customHeight="1" x14ac:dyDescent="0.2">
      <c r="B147" s="210"/>
      <c r="C147" s="322" t="s">
        <v>2209</v>
      </c>
      <c r="D147" s="322"/>
      <c r="E147" s="322"/>
      <c r="F147" s="322"/>
      <c r="G147" s="322"/>
      <c r="H147" s="322"/>
      <c r="I147" s="322"/>
      <c r="J147" s="322"/>
      <c r="K147" s="211"/>
    </row>
    <row r="148" spans="2:11" customFormat="1" ht="17.25" customHeight="1" x14ac:dyDescent="0.2">
      <c r="B148" s="210"/>
      <c r="C148" s="212" t="s">
        <v>2144</v>
      </c>
      <c r="D148" s="212"/>
      <c r="E148" s="212"/>
      <c r="F148" s="212" t="s">
        <v>2145</v>
      </c>
      <c r="G148" s="213"/>
      <c r="H148" s="212" t="s">
        <v>58</v>
      </c>
      <c r="I148" s="212" t="s">
        <v>61</v>
      </c>
      <c r="J148" s="212" t="s">
        <v>2146</v>
      </c>
      <c r="K148" s="211"/>
    </row>
    <row r="149" spans="2:11" customFormat="1" ht="17.25" customHeight="1" x14ac:dyDescent="0.2">
      <c r="B149" s="210"/>
      <c r="C149" s="214" t="s">
        <v>2147</v>
      </c>
      <c r="D149" s="214"/>
      <c r="E149" s="214"/>
      <c r="F149" s="215" t="s">
        <v>2148</v>
      </c>
      <c r="G149" s="216"/>
      <c r="H149" s="214"/>
      <c r="I149" s="214"/>
      <c r="J149" s="214" t="s">
        <v>2149</v>
      </c>
      <c r="K149" s="211"/>
    </row>
    <row r="150" spans="2:11" customFormat="1" ht="5.25" customHeight="1" x14ac:dyDescent="0.2">
      <c r="B150" s="222"/>
      <c r="C150" s="217"/>
      <c r="D150" s="217"/>
      <c r="E150" s="217"/>
      <c r="F150" s="217"/>
      <c r="G150" s="218"/>
      <c r="H150" s="217"/>
      <c r="I150" s="217"/>
      <c r="J150" s="217"/>
      <c r="K150" s="243"/>
    </row>
    <row r="151" spans="2:11" customFormat="1" ht="15" customHeight="1" x14ac:dyDescent="0.2">
      <c r="B151" s="222"/>
      <c r="C151" s="247" t="s">
        <v>2153</v>
      </c>
      <c r="D151" s="199"/>
      <c r="E151" s="199"/>
      <c r="F151" s="248" t="s">
        <v>2150</v>
      </c>
      <c r="G151" s="199"/>
      <c r="H151" s="247" t="s">
        <v>2190</v>
      </c>
      <c r="I151" s="247" t="s">
        <v>2152</v>
      </c>
      <c r="J151" s="247">
        <v>120</v>
      </c>
      <c r="K151" s="243"/>
    </row>
    <row r="152" spans="2:11" customFormat="1" ht="15" customHeight="1" x14ac:dyDescent="0.2">
      <c r="B152" s="222"/>
      <c r="C152" s="247" t="s">
        <v>2199</v>
      </c>
      <c r="D152" s="199"/>
      <c r="E152" s="199"/>
      <c r="F152" s="248" t="s">
        <v>2150</v>
      </c>
      <c r="G152" s="199"/>
      <c r="H152" s="247" t="s">
        <v>2210</v>
      </c>
      <c r="I152" s="247" t="s">
        <v>2152</v>
      </c>
      <c r="J152" s="247" t="s">
        <v>2201</v>
      </c>
      <c r="K152" s="243"/>
    </row>
    <row r="153" spans="2:11" customFormat="1" ht="15" customHeight="1" x14ac:dyDescent="0.2">
      <c r="B153" s="222"/>
      <c r="C153" s="247" t="s">
        <v>89</v>
      </c>
      <c r="D153" s="199"/>
      <c r="E153" s="199"/>
      <c r="F153" s="248" t="s">
        <v>2150</v>
      </c>
      <c r="G153" s="199"/>
      <c r="H153" s="247" t="s">
        <v>2211</v>
      </c>
      <c r="I153" s="247" t="s">
        <v>2152</v>
      </c>
      <c r="J153" s="247" t="s">
        <v>2201</v>
      </c>
      <c r="K153" s="243"/>
    </row>
    <row r="154" spans="2:11" customFormat="1" ht="15" customHeight="1" x14ac:dyDescent="0.2">
      <c r="B154" s="222"/>
      <c r="C154" s="247" t="s">
        <v>2155</v>
      </c>
      <c r="D154" s="199"/>
      <c r="E154" s="199"/>
      <c r="F154" s="248" t="s">
        <v>2156</v>
      </c>
      <c r="G154" s="199"/>
      <c r="H154" s="247" t="s">
        <v>2190</v>
      </c>
      <c r="I154" s="247" t="s">
        <v>2152</v>
      </c>
      <c r="J154" s="247">
        <v>50</v>
      </c>
      <c r="K154" s="243"/>
    </row>
    <row r="155" spans="2:11" customFormat="1" ht="15" customHeight="1" x14ac:dyDescent="0.2">
      <c r="B155" s="222"/>
      <c r="C155" s="247" t="s">
        <v>2158</v>
      </c>
      <c r="D155" s="199"/>
      <c r="E155" s="199"/>
      <c r="F155" s="248" t="s">
        <v>2150</v>
      </c>
      <c r="G155" s="199"/>
      <c r="H155" s="247" t="s">
        <v>2190</v>
      </c>
      <c r="I155" s="247" t="s">
        <v>2160</v>
      </c>
      <c r="J155" s="247"/>
      <c r="K155" s="243"/>
    </row>
    <row r="156" spans="2:11" customFormat="1" ht="15" customHeight="1" x14ac:dyDescent="0.2">
      <c r="B156" s="222"/>
      <c r="C156" s="247" t="s">
        <v>2169</v>
      </c>
      <c r="D156" s="199"/>
      <c r="E156" s="199"/>
      <c r="F156" s="248" t="s">
        <v>2156</v>
      </c>
      <c r="G156" s="199"/>
      <c r="H156" s="247" t="s">
        <v>2190</v>
      </c>
      <c r="I156" s="247" t="s">
        <v>2152</v>
      </c>
      <c r="J156" s="247">
        <v>50</v>
      </c>
      <c r="K156" s="243"/>
    </row>
    <row r="157" spans="2:11" customFormat="1" ht="15" customHeight="1" x14ac:dyDescent="0.2">
      <c r="B157" s="222"/>
      <c r="C157" s="247" t="s">
        <v>2177</v>
      </c>
      <c r="D157" s="199"/>
      <c r="E157" s="199"/>
      <c r="F157" s="248" t="s">
        <v>2156</v>
      </c>
      <c r="G157" s="199"/>
      <c r="H157" s="247" t="s">
        <v>2190</v>
      </c>
      <c r="I157" s="247" t="s">
        <v>2152</v>
      </c>
      <c r="J157" s="247">
        <v>50</v>
      </c>
      <c r="K157" s="243"/>
    </row>
    <row r="158" spans="2:11" customFormat="1" ht="15" customHeight="1" x14ac:dyDescent="0.2">
      <c r="B158" s="222"/>
      <c r="C158" s="247" t="s">
        <v>2175</v>
      </c>
      <c r="D158" s="199"/>
      <c r="E158" s="199"/>
      <c r="F158" s="248" t="s">
        <v>2156</v>
      </c>
      <c r="G158" s="199"/>
      <c r="H158" s="247" t="s">
        <v>2190</v>
      </c>
      <c r="I158" s="247" t="s">
        <v>2152</v>
      </c>
      <c r="J158" s="247">
        <v>50</v>
      </c>
      <c r="K158" s="243"/>
    </row>
    <row r="159" spans="2:11" customFormat="1" ht="15" customHeight="1" x14ac:dyDescent="0.2">
      <c r="B159" s="222"/>
      <c r="C159" s="247" t="s">
        <v>118</v>
      </c>
      <c r="D159" s="199"/>
      <c r="E159" s="199"/>
      <c r="F159" s="248" t="s">
        <v>2150</v>
      </c>
      <c r="G159" s="199"/>
      <c r="H159" s="247" t="s">
        <v>2212</v>
      </c>
      <c r="I159" s="247" t="s">
        <v>2152</v>
      </c>
      <c r="J159" s="247" t="s">
        <v>2213</v>
      </c>
      <c r="K159" s="243"/>
    </row>
    <row r="160" spans="2:11" customFormat="1" ht="15" customHeight="1" x14ac:dyDescent="0.2">
      <c r="B160" s="222"/>
      <c r="C160" s="247" t="s">
        <v>2214</v>
      </c>
      <c r="D160" s="199"/>
      <c r="E160" s="199"/>
      <c r="F160" s="248" t="s">
        <v>2150</v>
      </c>
      <c r="G160" s="199"/>
      <c r="H160" s="247" t="s">
        <v>2215</v>
      </c>
      <c r="I160" s="247" t="s">
        <v>2185</v>
      </c>
      <c r="J160" s="247"/>
      <c r="K160" s="243"/>
    </row>
    <row r="161" spans="2:11" customFormat="1" ht="15" customHeight="1" x14ac:dyDescent="0.2">
      <c r="B161" s="249"/>
      <c r="C161" s="229"/>
      <c r="D161" s="229"/>
      <c r="E161" s="229"/>
      <c r="F161" s="229"/>
      <c r="G161" s="229"/>
      <c r="H161" s="229"/>
      <c r="I161" s="229"/>
      <c r="J161" s="229"/>
      <c r="K161" s="250"/>
    </row>
    <row r="162" spans="2:11" customFormat="1" ht="18.75" customHeight="1" x14ac:dyDescent="0.2">
      <c r="B162" s="231"/>
      <c r="C162" s="241"/>
      <c r="D162" s="241"/>
      <c r="E162" s="241"/>
      <c r="F162" s="251"/>
      <c r="G162" s="241"/>
      <c r="H162" s="241"/>
      <c r="I162" s="241"/>
      <c r="J162" s="241"/>
      <c r="K162" s="231"/>
    </row>
    <row r="163" spans="2:11" customFormat="1" ht="18.75" customHeight="1" x14ac:dyDescent="0.2">
      <c r="B163" s="206"/>
      <c r="C163" s="206"/>
      <c r="D163" s="206"/>
      <c r="E163" s="206"/>
      <c r="F163" s="206"/>
      <c r="G163" s="206"/>
      <c r="H163" s="206"/>
      <c r="I163" s="206"/>
      <c r="J163" s="206"/>
      <c r="K163" s="206"/>
    </row>
    <row r="164" spans="2:11" customFormat="1" ht="7.5" customHeight="1" x14ac:dyDescent="0.2">
      <c r="B164" s="188"/>
      <c r="C164" s="189"/>
      <c r="D164" s="189"/>
      <c r="E164" s="189"/>
      <c r="F164" s="189"/>
      <c r="G164" s="189"/>
      <c r="H164" s="189"/>
      <c r="I164" s="189"/>
      <c r="J164" s="189"/>
      <c r="K164" s="190"/>
    </row>
    <row r="165" spans="2:11" customFormat="1" ht="45" customHeight="1" x14ac:dyDescent="0.2">
      <c r="B165" s="191"/>
      <c r="C165" s="320" t="s">
        <v>2216</v>
      </c>
      <c r="D165" s="320"/>
      <c r="E165" s="320"/>
      <c r="F165" s="320"/>
      <c r="G165" s="320"/>
      <c r="H165" s="320"/>
      <c r="I165" s="320"/>
      <c r="J165" s="320"/>
      <c r="K165" s="192"/>
    </row>
    <row r="166" spans="2:11" customFormat="1" ht="17.25" customHeight="1" x14ac:dyDescent="0.2">
      <c r="B166" s="191"/>
      <c r="C166" s="212" t="s">
        <v>2144</v>
      </c>
      <c r="D166" s="212"/>
      <c r="E166" s="212"/>
      <c r="F166" s="212" t="s">
        <v>2145</v>
      </c>
      <c r="G166" s="252"/>
      <c r="H166" s="253" t="s">
        <v>58</v>
      </c>
      <c r="I166" s="253" t="s">
        <v>61</v>
      </c>
      <c r="J166" s="212" t="s">
        <v>2146</v>
      </c>
      <c r="K166" s="192"/>
    </row>
    <row r="167" spans="2:11" customFormat="1" ht="17.25" customHeight="1" x14ac:dyDescent="0.2">
      <c r="B167" s="193"/>
      <c r="C167" s="214" t="s">
        <v>2147</v>
      </c>
      <c r="D167" s="214"/>
      <c r="E167" s="214"/>
      <c r="F167" s="215" t="s">
        <v>2148</v>
      </c>
      <c r="G167" s="254"/>
      <c r="H167" s="255"/>
      <c r="I167" s="255"/>
      <c r="J167" s="214" t="s">
        <v>2149</v>
      </c>
      <c r="K167" s="194"/>
    </row>
    <row r="168" spans="2:11" customFormat="1" ht="5.25" customHeight="1" x14ac:dyDescent="0.2">
      <c r="B168" s="222"/>
      <c r="C168" s="217"/>
      <c r="D168" s="217"/>
      <c r="E168" s="217"/>
      <c r="F168" s="217"/>
      <c r="G168" s="218"/>
      <c r="H168" s="217"/>
      <c r="I168" s="217"/>
      <c r="J168" s="217"/>
      <c r="K168" s="243"/>
    </row>
    <row r="169" spans="2:11" customFormat="1" ht="15" customHeight="1" x14ac:dyDescent="0.2">
      <c r="B169" s="222"/>
      <c r="C169" s="199" t="s">
        <v>2153</v>
      </c>
      <c r="D169" s="199"/>
      <c r="E169" s="199"/>
      <c r="F169" s="220" t="s">
        <v>2150</v>
      </c>
      <c r="G169" s="199"/>
      <c r="H169" s="199" t="s">
        <v>2190</v>
      </c>
      <c r="I169" s="199" t="s">
        <v>2152</v>
      </c>
      <c r="J169" s="199">
        <v>120</v>
      </c>
      <c r="K169" s="243"/>
    </row>
    <row r="170" spans="2:11" customFormat="1" ht="15" customHeight="1" x14ac:dyDescent="0.2">
      <c r="B170" s="222"/>
      <c r="C170" s="199" t="s">
        <v>2199</v>
      </c>
      <c r="D170" s="199"/>
      <c r="E170" s="199"/>
      <c r="F170" s="220" t="s">
        <v>2150</v>
      </c>
      <c r="G170" s="199"/>
      <c r="H170" s="199" t="s">
        <v>2200</v>
      </c>
      <c r="I170" s="199" t="s">
        <v>2152</v>
      </c>
      <c r="J170" s="199" t="s">
        <v>2201</v>
      </c>
      <c r="K170" s="243"/>
    </row>
    <row r="171" spans="2:11" customFormat="1" ht="15" customHeight="1" x14ac:dyDescent="0.2">
      <c r="B171" s="222"/>
      <c r="C171" s="199" t="s">
        <v>89</v>
      </c>
      <c r="D171" s="199"/>
      <c r="E171" s="199"/>
      <c r="F171" s="220" t="s">
        <v>2150</v>
      </c>
      <c r="G171" s="199"/>
      <c r="H171" s="199" t="s">
        <v>2217</v>
      </c>
      <c r="I171" s="199" t="s">
        <v>2152</v>
      </c>
      <c r="J171" s="199" t="s">
        <v>2201</v>
      </c>
      <c r="K171" s="243"/>
    </row>
    <row r="172" spans="2:11" customFormat="1" ht="15" customHeight="1" x14ac:dyDescent="0.2">
      <c r="B172" s="222"/>
      <c r="C172" s="199" t="s">
        <v>2155</v>
      </c>
      <c r="D172" s="199"/>
      <c r="E172" s="199"/>
      <c r="F172" s="220" t="s">
        <v>2156</v>
      </c>
      <c r="G172" s="199"/>
      <c r="H172" s="199" t="s">
        <v>2217</v>
      </c>
      <c r="I172" s="199" t="s">
        <v>2152</v>
      </c>
      <c r="J172" s="199">
        <v>50</v>
      </c>
      <c r="K172" s="243"/>
    </row>
    <row r="173" spans="2:11" customFormat="1" ht="15" customHeight="1" x14ac:dyDescent="0.2">
      <c r="B173" s="222"/>
      <c r="C173" s="199" t="s">
        <v>2158</v>
      </c>
      <c r="D173" s="199"/>
      <c r="E173" s="199"/>
      <c r="F173" s="220" t="s">
        <v>2150</v>
      </c>
      <c r="G173" s="199"/>
      <c r="H173" s="199" t="s">
        <v>2217</v>
      </c>
      <c r="I173" s="199" t="s">
        <v>2160</v>
      </c>
      <c r="J173" s="199"/>
      <c r="K173" s="243"/>
    </row>
    <row r="174" spans="2:11" customFormat="1" ht="15" customHeight="1" x14ac:dyDescent="0.2">
      <c r="B174" s="222"/>
      <c r="C174" s="199" t="s">
        <v>2169</v>
      </c>
      <c r="D174" s="199"/>
      <c r="E174" s="199"/>
      <c r="F174" s="220" t="s">
        <v>2156</v>
      </c>
      <c r="G174" s="199"/>
      <c r="H174" s="199" t="s">
        <v>2217</v>
      </c>
      <c r="I174" s="199" t="s">
        <v>2152</v>
      </c>
      <c r="J174" s="199">
        <v>50</v>
      </c>
      <c r="K174" s="243"/>
    </row>
    <row r="175" spans="2:11" customFormat="1" ht="15" customHeight="1" x14ac:dyDescent="0.2">
      <c r="B175" s="222"/>
      <c r="C175" s="199" t="s">
        <v>2177</v>
      </c>
      <c r="D175" s="199"/>
      <c r="E175" s="199"/>
      <c r="F175" s="220" t="s">
        <v>2156</v>
      </c>
      <c r="G175" s="199"/>
      <c r="H175" s="199" t="s">
        <v>2217</v>
      </c>
      <c r="I175" s="199" t="s">
        <v>2152</v>
      </c>
      <c r="J175" s="199">
        <v>50</v>
      </c>
      <c r="K175" s="243"/>
    </row>
    <row r="176" spans="2:11" customFormat="1" ht="15" customHeight="1" x14ac:dyDescent="0.2">
      <c r="B176" s="222"/>
      <c r="C176" s="199" t="s">
        <v>2175</v>
      </c>
      <c r="D176" s="199"/>
      <c r="E176" s="199"/>
      <c r="F176" s="220" t="s">
        <v>2156</v>
      </c>
      <c r="G176" s="199"/>
      <c r="H176" s="199" t="s">
        <v>2217</v>
      </c>
      <c r="I176" s="199" t="s">
        <v>2152</v>
      </c>
      <c r="J176" s="199">
        <v>50</v>
      </c>
      <c r="K176" s="243"/>
    </row>
    <row r="177" spans="2:11" customFormat="1" ht="15" customHeight="1" x14ac:dyDescent="0.2">
      <c r="B177" s="222"/>
      <c r="C177" s="199" t="s">
        <v>145</v>
      </c>
      <c r="D177" s="199"/>
      <c r="E177" s="199"/>
      <c r="F177" s="220" t="s">
        <v>2150</v>
      </c>
      <c r="G177" s="199"/>
      <c r="H177" s="199" t="s">
        <v>2218</v>
      </c>
      <c r="I177" s="199" t="s">
        <v>2219</v>
      </c>
      <c r="J177" s="199"/>
      <c r="K177" s="243"/>
    </row>
    <row r="178" spans="2:11" customFormat="1" ht="15" customHeight="1" x14ac:dyDescent="0.2">
      <c r="B178" s="222"/>
      <c r="C178" s="199" t="s">
        <v>61</v>
      </c>
      <c r="D178" s="199"/>
      <c r="E178" s="199"/>
      <c r="F178" s="220" t="s">
        <v>2150</v>
      </c>
      <c r="G178" s="199"/>
      <c r="H178" s="199" t="s">
        <v>2220</v>
      </c>
      <c r="I178" s="199" t="s">
        <v>2221</v>
      </c>
      <c r="J178" s="199">
        <v>1</v>
      </c>
      <c r="K178" s="243"/>
    </row>
    <row r="179" spans="2:11" customFormat="1" ht="15" customHeight="1" x14ac:dyDescent="0.2">
      <c r="B179" s="222"/>
      <c r="C179" s="199" t="s">
        <v>57</v>
      </c>
      <c r="D179" s="199"/>
      <c r="E179" s="199"/>
      <c r="F179" s="220" t="s">
        <v>2150</v>
      </c>
      <c r="G179" s="199"/>
      <c r="H179" s="199" t="s">
        <v>2222</v>
      </c>
      <c r="I179" s="199" t="s">
        <v>2152</v>
      </c>
      <c r="J179" s="199">
        <v>20</v>
      </c>
      <c r="K179" s="243"/>
    </row>
    <row r="180" spans="2:11" customFormat="1" ht="15" customHeight="1" x14ac:dyDescent="0.2">
      <c r="B180" s="222"/>
      <c r="C180" s="199" t="s">
        <v>58</v>
      </c>
      <c r="D180" s="199"/>
      <c r="E180" s="199"/>
      <c r="F180" s="220" t="s">
        <v>2150</v>
      </c>
      <c r="G180" s="199"/>
      <c r="H180" s="199" t="s">
        <v>2223</v>
      </c>
      <c r="I180" s="199" t="s">
        <v>2152</v>
      </c>
      <c r="J180" s="199">
        <v>255</v>
      </c>
      <c r="K180" s="243"/>
    </row>
    <row r="181" spans="2:11" customFormat="1" ht="15" customHeight="1" x14ac:dyDescent="0.2">
      <c r="B181" s="222"/>
      <c r="C181" s="199" t="s">
        <v>146</v>
      </c>
      <c r="D181" s="199"/>
      <c r="E181" s="199"/>
      <c r="F181" s="220" t="s">
        <v>2150</v>
      </c>
      <c r="G181" s="199"/>
      <c r="H181" s="199" t="s">
        <v>2114</v>
      </c>
      <c r="I181" s="199" t="s">
        <v>2152</v>
      </c>
      <c r="J181" s="199">
        <v>10</v>
      </c>
      <c r="K181" s="243"/>
    </row>
    <row r="182" spans="2:11" customFormat="1" ht="15" customHeight="1" x14ac:dyDescent="0.2">
      <c r="B182" s="222"/>
      <c r="C182" s="199" t="s">
        <v>147</v>
      </c>
      <c r="D182" s="199"/>
      <c r="E182" s="199"/>
      <c r="F182" s="220" t="s">
        <v>2150</v>
      </c>
      <c r="G182" s="199"/>
      <c r="H182" s="199" t="s">
        <v>2224</v>
      </c>
      <c r="I182" s="199" t="s">
        <v>2185</v>
      </c>
      <c r="J182" s="199"/>
      <c r="K182" s="243"/>
    </row>
    <row r="183" spans="2:11" customFormat="1" ht="15" customHeight="1" x14ac:dyDescent="0.2">
      <c r="B183" s="222"/>
      <c r="C183" s="199" t="s">
        <v>2225</v>
      </c>
      <c r="D183" s="199"/>
      <c r="E183" s="199"/>
      <c r="F183" s="220" t="s">
        <v>2150</v>
      </c>
      <c r="G183" s="199"/>
      <c r="H183" s="199" t="s">
        <v>2226</v>
      </c>
      <c r="I183" s="199" t="s">
        <v>2185</v>
      </c>
      <c r="J183" s="199"/>
      <c r="K183" s="243"/>
    </row>
    <row r="184" spans="2:11" customFormat="1" ht="15" customHeight="1" x14ac:dyDescent="0.2">
      <c r="B184" s="222"/>
      <c r="C184" s="199" t="s">
        <v>2214</v>
      </c>
      <c r="D184" s="199"/>
      <c r="E184" s="199"/>
      <c r="F184" s="220" t="s">
        <v>2150</v>
      </c>
      <c r="G184" s="199"/>
      <c r="H184" s="199" t="s">
        <v>2227</v>
      </c>
      <c r="I184" s="199" t="s">
        <v>2185</v>
      </c>
      <c r="J184" s="199"/>
      <c r="K184" s="243"/>
    </row>
    <row r="185" spans="2:11" customFormat="1" ht="15" customHeight="1" x14ac:dyDescent="0.2">
      <c r="B185" s="222"/>
      <c r="C185" s="199" t="s">
        <v>149</v>
      </c>
      <c r="D185" s="199"/>
      <c r="E185" s="199"/>
      <c r="F185" s="220" t="s">
        <v>2156</v>
      </c>
      <c r="G185" s="199"/>
      <c r="H185" s="199" t="s">
        <v>2228</v>
      </c>
      <c r="I185" s="199" t="s">
        <v>2152</v>
      </c>
      <c r="J185" s="199">
        <v>50</v>
      </c>
      <c r="K185" s="243"/>
    </row>
    <row r="186" spans="2:11" customFormat="1" ht="15" customHeight="1" x14ac:dyDescent="0.2">
      <c r="B186" s="222"/>
      <c r="C186" s="199" t="s">
        <v>2229</v>
      </c>
      <c r="D186" s="199"/>
      <c r="E186" s="199"/>
      <c r="F186" s="220" t="s">
        <v>2156</v>
      </c>
      <c r="G186" s="199"/>
      <c r="H186" s="199" t="s">
        <v>2230</v>
      </c>
      <c r="I186" s="199" t="s">
        <v>2231</v>
      </c>
      <c r="J186" s="199"/>
      <c r="K186" s="243"/>
    </row>
    <row r="187" spans="2:11" customFormat="1" ht="15" customHeight="1" x14ac:dyDescent="0.2">
      <c r="B187" s="222"/>
      <c r="C187" s="199" t="s">
        <v>2232</v>
      </c>
      <c r="D187" s="199"/>
      <c r="E187" s="199"/>
      <c r="F187" s="220" t="s">
        <v>2156</v>
      </c>
      <c r="G187" s="199"/>
      <c r="H187" s="199" t="s">
        <v>2233</v>
      </c>
      <c r="I187" s="199" t="s">
        <v>2231</v>
      </c>
      <c r="J187" s="199"/>
      <c r="K187" s="243"/>
    </row>
    <row r="188" spans="2:11" customFormat="1" ht="15" customHeight="1" x14ac:dyDescent="0.2">
      <c r="B188" s="222"/>
      <c r="C188" s="199" t="s">
        <v>2234</v>
      </c>
      <c r="D188" s="199"/>
      <c r="E188" s="199"/>
      <c r="F188" s="220" t="s">
        <v>2156</v>
      </c>
      <c r="G188" s="199"/>
      <c r="H188" s="199" t="s">
        <v>2235</v>
      </c>
      <c r="I188" s="199" t="s">
        <v>2231</v>
      </c>
      <c r="J188" s="199"/>
      <c r="K188" s="243"/>
    </row>
    <row r="189" spans="2:11" customFormat="1" ht="15" customHeight="1" x14ac:dyDescent="0.2">
      <c r="B189" s="222"/>
      <c r="C189" s="256" t="s">
        <v>2236</v>
      </c>
      <c r="D189" s="199"/>
      <c r="E189" s="199"/>
      <c r="F189" s="220" t="s">
        <v>2156</v>
      </c>
      <c r="G189" s="199"/>
      <c r="H189" s="199" t="s">
        <v>2237</v>
      </c>
      <c r="I189" s="199" t="s">
        <v>2238</v>
      </c>
      <c r="J189" s="257" t="s">
        <v>2239</v>
      </c>
      <c r="K189" s="243"/>
    </row>
    <row r="190" spans="2:11" customFormat="1" ht="15" customHeight="1" x14ac:dyDescent="0.2">
      <c r="B190" s="222"/>
      <c r="C190" s="256" t="s">
        <v>46</v>
      </c>
      <c r="D190" s="199"/>
      <c r="E190" s="199"/>
      <c r="F190" s="220" t="s">
        <v>2150</v>
      </c>
      <c r="G190" s="199"/>
      <c r="H190" s="196" t="s">
        <v>2240</v>
      </c>
      <c r="I190" s="199" t="s">
        <v>2241</v>
      </c>
      <c r="J190" s="199"/>
      <c r="K190" s="243"/>
    </row>
    <row r="191" spans="2:11" customFormat="1" ht="15" customHeight="1" x14ac:dyDescent="0.2">
      <c r="B191" s="222"/>
      <c r="C191" s="256" t="s">
        <v>2242</v>
      </c>
      <c r="D191" s="199"/>
      <c r="E191" s="199"/>
      <c r="F191" s="220" t="s">
        <v>2150</v>
      </c>
      <c r="G191" s="199"/>
      <c r="H191" s="199" t="s">
        <v>2243</v>
      </c>
      <c r="I191" s="199" t="s">
        <v>2185</v>
      </c>
      <c r="J191" s="199"/>
      <c r="K191" s="243"/>
    </row>
    <row r="192" spans="2:11" customFormat="1" ht="15" customHeight="1" x14ac:dyDescent="0.2">
      <c r="B192" s="222"/>
      <c r="C192" s="256" t="s">
        <v>2244</v>
      </c>
      <c r="D192" s="199"/>
      <c r="E192" s="199"/>
      <c r="F192" s="220" t="s">
        <v>2150</v>
      </c>
      <c r="G192" s="199"/>
      <c r="H192" s="199" t="s">
        <v>2245</v>
      </c>
      <c r="I192" s="199" t="s">
        <v>2185</v>
      </c>
      <c r="J192" s="199"/>
      <c r="K192" s="243"/>
    </row>
    <row r="193" spans="2:11" customFormat="1" ht="15" customHeight="1" x14ac:dyDescent="0.2">
      <c r="B193" s="222"/>
      <c r="C193" s="256" t="s">
        <v>2246</v>
      </c>
      <c r="D193" s="199"/>
      <c r="E193" s="199"/>
      <c r="F193" s="220" t="s">
        <v>2156</v>
      </c>
      <c r="G193" s="199"/>
      <c r="H193" s="199" t="s">
        <v>2247</v>
      </c>
      <c r="I193" s="199" t="s">
        <v>2185</v>
      </c>
      <c r="J193" s="199"/>
      <c r="K193" s="243"/>
    </row>
    <row r="194" spans="2:11" customFormat="1" ht="15" customHeight="1" x14ac:dyDescent="0.2">
      <c r="B194" s="249"/>
      <c r="C194" s="258"/>
      <c r="D194" s="229"/>
      <c r="E194" s="229"/>
      <c r="F194" s="229"/>
      <c r="G194" s="229"/>
      <c r="H194" s="229"/>
      <c r="I194" s="229"/>
      <c r="J194" s="229"/>
      <c r="K194" s="250"/>
    </row>
    <row r="195" spans="2:11" customFormat="1" ht="18.75" customHeight="1" x14ac:dyDescent="0.2">
      <c r="B195" s="231"/>
      <c r="C195" s="241"/>
      <c r="D195" s="241"/>
      <c r="E195" s="241"/>
      <c r="F195" s="251"/>
      <c r="G195" s="241"/>
      <c r="H195" s="241"/>
      <c r="I195" s="241"/>
      <c r="J195" s="241"/>
      <c r="K195" s="231"/>
    </row>
    <row r="196" spans="2:11" customFormat="1" ht="18.75" customHeight="1" x14ac:dyDescent="0.2">
      <c r="B196" s="231"/>
      <c r="C196" s="241"/>
      <c r="D196" s="241"/>
      <c r="E196" s="241"/>
      <c r="F196" s="251"/>
      <c r="G196" s="241"/>
      <c r="H196" s="241"/>
      <c r="I196" s="241"/>
      <c r="J196" s="241"/>
      <c r="K196" s="231"/>
    </row>
    <row r="197" spans="2:11" customFormat="1" ht="18.75" customHeight="1" x14ac:dyDescent="0.2">
      <c r="B197" s="206"/>
      <c r="C197" s="206"/>
      <c r="D197" s="206"/>
      <c r="E197" s="206"/>
      <c r="F197" s="206"/>
      <c r="G197" s="206"/>
      <c r="H197" s="206"/>
      <c r="I197" s="206"/>
      <c r="J197" s="206"/>
      <c r="K197" s="206"/>
    </row>
    <row r="198" spans="2:11" customFormat="1" ht="12" x14ac:dyDescent="0.2">
      <c r="B198" s="188"/>
      <c r="C198" s="189"/>
      <c r="D198" s="189"/>
      <c r="E198" s="189"/>
      <c r="F198" s="189"/>
      <c r="G198" s="189"/>
      <c r="H198" s="189"/>
      <c r="I198" s="189"/>
      <c r="J198" s="189"/>
      <c r="K198" s="190"/>
    </row>
    <row r="199" spans="2:11" customFormat="1" ht="22.2" x14ac:dyDescent="0.2">
      <c r="B199" s="191"/>
      <c r="C199" s="320" t="s">
        <v>2248</v>
      </c>
      <c r="D199" s="320"/>
      <c r="E199" s="320"/>
      <c r="F199" s="320"/>
      <c r="G199" s="320"/>
      <c r="H199" s="320"/>
      <c r="I199" s="320"/>
      <c r="J199" s="320"/>
      <c r="K199" s="192"/>
    </row>
    <row r="200" spans="2:11" customFormat="1" ht="25.5" customHeight="1" x14ac:dyDescent="0.3">
      <c r="B200" s="191"/>
      <c r="C200" s="259" t="s">
        <v>2249</v>
      </c>
      <c r="D200" s="259"/>
      <c r="E200" s="259"/>
      <c r="F200" s="259" t="s">
        <v>2250</v>
      </c>
      <c r="G200" s="260"/>
      <c r="H200" s="326" t="s">
        <v>2251</v>
      </c>
      <c r="I200" s="326"/>
      <c r="J200" s="326"/>
      <c r="K200" s="192"/>
    </row>
    <row r="201" spans="2:11" customFormat="1" ht="5.25" customHeight="1" x14ac:dyDescent="0.2">
      <c r="B201" s="222"/>
      <c r="C201" s="217"/>
      <c r="D201" s="217"/>
      <c r="E201" s="217"/>
      <c r="F201" s="217"/>
      <c r="G201" s="241"/>
      <c r="H201" s="217"/>
      <c r="I201" s="217"/>
      <c r="J201" s="217"/>
      <c r="K201" s="243"/>
    </row>
    <row r="202" spans="2:11" customFormat="1" ht="15" customHeight="1" x14ac:dyDescent="0.2">
      <c r="B202" s="222"/>
      <c r="C202" s="199" t="s">
        <v>2241</v>
      </c>
      <c r="D202" s="199"/>
      <c r="E202" s="199"/>
      <c r="F202" s="220" t="s">
        <v>47</v>
      </c>
      <c r="G202" s="199"/>
      <c r="H202" s="325" t="s">
        <v>2252</v>
      </c>
      <c r="I202" s="325"/>
      <c r="J202" s="325"/>
      <c r="K202" s="243"/>
    </row>
    <row r="203" spans="2:11" customFormat="1" ht="15" customHeight="1" x14ac:dyDescent="0.2">
      <c r="B203" s="222"/>
      <c r="C203" s="199"/>
      <c r="D203" s="199"/>
      <c r="E203" s="199"/>
      <c r="F203" s="220" t="s">
        <v>48</v>
      </c>
      <c r="G203" s="199"/>
      <c r="H203" s="325" t="s">
        <v>2253</v>
      </c>
      <c r="I203" s="325"/>
      <c r="J203" s="325"/>
      <c r="K203" s="243"/>
    </row>
    <row r="204" spans="2:11" customFormat="1" ht="15" customHeight="1" x14ac:dyDescent="0.2">
      <c r="B204" s="222"/>
      <c r="C204" s="199"/>
      <c r="D204" s="199"/>
      <c r="E204" s="199"/>
      <c r="F204" s="220" t="s">
        <v>51</v>
      </c>
      <c r="G204" s="199"/>
      <c r="H204" s="325" t="s">
        <v>2254</v>
      </c>
      <c r="I204" s="325"/>
      <c r="J204" s="325"/>
      <c r="K204" s="243"/>
    </row>
    <row r="205" spans="2:11" customFormat="1" ht="15" customHeight="1" x14ac:dyDescent="0.2">
      <c r="B205" s="222"/>
      <c r="C205" s="199"/>
      <c r="D205" s="199"/>
      <c r="E205" s="199"/>
      <c r="F205" s="220" t="s">
        <v>49</v>
      </c>
      <c r="G205" s="199"/>
      <c r="H205" s="325" t="s">
        <v>2255</v>
      </c>
      <c r="I205" s="325"/>
      <c r="J205" s="325"/>
      <c r="K205" s="243"/>
    </row>
    <row r="206" spans="2:11" customFormat="1" ht="15" customHeight="1" x14ac:dyDescent="0.2">
      <c r="B206" s="222"/>
      <c r="C206" s="199"/>
      <c r="D206" s="199"/>
      <c r="E206" s="199"/>
      <c r="F206" s="220" t="s">
        <v>50</v>
      </c>
      <c r="G206" s="199"/>
      <c r="H206" s="325" t="s">
        <v>2256</v>
      </c>
      <c r="I206" s="325"/>
      <c r="J206" s="325"/>
      <c r="K206" s="243"/>
    </row>
    <row r="207" spans="2:11" customFormat="1" ht="15" customHeight="1" x14ac:dyDescent="0.2">
      <c r="B207" s="222"/>
      <c r="C207" s="199"/>
      <c r="D207" s="199"/>
      <c r="E207" s="199"/>
      <c r="F207" s="220"/>
      <c r="G207" s="199"/>
      <c r="H207" s="199"/>
      <c r="I207" s="199"/>
      <c r="J207" s="199"/>
      <c r="K207" s="243"/>
    </row>
    <row r="208" spans="2:11" customFormat="1" ht="15" customHeight="1" x14ac:dyDescent="0.2">
      <c r="B208" s="222"/>
      <c r="C208" s="199" t="s">
        <v>2197</v>
      </c>
      <c r="D208" s="199"/>
      <c r="E208" s="199"/>
      <c r="F208" s="220" t="s">
        <v>82</v>
      </c>
      <c r="G208" s="199"/>
      <c r="H208" s="325" t="s">
        <v>2257</v>
      </c>
      <c r="I208" s="325"/>
      <c r="J208" s="325"/>
      <c r="K208" s="243"/>
    </row>
    <row r="209" spans="2:11" customFormat="1" ht="15" customHeight="1" x14ac:dyDescent="0.2">
      <c r="B209" s="222"/>
      <c r="C209" s="199"/>
      <c r="D209" s="199"/>
      <c r="E209" s="199"/>
      <c r="F209" s="220" t="s">
        <v>2095</v>
      </c>
      <c r="G209" s="199"/>
      <c r="H209" s="325" t="s">
        <v>2096</v>
      </c>
      <c r="I209" s="325"/>
      <c r="J209" s="325"/>
      <c r="K209" s="243"/>
    </row>
    <row r="210" spans="2:11" customFormat="1" ht="15" customHeight="1" x14ac:dyDescent="0.2">
      <c r="B210" s="222"/>
      <c r="C210" s="199"/>
      <c r="D210" s="199"/>
      <c r="E210" s="199"/>
      <c r="F210" s="220" t="s">
        <v>2093</v>
      </c>
      <c r="G210" s="199"/>
      <c r="H210" s="325" t="s">
        <v>2258</v>
      </c>
      <c r="I210" s="325"/>
      <c r="J210" s="325"/>
      <c r="K210" s="243"/>
    </row>
    <row r="211" spans="2:11" customFormat="1" ht="15" customHeight="1" x14ac:dyDescent="0.2">
      <c r="B211" s="261"/>
      <c r="C211" s="199"/>
      <c r="D211" s="199"/>
      <c r="E211" s="199"/>
      <c r="F211" s="220" t="s">
        <v>2097</v>
      </c>
      <c r="G211" s="256"/>
      <c r="H211" s="324" t="s">
        <v>110</v>
      </c>
      <c r="I211" s="324"/>
      <c r="J211" s="324"/>
      <c r="K211" s="262"/>
    </row>
    <row r="212" spans="2:11" customFormat="1" ht="15" customHeight="1" x14ac:dyDescent="0.2">
      <c r="B212" s="261"/>
      <c r="C212" s="199"/>
      <c r="D212" s="199"/>
      <c r="E212" s="199"/>
      <c r="F212" s="220" t="s">
        <v>2098</v>
      </c>
      <c r="G212" s="256"/>
      <c r="H212" s="324" t="s">
        <v>1453</v>
      </c>
      <c r="I212" s="324"/>
      <c r="J212" s="324"/>
      <c r="K212" s="262"/>
    </row>
    <row r="213" spans="2:11" customFormat="1" ht="15" customHeight="1" x14ac:dyDescent="0.2">
      <c r="B213" s="261"/>
      <c r="C213" s="199"/>
      <c r="D213" s="199"/>
      <c r="E213" s="199"/>
      <c r="F213" s="220"/>
      <c r="G213" s="256"/>
      <c r="H213" s="247"/>
      <c r="I213" s="247"/>
      <c r="J213" s="247"/>
      <c r="K213" s="262"/>
    </row>
    <row r="214" spans="2:11" customFormat="1" ht="15" customHeight="1" x14ac:dyDescent="0.2">
      <c r="B214" s="261"/>
      <c r="C214" s="199" t="s">
        <v>2221</v>
      </c>
      <c r="D214" s="199"/>
      <c r="E214" s="199"/>
      <c r="F214" s="220">
        <v>1</v>
      </c>
      <c r="G214" s="256"/>
      <c r="H214" s="324" t="s">
        <v>2259</v>
      </c>
      <c r="I214" s="324"/>
      <c r="J214" s="324"/>
      <c r="K214" s="262"/>
    </row>
    <row r="215" spans="2:11" customFormat="1" ht="15" customHeight="1" x14ac:dyDescent="0.2">
      <c r="B215" s="261"/>
      <c r="C215" s="199"/>
      <c r="D215" s="199"/>
      <c r="E215" s="199"/>
      <c r="F215" s="220">
        <v>2</v>
      </c>
      <c r="G215" s="256"/>
      <c r="H215" s="324" t="s">
        <v>2260</v>
      </c>
      <c r="I215" s="324"/>
      <c r="J215" s="324"/>
      <c r="K215" s="262"/>
    </row>
    <row r="216" spans="2:11" customFormat="1" ht="15" customHeight="1" x14ac:dyDescent="0.2">
      <c r="B216" s="261"/>
      <c r="C216" s="199"/>
      <c r="D216" s="199"/>
      <c r="E216" s="199"/>
      <c r="F216" s="220">
        <v>3</v>
      </c>
      <c r="G216" s="256"/>
      <c r="H216" s="324" t="s">
        <v>2261</v>
      </c>
      <c r="I216" s="324"/>
      <c r="J216" s="324"/>
      <c r="K216" s="262"/>
    </row>
    <row r="217" spans="2:11" customFormat="1" ht="15" customHeight="1" x14ac:dyDescent="0.2">
      <c r="B217" s="261"/>
      <c r="C217" s="199"/>
      <c r="D217" s="199"/>
      <c r="E217" s="199"/>
      <c r="F217" s="220">
        <v>4</v>
      </c>
      <c r="G217" s="256"/>
      <c r="H217" s="324" t="s">
        <v>2262</v>
      </c>
      <c r="I217" s="324"/>
      <c r="J217" s="324"/>
      <c r="K217" s="262"/>
    </row>
    <row r="218" spans="2:11" customFormat="1" ht="12.75" customHeight="1" x14ac:dyDescent="0.2">
      <c r="B218" s="263"/>
      <c r="C218" s="264"/>
      <c r="D218" s="264"/>
      <c r="E218" s="264"/>
      <c r="F218" s="264"/>
      <c r="G218" s="264"/>
      <c r="H218" s="264"/>
      <c r="I218" s="264"/>
      <c r="J218" s="264"/>
      <c r="K218" s="265"/>
    </row>
  </sheetData>
  <sheetProtection algorithmName="SHA-512" hashValue="w/h/fGrBqn8tiPi7ZoJbm0U7TNjjNXg/5gbHOTdQLLWIr1nnmu9pL4WGYstK1/4cWk2EZ41YUjE1NOg7LoaYRQ==" saltValue="+rAIXv34wuvJMjHyRs7W7Q==" spinCount="100000" sheet="1"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O1038"/>
  <sheetViews>
    <sheetView showGridLines="0" tabSelected="1" zoomScaleNormal="100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710937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7" t="s">
        <v>90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" customHeight="1" x14ac:dyDescent="0.2">
      <c r="B4" s="20"/>
      <c r="D4" s="21" t="s">
        <v>112</v>
      </c>
      <c r="L4" s="20"/>
      <c r="M4" s="88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16" t="str">
        <f>'Rekapitulace stavby'!K6</f>
        <v>Archiv městské části Praha 5, Štefánikova 17, 150 00 Praha 5</v>
      </c>
      <c r="F7" s="317"/>
      <c r="G7" s="317"/>
      <c r="H7" s="317"/>
      <c r="L7" s="20"/>
    </row>
    <row r="8" spans="2:46" ht="12" customHeight="1" x14ac:dyDescent="0.2">
      <c r="B8" s="20"/>
      <c r="D8" s="27" t="s">
        <v>113</v>
      </c>
      <c r="L8" s="20"/>
    </row>
    <row r="9" spans="2:46" s="1" customFormat="1" ht="16.5" customHeight="1" x14ac:dyDescent="0.2">
      <c r="B9" s="32"/>
      <c r="E9" s="316" t="s">
        <v>114</v>
      </c>
      <c r="F9" s="315"/>
      <c r="G9" s="315"/>
      <c r="H9" s="315"/>
      <c r="L9" s="32"/>
    </row>
    <row r="10" spans="2:46" s="1" customFormat="1" ht="12" customHeight="1" x14ac:dyDescent="0.2">
      <c r="B10" s="32"/>
      <c r="D10" s="27" t="s">
        <v>115</v>
      </c>
      <c r="L10" s="32"/>
    </row>
    <row r="11" spans="2:46" s="1" customFormat="1" ht="16.5" customHeight="1" x14ac:dyDescent="0.2">
      <c r="B11" s="32"/>
      <c r="E11" s="295" t="s">
        <v>116</v>
      </c>
      <c r="F11" s="315"/>
      <c r="G11" s="315"/>
      <c r="H11" s="315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8" t="str">
        <f>'Rekapitulace stavby'!AN8</f>
        <v>Vyplň údaj</v>
      </c>
      <c r="L14" s="32"/>
    </row>
    <row r="15" spans="2:46" s="1" customFormat="1" ht="10.95" customHeight="1" x14ac:dyDescent="0.2">
      <c r="B15" s="32"/>
      <c r="L15" s="32"/>
    </row>
    <row r="16" spans="2:46" s="1" customFormat="1" ht="12" customHeight="1" x14ac:dyDescent="0.2">
      <c r="B16" s="32"/>
      <c r="D16" s="27" t="s">
        <v>24</v>
      </c>
      <c r="I16" s="27" t="s">
        <v>25</v>
      </c>
      <c r="J16" s="25" t="s">
        <v>26</v>
      </c>
      <c r="L16" s="32"/>
    </row>
    <row r="17" spans="2:12" s="1" customFormat="1" ht="18" customHeight="1" x14ac:dyDescent="0.2">
      <c r="B17" s="32"/>
      <c r="E17" s="25" t="s">
        <v>27</v>
      </c>
      <c r="I17" s="27" t="s">
        <v>28</v>
      </c>
      <c r="J17" s="25" t="s">
        <v>29</v>
      </c>
      <c r="L17" s="32"/>
    </row>
    <row r="18" spans="2:12" s="1" customFormat="1" ht="6.9" customHeight="1" x14ac:dyDescent="0.2">
      <c r="B18" s="32"/>
      <c r="L18" s="32"/>
    </row>
    <row r="19" spans="2:12" s="1" customFormat="1" ht="12" customHeight="1" x14ac:dyDescent="0.2">
      <c r="B19" s="32"/>
      <c r="D19" s="27" t="s">
        <v>30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8" t="str">
        <f>'Rekapitulace stavby'!E14</f>
        <v>Vyplň údaj</v>
      </c>
      <c r="F20" s="285"/>
      <c r="G20" s="285"/>
      <c r="H20" s="285"/>
      <c r="I20" s="27" t="s">
        <v>28</v>
      </c>
      <c r="J20" s="28" t="str">
        <f>'Rekapitulace stavby'!AN14</f>
        <v>Vyplň údaj</v>
      </c>
      <c r="L20" s="32"/>
    </row>
    <row r="21" spans="2:12" s="1" customFormat="1" ht="6.9" customHeight="1" x14ac:dyDescent="0.2">
      <c r="B21" s="32"/>
      <c r="L21" s="32"/>
    </row>
    <row r="22" spans="2:12" s="1" customFormat="1" ht="12" customHeight="1" x14ac:dyDescent="0.2">
      <c r="B22" s="32"/>
      <c r="D22" s="27" t="s">
        <v>32</v>
      </c>
      <c r="I22" s="27" t="s">
        <v>25</v>
      </c>
      <c r="J22" s="25" t="s">
        <v>33</v>
      </c>
      <c r="L22" s="32"/>
    </row>
    <row r="23" spans="2:12" s="1" customFormat="1" ht="18" customHeight="1" x14ac:dyDescent="0.2">
      <c r="B23" s="32"/>
      <c r="E23" s="25" t="s">
        <v>34</v>
      </c>
      <c r="I23" s="27" t="s">
        <v>28</v>
      </c>
      <c r="J23" s="25" t="s">
        <v>35</v>
      </c>
      <c r="L23" s="32"/>
    </row>
    <row r="24" spans="2:12" s="1" customFormat="1" ht="6.9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25</v>
      </c>
      <c r="J25" s="25" t="s">
        <v>38</v>
      </c>
      <c r="L25" s="32"/>
    </row>
    <row r="26" spans="2:12" s="1" customFormat="1" ht="18" customHeight="1" x14ac:dyDescent="0.2">
      <c r="B26" s="32"/>
      <c r="E26" s="25" t="s">
        <v>39</v>
      </c>
      <c r="I26" s="27" t="s">
        <v>28</v>
      </c>
      <c r="J26" s="25" t="s">
        <v>19</v>
      </c>
      <c r="L26" s="32"/>
    </row>
    <row r="27" spans="2:12" s="1" customFormat="1" ht="6.9" customHeight="1" x14ac:dyDescent="0.2">
      <c r="B27" s="32"/>
      <c r="L27" s="32"/>
    </row>
    <row r="28" spans="2:12" s="1" customFormat="1" ht="12" customHeight="1" x14ac:dyDescent="0.2">
      <c r="B28" s="32"/>
      <c r="D28" s="27" t="s">
        <v>40</v>
      </c>
      <c r="L28" s="32"/>
    </row>
    <row r="29" spans="2:12" s="7" customFormat="1" ht="16.5" customHeight="1" x14ac:dyDescent="0.2">
      <c r="B29" s="89"/>
      <c r="E29" s="289" t="s">
        <v>19</v>
      </c>
      <c r="F29" s="289"/>
      <c r="G29" s="289"/>
      <c r="H29" s="289"/>
      <c r="L29" s="89"/>
    </row>
    <row r="30" spans="2:12" s="1" customFormat="1" ht="6.9" customHeight="1" x14ac:dyDescent="0.2">
      <c r="B30" s="32"/>
      <c r="L30" s="32"/>
    </row>
    <row r="31" spans="2:12" s="1" customFormat="1" ht="6.9" customHeight="1" x14ac:dyDescent="0.2">
      <c r="B31" s="32"/>
      <c r="D31" s="49"/>
      <c r="E31" s="49"/>
      <c r="F31" s="49"/>
      <c r="G31" s="49"/>
      <c r="H31" s="49"/>
      <c r="I31" s="49"/>
      <c r="J31" s="49"/>
      <c r="K31" s="49"/>
      <c r="L31" s="32"/>
    </row>
    <row r="32" spans="2:12" s="1" customFormat="1" ht="25.35" customHeight="1" x14ac:dyDescent="0.2">
      <c r="B32" s="32"/>
      <c r="D32" s="90" t="s">
        <v>42</v>
      </c>
      <c r="J32" s="61">
        <f>ROUND(J108, 2)</f>
        <v>0</v>
      </c>
      <c r="L32" s="32"/>
    </row>
    <row r="33" spans="2:12" s="1" customFormat="1" ht="6.9" customHeight="1" x14ac:dyDescent="0.2">
      <c r="B33" s="32"/>
      <c r="D33" s="49"/>
      <c r="E33" s="49"/>
      <c r="F33" s="49"/>
      <c r="G33" s="49"/>
      <c r="H33" s="49"/>
      <c r="I33" s="49"/>
      <c r="J33" s="49"/>
      <c r="K33" s="49"/>
      <c r="L33" s="32"/>
    </row>
    <row r="34" spans="2:12" s="1" customFormat="1" ht="14.4" customHeight="1" x14ac:dyDescent="0.2">
      <c r="B34" s="32"/>
      <c r="F34" s="91" t="s">
        <v>44</v>
      </c>
      <c r="I34" s="91" t="s">
        <v>43</v>
      </c>
      <c r="J34" s="91" t="s">
        <v>45</v>
      </c>
      <c r="L34" s="32"/>
    </row>
    <row r="35" spans="2:12" s="1" customFormat="1" ht="14.4" customHeight="1" x14ac:dyDescent="0.2">
      <c r="B35" s="32"/>
      <c r="D35" s="92" t="s">
        <v>46</v>
      </c>
      <c r="E35" s="27" t="s">
        <v>47</v>
      </c>
      <c r="F35" s="81">
        <f>ROUND((SUM(BE108:BE1037)),  2)</f>
        <v>0</v>
      </c>
      <c r="I35" s="93">
        <v>0.21</v>
      </c>
      <c r="J35" s="81">
        <f>ROUND(((SUM(BE108:BE1037))*I35),  2)</f>
        <v>0</v>
      </c>
      <c r="L35" s="32"/>
    </row>
    <row r="36" spans="2:12" s="1" customFormat="1" ht="14.4" customHeight="1" x14ac:dyDescent="0.2">
      <c r="B36" s="32"/>
      <c r="E36" s="27" t="s">
        <v>48</v>
      </c>
      <c r="F36" s="81">
        <f>ROUND((SUM(BF108:BF1037)),  2)</f>
        <v>0</v>
      </c>
      <c r="I36" s="93">
        <v>0.15</v>
      </c>
      <c r="J36" s="81">
        <f>ROUND(((SUM(BF108:BF1037))*I36),  2)</f>
        <v>0</v>
      </c>
      <c r="L36" s="32"/>
    </row>
    <row r="37" spans="2:12" s="1" customFormat="1" ht="14.4" hidden="1" customHeight="1" x14ac:dyDescent="0.2">
      <c r="B37" s="32"/>
      <c r="E37" s="27" t="s">
        <v>49</v>
      </c>
      <c r="F37" s="81">
        <f>ROUND((SUM(BG108:BG1037)),  2)</f>
        <v>0</v>
      </c>
      <c r="I37" s="93">
        <v>0.21</v>
      </c>
      <c r="J37" s="81">
        <f>0</f>
        <v>0</v>
      </c>
      <c r="L37" s="32"/>
    </row>
    <row r="38" spans="2:12" s="1" customFormat="1" ht="14.4" hidden="1" customHeight="1" x14ac:dyDescent="0.2">
      <c r="B38" s="32"/>
      <c r="E38" s="27" t="s">
        <v>50</v>
      </c>
      <c r="F38" s="81">
        <f>ROUND((SUM(BH108:BH1037)),  2)</f>
        <v>0</v>
      </c>
      <c r="I38" s="93">
        <v>0.15</v>
      </c>
      <c r="J38" s="81">
        <f>0</f>
        <v>0</v>
      </c>
      <c r="L38" s="32"/>
    </row>
    <row r="39" spans="2:12" s="1" customFormat="1" ht="14.4" hidden="1" customHeight="1" x14ac:dyDescent="0.2">
      <c r="B39" s="32"/>
      <c r="E39" s="27" t="s">
        <v>51</v>
      </c>
      <c r="F39" s="81">
        <f>ROUND((SUM(BI108:BI1037)),  2)</f>
        <v>0</v>
      </c>
      <c r="I39" s="93">
        <v>0</v>
      </c>
      <c r="J39" s="81">
        <f>0</f>
        <v>0</v>
      </c>
      <c r="L39" s="32"/>
    </row>
    <row r="40" spans="2:12" s="1" customFormat="1" ht="6.9" customHeight="1" x14ac:dyDescent="0.2">
      <c r="B40" s="32"/>
      <c r="L40" s="32"/>
    </row>
    <row r="41" spans="2:12" s="1" customFormat="1" ht="25.35" customHeight="1" x14ac:dyDescent="0.2">
      <c r="B41" s="32"/>
      <c r="C41" s="94"/>
      <c r="D41" s="95" t="s">
        <v>52</v>
      </c>
      <c r="E41" s="52"/>
      <c r="F41" s="52"/>
      <c r="G41" s="96" t="s">
        <v>53</v>
      </c>
      <c r="H41" s="97" t="s">
        <v>54</v>
      </c>
      <c r="I41" s="52"/>
      <c r="J41" s="98">
        <f>SUM(J32:J39)</f>
        <v>0</v>
      </c>
      <c r="K41" s="99"/>
      <c r="L41" s="32"/>
    </row>
    <row r="42" spans="2:12" s="1" customFormat="1" ht="14.4" customHeight="1" x14ac:dyDescent="0.2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2"/>
    </row>
    <row r="46" spans="2:12" s="1" customFormat="1" ht="6.9" customHeight="1" x14ac:dyDescent="0.2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2"/>
    </row>
    <row r="47" spans="2:12" s="1" customFormat="1" ht="24.9" customHeight="1" x14ac:dyDescent="0.2">
      <c r="B47" s="32"/>
      <c r="C47" s="21" t="s">
        <v>117</v>
      </c>
      <c r="L47" s="32"/>
    </row>
    <row r="48" spans="2:12" s="1" customFormat="1" ht="6.9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16" t="str">
        <f>E7</f>
        <v>Archiv městské části Praha 5, Štefánikova 17, 150 00 Praha 5</v>
      </c>
      <c r="F50" s="317"/>
      <c r="G50" s="317"/>
      <c r="H50" s="317"/>
      <c r="L50" s="32"/>
    </row>
    <row r="51" spans="2:47" ht="12" customHeight="1" x14ac:dyDescent="0.2">
      <c r="B51" s="20"/>
      <c r="C51" s="27" t="s">
        <v>113</v>
      </c>
      <c r="L51" s="20"/>
    </row>
    <row r="52" spans="2:47" s="1" customFormat="1" ht="16.5" customHeight="1" x14ac:dyDescent="0.2">
      <c r="B52" s="32"/>
      <c r="E52" s="316" t="s">
        <v>114</v>
      </c>
      <c r="F52" s="315"/>
      <c r="G52" s="315"/>
      <c r="H52" s="315"/>
      <c r="L52" s="32"/>
    </row>
    <row r="53" spans="2:47" s="1" customFormat="1" ht="12" customHeight="1" x14ac:dyDescent="0.2">
      <c r="B53" s="32"/>
      <c r="C53" s="27" t="s">
        <v>115</v>
      </c>
      <c r="L53" s="32"/>
    </row>
    <row r="54" spans="2:47" s="1" customFormat="1" ht="16.5" customHeight="1" x14ac:dyDescent="0.2">
      <c r="B54" s="32"/>
      <c r="E54" s="295" t="str">
        <f>E11</f>
        <v>1-D.1.1-3 - Bourací a stavební práce</v>
      </c>
      <c r="F54" s="315"/>
      <c r="G54" s="315"/>
      <c r="H54" s="315"/>
      <c r="L54" s="32"/>
    </row>
    <row r="55" spans="2:47" s="1" customFormat="1" ht="6.9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Praha</v>
      </c>
      <c r="I56" s="27" t="s">
        <v>23</v>
      </c>
      <c r="J56" s="48" t="str">
        <f>IF(J14="","",J14)</f>
        <v>Vyplň údaj</v>
      </c>
      <c r="L56" s="32"/>
    </row>
    <row r="57" spans="2:47" s="1" customFormat="1" ht="6.9" customHeight="1" x14ac:dyDescent="0.2">
      <c r="B57" s="32"/>
      <c r="L57" s="32"/>
    </row>
    <row r="58" spans="2:47" s="1" customFormat="1" ht="52.8" x14ac:dyDescent="0.2">
      <c r="B58" s="32"/>
      <c r="C58" s="27" t="s">
        <v>24</v>
      </c>
      <c r="F58" s="25" t="str">
        <f>E17</f>
        <v>MČ Praha 5, náměstí 14. října 1381/4,15022 Praha 5</v>
      </c>
      <c r="I58" s="27" t="s">
        <v>32</v>
      </c>
      <c r="J58" s="30" t="str">
        <f>E23</f>
        <v>kcarch s.r.o,Thámova 221/7,186 00 Praha 8 - Karlín</v>
      </c>
      <c r="L58" s="32"/>
    </row>
    <row r="59" spans="2:47" s="1" customFormat="1" ht="25.65" customHeight="1" x14ac:dyDescent="0.2">
      <c r="B59" s="32"/>
      <c r="C59" s="27" t="s">
        <v>30</v>
      </c>
      <c r="F59" s="25" t="str">
        <f>IF(E20="","",E20)</f>
        <v>Vyplň údaj</v>
      </c>
      <c r="I59" s="27" t="s">
        <v>37</v>
      </c>
      <c r="J59" s="30" t="str">
        <f>E26</f>
        <v>Petr Krčál, Dukelská 973, 564 01 Žamberk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100" t="s">
        <v>118</v>
      </c>
      <c r="D61" s="94"/>
      <c r="E61" s="94"/>
      <c r="F61" s="94"/>
      <c r="G61" s="94"/>
      <c r="H61" s="94"/>
      <c r="I61" s="94"/>
      <c r="J61" s="101" t="s">
        <v>119</v>
      </c>
      <c r="K61" s="94"/>
      <c r="L61" s="32"/>
    </row>
    <row r="62" spans="2:47" s="1" customFormat="1" ht="10.35" customHeight="1" x14ac:dyDescent="0.2">
      <c r="B62" s="32"/>
      <c r="L62" s="32"/>
    </row>
    <row r="63" spans="2:47" s="1" customFormat="1" ht="22.95" customHeight="1" x14ac:dyDescent="0.2">
      <c r="B63" s="32"/>
      <c r="C63" s="102" t="s">
        <v>74</v>
      </c>
      <c r="J63" s="61">
        <f>J108</f>
        <v>0</v>
      </c>
      <c r="L63" s="32"/>
      <c r="AU63" s="17" t="s">
        <v>120</v>
      </c>
    </row>
    <row r="64" spans="2:47" s="8" customFormat="1" ht="24.9" customHeight="1" x14ac:dyDescent="0.2">
      <c r="B64" s="103"/>
      <c r="D64" s="104" t="s">
        <v>121</v>
      </c>
      <c r="E64" s="105"/>
      <c r="F64" s="105"/>
      <c r="G64" s="105"/>
      <c r="H64" s="105"/>
      <c r="I64" s="105"/>
      <c r="J64" s="106">
        <f>J109</f>
        <v>0</v>
      </c>
      <c r="L64" s="103"/>
    </row>
    <row r="65" spans="2:12" s="9" customFormat="1" ht="19.95" customHeight="1" x14ac:dyDescent="0.2">
      <c r="B65" s="107"/>
      <c r="D65" s="108" t="s">
        <v>122</v>
      </c>
      <c r="E65" s="109"/>
      <c r="F65" s="109"/>
      <c r="G65" s="109"/>
      <c r="H65" s="109"/>
      <c r="I65" s="109"/>
      <c r="J65" s="110">
        <f>J110</f>
        <v>0</v>
      </c>
      <c r="L65" s="107"/>
    </row>
    <row r="66" spans="2:12" s="9" customFormat="1" ht="19.95" customHeight="1" x14ac:dyDescent="0.2">
      <c r="B66" s="107"/>
      <c r="D66" s="108" t="s">
        <v>123</v>
      </c>
      <c r="E66" s="109"/>
      <c r="F66" s="109"/>
      <c r="G66" s="109"/>
      <c r="H66" s="109"/>
      <c r="I66" s="109"/>
      <c r="J66" s="110">
        <f>J149</f>
        <v>0</v>
      </c>
      <c r="L66" s="107"/>
    </row>
    <row r="67" spans="2:12" s="9" customFormat="1" ht="19.95" customHeight="1" x14ac:dyDescent="0.2">
      <c r="B67" s="107"/>
      <c r="D67" s="108" t="s">
        <v>124</v>
      </c>
      <c r="E67" s="109"/>
      <c r="F67" s="109"/>
      <c r="G67" s="109"/>
      <c r="H67" s="109"/>
      <c r="I67" s="109"/>
      <c r="J67" s="110">
        <f>J181</f>
        <v>0</v>
      </c>
      <c r="L67" s="107"/>
    </row>
    <row r="68" spans="2:12" s="9" customFormat="1" ht="19.95" customHeight="1" x14ac:dyDescent="0.2">
      <c r="B68" s="107"/>
      <c r="D68" s="108" t="s">
        <v>125</v>
      </c>
      <c r="E68" s="109"/>
      <c r="F68" s="109"/>
      <c r="G68" s="109"/>
      <c r="H68" s="109"/>
      <c r="I68" s="109"/>
      <c r="J68" s="110">
        <f>J310</f>
        <v>0</v>
      </c>
      <c r="L68" s="107"/>
    </row>
    <row r="69" spans="2:12" s="9" customFormat="1" ht="19.95" customHeight="1" x14ac:dyDescent="0.2">
      <c r="B69" s="107"/>
      <c r="D69" s="108" t="s">
        <v>126</v>
      </c>
      <c r="E69" s="109"/>
      <c r="F69" s="109"/>
      <c r="G69" s="109"/>
      <c r="H69" s="109"/>
      <c r="I69" s="109"/>
      <c r="J69" s="110">
        <f>J393</f>
        <v>0</v>
      </c>
      <c r="L69" s="107"/>
    </row>
    <row r="70" spans="2:12" s="9" customFormat="1" ht="19.95" customHeight="1" x14ac:dyDescent="0.2">
      <c r="B70" s="107"/>
      <c r="D70" s="108" t="s">
        <v>127</v>
      </c>
      <c r="E70" s="109"/>
      <c r="F70" s="109"/>
      <c r="G70" s="109"/>
      <c r="H70" s="109"/>
      <c r="I70" s="109"/>
      <c r="J70" s="110">
        <f>J404</f>
        <v>0</v>
      </c>
      <c r="L70" s="107"/>
    </row>
    <row r="71" spans="2:12" s="9" customFormat="1" ht="19.95" customHeight="1" x14ac:dyDescent="0.2">
      <c r="B71" s="107"/>
      <c r="D71" s="108" t="s">
        <v>128</v>
      </c>
      <c r="E71" s="109"/>
      <c r="F71" s="109"/>
      <c r="G71" s="109"/>
      <c r="H71" s="109"/>
      <c r="I71" s="109"/>
      <c r="J71" s="110">
        <f>J480</f>
        <v>0</v>
      </c>
      <c r="L71" s="107"/>
    </row>
    <row r="72" spans="2:12" s="9" customFormat="1" ht="19.95" customHeight="1" x14ac:dyDescent="0.2">
      <c r="B72" s="107"/>
      <c r="D72" s="108" t="s">
        <v>129</v>
      </c>
      <c r="E72" s="109"/>
      <c r="F72" s="109"/>
      <c r="G72" s="109"/>
      <c r="H72" s="109"/>
      <c r="I72" s="109"/>
      <c r="J72" s="110">
        <f>J677</f>
        <v>0</v>
      </c>
      <c r="L72" s="107"/>
    </row>
    <row r="73" spans="2:12" s="9" customFormat="1" ht="19.95" customHeight="1" x14ac:dyDescent="0.2">
      <c r="B73" s="107"/>
      <c r="D73" s="108" t="s">
        <v>130</v>
      </c>
      <c r="E73" s="109"/>
      <c r="F73" s="109"/>
      <c r="G73" s="109"/>
      <c r="H73" s="109"/>
      <c r="I73" s="109"/>
      <c r="J73" s="110">
        <f>J689</f>
        <v>0</v>
      </c>
      <c r="L73" s="107"/>
    </row>
    <row r="74" spans="2:12" s="8" customFormat="1" ht="24.9" customHeight="1" x14ac:dyDescent="0.2">
      <c r="B74" s="103"/>
      <c r="D74" s="104" t="s">
        <v>131</v>
      </c>
      <c r="E74" s="105"/>
      <c r="F74" s="105"/>
      <c r="G74" s="105"/>
      <c r="H74" s="105"/>
      <c r="I74" s="105"/>
      <c r="J74" s="106">
        <f>J692</f>
        <v>0</v>
      </c>
      <c r="L74" s="103"/>
    </row>
    <row r="75" spans="2:12" s="9" customFormat="1" ht="19.95" customHeight="1" x14ac:dyDescent="0.2">
      <c r="B75" s="107"/>
      <c r="D75" s="108" t="s">
        <v>132</v>
      </c>
      <c r="E75" s="109"/>
      <c r="F75" s="109"/>
      <c r="G75" s="109"/>
      <c r="H75" s="109"/>
      <c r="I75" s="109"/>
      <c r="J75" s="110">
        <f>J693</f>
        <v>0</v>
      </c>
      <c r="L75" s="107"/>
    </row>
    <row r="76" spans="2:12" s="9" customFormat="1" ht="19.95" customHeight="1" x14ac:dyDescent="0.2">
      <c r="B76" s="107"/>
      <c r="D76" s="108" t="s">
        <v>133</v>
      </c>
      <c r="E76" s="109"/>
      <c r="F76" s="109"/>
      <c r="G76" s="109"/>
      <c r="H76" s="109"/>
      <c r="I76" s="109"/>
      <c r="J76" s="110">
        <f>J726</f>
        <v>0</v>
      </c>
      <c r="L76" s="107"/>
    </row>
    <row r="77" spans="2:12" s="9" customFormat="1" ht="19.95" customHeight="1" x14ac:dyDescent="0.2">
      <c r="B77" s="107"/>
      <c r="D77" s="108" t="s">
        <v>134</v>
      </c>
      <c r="E77" s="109"/>
      <c r="F77" s="109"/>
      <c r="G77" s="109"/>
      <c r="H77" s="109"/>
      <c r="I77" s="109"/>
      <c r="J77" s="110">
        <f>J739</f>
        <v>0</v>
      </c>
      <c r="L77" s="107"/>
    </row>
    <row r="78" spans="2:12" s="9" customFormat="1" ht="19.95" customHeight="1" x14ac:dyDescent="0.2">
      <c r="B78" s="107"/>
      <c r="D78" s="108" t="s">
        <v>135</v>
      </c>
      <c r="E78" s="109"/>
      <c r="F78" s="109"/>
      <c r="G78" s="109"/>
      <c r="H78" s="109"/>
      <c r="I78" s="109"/>
      <c r="J78" s="110">
        <f>J792</f>
        <v>0</v>
      </c>
      <c r="L78" s="107"/>
    </row>
    <row r="79" spans="2:12" s="9" customFormat="1" ht="19.95" customHeight="1" x14ac:dyDescent="0.2">
      <c r="B79" s="107"/>
      <c r="D79" s="108" t="s">
        <v>136</v>
      </c>
      <c r="E79" s="109"/>
      <c r="F79" s="109"/>
      <c r="G79" s="109"/>
      <c r="H79" s="109"/>
      <c r="I79" s="109"/>
      <c r="J79" s="110">
        <f>J798</f>
        <v>0</v>
      </c>
      <c r="L79" s="107"/>
    </row>
    <row r="80" spans="2:12" s="9" customFormat="1" ht="19.95" customHeight="1" x14ac:dyDescent="0.2">
      <c r="B80" s="107"/>
      <c r="D80" s="108" t="s">
        <v>137</v>
      </c>
      <c r="E80" s="109"/>
      <c r="F80" s="109"/>
      <c r="G80" s="109"/>
      <c r="H80" s="109"/>
      <c r="I80" s="109"/>
      <c r="J80" s="110">
        <f>J824</f>
        <v>0</v>
      </c>
      <c r="L80" s="107"/>
    </row>
    <row r="81" spans="2:12" s="9" customFormat="1" ht="19.95" customHeight="1" x14ac:dyDescent="0.2">
      <c r="B81" s="107"/>
      <c r="D81" s="108" t="s">
        <v>138</v>
      </c>
      <c r="E81" s="109"/>
      <c r="F81" s="109"/>
      <c r="G81" s="109"/>
      <c r="H81" s="109"/>
      <c r="I81" s="109"/>
      <c r="J81" s="110">
        <f>J861</f>
        <v>0</v>
      </c>
      <c r="L81" s="107"/>
    </row>
    <row r="82" spans="2:12" s="9" customFormat="1" ht="19.95" customHeight="1" x14ac:dyDescent="0.2">
      <c r="B82" s="107"/>
      <c r="D82" s="108" t="s">
        <v>139</v>
      </c>
      <c r="E82" s="109"/>
      <c r="F82" s="109"/>
      <c r="G82" s="109"/>
      <c r="H82" s="109"/>
      <c r="I82" s="109"/>
      <c r="J82" s="110">
        <f>J922</f>
        <v>0</v>
      </c>
      <c r="L82" s="107"/>
    </row>
    <row r="83" spans="2:12" s="9" customFormat="1" ht="19.95" customHeight="1" x14ac:dyDescent="0.2">
      <c r="B83" s="107"/>
      <c r="D83" s="108" t="s">
        <v>140</v>
      </c>
      <c r="E83" s="109"/>
      <c r="F83" s="109"/>
      <c r="G83" s="109"/>
      <c r="H83" s="109"/>
      <c r="I83" s="109"/>
      <c r="J83" s="110">
        <f>J973</f>
        <v>0</v>
      </c>
      <c r="L83" s="107"/>
    </row>
    <row r="84" spans="2:12" s="9" customFormat="1" ht="19.95" customHeight="1" x14ac:dyDescent="0.2">
      <c r="B84" s="107"/>
      <c r="D84" s="108" t="s">
        <v>141</v>
      </c>
      <c r="E84" s="109"/>
      <c r="F84" s="109"/>
      <c r="G84" s="109"/>
      <c r="H84" s="109"/>
      <c r="I84" s="109"/>
      <c r="J84" s="110">
        <f>J995</f>
        <v>0</v>
      </c>
      <c r="L84" s="107"/>
    </row>
    <row r="85" spans="2:12" s="8" customFormat="1" ht="24.9" customHeight="1" x14ac:dyDescent="0.2">
      <c r="B85" s="103"/>
      <c r="D85" s="104" t="s">
        <v>142</v>
      </c>
      <c r="E85" s="105"/>
      <c r="F85" s="105"/>
      <c r="G85" s="105"/>
      <c r="H85" s="105"/>
      <c r="I85" s="105"/>
      <c r="J85" s="106">
        <f>J1025</f>
        <v>0</v>
      </c>
      <c r="L85" s="103"/>
    </row>
    <row r="86" spans="2:12" s="8" customFormat="1" ht="24.9" customHeight="1" x14ac:dyDescent="0.2">
      <c r="B86" s="103"/>
      <c r="D86" s="104" t="s">
        <v>143</v>
      </c>
      <c r="E86" s="105"/>
      <c r="F86" s="105"/>
      <c r="G86" s="105"/>
      <c r="H86" s="105"/>
      <c r="I86" s="105"/>
      <c r="J86" s="106">
        <f>J1029</f>
        <v>0</v>
      </c>
      <c r="L86" s="103"/>
    </row>
    <row r="87" spans="2:12" s="1" customFormat="1" ht="21.75" customHeight="1" x14ac:dyDescent="0.2">
      <c r="B87" s="32"/>
      <c r="L87" s="32"/>
    </row>
    <row r="88" spans="2:12" s="1" customFormat="1" ht="6.9" customHeight="1" x14ac:dyDescent="0.2"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32"/>
    </row>
    <row r="92" spans="2:12" s="1" customFormat="1" ht="6.9" customHeight="1" x14ac:dyDescent="0.2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32"/>
    </row>
    <row r="93" spans="2:12" s="1" customFormat="1" ht="24.9" customHeight="1" x14ac:dyDescent="0.2">
      <c r="B93" s="32"/>
      <c r="C93" s="21" t="s">
        <v>144</v>
      </c>
      <c r="L93" s="32"/>
    </row>
    <row r="94" spans="2:12" s="1" customFormat="1" ht="6.9" customHeight="1" x14ac:dyDescent="0.2">
      <c r="B94" s="32"/>
      <c r="L94" s="32"/>
    </row>
    <row r="95" spans="2:12" s="1" customFormat="1" ht="12" customHeight="1" x14ac:dyDescent="0.2">
      <c r="B95" s="32"/>
      <c r="C95" s="27" t="s">
        <v>16</v>
      </c>
      <c r="L95" s="32"/>
    </row>
    <row r="96" spans="2:12" s="1" customFormat="1" ht="16.5" customHeight="1" x14ac:dyDescent="0.2">
      <c r="B96" s="32"/>
      <c r="E96" s="316" t="str">
        <f>E7</f>
        <v>Archiv městské části Praha 5, Štefánikova 17, 150 00 Praha 5</v>
      </c>
      <c r="F96" s="317"/>
      <c r="G96" s="317"/>
      <c r="H96" s="317"/>
      <c r="L96" s="32"/>
    </row>
    <row r="97" spans="2:65" ht="12" customHeight="1" x14ac:dyDescent="0.2">
      <c r="B97" s="20"/>
      <c r="C97" s="27" t="s">
        <v>113</v>
      </c>
      <c r="L97" s="20"/>
    </row>
    <row r="98" spans="2:65" s="1" customFormat="1" ht="16.5" customHeight="1" x14ac:dyDescent="0.2">
      <c r="B98" s="32"/>
      <c r="E98" s="316" t="s">
        <v>114</v>
      </c>
      <c r="F98" s="315"/>
      <c r="G98" s="315"/>
      <c r="H98" s="315"/>
      <c r="L98" s="32"/>
    </row>
    <row r="99" spans="2:65" s="1" customFormat="1" ht="12" customHeight="1" x14ac:dyDescent="0.2">
      <c r="B99" s="32"/>
      <c r="C99" s="27" t="s">
        <v>115</v>
      </c>
      <c r="L99" s="32"/>
    </row>
    <row r="100" spans="2:65" s="1" customFormat="1" ht="16.5" customHeight="1" x14ac:dyDescent="0.2">
      <c r="B100" s="32"/>
      <c r="E100" s="295" t="str">
        <f>E11</f>
        <v>1-D.1.1-3 - Bourací a stavební práce</v>
      </c>
      <c r="F100" s="315"/>
      <c r="G100" s="315"/>
      <c r="H100" s="315"/>
      <c r="L100" s="32"/>
    </row>
    <row r="101" spans="2:65" s="1" customFormat="1" ht="6.9" customHeight="1" x14ac:dyDescent="0.2">
      <c r="B101" s="32"/>
      <c r="L101" s="32"/>
    </row>
    <row r="102" spans="2:65" s="1" customFormat="1" ht="12" customHeight="1" x14ac:dyDescent="0.2">
      <c r="B102" s="32"/>
      <c r="C102" s="27" t="s">
        <v>21</v>
      </c>
      <c r="F102" s="25" t="str">
        <f>F14</f>
        <v>Praha</v>
      </c>
      <c r="I102" s="27" t="s">
        <v>23</v>
      </c>
      <c r="J102" s="48" t="str">
        <f>IF(J14="","",J14)</f>
        <v>Vyplň údaj</v>
      </c>
      <c r="L102" s="32"/>
    </row>
    <row r="103" spans="2:65" s="1" customFormat="1" ht="6.9" customHeight="1" x14ac:dyDescent="0.2">
      <c r="B103" s="32"/>
      <c r="L103" s="32"/>
    </row>
    <row r="104" spans="2:65" s="1" customFormat="1" ht="52.8" x14ac:dyDescent="0.2">
      <c r="B104" s="32"/>
      <c r="C104" s="27" t="s">
        <v>24</v>
      </c>
      <c r="F104" s="25" t="str">
        <f>E17</f>
        <v>MČ Praha 5, náměstí 14. října 1381/4,15022 Praha 5</v>
      </c>
      <c r="I104" s="27" t="s">
        <v>32</v>
      </c>
      <c r="J104" s="30" t="str">
        <f>E23</f>
        <v>kcarch s.r.o,Thámova 221/7,186 00 Praha 8 - Karlín</v>
      </c>
      <c r="L104" s="32"/>
    </row>
    <row r="105" spans="2:65" s="1" customFormat="1" ht="25.65" customHeight="1" x14ac:dyDescent="0.2">
      <c r="B105" s="32"/>
      <c r="C105" s="27" t="s">
        <v>30</v>
      </c>
      <c r="F105" s="25" t="str">
        <f>IF(E20="","",E20)</f>
        <v>Vyplň údaj</v>
      </c>
      <c r="I105" s="27" t="s">
        <v>37</v>
      </c>
      <c r="J105" s="30" t="str">
        <f>E26</f>
        <v>Petr Krčál, Dukelská 973, 564 01 Žamberk</v>
      </c>
      <c r="L105" s="32"/>
    </row>
    <row r="106" spans="2:65" s="1" customFormat="1" ht="10.35" customHeight="1" x14ac:dyDescent="0.2">
      <c r="B106" s="32"/>
      <c r="L106" s="32"/>
    </row>
    <row r="107" spans="2:65" s="10" customFormat="1" ht="29.25" customHeight="1" x14ac:dyDescent="0.2">
      <c r="B107" s="111"/>
      <c r="C107" s="112" t="s">
        <v>145</v>
      </c>
      <c r="D107" s="113" t="s">
        <v>61</v>
      </c>
      <c r="E107" s="113" t="s">
        <v>57</v>
      </c>
      <c r="F107" s="113" t="s">
        <v>58</v>
      </c>
      <c r="G107" s="113" t="s">
        <v>146</v>
      </c>
      <c r="H107" s="113" t="s">
        <v>147</v>
      </c>
      <c r="I107" s="113" t="s">
        <v>148</v>
      </c>
      <c r="J107" s="113" t="s">
        <v>119</v>
      </c>
      <c r="K107" s="114" t="s">
        <v>149</v>
      </c>
      <c r="L107" s="111"/>
      <c r="M107" s="54" t="s">
        <v>19</v>
      </c>
      <c r="N107" s="55" t="s">
        <v>46</v>
      </c>
      <c r="O107" s="55" t="s">
        <v>150</v>
      </c>
      <c r="P107" s="55" t="s">
        <v>151</v>
      </c>
      <c r="Q107" s="55" t="s">
        <v>152</v>
      </c>
      <c r="R107" s="55" t="s">
        <v>153</v>
      </c>
      <c r="S107" s="55" t="s">
        <v>154</v>
      </c>
      <c r="T107" s="56" t="s">
        <v>155</v>
      </c>
    </row>
    <row r="108" spans="2:65" s="1" customFormat="1" ht="22.95" customHeight="1" x14ac:dyDescent="0.3">
      <c r="B108" s="32"/>
      <c r="C108" s="59" t="s">
        <v>156</v>
      </c>
      <c r="J108" s="115">
        <f>BK108</f>
        <v>0</v>
      </c>
      <c r="L108" s="32"/>
      <c r="M108" s="57"/>
      <c r="N108" s="49"/>
      <c r="O108" s="49"/>
      <c r="P108" s="116">
        <f>P109+P692+P1025+P1029</f>
        <v>0</v>
      </c>
      <c r="Q108" s="49"/>
      <c r="R108" s="116">
        <f>R109+R692+R1025+R1029</f>
        <v>244.88555263000001</v>
      </c>
      <c r="S108" s="49"/>
      <c r="T108" s="117">
        <f>T109+T692+T1025+T1029</f>
        <v>61.249483200000007</v>
      </c>
      <c r="AT108" s="17" t="s">
        <v>75</v>
      </c>
      <c r="AU108" s="17" t="s">
        <v>120</v>
      </c>
      <c r="BK108" s="118">
        <f>BK109+BK692+BK1025+BK1029</f>
        <v>0</v>
      </c>
    </row>
    <row r="109" spans="2:65" s="11" customFormat="1" ht="25.95" customHeight="1" x14ac:dyDescent="0.25">
      <c r="B109" s="119"/>
      <c r="D109" s="120" t="s">
        <v>75</v>
      </c>
      <c r="E109" s="121" t="s">
        <v>157</v>
      </c>
      <c r="F109" s="121" t="s">
        <v>158</v>
      </c>
      <c r="I109" s="122"/>
      <c r="J109" s="123">
        <f>BK109</f>
        <v>0</v>
      </c>
      <c r="L109" s="119"/>
      <c r="M109" s="124"/>
      <c r="P109" s="125">
        <f>P110+P149+P181+P310+P393+P404+P480+P677+P689</f>
        <v>0</v>
      </c>
      <c r="R109" s="125">
        <f>R110+R149+R181+R310+R393+R404+R480+R677+R689</f>
        <v>231.35574289000002</v>
      </c>
      <c r="T109" s="126">
        <f>T110+T149+T181+T310+T393+T404+T480+T677+T689</f>
        <v>44.203312000000011</v>
      </c>
      <c r="AR109" s="120" t="s">
        <v>83</v>
      </c>
      <c r="AT109" s="127" t="s">
        <v>75</v>
      </c>
      <c r="AU109" s="127" t="s">
        <v>76</v>
      </c>
      <c r="AY109" s="120" t="s">
        <v>159</v>
      </c>
      <c r="BK109" s="128">
        <f>BK110+BK149+BK181+BK310+BK393+BK404+BK480+BK677+BK689</f>
        <v>0</v>
      </c>
    </row>
    <row r="110" spans="2:65" s="11" customFormat="1" ht="22.95" customHeight="1" x14ac:dyDescent="0.25">
      <c r="B110" s="119"/>
      <c r="D110" s="120" t="s">
        <v>75</v>
      </c>
      <c r="E110" s="129" t="s">
        <v>83</v>
      </c>
      <c r="F110" s="129" t="s">
        <v>160</v>
      </c>
      <c r="I110" s="122"/>
      <c r="J110" s="130">
        <f>BK110</f>
        <v>0</v>
      </c>
      <c r="L110" s="119"/>
      <c r="M110" s="124"/>
      <c r="P110" s="125">
        <f>SUM(P111:P148)</f>
        <v>0</v>
      </c>
      <c r="R110" s="125">
        <f>SUM(R111:R148)</f>
        <v>0</v>
      </c>
      <c r="T110" s="126">
        <f>SUM(T111:T148)</f>
        <v>0</v>
      </c>
      <c r="AR110" s="120" t="s">
        <v>83</v>
      </c>
      <c r="AT110" s="127" t="s">
        <v>75</v>
      </c>
      <c r="AU110" s="127" t="s">
        <v>83</v>
      </c>
      <c r="AY110" s="120" t="s">
        <v>159</v>
      </c>
      <c r="BK110" s="128">
        <f>SUM(BK111:BK148)</f>
        <v>0</v>
      </c>
    </row>
    <row r="111" spans="2:65" s="1" customFormat="1" ht="16.5" customHeight="1" x14ac:dyDescent="0.2">
      <c r="B111" s="32"/>
      <c r="C111" s="131" t="s">
        <v>83</v>
      </c>
      <c r="D111" s="131" t="s">
        <v>161</v>
      </c>
      <c r="E111" s="132" t="s">
        <v>162</v>
      </c>
      <c r="F111" s="133" t="s">
        <v>163</v>
      </c>
      <c r="G111" s="134" t="s">
        <v>164</v>
      </c>
      <c r="H111" s="135">
        <v>5.83</v>
      </c>
      <c r="I111" s="136"/>
      <c r="J111" s="137">
        <f>ROUND(I111*H111,2)</f>
        <v>0</v>
      </c>
      <c r="K111" s="133" t="s">
        <v>165</v>
      </c>
      <c r="L111" s="32"/>
      <c r="M111" s="138" t="s">
        <v>19</v>
      </c>
      <c r="N111" s="139" t="s">
        <v>47</v>
      </c>
      <c r="P111" s="140">
        <f>O111*H111</f>
        <v>0</v>
      </c>
      <c r="Q111" s="140">
        <v>0</v>
      </c>
      <c r="R111" s="140">
        <f>Q111*H111</f>
        <v>0</v>
      </c>
      <c r="S111" s="140">
        <v>0</v>
      </c>
      <c r="T111" s="141">
        <f>S111*H111</f>
        <v>0</v>
      </c>
      <c r="AR111" s="142" t="s">
        <v>166</v>
      </c>
      <c r="AT111" s="142" t="s">
        <v>161</v>
      </c>
      <c r="AU111" s="142" t="s">
        <v>85</v>
      </c>
      <c r="AY111" s="17" t="s">
        <v>159</v>
      </c>
      <c r="BE111" s="143">
        <f>IF(N111="základní",J111,0)</f>
        <v>0</v>
      </c>
      <c r="BF111" s="143">
        <f>IF(N111="snížená",J111,0)</f>
        <v>0</v>
      </c>
      <c r="BG111" s="143">
        <f>IF(N111="zákl. přenesená",J111,0)</f>
        <v>0</v>
      </c>
      <c r="BH111" s="143">
        <f>IF(N111="sníž. přenesená",J111,0)</f>
        <v>0</v>
      </c>
      <c r="BI111" s="143">
        <f>IF(N111="nulová",J111,0)</f>
        <v>0</v>
      </c>
      <c r="BJ111" s="17" t="s">
        <v>83</v>
      </c>
      <c r="BK111" s="143">
        <f>ROUND(I111*H111,2)</f>
        <v>0</v>
      </c>
      <c r="BL111" s="17" t="s">
        <v>166</v>
      </c>
      <c r="BM111" s="142" t="s">
        <v>167</v>
      </c>
    </row>
    <row r="112" spans="2:65" s="1" customFormat="1" x14ac:dyDescent="0.2">
      <c r="B112" s="32"/>
      <c r="D112" s="144" t="s">
        <v>168</v>
      </c>
      <c r="F112" s="145" t="s">
        <v>169</v>
      </c>
      <c r="I112" s="146"/>
      <c r="L112" s="32"/>
      <c r="M112" s="147"/>
      <c r="T112" s="51"/>
      <c r="AT112" s="17" t="s">
        <v>168</v>
      </c>
      <c r="AU112" s="17" t="s">
        <v>85</v>
      </c>
    </row>
    <row r="113" spans="2:65" s="1" customFormat="1" ht="16.5" customHeight="1" x14ac:dyDescent="0.2">
      <c r="B113" s="32"/>
      <c r="C113" s="131" t="s">
        <v>85</v>
      </c>
      <c r="D113" s="131" t="s">
        <v>161</v>
      </c>
      <c r="E113" s="132" t="s">
        <v>170</v>
      </c>
      <c r="F113" s="133" t="s">
        <v>171</v>
      </c>
      <c r="G113" s="134" t="s">
        <v>172</v>
      </c>
      <c r="H113" s="135">
        <v>15.284000000000001</v>
      </c>
      <c r="I113" s="136"/>
      <c r="J113" s="137">
        <f>ROUND(I113*H113,2)</f>
        <v>0</v>
      </c>
      <c r="K113" s="133" t="s">
        <v>165</v>
      </c>
      <c r="L113" s="32"/>
      <c r="M113" s="138" t="s">
        <v>19</v>
      </c>
      <c r="N113" s="139" t="s">
        <v>47</v>
      </c>
      <c r="P113" s="140">
        <f>O113*H113</f>
        <v>0</v>
      </c>
      <c r="Q113" s="140">
        <v>0</v>
      </c>
      <c r="R113" s="140">
        <f>Q113*H113</f>
        <v>0</v>
      </c>
      <c r="S113" s="140">
        <v>0</v>
      </c>
      <c r="T113" s="141">
        <f>S113*H113</f>
        <v>0</v>
      </c>
      <c r="AR113" s="142" t="s">
        <v>166</v>
      </c>
      <c r="AT113" s="142" t="s">
        <v>161</v>
      </c>
      <c r="AU113" s="142" t="s">
        <v>85</v>
      </c>
      <c r="AY113" s="17" t="s">
        <v>159</v>
      </c>
      <c r="BE113" s="143">
        <f>IF(N113="základní",J113,0)</f>
        <v>0</v>
      </c>
      <c r="BF113" s="143">
        <f>IF(N113="snížená",J113,0)</f>
        <v>0</v>
      </c>
      <c r="BG113" s="143">
        <f>IF(N113="zákl. přenesená",J113,0)</f>
        <v>0</v>
      </c>
      <c r="BH113" s="143">
        <f>IF(N113="sníž. přenesená",J113,0)</f>
        <v>0</v>
      </c>
      <c r="BI113" s="143">
        <f>IF(N113="nulová",J113,0)</f>
        <v>0</v>
      </c>
      <c r="BJ113" s="17" t="s">
        <v>83</v>
      </c>
      <c r="BK113" s="143">
        <f>ROUND(I113*H113,2)</f>
        <v>0</v>
      </c>
      <c r="BL113" s="17" t="s">
        <v>166</v>
      </c>
      <c r="BM113" s="142" t="s">
        <v>173</v>
      </c>
    </row>
    <row r="114" spans="2:65" s="1" customFormat="1" x14ac:dyDescent="0.2">
      <c r="B114" s="32"/>
      <c r="D114" s="144" t="s">
        <v>168</v>
      </c>
      <c r="F114" s="145" t="s">
        <v>174</v>
      </c>
      <c r="I114" s="146"/>
      <c r="L114" s="32"/>
      <c r="M114" s="147"/>
      <c r="T114" s="51"/>
      <c r="AT114" s="17" t="s">
        <v>168</v>
      </c>
      <c r="AU114" s="17" t="s">
        <v>85</v>
      </c>
    </row>
    <row r="115" spans="2:65" s="12" customFormat="1" x14ac:dyDescent="0.2">
      <c r="B115" s="148"/>
      <c r="D115" s="149" t="s">
        <v>175</v>
      </c>
      <c r="E115" s="150" t="s">
        <v>19</v>
      </c>
      <c r="F115" s="151" t="s">
        <v>176</v>
      </c>
      <c r="H115" s="150" t="s">
        <v>19</v>
      </c>
      <c r="I115" s="152"/>
      <c r="L115" s="148"/>
      <c r="M115" s="153"/>
      <c r="T115" s="154"/>
      <c r="AT115" s="150" t="s">
        <v>175</v>
      </c>
      <c r="AU115" s="150" t="s">
        <v>85</v>
      </c>
      <c r="AV115" s="12" t="s">
        <v>83</v>
      </c>
      <c r="AW115" s="12" t="s">
        <v>36</v>
      </c>
      <c r="AX115" s="12" t="s">
        <v>76</v>
      </c>
      <c r="AY115" s="150" t="s">
        <v>159</v>
      </c>
    </row>
    <row r="116" spans="2:65" s="12" customFormat="1" x14ac:dyDescent="0.2">
      <c r="B116" s="148"/>
      <c r="D116" s="149" t="s">
        <v>175</v>
      </c>
      <c r="E116" s="150" t="s">
        <v>19</v>
      </c>
      <c r="F116" s="151" t="s">
        <v>177</v>
      </c>
      <c r="H116" s="150" t="s">
        <v>19</v>
      </c>
      <c r="I116" s="152"/>
      <c r="L116" s="148"/>
      <c r="M116" s="153"/>
      <c r="T116" s="154"/>
      <c r="AT116" s="150" t="s">
        <v>175</v>
      </c>
      <c r="AU116" s="150" t="s">
        <v>85</v>
      </c>
      <c r="AV116" s="12" t="s">
        <v>83</v>
      </c>
      <c r="AW116" s="12" t="s">
        <v>36</v>
      </c>
      <c r="AX116" s="12" t="s">
        <v>76</v>
      </c>
      <c r="AY116" s="150" t="s">
        <v>159</v>
      </c>
    </row>
    <row r="117" spans="2:65" s="13" customFormat="1" x14ac:dyDescent="0.2">
      <c r="B117" s="155"/>
      <c r="D117" s="149" t="s">
        <v>175</v>
      </c>
      <c r="E117" s="156" t="s">
        <v>19</v>
      </c>
      <c r="F117" s="157" t="s">
        <v>178</v>
      </c>
      <c r="H117" s="158">
        <v>15.284000000000001</v>
      </c>
      <c r="I117" s="159"/>
      <c r="L117" s="155"/>
      <c r="M117" s="160"/>
      <c r="T117" s="161"/>
      <c r="AT117" s="156" t="s">
        <v>175</v>
      </c>
      <c r="AU117" s="156" t="s">
        <v>85</v>
      </c>
      <c r="AV117" s="13" t="s">
        <v>85</v>
      </c>
      <c r="AW117" s="13" t="s">
        <v>36</v>
      </c>
      <c r="AX117" s="13" t="s">
        <v>76</v>
      </c>
      <c r="AY117" s="156" t="s">
        <v>159</v>
      </c>
    </row>
    <row r="118" spans="2:65" s="14" customFormat="1" x14ac:dyDescent="0.2">
      <c r="B118" s="162"/>
      <c r="D118" s="149" t="s">
        <v>175</v>
      </c>
      <c r="E118" s="163" t="s">
        <v>19</v>
      </c>
      <c r="F118" s="164" t="s">
        <v>179</v>
      </c>
      <c r="H118" s="165">
        <v>15.284000000000001</v>
      </c>
      <c r="I118" s="166"/>
      <c r="L118" s="162"/>
      <c r="M118" s="167"/>
      <c r="T118" s="168"/>
      <c r="AT118" s="163" t="s">
        <v>175</v>
      </c>
      <c r="AU118" s="163" t="s">
        <v>85</v>
      </c>
      <c r="AV118" s="14" t="s">
        <v>166</v>
      </c>
      <c r="AW118" s="14" t="s">
        <v>36</v>
      </c>
      <c r="AX118" s="14" t="s">
        <v>83</v>
      </c>
      <c r="AY118" s="163" t="s">
        <v>159</v>
      </c>
    </row>
    <row r="119" spans="2:65" s="1" customFormat="1" ht="33" customHeight="1" x14ac:dyDescent="0.2">
      <c r="B119" s="32"/>
      <c r="C119" s="267" t="s">
        <v>180</v>
      </c>
      <c r="D119" s="267" t="s">
        <v>161</v>
      </c>
      <c r="E119" s="327" t="s">
        <v>2275</v>
      </c>
      <c r="F119" s="328" t="s">
        <v>2274</v>
      </c>
      <c r="G119" s="270" t="s">
        <v>172</v>
      </c>
      <c r="H119" s="271">
        <v>16.45</v>
      </c>
      <c r="I119" s="136"/>
      <c r="J119" s="272">
        <f>ROUND(I119*H119,2)</f>
        <v>0</v>
      </c>
      <c r="K119" s="269" t="s">
        <v>165</v>
      </c>
      <c r="L119" s="32"/>
      <c r="M119" s="138" t="s">
        <v>19</v>
      </c>
      <c r="N119" s="139" t="s">
        <v>47</v>
      </c>
      <c r="P119" s="140">
        <f>O119*H119</f>
        <v>0</v>
      </c>
      <c r="Q119" s="140">
        <v>0</v>
      </c>
      <c r="R119" s="140">
        <f>Q119*H119</f>
        <v>0</v>
      </c>
      <c r="S119" s="140">
        <v>0</v>
      </c>
      <c r="T119" s="141">
        <f>S119*H119</f>
        <v>0</v>
      </c>
      <c r="AR119" s="142" t="s">
        <v>166</v>
      </c>
      <c r="AT119" s="142" t="s">
        <v>161</v>
      </c>
      <c r="AU119" s="142" t="s">
        <v>85</v>
      </c>
      <c r="AY119" s="17" t="s">
        <v>159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7" t="s">
        <v>83</v>
      </c>
      <c r="BK119" s="143">
        <f>ROUND(I119*H119,2)</f>
        <v>0</v>
      </c>
      <c r="BL119" s="17" t="s">
        <v>166</v>
      </c>
      <c r="BM119" s="142" t="s">
        <v>183</v>
      </c>
    </row>
    <row r="120" spans="2:65" s="1" customFormat="1" x14ac:dyDescent="0.2">
      <c r="B120" s="32"/>
      <c r="D120" s="144" t="s">
        <v>168</v>
      </c>
      <c r="F120" s="145" t="s">
        <v>2276</v>
      </c>
      <c r="I120" s="146"/>
      <c r="L120" s="32"/>
      <c r="M120" s="147"/>
      <c r="T120" s="51"/>
      <c r="AT120" s="17" t="s">
        <v>168</v>
      </c>
      <c r="AU120" s="17" t="s">
        <v>85</v>
      </c>
    </row>
    <row r="121" spans="2:65" s="1" customFormat="1" ht="33" customHeight="1" x14ac:dyDescent="0.2">
      <c r="B121" s="32"/>
      <c r="C121" s="131">
        <v>4</v>
      </c>
      <c r="D121" s="131" t="s">
        <v>161</v>
      </c>
      <c r="E121" s="132" t="s">
        <v>181</v>
      </c>
      <c r="F121" s="133" t="s">
        <v>182</v>
      </c>
      <c r="G121" s="134" t="s">
        <v>172</v>
      </c>
      <c r="H121" s="135">
        <v>16.45</v>
      </c>
      <c r="I121" s="136"/>
      <c r="J121" s="137">
        <f>ROUND(I121*H121,2)</f>
        <v>0</v>
      </c>
      <c r="K121" s="133" t="s">
        <v>165</v>
      </c>
      <c r="L121" s="32"/>
      <c r="M121" s="138" t="s">
        <v>19</v>
      </c>
      <c r="N121" s="139" t="s">
        <v>47</v>
      </c>
      <c r="P121" s="140">
        <f>O121*H121</f>
        <v>0</v>
      </c>
      <c r="Q121" s="140">
        <v>0</v>
      </c>
      <c r="R121" s="140">
        <f>Q121*H121</f>
        <v>0</v>
      </c>
      <c r="S121" s="140">
        <v>0</v>
      </c>
      <c r="T121" s="141">
        <f>S121*H121</f>
        <v>0</v>
      </c>
      <c r="AR121" s="142" t="s">
        <v>166</v>
      </c>
      <c r="AT121" s="142" t="s">
        <v>161</v>
      </c>
      <c r="AU121" s="142" t="s">
        <v>85</v>
      </c>
      <c r="AY121" s="17" t="s">
        <v>159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7" t="s">
        <v>83</v>
      </c>
      <c r="BK121" s="143">
        <f>ROUND(I121*H121,2)</f>
        <v>0</v>
      </c>
      <c r="BL121" s="17" t="s">
        <v>166</v>
      </c>
      <c r="BM121" s="142" t="s">
        <v>183</v>
      </c>
    </row>
    <row r="122" spans="2:65" s="1" customFormat="1" x14ac:dyDescent="0.2">
      <c r="B122" s="32"/>
      <c r="D122" s="144" t="s">
        <v>168</v>
      </c>
      <c r="F122" s="145" t="s">
        <v>184</v>
      </c>
      <c r="I122" s="146"/>
      <c r="L122" s="32"/>
      <c r="M122" s="147"/>
      <c r="T122" s="51"/>
      <c r="AT122" s="17" t="s">
        <v>168</v>
      </c>
      <c r="AU122" s="17" t="s">
        <v>85</v>
      </c>
    </row>
    <row r="123" spans="2:65" s="1" customFormat="1" ht="37.950000000000003" customHeight="1" x14ac:dyDescent="0.2">
      <c r="B123" s="32"/>
      <c r="C123" s="131">
        <v>5</v>
      </c>
      <c r="D123" s="131" t="s">
        <v>161</v>
      </c>
      <c r="E123" s="132" t="s">
        <v>185</v>
      </c>
      <c r="F123" s="133" t="s">
        <v>186</v>
      </c>
      <c r="G123" s="134" t="s">
        <v>172</v>
      </c>
      <c r="H123" s="135">
        <v>16.45</v>
      </c>
      <c r="I123" s="136"/>
      <c r="J123" s="137">
        <f>ROUND(I123*H123,2)</f>
        <v>0</v>
      </c>
      <c r="K123" s="133" t="s">
        <v>165</v>
      </c>
      <c r="L123" s="32"/>
      <c r="M123" s="138" t="s">
        <v>19</v>
      </c>
      <c r="N123" s="139" t="s">
        <v>47</v>
      </c>
      <c r="P123" s="140">
        <f>O123*H123</f>
        <v>0</v>
      </c>
      <c r="Q123" s="140">
        <v>0</v>
      </c>
      <c r="R123" s="140">
        <f>Q123*H123</f>
        <v>0</v>
      </c>
      <c r="S123" s="140">
        <v>0</v>
      </c>
      <c r="T123" s="141">
        <f>S123*H123</f>
        <v>0</v>
      </c>
      <c r="AR123" s="142" t="s">
        <v>166</v>
      </c>
      <c r="AT123" s="142" t="s">
        <v>161</v>
      </c>
      <c r="AU123" s="142" t="s">
        <v>85</v>
      </c>
      <c r="AY123" s="17" t="s">
        <v>159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7" t="s">
        <v>83</v>
      </c>
      <c r="BK123" s="143">
        <f>ROUND(I123*H123,2)</f>
        <v>0</v>
      </c>
      <c r="BL123" s="17" t="s">
        <v>166</v>
      </c>
      <c r="BM123" s="142" t="s">
        <v>187</v>
      </c>
    </row>
    <row r="124" spans="2:65" s="1" customFormat="1" x14ac:dyDescent="0.2">
      <c r="B124" s="32"/>
      <c r="D124" s="144" t="s">
        <v>168</v>
      </c>
      <c r="F124" s="145" t="s">
        <v>188</v>
      </c>
      <c r="I124" s="146"/>
      <c r="L124" s="32"/>
      <c r="M124" s="147"/>
      <c r="T124" s="51"/>
      <c r="AT124" s="17" t="s">
        <v>168</v>
      </c>
      <c r="AU124" s="17" t="s">
        <v>85</v>
      </c>
    </row>
    <row r="125" spans="2:65" s="1" customFormat="1" ht="19.2" x14ac:dyDescent="0.2">
      <c r="B125" s="32"/>
      <c r="D125" s="149" t="s">
        <v>189</v>
      </c>
      <c r="F125" s="169" t="s">
        <v>190</v>
      </c>
      <c r="I125" s="146"/>
      <c r="L125" s="32"/>
      <c r="M125" s="147"/>
      <c r="T125" s="51"/>
      <c r="AT125" s="17" t="s">
        <v>189</v>
      </c>
      <c r="AU125" s="17" t="s">
        <v>85</v>
      </c>
    </row>
    <row r="126" spans="2:65" s="1" customFormat="1" ht="37.950000000000003" customHeight="1" x14ac:dyDescent="0.2">
      <c r="B126" s="32"/>
      <c r="C126" s="131">
        <v>6</v>
      </c>
      <c r="D126" s="131" t="s">
        <v>161</v>
      </c>
      <c r="E126" s="132" t="s">
        <v>192</v>
      </c>
      <c r="F126" s="133" t="s">
        <v>193</v>
      </c>
      <c r="G126" s="134" t="s">
        <v>172</v>
      </c>
      <c r="H126" s="135">
        <v>16.45</v>
      </c>
      <c r="I126" s="136"/>
      <c r="J126" s="137">
        <f>ROUND(I126*H126,2)</f>
        <v>0</v>
      </c>
      <c r="K126" s="133" t="s">
        <v>165</v>
      </c>
      <c r="L126" s="32"/>
      <c r="M126" s="138" t="s">
        <v>19</v>
      </c>
      <c r="N126" s="139" t="s">
        <v>47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166</v>
      </c>
      <c r="AT126" s="142" t="s">
        <v>161</v>
      </c>
      <c r="AU126" s="142" t="s">
        <v>85</v>
      </c>
      <c r="AY126" s="17" t="s">
        <v>159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7" t="s">
        <v>83</v>
      </c>
      <c r="BK126" s="143">
        <f>ROUND(I126*H126,2)</f>
        <v>0</v>
      </c>
      <c r="BL126" s="17" t="s">
        <v>166</v>
      </c>
      <c r="BM126" s="142" t="s">
        <v>194</v>
      </c>
    </row>
    <row r="127" spans="2:65" s="1" customFormat="1" x14ac:dyDescent="0.2">
      <c r="B127" s="32"/>
      <c r="D127" s="144" t="s">
        <v>168</v>
      </c>
      <c r="F127" s="145" t="s">
        <v>195</v>
      </c>
      <c r="I127" s="146"/>
      <c r="L127" s="32"/>
      <c r="M127" s="147"/>
      <c r="T127" s="51"/>
      <c r="AT127" s="17" t="s">
        <v>168</v>
      </c>
      <c r="AU127" s="17" t="s">
        <v>85</v>
      </c>
    </row>
    <row r="128" spans="2:65" s="1" customFormat="1" ht="37.950000000000003" customHeight="1" x14ac:dyDescent="0.2">
      <c r="B128" s="32"/>
      <c r="C128" s="131">
        <v>7</v>
      </c>
      <c r="D128" s="131" t="s">
        <v>161</v>
      </c>
      <c r="E128" s="132" t="s">
        <v>197</v>
      </c>
      <c r="F128" s="133" t="s">
        <v>198</v>
      </c>
      <c r="G128" s="134" t="s">
        <v>172</v>
      </c>
      <c r="H128" s="135">
        <v>164.5</v>
      </c>
      <c r="I128" s="136"/>
      <c r="J128" s="137">
        <f>ROUND(I128*H128,2)</f>
        <v>0</v>
      </c>
      <c r="K128" s="133" t="s">
        <v>165</v>
      </c>
      <c r="L128" s="32"/>
      <c r="M128" s="138" t="s">
        <v>19</v>
      </c>
      <c r="N128" s="139" t="s">
        <v>47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166</v>
      </c>
      <c r="AT128" s="142" t="s">
        <v>161</v>
      </c>
      <c r="AU128" s="142" t="s">
        <v>85</v>
      </c>
      <c r="AY128" s="17" t="s">
        <v>159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7" t="s">
        <v>83</v>
      </c>
      <c r="BK128" s="143">
        <f>ROUND(I128*H128,2)</f>
        <v>0</v>
      </c>
      <c r="BL128" s="17" t="s">
        <v>166</v>
      </c>
      <c r="BM128" s="142" t="s">
        <v>199</v>
      </c>
    </row>
    <row r="129" spans="2:65" s="1" customFormat="1" x14ac:dyDescent="0.2">
      <c r="B129" s="32"/>
      <c r="D129" s="144" t="s">
        <v>168</v>
      </c>
      <c r="F129" s="145" t="s">
        <v>200</v>
      </c>
      <c r="I129" s="146"/>
      <c r="L129" s="32"/>
      <c r="M129" s="147"/>
      <c r="T129" s="51"/>
      <c r="AT129" s="17" t="s">
        <v>168</v>
      </c>
      <c r="AU129" s="17" t="s">
        <v>85</v>
      </c>
    </row>
    <row r="130" spans="2:65" s="13" customFormat="1" x14ac:dyDescent="0.2">
      <c r="B130" s="155"/>
      <c r="D130" s="149" t="s">
        <v>175</v>
      </c>
      <c r="F130" s="157" t="s">
        <v>201</v>
      </c>
      <c r="H130" s="158">
        <v>164.5</v>
      </c>
      <c r="I130" s="159"/>
      <c r="L130" s="155"/>
      <c r="M130" s="160"/>
      <c r="T130" s="161"/>
      <c r="AT130" s="156" t="s">
        <v>175</v>
      </c>
      <c r="AU130" s="156" t="s">
        <v>85</v>
      </c>
      <c r="AV130" s="13" t="s">
        <v>85</v>
      </c>
      <c r="AW130" s="13" t="s">
        <v>4</v>
      </c>
      <c r="AX130" s="13" t="s">
        <v>83</v>
      </c>
      <c r="AY130" s="156" t="s">
        <v>159</v>
      </c>
    </row>
    <row r="131" spans="2:65" s="1" customFormat="1" ht="24.15" customHeight="1" x14ac:dyDescent="0.2">
      <c r="B131" s="32"/>
      <c r="C131" s="131">
        <v>8</v>
      </c>
      <c r="D131" s="131" t="s">
        <v>161</v>
      </c>
      <c r="E131" s="132" t="s">
        <v>203</v>
      </c>
      <c r="F131" s="133" t="s">
        <v>204</v>
      </c>
      <c r="G131" s="134" t="s">
        <v>172</v>
      </c>
      <c r="H131" s="135">
        <v>16.45</v>
      </c>
      <c r="I131" s="136"/>
      <c r="J131" s="137">
        <f>ROUND(I131*H131,2)</f>
        <v>0</v>
      </c>
      <c r="K131" s="133" t="s">
        <v>165</v>
      </c>
      <c r="L131" s="32"/>
      <c r="M131" s="138" t="s">
        <v>19</v>
      </c>
      <c r="N131" s="139" t="s">
        <v>47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166</v>
      </c>
      <c r="AT131" s="142" t="s">
        <v>161</v>
      </c>
      <c r="AU131" s="142" t="s">
        <v>85</v>
      </c>
      <c r="AY131" s="17" t="s">
        <v>159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7" t="s">
        <v>83</v>
      </c>
      <c r="BK131" s="143">
        <f>ROUND(I131*H131,2)</f>
        <v>0</v>
      </c>
      <c r="BL131" s="17" t="s">
        <v>166</v>
      </c>
      <c r="BM131" s="142" t="s">
        <v>205</v>
      </c>
    </row>
    <row r="132" spans="2:65" s="1" customFormat="1" x14ac:dyDescent="0.2">
      <c r="B132" s="32"/>
      <c r="D132" s="144" t="s">
        <v>168</v>
      </c>
      <c r="F132" s="145" t="s">
        <v>206</v>
      </c>
      <c r="I132" s="146"/>
      <c r="L132" s="32"/>
      <c r="M132" s="147"/>
      <c r="T132" s="51"/>
      <c r="AT132" s="17" t="s">
        <v>168</v>
      </c>
      <c r="AU132" s="17" t="s">
        <v>85</v>
      </c>
    </row>
    <row r="133" spans="2:65" s="1" customFormat="1" ht="24.15" customHeight="1" x14ac:dyDescent="0.2">
      <c r="B133" s="32"/>
      <c r="C133" s="131">
        <v>9</v>
      </c>
      <c r="D133" s="131" t="s">
        <v>161</v>
      </c>
      <c r="E133" s="132" t="s">
        <v>208</v>
      </c>
      <c r="F133" s="133" t="s">
        <v>209</v>
      </c>
      <c r="G133" s="134" t="s">
        <v>210</v>
      </c>
      <c r="H133" s="135">
        <v>30.433</v>
      </c>
      <c r="I133" s="136"/>
      <c r="J133" s="137">
        <f>ROUND(I133*H133,2)</f>
        <v>0</v>
      </c>
      <c r="K133" s="133" t="s">
        <v>165</v>
      </c>
      <c r="L133" s="32"/>
      <c r="M133" s="138" t="s">
        <v>19</v>
      </c>
      <c r="N133" s="139" t="s">
        <v>47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166</v>
      </c>
      <c r="AT133" s="142" t="s">
        <v>161</v>
      </c>
      <c r="AU133" s="142" t="s">
        <v>85</v>
      </c>
      <c r="AY133" s="17" t="s">
        <v>159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7" t="s">
        <v>83</v>
      </c>
      <c r="BK133" s="143">
        <f>ROUND(I133*H133,2)</f>
        <v>0</v>
      </c>
      <c r="BL133" s="17" t="s">
        <v>166</v>
      </c>
      <c r="BM133" s="142" t="s">
        <v>211</v>
      </c>
    </row>
    <row r="134" spans="2:65" s="1" customFormat="1" x14ac:dyDescent="0.2">
      <c r="B134" s="32"/>
      <c r="D134" s="144" t="s">
        <v>168</v>
      </c>
      <c r="F134" s="145" t="s">
        <v>212</v>
      </c>
      <c r="I134" s="146"/>
      <c r="L134" s="32"/>
      <c r="M134" s="147"/>
      <c r="T134" s="51"/>
      <c r="AT134" s="17" t="s">
        <v>168</v>
      </c>
      <c r="AU134" s="17" t="s">
        <v>85</v>
      </c>
    </row>
    <row r="135" spans="2:65" s="13" customFormat="1" x14ac:dyDescent="0.2">
      <c r="B135" s="155"/>
      <c r="D135" s="149" t="s">
        <v>175</v>
      </c>
      <c r="F135" s="157" t="s">
        <v>213</v>
      </c>
      <c r="H135" s="158">
        <v>30.433</v>
      </c>
      <c r="I135" s="159"/>
      <c r="L135" s="155"/>
      <c r="M135" s="160"/>
      <c r="T135" s="161"/>
      <c r="AT135" s="156" t="s">
        <v>175</v>
      </c>
      <c r="AU135" s="156" t="s">
        <v>85</v>
      </c>
      <c r="AV135" s="13" t="s">
        <v>85</v>
      </c>
      <c r="AW135" s="13" t="s">
        <v>4</v>
      </c>
      <c r="AX135" s="13" t="s">
        <v>83</v>
      </c>
      <c r="AY135" s="156" t="s">
        <v>159</v>
      </c>
    </row>
    <row r="136" spans="2:65" s="1" customFormat="1" ht="24.15" customHeight="1" x14ac:dyDescent="0.2">
      <c r="B136" s="32"/>
      <c r="C136" s="131">
        <v>10</v>
      </c>
      <c r="D136" s="131" t="s">
        <v>161</v>
      </c>
      <c r="E136" s="132" t="s">
        <v>215</v>
      </c>
      <c r="F136" s="133" t="s">
        <v>216</v>
      </c>
      <c r="G136" s="134" t="s">
        <v>172</v>
      </c>
      <c r="H136" s="135">
        <v>16.45</v>
      </c>
      <c r="I136" s="136"/>
      <c r="J136" s="137">
        <f>ROUND(I136*H136,2)</f>
        <v>0</v>
      </c>
      <c r="K136" s="133" t="s">
        <v>165</v>
      </c>
      <c r="L136" s="32"/>
      <c r="M136" s="138" t="s">
        <v>19</v>
      </c>
      <c r="N136" s="139" t="s">
        <v>47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166</v>
      </c>
      <c r="AT136" s="142" t="s">
        <v>161</v>
      </c>
      <c r="AU136" s="142" t="s">
        <v>85</v>
      </c>
      <c r="AY136" s="17" t="s">
        <v>159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7" t="s">
        <v>83</v>
      </c>
      <c r="BK136" s="143">
        <f>ROUND(I136*H136,2)</f>
        <v>0</v>
      </c>
      <c r="BL136" s="17" t="s">
        <v>166</v>
      </c>
      <c r="BM136" s="142" t="s">
        <v>217</v>
      </c>
    </row>
    <row r="137" spans="2:65" s="1" customFormat="1" x14ac:dyDescent="0.2">
      <c r="B137" s="32"/>
      <c r="D137" s="144" t="s">
        <v>168</v>
      </c>
      <c r="F137" s="145" t="s">
        <v>218</v>
      </c>
      <c r="I137" s="146"/>
      <c r="L137" s="32"/>
      <c r="M137" s="147"/>
      <c r="T137" s="51"/>
      <c r="AT137" s="17" t="s">
        <v>168</v>
      </c>
      <c r="AU137" s="17" t="s">
        <v>85</v>
      </c>
    </row>
    <row r="138" spans="2:65" s="13" customFormat="1" x14ac:dyDescent="0.2">
      <c r="B138" s="155"/>
      <c r="D138" s="149" t="s">
        <v>175</v>
      </c>
      <c r="E138" s="156" t="s">
        <v>19</v>
      </c>
      <c r="F138" s="157" t="s">
        <v>219</v>
      </c>
      <c r="H138" s="158">
        <v>1.1659999999999999</v>
      </c>
      <c r="I138" s="159"/>
      <c r="L138" s="155"/>
      <c r="M138" s="160"/>
      <c r="T138" s="161"/>
      <c r="AT138" s="156" t="s">
        <v>175</v>
      </c>
      <c r="AU138" s="156" t="s">
        <v>85</v>
      </c>
      <c r="AV138" s="13" t="s">
        <v>85</v>
      </c>
      <c r="AW138" s="13" t="s">
        <v>36</v>
      </c>
      <c r="AX138" s="13" t="s">
        <v>76</v>
      </c>
      <c r="AY138" s="156" t="s">
        <v>159</v>
      </c>
    </row>
    <row r="139" spans="2:65" s="13" customFormat="1" x14ac:dyDescent="0.2">
      <c r="B139" s="155"/>
      <c r="D139" s="149" t="s">
        <v>175</v>
      </c>
      <c r="E139" s="156" t="s">
        <v>19</v>
      </c>
      <c r="F139" s="157" t="s">
        <v>220</v>
      </c>
      <c r="H139" s="158">
        <v>15.284000000000001</v>
      </c>
      <c r="I139" s="159"/>
      <c r="L139" s="155"/>
      <c r="M139" s="160"/>
      <c r="T139" s="161"/>
      <c r="AT139" s="156" t="s">
        <v>175</v>
      </c>
      <c r="AU139" s="156" t="s">
        <v>85</v>
      </c>
      <c r="AV139" s="13" t="s">
        <v>85</v>
      </c>
      <c r="AW139" s="13" t="s">
        <v>36</v>
      </c>
      <c r="AX139" s="13" t="s">
        <v>76</v>
      </c>
      <c r="AY139" s="156" t="s">
        <v>159</v>
      </c>
    </row>
    <row r="140" spans="2:65" s="14" customFormat="1" x14ac:dyDescent="0.2">
      <c r="B140" s="162"/>
      <c r="D140" s="149" t="s">
        <v>175</v>
      </c>
      <c r="E140" s="163" t="s">
        <v>19</v>
      </c>
      <c r="F140" s="164" t="s">
        <v>179</v>
      </c>
      <c r="H140" s="165">
        <v>16.45</v>
      </c>
      <c r="I140" s="166"/>
      <c r="L140" s="162"/>
      <c r="M140" s="167"/>
      <c r="T140" s="168"/>
      <c r="AT140" s="163" t="s">
        <v>175</v>
      </c>
      <c r="AU140" s="163" t="s">
        <v>85</v>
      </c>
      <c r="AV140" s="14" t="s">
        <v>166</v>
      </c>
      <c r="AW140" s="14" t="s">
        <v>36</v>
      </c>
      <c r="AX140" s="14" t="s">
        <v>83</v>
      </c>
      <c r="AY140" s="163" t="s">
        <v>159</v>
      </c>
    </row>
    <row r="141" spans="2:65" s="1" customFormat="1" ht="21.75" customHeight="1" x14ac:dyDescent="0.2">
      <c r="B141" s="32"/>
      <c r="C141" s="131">
        <v>11</v>
      </c>
      <c r="D141" s="131" t="s">
        <v>161</v>
      </c>
      <c r="E141" s="132" t="s">
        <v>222</v>
      </c>
      <c r="F141" s="133" t="s">
        <v>223</v>
      </c>
      <c r="G141" s="134" t="s">
        <v>164</v>
      </c>
      <c r="H141" s="135">
        <v>39.795999999999999</v>
      </c>
      <c r="I141" s="136"/>
      <c r="J141" s="137">
        <f>ROUND(I141*H141,2)</f>
        <v>0</v>
      </c>
      <c r="K141" s="133" t="s">
        <v>165</v>
      </c>
      <c r="L141" s="32"/>
      <c r="M141" s="138" t="s">
        <v>19</v>
      </c>
      <c r="N141" s="139" t="s">
        <v>47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166</v>
      </c>
      <c r="AT141" s="142" t="s">
        <v>161</v>
      </c>
      <c r="AU141" s="142" t="s">
        <v>85</v>
      </c>
      <c r="AY141" s="17" t="s">
        <v>159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7" t="s">
        <v>83</v>
      </c>
      <c r="BK141" s="143">
        <f>ROUND(I141*H141,2)</f>
        <v>0</v>
      </c>
      <c r="BL141" s="17" t="s">
        <v>166</v>
      </c>
      <c r="BM141" s="142" t="s">
        <v>224</v>
      </c>
    </row>
    <row r="142" spans="2:65" s="1" customFormat="1" x14ac:dyDescent="0.2">
      <c r="B142" s="32"/>
      <c r="D142" s="144" t="s">
        <v>168</v>
      </c>
      <c r="F142" s="145" t="s">
        <v>225</v>
      </c>
      <c r="I142" s="146"/>
      <c r="L142" s="32"/>
      <c r="M142" s="147"/>
      <c r="T142" s="51"/>
      <c r="AT142" s="17" t="s">
        <v>168</v>
      </c>
      <c r="AU142" s="17" t="s">
        <v>85</v>
      </c>
    </row>
    <row r="143" spans="2:65" s="12" customFormat="1" x14ac:dyDescent="0.2">
      <c r="B143" s="148"/>
      <c r="D143" s="149" t="s">
        <v>175</v>
      </c>
      <c r="E143" s="150" t="s">
        <v>19</v>
      </c>
      <c r="F143" s="151" t="s">
        <v>176</v>
      </c>
      <c r="H143" s="150" t="s">
        <v>19</v>
      </c>
      <c r="I143" s="152"/>
      <c r="L143" s="148"/>
      <c r="M143" s="153"/>
      <c r="T143" s="154"/>
      <c r="AT143" s="150" t="s">
        <v>175</v>
      </c>
      <c r="AU143" s="150" t="s">
        <v>85</v>
      </c>
      <c r="AV143" s="12" t="s">
        <v>83</v>
      </c>
      <c r="AW143" s="12" t="s">
        <v>36</v>
      </c>
      <c r="AX143" s="12" t="s">
        <v>76</v>
      </c>
      <c r="AY143" s="150" t="s">
        <v>159</v>
      </c>
    </row>
    <row r="144" spans="2:65" s="12" customFormat="1" x14ac:dyDescent="0.2">
      <c r="B144" s="148"/>
      <c r="D144" s="149" t="s">
        <v>175</v>
      </c>
      <c r="E144" s="150" t="s">
        <v>19</v>
      </c>
      <c r="F144" s="151" t="s">
        <v>177</v>
      </c>
      <c r="H144" s="150" t="s">
        <v>19</v>
      </c>
      <c r="I144" s="152"/>
      <c r="L144" s="148"/>
      <c r="M144" s="153"/>
      <c r="T144" s="154"/>
      <c r="AT144" s="150" t="s">
        <v>175</v>
      </c>
      <c r="AU144" s="150" t="s">
        <v>85</v>
      </c>
      <c r="AV144" s="12" t="s">
        <v>83</v>
      </c>
      <c r="AW144" s="12" t="s">
        <v>36</v>
      </c>
      <c r="AX144" s="12" t="s">
        <v>76</v>
      </c>
      <c r="AY144" s="150" t="s">
        <v>159</v>
      </c>
    </row>
    <row r="145" spans="2:65" s="13" customFormat="1" x14ac:dyDescent="0.2">
      <c r="B145" s="155"/>
      <c r="D145" s="149" t="s">
        <v>175</v>
      </c>
      <c r="E145" s="156" t="s">
        <v>19</v>
      </c>
      <c r="F145" s="157" t="s">
        <v>226</v>
      </c>
      <c r="H145" s="158">
        <v>33.966000000000001</v>
      </c>
      <c r="I145" s="159"/>
      <c r="L145" s="155"/>
      <c r="M145" s="160"/>
      <c r="T145" s="161"/>
      <c r="AT145" s="156" t="s">
        <v>175</v>
      </c>
      <c r="AU145" s="156" t="s">
        <v>85</v>
      </c>
      <c r="AV145" s="13" t="s">
        <v>85</v>
      </c>
      <c r="AW145" s="13" t="s">
        <v>36</v>
      </c>
      <c r="AX145" s="13" t="s">
        <v>76</v>
      </c>
      <c r="AY145" s="156" t="s">
        <v>159</v>
      </c>
    </row>
    <row r="146" spans="2:65" s="12" customFormat="1" x14ac:dyDescent="0.2">
      <c r="B146" s="148"/>
      <c r="D146" s="149" t="s">
        <v>175</v>
      </c>
      <c r="E146" s="150" t="s">
        <v>19</v>
      </c>
      <c r="F146" s="151" t="s">
        <v>227</v>
      </c>
      <c r="H146" s="150" t="s">
        <v>19</v>
      </c>
      <c r="I146" s="152"/>
      <c r="L146" s="148"/>
      <c r="M146" s="153"/>
      <c r="T146" s="154"/>
      <c r="AT146" s="150" t="s">
        <v>175</v>
      </c>
      <c r="AU146" s="150" t="s">
        <v>85</v>
      </c>
      <c r="AV146" s="12" t="s">
        <v>83</v>
      </c>
      <c r="AW146" s="12" t="s">
        <v>36</v>
      </c>
      <c r="AX146" s="12" t="s">
        <v>76</v>
      </c>
      <c r="AY146" s="150" t="s">
        <v>159</v>
      </c>
    </row>
    <row r="147" spans="2:65" s="13" customFormat="1" x14ac:dyDescent="0.2">
      <c r="B147" s="155"/>
      <c r="D147" s="149" t="s">
        <v>175</v>
      </c>
      <c r="E147" s="156" t="s">
        <v>19</v>
      </c>
      <c r="F147" s="157" t="s">
        <v>228</v>
      </c>
      <c r="H147" s="158">
        <v>5.83</v>
      </c>
      <c r="I147" s="159"/>
      <c r="L147" s="155"/>
      <c r="M147" s="160"/>
      <c r="T147" s="161"/>
      <c r="AT147" s="156" t="s">
        <v>175</v>
      </c>
      <c r="AU147" s="156" t="s">
        <v>85</v>
      </c>
      <c r="AV147" s="13" t="s">
        <v>85</v>
      </c>
      <c r="AW147" s="13" t="s">
        <v>36</v>
      </c>
      <c r="AX147" s="13" t="s">
        <v>76</v>
      </c>
      <c r="AY147" s="156" t="s">
        <v>159</v>
      </c>
    </row>
    <row r="148" spans="2:65" s="14" customFormat="1" x14ac:dyDescent="0.2">
      <c r="B148" s="162"/>
      <c r="D148" s="149" t="s">
        <v>175</v>
      </c>
      <c r="E148" s="163" t="s">
        <v>19</v>
      </c>
      <c r="F148" s="164" t="s">
        <v>179</v>
      </c>
      <c r="H148" s="165">
        <v>39.795999999999999</v>
      </c>
      <c r="I148" s="166"/>
      <c r="L148" s="162"/>
      <c r="M148" s="167"/>
      <c r="T148" s="168"/>
      <c r="AT148" s="163" t="s">
        <v>175</v>
      </c>
      <c r="AU148" s="163" t="s">
        <v>85</v>
      </c>
      <c r="AV148" s="14" t="s">
        <v>166</v>
      </c>
      <c r="AW148" s="14" t="s">
        <v>36</v>
      </c>
      <c r="AX148" s="14" t="s">
        <v>83</v>
      </c>
      <c r="AY148" s="163" t="s">
        <v>159</v>
      </c>
    </row>
    <row r="149" spans="2:65" s="11" customFormat="1" ht="22.95" customHeight="1" x14ac:dyDescent="0.25">
      <c r="B149" s="119"/>
      <c r="D149" s="120" t="s">
        <v>75</v>
      </c>
      <c r="E149" s="129" t="s">
        <v>85</v>
      </c>
      <c r="F149" s="129" t="s">
        <v>229</v>
      </c>
      <c r="I149" s="122"/>
      <c r="J149" s="130">
        <f>BK149</f>
        <v>0</v>
      </c>
      <c r="L149" s="119"/>
      <c r="M149" s="124"/>
      <c r="P149" s="125">
        <f>SUM(P150:P180)</f>
        <v>0</v>
      </c>
      <c r="R149" s="125">
        <f>SUM(R150:R180)</f>
        <v>46.613938309999995</v>
      </c>
      <c r="T149" s="126">
        <f>SUM(T150:T180)</f>
        <v>0</v>
      </c>
      <c r="AR149" s="120" t="s">
        <v>83</v>
      </c>
      <c r="AT149" s="127" t="s">
        <v>75</v>
      </c>
      <c r="AU149" s="127" t="s">
        <v>83</v>
      </c>
      <c r="AY149" s="120" t="s">
        <v>159</v>
      </c>
      <c r="BK149" s="128">
        <f>SUM(BK150:BK180)</f>
        <v>0</v>
      </c>
    </row>
    <row r="150" spans="2:65" s="1" customFormat="1" ht="16.5" customHeight="1" x14ac:dyDescent="0.2">
      <c r="B150" s="32"/>
      <c r="C150" s="131">
        <v>12</v>
      </c>
      <c r="D150" s="131" t="s">
        <v>161</v>
      </c>
      <c r="E150" s="132" t="s">
        <v>231</v>
      </c>
      <c r="F150" s="133" t="s">
        <v>232</v>
      </c>
      <c r="G150" s="134" t="s">
        <v>172</v>
      </c>
      <c r="H150" s="135">
        <v>4.9000000000000002E-2</v>
      </c>
      <c r="I150" s="136"/>
      <c r="J150" s="137">
        <f>ROUND(I150*H150,2)</f>
        <v>0</v>
      </c>
      <c r="K150" s="133" t="s">
        <v>165</v>
      </c>
      <c r="L150" s="32"/>
      <c r="M150" s="138" t="s">
        <v>19</v>
      </c>
      <c r="N150" s="139" t="s">
        <v>47</v>
      </c>
      <c r="P150" s="140">
        <f>O150*H150</f>
        <v>0</v>
      </c>
      <c r="Q150" s="140">
        <v>2.45329</v>
      </c>
      <c r="R150" s="140">
        <f>Q150*H150</f>
        <v>0.12021121</v>
      </c>
      <c r="S150" s="140">
        <v>0</v>
      </c>
      <c r="T150" s="141">
        <f>S150*H150</f>
        <v>0</v>
      </c>
      <c r="AR150" s="142" t="s">
        <v>166</v>
      </c>
      <c r="AT150" s="142" t="s">
        <v>161</v>
      </c>
      <c r="AU150" s="142" t="s">
        <v>85</v>
      </c>
      <c r="AY150" s="17" t="s">
        <v>159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7" t="s">
        <v>83</v>
      </c>
      <c r="BK150" s="143">
        <f>ROUND(I150*H150,2)</f>
        <v>0</v>
      </c>
      <c r="BL150" s="17" t="s">
        <v>166</v>
      </c>
      <c r="BM150" s="142" t="s">
        <v>233</v>
      </c>
    </row>
    <row r="151" spans="2:65" s="1" customFormat="1" x14ac:dyDescent="0.2">
      <c r="B151" s="32"/>
      <c r="D151" s="144" t="s">
        <v>168</v>
      </c>
      <c r="F151" s="145" t="s">
        <v>234</v>
      </c>
      <c r="I151" s="146"/>
      <c r="L151" s="32"/>
      <c r="M151" s="147"/>
      <c r="T151" s="51"/>
      <c r="AT151" s="17" t="s">
        <v>168</v>
      </c>
      <c r="AU151" s="17" t="s">
        <v>85</v>
      </c>
    </row>
    <row r="152" spans="2:65" s="12" customFormat="1" x14ac:dyDescent="0.2">
      <c r="B152" s="148"/>
      <c r="D152" s="149" t="s">
        <v>175</v>
      </c>
      <c r="E152" s="150" t="s">
        <v>19</v>
      </c>
      <c r="F152" s="151" t="s">
        <v>235</v>
      </c>
      <c r="H152" s="150" t="s">
        <v>19</v>
      </c>
      <c r="I152" s="152"/>
      <c r="L152" s="148"/>
      <c r="M152" s="153"/>
      <c r="T152" s="154"/>
      <c r="AT152" s="150" t="s">
        <v>175</v>
      </c>
      <c r="AU152" s="150" t="s">
        <v>85</v>
      </c>
      <c r="AV152" s="12" t="s">
        <v>83</v>
      </c>
      <c r="AW152" s="12" t="s">
        <v>36</v>
      </c>
      <c r="AX152" s="12" t="s">
        <v>76</v>
      </c>
      <c r="AY152" s="150" t="s">
        <v>159</v>
      </c>
    </row>
    <row r="153" spans="2:65" s="12" customFormat="1" x14ac:dyDescent="0.2">
      <c r="B153" s="148"/>
      <c r="D153" s="149" t="s">
        <v>175</v>
      </c>
      <c r="E153" s="150" t="s">
        <v>19</v>
      </c>
      <c r="F153" s="151" t="s">
        <v>177</v>
      </c>
      <c r="H153" s="150" t="s">
        <v>19</v>
      </c>
      <c r="I153" s="152"/>
      <c r="L153" s="148"/>
      <c r="M153" s="153"/>
      <c r="T153" s="154"/>
      <c r="AT153" s="150" t="s">
        <v>175</v>
      </c>
      <c r="AU153" s="150" t="s">
        <v>85</v>
      </c>
      <c r="AV153" s="12" t="s">
        <v>83</v>
      </c>
      <c r="AW153" s="12" t="s">
        <v>36</v>
      </c>
      <c r="AX153" s="12" t="s">
        <v>76</v>
      </c>
      <c r="AY153" s="150" t="s">
        <v>159</v>
      </c>
    </row>
    <row r="154" spans="2:65" s="13" customFormat="1" x14ac:dyDescent="0.2">
      <c r="B154" s="155"/>
      <c r="D154" s="149" t="s">
        <v>175</v>
      </c>
      <c r="E154" s="156" t="s">
        <v>19</v>
      </c>
      <c r="F154" s="157" t="s">
        <v>236</v>
      </c>
      <c r="H154" s="158">
        <v>4.9000000000000002E-2</v>
      </c>
      <c r="I154" s="159"/>
      <c r="L154" s="155"/>
      <c r="M154" s="160"/>
      <c r="T154" s="161"/>
      <c r="AT154" s="156" t="s">
        <v>175</v>
      </c>
      <c r="AU154" s="156" t="s">
        <v>85</v>
      </c>
      <c r="AV154" s="13" t="s">
        <v>85</v>
      </c>
      <c r="AW154" s="13" t="s">
        <v>36</v>
      </c>
      <c r="AX154" s="13" t="s">
        <v>76</v>
      </c>
      <c r="AY154" s="156" t="s">
        <v>159</v>
      </c>
    </row>
    <row r="155" spans="2:65" s="14" customFormat="1" x14ac:dyDescent="0.2">
      <c r="B155" s="162"/>
      <c r="D155" s="149" t="s">
        <v>175</v>
      </c>
      <c r="E155" s="163" t="s">
        <v>19</v>
      </c>
      <c r="F155" s="164" t="s">
        <v>179</v>
      </c>
      <c r="H155" s="165">
        <v>4.9000000000000002E-2</v>
      </c>
      <c r="I155" s="166"/>
      <c r="L155" s="162"/>
      <c r="M155" s="167"/>
      <c r="T155" s="168"/>
      <c r="AT155" s="163" t="s">
        <v>175</v>
      </c>
      <c r="AU155" s="163" t="s">
        <v>85</v>
      </c>
      <c r="AV155" s="14" t="s">
        <v>166</v>
      </c>
      <c r="AW155" s="14" t="s">
        <v>36</v>
      </c>
      <c r="AX155" s="14" t="s">
        <v>83</v>
      </c>
      <c r="AY155" s="163" t="s">
        <v>159</v>
      </c>
    </row>
    <row r="156" spans="2:65" s="1" customFormat="1" ht="21.75" customHeight="1" x14ac:dyDescent="0.2">
      <c r="B156" s="32"/>
      <c r="C156" s="131">
        <v>13</v>
      </c>
      <c r="D156" s="131" t="s">
        <v>161</v>
      </c>
      <c r="E156" s="132" t="s">
        <v>238</v>
      </c>
      <c r="F156" s="133" t="s">
        <v>239</v>
      </c>
      <c r="G156" s="134" t="s">
        <v>172</v>
      </c>
      <c r="H156" s="135">
        <v>18.411999999999999</v>
      </c>
      <c r="I156" s="136"/>
      <c r="J156" s="137">
        <f>ROUND(I156*H156,2)</f>
        <v>0</v>
      </c>
      <c r="K156" s="133" t="s">
        <v>165</v>
      </c>
      <c r="L156" s="32"/>
      <c r="M156" s="138" t="s">
        <v>19</v>
      </c>
      <c r="N156" s="139" t="s">
        <v>47</v>
      </c>
      <c r="P156" s="140">
        <f>O156*H156</f>
        <v>0</v>
      </c>
      <c r="Q156" s="140">
        <v>2.45329</v>
      </c>
      <c r="R156" s="140">
        <f>Q156*H156</f>
        <v>45.169975479999998</v>
      </c>
      <c r="S156" s="140">
        <v>0</v>
      </c>
      <c r="T156" s="141">
        <f>S156*H156</f>
        <v>0</v>
      </c>
      <c r="AR156" s="142" t="s">
        <v>166</v>
      </c>
      <c r="AT156" s="142" t="s">
        <v>161</v>
      </c>
      <c r="AU156" s="142" t="s">
        <v>85</v>
      </c>
      <c r="AY156" s="17" t="s">
        <v>159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7" t="s">
        <v>83</v>
      </c>
      <c r="BK156" s="143">
        <f>ROUND(I156*H156,2)</f>
        <v>0</v>
      </c>
      <c r="BL156" s="17" t="s">
        <v>166</v>
      </c>
      <c r="BM156" s="142" t="s">
        <v>240</v>
      </c>
    </row>
    <row r="157" spans="2:65" s="1" customFormat="1" x14ac:dyDescent="0.2">
      <c r="B157" s="32"/>
      <c r="D157" s="144" t="s">
        <v>168</v>
      </c>
      <c r="F157" s="145" t="s">
        <v>241</v>
      </c>
      <c r="I157" s="146"/>
      <c r="L157" s="32"/>
      <c r="M157" s="147"/>
      <c r="T157" s="51"/>
      <c r="AT157" s="17" t="s">
        <v>168</v>
      </c>
      <c r="AU157" s="17" t="s">
        <v>85</v>
      </c>
    </row>
    <row r="158" spans="2:65" s="12" customFormat="1" x14ac:dyDescent="0.2">
      <c r="B158" s="148"/>
      <c r="D158" s="149" t="s">
        <v>175</v>
      </c>
      <c r="E158" s="150" t="s">
        <v>19</v>
      </c>
      <c r="F158" s="151" t="s">
        <v>235</v>
      </c>
      <c r="H158" s="150" t="s">
        <v>19</v>
      </c>
      <c r="I158" s="152"/>
      <c r="L158" s="148"/>
      <c r="M158" s="153"/>
      <c r="T158" s="154"/>
      <c r="AT158" s="150" t="s">
        <v>175</v>
      </c>
      <c r="AU158" s="150" t="s">
        <v>85</v>
      </c>
      <c r="AV158" s="12" t="s">
        <v>83</v>
      </c>
      <c r="AW158" s="12" t="s">
        <v>36</v>
      </c>
      <c r="AX158" s="12" t="s">
        <v>76</v>
      </c>
      <c r="AY158" s="150" t="s">
        <v>159</v>
      </c>
    </row>
    <row r="159" spans="2:65" s="12" customFormat="1" x14ac:dyDescent="0.2">
      <c r="B159" s="148"/>
      <c r="D159" s="149" t="s">
        <v>175</v>
      </c>
      <c r="E159" s="150" t="s">
        <v>19</v>
      </c>
      <c r="F159" s="151" t="s">
        <v>177</v>
      </c>
      <c r="H159" s="150" t="s">
        <v>19</v>
      </c>
      <c r="I159" s="152"/>
      <c r="L159" s="148"/>
      <c r="M159" s="153"/>
      <c r="T159" s="154"/>
      <c r="AT159" s="150" t="s">
        <v>175</v>
      </c>
      <c r="AU159" s="150" t="s">
        <v>85</v>
      </c>
      <c r="AV159" s="12" t="s">
        <v>83</v>
      </c>
      <c r="AW159" s="12" t="s">
        <v>36</v>
      </c>
      <c r="AX159" s="12" t="s">
        <v>76</v>
      </c>
      <c r="AY159" s="150" t="s">
        <v>159</v>
      </c>
    </row>
    <row r="160" spans="2:65" s="13" customFormat="1" x14ac:dyDescent="0.2">
      <c r="B160" s="155"/>
      <c r="D160" s="149" t="s">
        <v>175</v>
      </c>
      <c r="E160" s="156" t="s">
        <v>19</v>
      </c>
      <c r="F160" s="157" t="s">
        <v>242</v>
      </c>
      <c r="H160" s="158">
        <v>18.411999999999999</v>
      </c>
      <c r="I160" s="159"/>
      <c r="L160" s="155"/>
      <c r="M160" s="160"/>
      <c r="T160" s="161"/>
      <c r="AT160" s="156" t="s">
        <v>175</v>
      </c>
      <c r="AU160" s="156" t="s">
        <v>85</v>
      </c>
      <c r="AV160" s="13" t="s">
        <v>85</v>
      </c>
      <c r="AW160" s="13" t="s">
        <v>36</v>
      </c>
      <c r="AX160" s="13" t="s">
        <v>76</v>
      </c>
      <c r="AY160" s="156" t="s">
        <v>159</v>
      </c>
    </row>
    <row r="161" spans="2:65" s="14" customFormat="1" x14ac:dyDescent="0.2">
      <c r="B161" s="162"/>
      <c r="D161" s="149" t="s">
        <v>175</v>
      </c>
      <c r="E161" s="163" t="s">
        <v>19</v>
      </c>
      <c r="F161" s="164" t="s">
        <v>179</v>
      </c>
      <c r="H161" s="165">
        <v>18.411999999999999</v>
      </c>
      <c r="I161" s="166"/>
      <c r="L161" s="162"/>
      <c r="M161" s="167"/>
      <c r="T161" s="168"/>
      <c r="AT161" s="163" t="s">
        <v>175</v>
      </c>
      <c r="AU161" s="163" t="s">
        <v>85</v>
      </c>
      <c r="AV161" s="14" t="s">
        <v>166</v>
      </c>
      <c r="AW161" s="14" t="s">
        <v>36</v>
      </c>
      <c r="AX161" s="14" t="s">
        <v>83</v>
      </c>
      <c r="AY161" s="163" t="s">
        <v>159</v>
      </c>
    </row>
    <row r="162" spans="2:65" s="1" customFormat="1" ht="16.5" customHeight="1" x14ac:dyDescent="0.2">
      <c r="B162" s="32"/>
      <c r="C162" s="131">
        <v>14</v>
      </c>
      <c r="D162" s="131" t="s">
        <v>161</v>
      </c>
      <c r="E162" s="132" t="s">
        <v>244</v>
      </c>
      <c r="F162" s="133" t="s">
        <v>245</v>
      </c>
      <c r="G162" s="134" t="s">
        <v>210</v>
      </c>
      <c r="H162" s="135">
        <v>0.92100000000000004</v>
      </c>
      <c r="I162" s="136"/>
      <c r="J162" s="137">
        <f>ROUND(I162*H162,2)</f>
        <v>0</v>
      </c>
      <c r="K162" s="133" t="s">
        <v>165</v>
      </c>
      <c r="L162" s="32"/>
      <c r="M162" s="138" t="s">
        <v>19</v>
      </c>
      <c r="N162" s="139" t="s">
        <v>47</v>
      </c>
      <c r="P162" s="140">
        <f>O162*H162</f>
        <v>0</v>
      </c>
      <c r="Q162" s="140">
        <v>1.0606199999999999</v>
      </c>
      <c r="R162" s="140">
        <f>Q162*H162</f>
        <v>0.97683101999999999</v>
      </c>
      <c r="S162" s="140">
        <v>0</v>
      </c>
      <c r="T162" s="141">
        <f>S162*H162</f>
        <v>0</v>
      </c>
      <c r="AR162" s="142" t="s">
        <v>166</v>
      </c>
      <c r="AT162" s="142" t="s">
        <v>161</v>
      </c>
      <c r="AU162" s="142" t="s">
        <v>85</v>
      </c>
      <c r="AY162" s="17" t="s">
        <v>159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7" t="s">
        <v>83</v>
      </c>
      <c r="BK162" s="143">
        <f>ROUND(I162*H162,2)</f>
        <v>0</v>
      </c>
      <c r="BL162" s="17" t="s">
        <v>166</v>
      </c>
      <c r="BM162" s="142" t="s">
        <v>246</v>
      </c>
    </row>
    <row r="163" spans="2:65" s="1" customFormat="1" x14ac:dyDescent="0.2">
      <c r="B163" s="32"/>
      <c r="D163" s="144" t="s">
        <v>168</v>
      </c>
      <c r="F163" s="145" t="s">
        <v>247</v>
      </c>
      <c r="I163" s="146"/>
      <c r="L163" s="32"/>
      <c r="M163" s="147"/>
      <c r="T163" s="51"/>
      <c r="AT163" s="17" t="s">
        <v>168</v>
      </c>
      <c r="AU163" s="17" t="s">
        <v>85</v>
      </c>
    </row>
    <row r="164" spans="2:65" s="12" customFormat="1" x14ac:dyDescent="0.2">
      <c r="B164" s="148"/>
      <c r="D164" s="149" t="s">
        <v>175</v>
      </c>
      <c r="E164" s="150" t="s">
        <v>19</v>
      </c>
      <c r="F164" s="151" t="s">
        <v>248</v>
      </c>
      <c r="H164" s="150" t="s">
        <v>19</v>
      </c>
      <c r="I164" s="152"/>
      <c r="L164" s="148"/>
      <c r="M164" s="153"/>
      <c r="T164" s="154"/>
      <c r="AT164" s="150" t="s">
        <v>175</v>
      </c>
      <c r="AU164" s="150" t="s">
        <v>85</v>
      </c>
      <c r="AV164" s="12" t="s">
        <v>83</v>
      </c>
      <c r="AW164" s="12" t="s">
        <v>36</v>
      </c>
      <c r="AX164" s="12" t="s">
        <v>76</v>
      </c>
      <c r="AY164" s="150" t="s">
        <v>159</v>
      </c>
    </row>
    <row r="165" spans="2:65" s="13" customFormat="1" x14ac:dyDescent="0.2">
      <c r="B165" s="155"/>
      <c r="D165" s="149" t="s">
        <v>175</v>
      </c>
      <c r="E165" s="156" t="s">
        <v>19</v>
      </c>
      <c r="F165" s="157" t="s">
        <v>249</v>
      </c>
      <c r="H165" s="158">
        <v>0.92100000000000004</v>
      </c>
      <c r="I165" s="159"/>
      <c r="L165" s="155"/>
      <c r="M165" s="160"/>
      <c r="T165" s="161"/>
      <c r="AT165" s="156" t="s">
        <v>175</v>
      </c>
      <c r="AU165" s="156" t="s">
        <v>85</v>
      </c>
      <c r="AV165" s="13" t="s">
        <v>85</v>
      </c>
      <c r="AW165" s="13" t="s">
        <v>36</v>
      </c>
      <c r="AX165" s="13" t="s">
        <v>76</v>
      </c>
      <c r="AY165" s="156" t="s">
        <v>159</v>
      </c>
    </row>
    <row r="166" spans="2:65" s="14" customFormat="1" x14ac:dyDescent="0.2">
      <c r="B166" s="162"/>
      <c r="D166" s="149" t="s">
        <v>175</v>
      </c>
      <c r="E166" s="163" t="s">
        <v>19</v>
      </c>
      <c r="F166" s="164" t="s">
        <v>179</v>
      </c>
      <c r="H166" s="165">
        <v>0.92100000000000004</v>
      </c>
      <c r="I166" s="166"/>
      <c r="L166" s="162"/>
      <c r="M166" s="167"/>
      <c r="T166" s="168"/>
      <c r="AT166" s="163" t="s">
        <v>175</v>
      </c>
      <c r="AU166" s="163" t="s">
        <v>85</v>
      </c>
      <c r="AV166" s="14" t="s">
        <v>166</v>
      </c>
      <c r="AW166" s="14" t="s">
        <v>36</v>
      </c>
      <c r="AX166" s="14" t="s">
        <v>83</v>
      </c>
      <c r="AY166" s="163" t="s">
        <v>159</v>
      </c>
    </row>
    <row r="167" spans="2:65" s="1" customFormat="1" ht="16.5" customHeight="1" x14ac:dyDescent="0.2">
      <c r="B167" s="32"/>
      <c r="C167" s="131">
        <v>15</v>
      </c>
      <c r="D167" s="131" t="s">
        <v>161</v>
      </c>
      <c r="E167" s="132" t="s">
        <v>251</v>
      </c>
      <c r="F167" s="133" t="s">
        <v>252</v>
      </c>
      <c r="G167" s="134" t="s">
        <v>172</v>
      </c>
      <c r="H167" s="135">
        <v>0.14000000000000001</v>
      </c>
      <c r="I167" s="136"/>
      <c r="J167" s="137">
        <f>ROUND(I167*H167,2)</f>
        <v>0</v>
      </c>
      <c r="K167" s="133" t="s">
        <v>165</v>
      </c>
      <c r="L167" s="32"/>
      <c r="M167" s="138" t="s">
        <v>19</v>
      </c>
      <c r="N167" s="139" t="s">
        <v>47</v>
      </c>
      <c r="P167" s="140">
        <f>O167*H167</f>
        <v>0</v>
      </c>
      <c r="Q167" s="140">
        <v>2.45329</v>
      </c>
      <c r="R167" s="140">
        <f>Q167*H167</f>
        <v>0.3434606</v>
      </c>
      <c r="S167" s="140">
        <v>0</v>
      </c>
      <c r="T167" s="141">
        <f>S167*H167</f>
        <v>0</v>
      </c>
      <c r="AR167" s="142" t="s">
        <v>166</v>
      </c>
      <c r="AT167" s="142" t="s">
        <v>161</v>
      </c>
      <c r="AU167" s="142" t="s">
        <v>85</v>
      </c>
      <c r="AY167" s="17" t="s">
        <v>159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7" t="s">
        <v>83</v>
      </c>
      <c r="BK167" s="143">
        <f>ROUND(I167*H167,2)</f>
        <v>0</v>
      </c>
      <c r="BL167" s="17" t="s">
        <v>166</v>
      </c>
      <c r="BM167" s="142" t="s">
        <v>253</v>
      </c>
    </row>
    <row r="168" spans="2:65" s="1" customFormat="1" x14ac:dyDescent="0.2">
      <c r="B168" s="32"/>
      <c r="D168" s="144" t="s">
        <v>168</v>
      </c>
      <c r="F168" s="145" t="s">
        <v>254</v>
      </c>
      <c r="I168" s="146"/>
      <c r="L168" s="32"/>
      <c r="M168" s="147"/>
      <c r="T168" s="51"/>
      <c r="AT168" s="17" t="s">
        <v>168</v>
      </c>
      <c r="AU168" s="17" t="s">
        <v>85</v>
      </c>
    </row>
    <row r="169" spans="2:65" s="12" customFormat="1" x14ac:dyDescent="0.2">
      <c r="B169" s="148"/>
      <c r="D169" s="149" t="s">
        <v>175</v>
      </c>
      <c r="E169" s="150" t="s">
        <v>19</v>
      </c>
      <c r="F169" s="151" t="s">
        <v>235</v>
      </c>
      <c r="H169" s="150" t="s">
        <v>19</v>
      </c>
      <c r="I169" s="152"/>
      <c r="L169" s="148"/>
      <c r="M169" s="153"/>
      <c r="T169" s="154"/>
      <c r="AT169" s="150" t="s">
        <v>175</v>
      </c>
      <c r="AU169" s="150" t="s">
        <v>85</v>
      </c>
      <c r="AV169" s="12" t="s">
        <v>83</v>
      </c>
      <c r="AW169" s="12" t="s">
        <v>36</v>
      </c>
      <c r="AX169" s="12" t="s">
        <v>76</v>
      </c>
      <c r="AY169" s="150" t="s">
        <v>159</v>
      </c>
    </row>
    <row r="170" spans="2:65" s="12" customFormat="1" x14ac:dyDescent="0.2">
      <c r="B170" s="148"/>
      <c r="D170" s="149" t="s">
        <v>175</v>
      </c>
      <c r="E170" s="150" t="s">
        <v>19</v>
      </c>
      <c r="F170" s="151" t="s">
        <v>177</v>
      </c>
      <c r="H170" s="150" t="s">
        <v>19</v>
      </c>
      <c r="I170" s="152"/>
      <c r="L170" s="148"/>
      <c r="M170" s="153"/>
      <c r="T170" s="154"/>
      <c r="AT170" s="150" t="s">
        <v>175</v>
      </c>
      <c r="AU170" s="150" t="s">
        <v>85</v>
      </c>
      <c r="AV170" s="12" t="s">
        <v>83</v>
      </c>
      <c r="AW170" s="12" t="s">
        <v>36</v>
      </c>
      <c r="AX170" s="12" t="s">
        <v>76</v>
      </c>
      <c r="AY170" s="150" t="s">
        <v>159</v>
      </c>
    </row>
    <row r="171" spans="2:65" s="13" customFormat="1" x14ac:dyDescent="0.2">
      <c r="B171" s="155"/>
      <c r="D171" s="149" t="s">
        <v>175</v>
      </c>
      <c r="E171" s="156" t="s">
        <v>19</v>
      </c>
      <c r="F171" s="157" t="s">
        <v>255</v>
      </c>
      <c r="H171" s="158">
        <v>0.14000000000000001</v>
      </c>
      <c r="I171" s="159"/>
      <c r="L171" s="155"/>
      <c r="M171" s="160"/>
      <c r="T171" s="161"/>
      <c r="AT171" s="156" t="s">
        <v>175</v>
      </c>
      <c r="AU171" s="156" t="s">
        <v>85</v>
      </c>
      <c r="AV171" s="13" t="s">
        <v>85</v>
      </c>
      <c r="AW171" s="13" t="s">
        <v>36</v>
      </c>
      <c r="AX171" s="13" t="s">
        <v>76</v>
      </c>
      <c r="AY171" s="156" t="s">
        <v>159</v>
      </c>
    </row>
    <row r="172" spans="2:65" s="14" customFormat="1" x14ac:dyDescent="0.2">
      <c r="B172" s="162"/>
      <c r="D172" s="149" t="s">
        <v>175</v>
      </c>
      <c r="E172" s="163" t="s">
        <v>19</v>
      </c>
      <c r="F172" s="164" t="s">
        <v>179</v>
      </c>
      <c r="H172" s="165">
        <v>0.14000000000000001</v>
      </c>
      <c r="I172" s="166"/>
      <c r="L172" s="162"/>
      <c r="M172" s="167"/>
      <c r="T172" s="168"/>
      <c r="AT172" s="163" t="s">
        <v>175</v>
      </c>
      <c r="AU172" s="163" t="s">
        <v>85</v>
      </c>
      <c r="AV172" s="14" t="s">
        <v>166</v>
      </c>
      <c r="AW172" s="14" t="s">
        <v>36</v>
      </c>
      <c r="AX172" s="14" t="s">
        <v>83</v>
      </c>
      <c r="AY172" s="163" t="s">
        <v>159</v>
      </c>
    </row>
    <row r="173" spans="2:65" s="1" customFormat="1" ht="16.5" customHeight="1" x14ac:dyDescent="0.2">
      <c r="B173" s="32"/>
      <c r="C173" s="131">
        <v>16</v>
      </c>
      <c r="D173" s="131" t="s">
        <v>161</v>
      </c>
      <c r="E173" s="132" t="s">
        <v>256</v>
      </c>
      <c r="F173" s="133" t="s">
        <v>257</v>
      </c>
      <c r="G173" s="134" t="s">
        <v>164</v>
      </c>
      <c r="H173" s="135">
        <v>1</v>
      </c>
      <c r="I173" s="136"/>
      <c r="J173" s="137">
        <f>ROUND(I173*H173,2)</f>
        <v>0</v>
      </c>
      <c r="K173" s="133" t="s">
        <v>165</v>
      </c>
      <c r="L173" s="32"/>
      <c r="M173" s="138" t="s">
        <v>19</v>
      </c>
      <c r="N173" s="139" t="s">
        <v>47</v>
      </c>
      <c r="P173" s="140">
        <f>O173*H173</f>
        <v>0</v>
      </c>
      <c r="Q173" s="140">
        <v>3.46E-3</v>
      </c>
      <c r="R173" s="140">
        <f>Q173*H173</f>
        <v>3.46E-3</v>
      </c>
      <c r="S173" s="140">
        <v>0</v>
      </c>
      <c r="T173" s="141">
        <f>S173*H173</f>
        <v>0</v>
      </c>
      <c r="AR173" s="142" t="s">
        <v>166</v>
      </c>
      <c r="AT173" s="142" t="s">
        <v>161</v>
      </c>
      <c r="AU173" s="142" t="s">
        <v>85</v>
      </c>
      <c r="AY173" s="17" t="s">
        <v>159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7" t="s">
        <v>83</v>
      </c>
      <c r="BK173" s="143">
        <f>ROUND(I173*H173,2)</f>
        <v>0</v>
      </c>
      <c r="BL173" s="17" t="s">
        <v>166</v>
      </c>
      <c r="BM173" s="142" t="s">
        <v>258</v>
      </c>
    </row>
    <row r="174" spans="2:65" s="1" customFormat="1" x14ac:dyDescent="0.2">
      <c r="B174" s="32"/>
      <c r="D174" s="144" t="s">
        <v>168</v>
      </c>
      <c r="F174" s="145" t="s">
        <v>259</v>
      </c>
      <c r="I174" s="146"/>
      <c r="L174" s="32"/>
      <c r="M174" s="147"/>
      <c r="T174" s="51"/>
      <c r="AT174" s="17" t="s">
        <v>168</v>
      </c>
      <c r="AU174" s="17" t="s">
        <v>85</v>
      </c>
    </row>
    <row r="175" spans="2:65" s="12" customFormat="1" x14ac:dyDescent="0.2">
      <c r="B175" s="148"/>
      <c r="D175" s="149" t="s">
        <v>175</v>
      </c>
      <c r="E175" s="150" t="s">
        <v>19</v>
      </c>
      <c r="F175" s="151" t="s">
        <v>235</v>
      </c>
      <c r="H175" s="150" t="s">
        <v>19</v>
      </c>
      <c r="I175" s="152"/>
      <c r="L175" s="148"/>
      <c r="M175" s="153"/>
      <c r="T175" s="154"/>
      <c r="AT175" s="150" t="s">
        <v>175</v>
      </c>
      <c r="AU175" s="150" t="s">
        <v>85</v>
      </c>
      <c r="AV175" s="12" t="s">
        <v>83</v>
      </c>
      <c r="AW175" s="12" t="s">
        <v>36</v>
      </c>
      <c r="AX175" s="12" t="s">
        <v>76</v>
      </c>
      <c r="AY175" s="150" t="s">
        <v>159</v>
      </c>
    </row>
    <row r="176" spans="2:65" s="12" customFormat="1" x14ac:dyDescent="0.2">
      <c r="B176" s="148"/>
      <c r="D176" s="149" t="s">
        <v>175</v>
      </c>
      <c r="E176" s="150" t="s">
        <v>19</v>
      </c>
      <c r="F176" s="151" t="s">
        <v>177</v>
      </c>
      <c r="H176" s="150" t="s">
        <v>19</v>
      </c>
      <c r="I176" s="152"/>
      <c r="L176" s="148"/>
      <c r="M176" s="153"/>
      <c r="T176" s="154"/>
      <c r="AT176" s="150" t="s">
        <v>175</v>
      </c>
      <c r="AU176" s="150" t="s">
        <v>85</v>
      </c>
      <c r="AV176" s="12" t="s">
        <v>83</v>
      </c>
      <c r="AW176" s="12" t="s">
        <v>36</v>
      </c>
      <c r="AX176" s="12" t="s">
        <v>76</v>
      </c>
      <c r="AY176" s="150" t="s">
        <v>159</v>
      </c>
    </row>
    <row r="177" spans="2:65" s="13" customFormat="1" x14ac:dyDescent="0.2">
      <c r="B177" s="155"/>
      <c r="D177" s="149" t="s">
        <v>175</v>
      </c>
      <c r="E177" s="156" t="s">
        <v>19</v>
      </c>
      <c r="F177" s="157" t="s">
        <v>260</v>
      </c>
      <c r="H177" s="158">
        <v>1</v>
      </c>
      <c r="I177" s="159"/>
      <c r="L177" s="155"/>
      <c r="M177" s="160"/>
      <c r="T177" s="161"/>
      <c r="AT177" s="156" t="s">
        <v>175</v>
      </c>
      <c r="AU177" s="156" t="s">
        <v>85</v>
      </c>
      <c r="AV177" s="13" t="s">
        <v>85</v>
      </c>
      <c r="AW177" s="13" t="s">
        <v>36</v>
      </c>
      <c r="AX177" s="13" t="s">
        <v>76</v>
      </c>
      <c r="AY177" s="156" t="s">
        <v>159</v>
      </c>
    </row>
    <row r="178" spans="2:65" s="14" customFormat="1" x14ac:dyDescent="0.2">
      <c r="B178" s="162"/>
      <c r="D178" s="149" t="s">
        <v>175</v>
      </c>
      <c r="E178" s="163" t="s">
        <v>19</v>
      </c>
      <c r="F178" s="164" t="s">
        <v>179</v>
      </c>
      <c r="H178" s="165">
        <v>1</v>
      </c>
      <c r="I178" s="166"/>
      <c r="L178" s="162"/>
      <c r="M178" s="167"/>
      <c r="T178" s="168"/>
      <c r="AT178" s="163" t="s">
        <v>175</v>
      </c>
      <c r="AU178" s="163" t="s">
        <v>85</v>
      </c>
      <c r="AV178" s="14" t="s">
        <v>166</v>
      </c>
      <c r="AW178" s="14" t="s">
        <v>36</v>
      </c>
      <c r="AX178" s="14" t="s">
        <v>83</v>
      </c>
      <c r="AY178" s="163" t="s">
        <v>159</v>
      </c>
    </row>
    <row r="179" spans="2:65" s="1" customFormat="1" ht="16.5" customHeight="1" x14ac:dyDescent="0.2">
      <c r="B179" s="32"/>
      <c r="C179" s="131">
        <v>17</v>
      </c>
      <c r="D179" s="131" t="s">
        <v>161</v>
      </c>
      <c r="E179" s="132" t="s">
        <v>262</v>
      </c>
      <c r="F179" s="133" t="s">
        <v>263</v>
      </c>
      <c r="G179" s="134" t="s">
        <v>164</v>
      </c>
      <c r="H179" s="135">
        <v>1</v>
      </c>
      <c r="I179" s="136"/>
      <c r="J179" s="137">
        <f>ROUND(I179*H179,2)</f>
        <v>0</v>
      </c>
      <c r="K179" s="133" t="s">
        <v>165</v>
      </c>
      <c r="L179" s="32"/>
      <c r="M179" s="138" t="s">
        <v>19</v>
      </c>
      <c r="N179" s="139" t="s">
        <v>47</v>
      </c>
      <c r="P179" s="140">
        <f>O179*H179</f>
        <v>0</v>
      </c>
      <c r="Q179" s="140">
        <v>0</v>
      </c>
      <c r="R179" s="140">
        <f>Q179*H179</f>
        <v>0</v>
      </c>
      <c r="S179" s="140">
        <v>0</v>
      </c>
      <c r="T179" s="141">
        <f>S179*H179</f>
        <v>0</v>
      </c>
      <c r="AR179" s="142" t="s">
        <v>166</v>
      </c>
      <c r="AT179" s="142" t="s">
        <v>161</v>
      </c>
      <c r="AU179" s="142" t="s">
        <v>85</v>
      </c>
      <c r="AY179" s="17" t="s">
        <v>159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7" t="s">
        <v>83</v>
      </c>
      <c r="BK179" s="143">
        <f>ROUND(I179*H179,2)</f>
        <v>0</v>
      </c>
      <c r="BL179" s="17" t="s">
        <v>166</v>
      </c>
      <c r="BM179" s="142" t="s">
        <v>264</v>
      </c>
    </row>
    <row r="180" spans="2:65" s="1" customFormat="1" x14ac:dyDescent="0.2">
      <c r="B180" s="32"/>
      <c r="D180" s="144" t="s">
        <v>168</v>
      </c>
      <c r="F180" s="145" t="s">
        <v>265</v>
      </c>
      <c r="I180" s="146"/>
      <c r="L180" s="32"/>
      <c r="M180" s="147"/>
      <c r="T180" s="51"/>
      <c r="AT180" s="17" t="s">
        <v>168</v>
      </c>
      <c r="AU180" s="17" t="s">
        <v>85</v>
      </c>
    </row>
    <row r="181" spans="2:65" s="11" customFormat="1" ht="22.95" customHeight="1" x14ac:dyDescent="0.25">
      <c r="B181" s="119"/>
      <c r="D181" s="120" t="s">
        <v>75</v>
      </c>
      <c r="E181" s="129" t="s">
        <v>180</v>
      </c>
      <c r="F181" s="129" t="s">
        <v>266</v>
      </c>
      <c r="I181" s="122"/>
      <c r="J181" s="130">
        <f>BK181</f>
        <v>0</v>
      </c>
      <c r="L181" s="119"/>
      <c r="M181" s="124"/>
      <c r="P181" s="125">
        <f>SUM(P182:P309)</f>
        <v>0</v>
      </c>
      <c r="R181" s="125">
        <f>SUM(R182:R309)</f>
        <v>156.43412604000002</v>
      </c>
      <c r="T181" s="126">
        <f>SUM(T182:T309)</f>
        <v>0</v>
      </c>
      <c r="AR181" s="120" t="s">
        <v>83</v>
      </c>
      <c r="AT181" s="127" t="s">
        <v>75</v>
      </c>
      <c r="AU181" s="127" t="s">
        <v>83</v>
      </c>
      <c r="AY181" s="120" t="s">
        <v>159</v>
      </c>
      <c r="BK181" s="128">
        <f>SUM(BK182:BK309)</f>
        <v>0</v>
      </c>
    </row>
    <row r="182" spans="2:65" s="1" customFormat="1" ht="24.15" customHeight="1" x14ac:dyDescent="0.2">
      <c r="B182" s="32"/>
      <c r="C182" s="131">
        <v>18</v>
      </c>
      <c r="D182" s="131" t="s">
        <v>161</v>
      </c>
      <c r="E182" s="132" t="s">
        <v>268</v>
      </c>
      <c r="F182" s="133" t="s">
        <v>269</v>
      </c>
      <c r="G182" s="134" t="s">
        <v>172</v>
      </c>
      <c r="H182" s="135">
        <v>0.34399999999999997</v>
      </c>
      <c r="I182" s="136"/>
      <c r="J182" s="137">
        <f>ROUND(I182*H182,2)</f>
        <v>0</v>
      </c>
      <c r="K182" s="133" t="s">
        <v>165</v>
      </c>
      <c r="L182" s="32"/>
      <c r="M182" s="138" t="s">
        <v>19</v>
      </c>
      <c r="N182" s="139" t="s">
        <v>47</v>
      </c>
      <c r="P182" s="140">
        <f>O182*H182</f>
        <v>0</v>
      </c>
      <c r="Q182" s="140">
        <v>1.8774999999999999</v>
      </c>
      <c r="R182" s="140">
        <f>Q182*H182</f>
        <v>0.64585999999999988</v>
      </c>
      <c r="S182" s="140">
        <v>0</v>
      </c>
      <c r="T182" s="141">
        <f>S182*H182</f>
        <v>0</v>
      </c>
      <c r="AR182" s="142" t="s">
        <v>166</v>
      </c>
      <c r="AT182" s="142" t="s">
        <v>161</v>
      </c>
      <c r="AU182" s="142" t="s">
        <v>85</v>
      </c>
      <c r="AY182" s="17" t="s">
        <v>159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7" t="s">
        <v>83</v>
      </c>
      <c r="BK182" s="143">
        <f>ROUND(I182*H182,2)</f>
        <v>0</v>
      </c>
      <c r="BL182" s="17" t="s">
        <v>166</v>
      </c>
      <c r="BM182" s="142" t="s">
        <v>270</v>
      </c>
    </row>
    <row r="183" spans="2:65" s="1" customFormat="1" x14ac:dyDescent="0.2">
      <c r="B183" s="32"/>
      <c r="D183" s="144" t="s">
        <v>168</v>
      </c>
      <c r="F183" s="145" t="s">
        <v>271</v>
      </c>
      <c r="I183" s="146"/>
      <c r="L183" s="32"/>
      <c r="M183" s="147"/>
      <c r="T183" s="51"/>
      <c r="AT183" s="17" t="s">
        <v>168</v>
      </c>
      <c r="AU183" s="17" t="s">
        <v>85</v>
      </c>
    </row>
    <row r="184" spans="2:65" s="12" customFormat="1" x14ac:dyDescent="0.2">
      <c r="B184" s="148"/>
      <c r="D184" s="149" t="s">
        <v>175</v>
      </c>
      <c r="E184" s="150" t="s">
        <v>19</v>
      </c>
      <c r="F184" s="151" t="s">
        <v>272</v>
      </c>
      <c r="H184" s="150" t="s">
        <v>19</v>
      </c>
      <c r="I184" s="152"/>
      <c r="L184" s="148"/>
      <c r="M184" s="153"/>
      <c r="T184" s="154"/>
      <c r="AT184" s="150" t="s">
        <v>175</v>
      </c>
      <c r="AU184" s="150" t="s">
        <v>85</v>
      </c>
      <c r="AV184" s="12" t="s">
        <v>83</v>
      </c>
      <c r="AW184" s="12" t="s">
        <v>36</v>
      </c>
      <c r="AX184" s="12" t="s">
        <v>76</v>
      </c>
      <c r="AY184" s="150" t="s">
        <v>159</v>
      </c>
    </row>
    <row r="185" spans="2:65" s="12" customFormat="1" x14ac:dyDescent="0.2">
      <c r="B185" s="148"/>
      <c r="D185" s="149" t="s">
        <v>175</v>
      </c>
      <c r="E185" s="150" t="s">
        <v>19</v>
      </c>
      <c r="F185" s="151" t="s">
        <v>273</v>
      </c>
      <c r="H185" s="150" t="s">
        <v>19</v>
      </c>
      <c r="I185" s="152"/>
      <c r="L185" s="148"/>
      <c r="M185" s="153"/>
      <c r="T185" s="154"/>
      <c r="AT185" s="150" t="s">
        <v>175</v>
      </c>
      <c r="AU185" s="150" t="s">
        <v>85</v>
      </c>
      <c r="AV185" s="12" t="s">
        <v>83</v>
      </c>
      <c r="AW185" s="12" t="s">
        <v>36</v>
      </c>
      <c r="AX185" s="12" t="s">
        <v>76</v>
      </c>
      <c r="AY185" s="150" t="s">
        <v>159</v>
      </c>
    </row>
    <row r="186" spans="2:65" s="13" customFormat="1" x14ac:dyDescent="0.2">
      <c r="B186" s="155"/>
      <c r="D186" s="149" t="s">
        <v>175</v>
      </c>
      <c r="E186" s="156" t="s">
        <v>19</v>
      </c>
      <c r="F186" s="157" t="s">
        <v>274</v>
      </c>
      <c r="H186" s="158">
        <v>0.34399999999999997</v>
      </c>
      <c r="I186" s="159"/>
      <c r="L186" s="155"/>
      <c r="M186" s="160"/>
      <c r="T186" s="161"/>
      <c r="AT186" s="156" t="s">
        <v>175</v>
      </c>
      <c r="AU186" s="156" t="s">
        <v>85</v>
      </c>
      <c r="AV186" s="13" t="s">
        <v>85</v>
      </c>
      <c r="AW186" s="13" t="s">
        <v>36</v>
      </c>
      <c r="AX186" s="13" t="s">
        <v>76</v>
      </c>
      <c r="AY186" s="156" t="s">
        <v>159</v>
      </c>
    </row>
    <row r="187" spans="2:65" s="14" customFormat="1" x14ac:dyDescent="0.2">
      <c r="B187" s="162"/>
      <c r="D187" s="149" t="s">
        <v>175</v>
      </c>
      <c r="E187" s="163" t="s">
        <v>19</v>
      </c>
      <c r="F187" s="164" t="s">
        <v>179</v>
      </c>
      <c r="H187" s="165">
        <v>0.34399999999999997</v>
      </c>
      <c r="I187" s="166"/>
      <c r="L187" s="162"/>
      <c r="M187" s="167"/>
      <c r="T187" s="168"/>
      <c r="AT187" s="163" t="s">
        <v>175</v>
      </c>
      <c r="AU187" s="163" t="s">
        <v>85</v>
      </c>
      <c r="AV187" s="14" t="s">
        <v>166</v>
      </c>
      <c r="AW187" s="14" t="s">
        <v>36</v>
      </c>
      <c r="AX187" s="14" t="s">
        <v>83</v>
      </c>
      <c r="AY187" s="163" t="s">
        <v>159</v>
      </c>
    </row>
    <row r="188" spans="2:65" s="1" customFormat="1" ht="24.15" customHeight="1" x14ac:dyDescent="0.2">
      <c r="B188" s="32"/>
      <c r="C188" s="131">
        <v>19</v>
      </c>
      <c r="D188" s="131" t="s">
        <v>161</v>
      </c>
      <c r="E188" s="132" t="s">
        <v>276</v>
      </c>
      <c r="F188" s="133" t="s">
        <v>277</v>
      </c>
      <c r="G188" s="134" t="s">
        <v>172</v>
      </c>
      <c r="H188" s="135">
        <v>1.456</v>
      </c>
      <c r="I188" s="136"/>
      <c r="J188" s="137">
        <f>ROUND(I188*H188,2)</f>
        <v>0</v>
      </c>
      <c r="K188" s="133" t="s">
        <v>165</v>
      </c>
      <c r="L188" s="32"/>
      <c r="M188" s="138" t="s">
        <v>19</v>
      </c>
      <c r="N188" s="139" t="s">
        <v>47</v>
      </c>
      <c r="P188" s="140">
        <f>O188*H188</f>
        <v>0</v>
      </c>
      <c r="Q188" s="140">
        <v>1.8774999999999999</v>
      </c>
      <c r="R188" s="140">
        <f>Q188*H188</f>
        <v>2.7336399999999998</v>
      </c>
      <c r="S188" s="140">
        <v>0</v>
      </c>
      <c r="T188" s="141">
        <f>S188*H188</f>
        <v>0</v>
      </c>
      <c r="AR188" s="142" t="s">
        <v>166</v>
      </c>
      <c r="AT188" s="142" t="s">
        <v>161</v>
      </c>
      <c r="AU188" s="142" t="s">
        <v>85</v>
      </c>
      <c r="AY188" s="17" t="s">
        <v>159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7" t="s">
        <v>83</v>
      </c>
      <c r="BK188" s="143">
        <f>ROUND(I188*H188,2)</f>
        <v>0</v>
      </c>
      <c r="BL188" s="17" t="s">
        <v>166</v>
      </c>
      <c r="BM188" s="142" t="s">
        <v>278</v>
      </c>
    </row>
    <row r="189" spans="2:65" s="1" customFormat="1" x14ac:dyDescent="0.2">
      <c r="B189" s="32"/>
      <c r="D189" s="144" t="s">
        <v>168</v>
      </c>
      <c r="F189" s="145" t="s">
        <v>279</v>
      </c>
      <c r="I189" s="146"/>
      <c r="L189" s="32"/>
      <c r="M189" s="147"/>
      <c r="T189" s="51"/>
      <c r="AT189" s="17" t="s">
        <v>168</v>
      </c>
      <c r="AU189" s="17" t="s">
        <v>85</v>
      </c>
    </row>
    <row r="190" spans="2:65" s="12" customFormat="1" x14ac:dyDescent="0.2">
      <c r="B190" s="148"/>
      <c r="D190" s="149" t="s">
        <v>175</v>
      </c>
      <c r="E190" s="150" t="s">
        <v>19</v>
      </c>
      <c r="F190" s="151" t="s">
        <v>272</v>
      </c>
      <c r="H190" s="150" t="s">
        <v>19</v>
      </c>
      <c r="I190" s="152"/>
      <c r="L190" s="148"/>
      <c r="M190" s="153"/>
      <c r="T190" s="154"/>
      <c r="AT190" s="150" t="s">
        <v>175</v>
      </c>
      <c r="AU190" s="150" t="s">
        <v>85</v>
      </c>
      <c r="AV190" s="12" t="s">
        <v>83</v>
      </c>
      <c r="AW190" s="12" t="s">
        <v>36</v>
      </c>
      <c r="AX190" s="12" t="s">
        <v>76</v>
      </c>
      <c r="AY190" s="150" t="s">
        <v>159</v>
      </c>
    </row>
    <row r="191" spans="2:65" s="12" customFormat="1" x14ac:dyDescent="0.2">
      <c r="B191" s="148"/>
      <c r="D191" s="149" t="s">
        <v>175</v>
      </c>
      <c r="E191" s="150" t="s">
        <v>19</v>
      </c>
      <c r="F191" s="151" t="s">
        <v>273</v>
      </c>
      <c r="H191" s="150" t="s">
        <v>19</v>
      </c>
      <c r="I191" s="152"/>
      <c r="L191" s="148"/>
      <c r="M191" s="153"/>
      <c r="T191" s="154"/>
      <c r="AT191" s="150" t="s">
        <v>175</v>
      </c>
      <c r="AU191" s="150" t="s">
        <v>85</v>
      </c>
      <c r="AV191" s="12" t="s">
        <v>83</v>
      </c>
      <c r="AW191" s="12" t="s">
        <v>36</v>
      </c>
      <c r="AX191" s="12" t="s">
        <v>76</v>
      </c>
      <c r="AY191" s="150" t="s">
        <v>159</v>
      </c>
    </row>
    <row r="192" spans="2:65" s="13" customFormat="1" x14ac:dyDescent="0.2">
      <c r="B192" s="155"/>
      <c r="D192" s="149" t="s">
        <v>175</v>
      </c>
      <c r="E192" s="156" t="s">
        <v>19</v>
      </c>
      <c r="F192" s="157" t="s">
        <v>280</v>
      </c>
      <c r="H192" s="158">
        <v>0.59899999999999998</v>
      </c>
      <c r="I192" s="159"/>
      <c r="L192" s="155"/>
      <c r="M192" s="160"/>
      <c r="T192" s="161"/>
      <c r="AT192" s="156" t="s">
        <v>175</v>
      </c>
      <c r="AU192" s="156" t="s">
        <v>85</v>
      </c>
      <c r="AV192" s="13" t="s">
        <v>85</v>
      </c>
      <c r="AW192" s="13" t="s">
        <v>36</v>
      </c>
      <c r="AX192" s="13" t="s">
        <v>76</v>
      </c>
      <c r="AY192" s="156" t="s">
        <v>159</v>
      </c>
    </row>
    <row r="193" spans="2:65" s="13" customFormat="1" x14ac:dyDescent="0.2">
      <c r="B193" s="155"/>
      <c r="D193" s="149" t="s">
        <v>175</v>
      </c>
      <c r="E193" s="156" t="s">
        <v>19</v>
      </c>
      <c r="F193" s="157" t="s">
        <v>281</v>
      </c>
      <c r="H193" s="158">
        <v>0.85699999999999998</v>
      </c>
      <c r="I193" s="159"/>
      <c r="L193" s="155"/>
      <c r="M193" s="160"/>
      <c r="T193" s="161"/>
      <c r="AT193" s="156" t="s">
        <v>175</v>
      </c>
      <c r="AU193" s="156" t="s">
        <v>85</v>
      </c>
      <c r="AV193" s="13" t="s">
        <v>85</v>
      </c>
      <c r="AW193" s="13" t="s">
        <v>36</v>
      </c>
      <c r="AX193" s="13" t="s">
        <v>76</v>
      </c>
      <c r="AY193" s="156" t="s">
        <v>159</v>
      </c>
    </row>
    <row r="194" spans="2:65" s="14" customFormat="1" x14ac:dyDescent="0.2">
      <c r="B194" s="162"/>
      <c r="D194" s="149" t="s">
        <v>175</v>
      </c>
      <c r="E194" s="163" t="s">
        <v>19</v>
      </c>
      <c r="F194" s="164" t="s">
        <v>179</v>
      </c>
      <c r="H194" s="165">
        <v>1.456</v>
      </c>
      <c r="I194" s="166"/>
      <c r="L194" s="162"/>
      <c r="M194" s="167"/>
      <c r="T194" s="168"/>
      <c r="AT194" s="163" t="s">
        <v>175</v>
      </c>
      <c r="AU194" s="163" t="s">
        <v>85</v>
      </c>
      <c r="AV194" s="14" t="s">
        <v>166</v>
      </c>
      <c r="AW194" s="14" t="s">
        <v>36</v>
      </c>
      <c r="AX194" s="14" t="s">
        <v>83</v>
      </c>
      <c r="AY194" s="163" t="s">
        <v>159</v>
      </c>
    </row>
    <row r="195" spans="2:65" s="1" customFormat="1" ht="24.15" customHeight="1" x14ac:dyDescent="0.2">
      <c r="B195" s="32"/>
      <c r="C195" s="131">
        <v>20</v>
      </c>
      <c r="D195" s="131" t="s">
        <v>161</v>
      </c>
      <c r="E195" s="132" t="s">
        <v>283</v>
      </c>
      <c r="F195" s="133" t="s">
        <v>284</v>
      </c>
      <c r="G195" s="134" t="s">
        <v>172</v>
      </c>
      <c r="H195" s="135">
        <v>0.9</v>
      </c>
      <c r="I195" s="136"/>
      <c r="J195" s="137">
        <f>ROUND(I195*H195,2)</f>
        <v>0</v>
      </c>
      <c r="K195" s="133" t="s">
        <v>165</v>
      </c>
      <c r="L195" s="32"/>
      <c r="M195" s="138" t="s">
        <v>19</v>
      </c>
      <c r="N195" s="139" t="s">
        <v>47</v>
      </c>
      <c r="P195" s="140">
        <f>O195*H195</f>
        <v>0</v>
      </c>
      <c r="Q195" s="140">
        <v>2.3305500000000001</v>
      </c>
      <c r="R195" s="140">
        <f>Q195*H195</f>
        <v>2.0974950000000003</v>
      </c>
      <c r="S195" s="140">
        <v>0</v>
      </c>
      <c r="T195" s="141">
        <f>S195*H195</f>
        <v>0</v>
      </c>
      <c r="AR195" s="142" t="s">
        <v>166</v>
      </c>
      <c r="AT195" s="142" t="s">
        <v>161</v>
      </c>
      <c r="AU195" s="142" t="s">
        <v>85</v>
      </c>
      <c r="AY195" s="17" t="s">
        <v>159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7" t="s">
        <v>83</v>
      </c>
      <c r="BK195" s="143">
        <f>ROUND(I195*H195,2)</f>
        <v>0</v>
      </c>
      <c r="BL195" s="17" t="s">
        <v>166</v>
      </c>
      <c r="BM195" s="142" t="s">
        <v>285</v>
      </c>
    </row>
    <row r="196" spans="2:65" s="1" customFormat="1" x14ac:dyDescent="0.2">
      <c r="B196" s="32"/>
      <c r="D196" s="144" t="s">
        <v>168</v>
      </c>
      <c r="F196" s="145" t="s">
        <v>286</v>
      </c>
      <c r="I196" s="146"/>
      <c r="L196" s="32"/>
      <c r="M196" s="147"/>
      <c r="T196" s="51"/>
      <c r="AT196" s="17" t="s">
        <v>168</v>
      </c>
      <c r="AU196" s="17" t="s">
        <v>85</v>
      </c>
    </row>
    <row r="197" spans="2:65" s="12" customFormat="1" x14ac:dyDescent="0.2">
      <c r="B197" s="148"/>
      <c r="D197" s="149" t="s">
        <v>175</v>
      </c>
      <c r="E197" s="150" t="s">
        <v>19</v>
      </c>
      <c r="F197" s="151" t="s">
        <v>235</v>
      </c>
      <c r="H197" s="150" t="s">
        <v>19</v>
      </c>
      <c r="I197" s="152"/>
      <c r="L197" s="148"/>
      <c r="M197" s="153"/>
      <c r="T197" s="154"/>
      <c r="AT197" s="150" t="s">
        <v>175</v>
      </c>
      <c r="AU197" s="150" t="s">
        <v>85</v>
      </c>
      <c r="AV197" s="12" t="s">
        <v>83</v>
      </c>
      <c r="AW197" s="12" t="s">
        <v>36</v>
      </c>
      <c r="AX197" s="12" t="s">
        <v>76</v>
      </c>
      <c r="AY197" s="150" t="s">
        <v>159</v>
      </c>
    </row>
    <row r="198" spans="2:65" s="12" customFormat="1" x14ac:dyDescent="0.2">
      <c r="B198" s="148"/>
      <c r="D198" s="149" t="s">
        <v>175</v>
      </c>
      <c r="E198" s="150" t="s">
        <v>19</v>
      </c>
      <c r="F198" s="151" t="s">
        <v>177</v>
      </c>
      <c r="H198" s="150" t="s">
        <v>19</v>
      </c>
      <c r="I198" s="152"/>
      <c r="L198" s="148"/>
      <c r="M198" s="153"/>
      <c r="T198" s="154"/>
      <c r="AT198" s="150" t="s">
        <v>175</v>
      </c>
      <c r="AU198" s="150" t="s">
        <v>85</v>
      </c>
      <c r="AV198" s="12" t="s">
        <v>83</v>
      </c>
      <c r="AW198" s="12" t="s">
        <v>36</v>
      </c>
      <c r="AX198" s="12" t="s">
        <v>76</v>
      </c>
      <c r="AY198" s="150" t="s">
        <v>159</v>
      </c>
    </row>
    <row r="199" spans="2:65" s="12" customFormat="1" x14ac:dyDescent="0.2">
      <c r="B199" s="148"/>
      <c r="D199" s="149" t="s">
        <v>175</v>
      </c>
      <c r="E199" s="150" t="s">
        <v>19</v>
      </c>
      <c r="F199" s="151" t="s">
        <v>287</v>
      </c>
      <c r="H199" s="150" t="s">
        <v>19</v>
      </c>
      <c r="I199" s="152"/>
      <c r="L199" s="148"/>
      <c r="M199" s="153"/>
      <c r="T199" s="154"/>
      <c r="AT199" s="150" t="s">
        <v>175</v>
      </c>
      <c r="AU199" s="150" t="s">
        <v>85</v>
      </c>
      <c r="AV199" s="12" t="s">
        <v>83</v>
      </c>
      <c r="AW199" s="12" t="s">
        <v>36</v>
      </c>
      <c r="AX199" s="12" t="s">
        <v>76</v>
      </c>
      <c r="AY199" s="150" t="s">
        <v>159</v>
      </c>
    </row>
    <row r="200" spans="2:65" s="13" customFormat="1" x14ac:dyDescent="0.2">
      <c r="B200" s="155"/>
      <c r="D200" s="149" t="s">
        <v>175</v>
      </c>
      <c r="E200" s="156" t="s">
        <v>19</v>
      </c>
      <c r="F200" s="157" t="s">
        <v>288</v>
      </c>
      <c r="H200" s="158">
        <v>0.9</v>
      </c>
      <c r="I200" s="159"/>
      <c r="L200" s="155"/>
      <c r="M200" s="160"/>
      <c r="T200" s="161"/>
      <c r="AT200" s="156" t="s">
        <v>175</v>
      </c>
      <c r="AU200" s="156" t="s">
        <v>85</v>
      </c>
      <c r="AV200" s="13" t="s">
        <v>85</v>
      </c>
      <c r="AW200" s="13" t="s">
        <v>36</v>
      </c>
      <c r="AX200" s="13" t="s">
        <v>76</v>
      </c>
      <c r="AY200" s="156" t="s">
        <v>159</v>
      </c>
    </row>
    <row r="201" spans="2:65" s="14" customFormat="1" x14ac:dyDescent="0.2">
      <c r="B201" s="162"/>
      <c r="D201" s="149" t="s">
        <v>175</v>
      </c>
      <c r="E201" s="163" t="s">
        <v>19</v>
      </c>
      <c r="F201" s="164" t="s">
        <v>179</v>
      </c>
      <c r="H201" s="165">
        <v>0.9</v>
      </c>
      <c r="I201" s="166"/>
      <c r="L201" s="162"/>
      <c r="M201" s="167"/>
      <c r="T201" s="168"/>
      <c r="AT201" s="163" t="s">
        <v>175</v>
      </c>
      <c r="AU201" s="163" t="s">
        <v>85</v>
      </c>
      <c r="AV201" s="14" t="s">
        <v>166</v>
      </c>
      <c r="AW201" s="14" t="s">
        <v>36</v>
      </c>
      <c r="AX201" s="14" t="s">
        <v>83</v>
      </c>
      <c r="AY201" s="163" t="s">
        <v>159</v>
      </c>
    </row>
    <row r="202" spans="2:65" s="1" customFormat="1" ht="21.75" customHeight="1" x14ac:dyDescent="0.2">
      <c r="B202" s="32"/>
      <c r="C202" s="131">
        <v>21</v>
      </c>
      <c r="D202" s="131" t="s">
        <v>161</v>
      </c>
      <c r="E202" s="132" t="s">
        <v>290</v>
      </c>
      <c r="F202" s="133" t="s">
        <v>291</v>
      </c>
      <c r="G202" s="134" t="s">
        <v>172</v>
      </c>
      <c r="H202" s="135">
        <v>64.744</v>
      </c>
      <c r="I202" s="136"/>
      <c r="J202" s="137">
        <f>ROUND(I202*H202,2)</f>
        <v>0</v>
      </c>
      <c r="K202" s="133" t="s">
        <v>165</v>
      </c>
      <c r="L202" s="32"/>
      <c r="M202" s="138" t="s">
        <v>19</v>
      </c>
      <c r="N202" s="139" t="s">
        <v>47</v>
      </c>
      <c r="P202" s="140">
        <f>O202*H202</f>
        <v>0</v>
      </c>
      <c r="Q202" s="140">
        <v>1.6627000000000001</v>
      </c>
      <c r="R202" s="140">
        <f>Q202*H202</f>
        <v>107.6498488</v>
      </c>
      <c r="S202" s="140">
        <v>0</v>
      </c>
      <c r="T202" s="141">
        <f>S202*H202</f>
        <v>0</v>
      </c>
      <c r="AR202" s="142" t="s">
        <v>166</v>
      </c>
      <c r="AT202" s="142" t="s">
        <v>161</v>
      </c>
      <c r="AU202" s="142" t="s">
        <v>85</v>
      </c>
      <c r="AY202" s="17" t="s">
        <v>159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7" t="s">
        <v>83</v>
      </c>
      <c r="BK202" s="143">
        <f>ROUND(I202*H202,2)</f>
        <v>0</v>
      </c>
      <c r="BL202" s="17" t="s">
        <v>166</v>
      </c>
      <c r="BM202" s="142" t="s">
        <v>292</v>
      </c>
    </row>
    <row r="203" spans="2:65" s="1" customFormat="1" x14ac:dyDescent="0.2">
      <c r="B203" s="32"/>
      <c r="D203" s="144" t="s">
        <v>168</v>
      </c>
      <c r="F203" s="145" t="s">
        <v>293</v>
      </c>
      <c r="I203" s="146"/>
      <c r="L203" s="32"/>
      <c r="M203" s="147"/>
      <c r="T203" s="51"/>
      <c r="AT203" s="17" t="s">
        <v>168</v>
      </c>
      <c r="AU203" s="17" t="s">
        <v>85</v>
      </c>
    </row>
    <row r="204" spans="2:65" s="12" customFormat="1" x14ac:dyDescent="0.2">
      <c r="B204" s="148"/>
      <c r="D204" s="149" t="s">
        <v>175</v>
      </c>
      <c r="E204" s="150" t="s">
        <v>19</v>
      </c>
      <c r="F204" s="151" t="s">
        <v>227</v>
      </c>
      <c r="H204" s="150" t="s">
        <v>19</v>
      </c>
      <c r="I204" s="152"/>
      <c r="L204" s="148"/>
      <c r="M204" s="153"/>
      <c r="T204" s="154"/>
      <c r="AT204" s="150" t="s">
        <v>175</v>
      </c>
      <c r="AU204" s="150" t="s">
        <v>85</v>
      </c>
      <c r="AV204" s="12" t="s">
        <v>83</v>
      </c>
      <c r="AW204" s="12" t="s">
        <v>36</v>
      </c>
      <c r="AX204" s="12" t="s">
        <v>76</v>
      </c>
      <c r="AY204" s="150" t="s">
        <v>159</v>
      </c>
    </row>
    <row r="205" spans="2:65" s="12" customFormat="1" x14ac:dyDescent="0.2">
      <c r="B205" s="148"/>
      <c r="D205" s="149" t="s">
        <v>175</v>
      </c>
      <c r="E205" s="150" t="s">
        <v>19</v>
      </c>
      <c r="F205" s="151" t="s">
        <v>294</v>
      </c>
      <c r="H205" s="150" t="s">
        <v>19</v>
      </c>
      <c r="I205" s="152"/>
      <c r="L205" s="148"/>
      <c r="M205" s="153"/>
      <c r="T205" s="154"/>
      <c r="AT205" s="150" t="s">
        <v>175</v>
      </c>
      <c r="AU205" s="150" t="s">
        <v>85</v>
      </c>
      <c r="AV205" s="12" t="s">
        <v>83</v>
      </c>
      <c r="AW205" s="12" t="s">
        <v>36</v>
      </c>
      <c r="AX205" s="12" t="s">
        <v>76</v>
      </c>
      <c r="AY205" s="150" t="s">
        <v>159</v>
      </c>
    </row>
    <row r="206" spans="2:65" s="12" customFormat="1" x14ac:dyDescent="0.2">
      <c r="B206" s="148"/>
      <c r="D206" s="149" t="s">
        <v>175</v>
      </c>
      <c r="E206" s="150" t="s">
        <v>19</v>
      </c>
      <c r="F206" s="151" t="s">
        <v>295</v>
      </c>
      <c r="H206" s="150" t="s">
        <v>19</v>
      </c>
      <c r="I206" s="152"/>
      <c r="L206" s="148"/>
      <c r="M206" s="153"/>
      <c r="T206" s="154"/>
      <c r="AT206" s="150" t="s">
        <v>175</v>
      </c>
      <c r="AU206" s="150" t="s">
        <v>85</v>
      </c>
      <c r="AV206" s="12" t="s">
        <v>83</v>
      </c>
      <c r="AW206" s="12" t="s">
        <v>36</v>
      </c>
      <c r="AX206" s="12" t="s">
        <v>76</v>
      </c>
      <c r="AY206" s="150" t="s">
        <v>159</v>
      </c>
    </row>
    <row r="207" spans="2:65" s="13" customFormat="1" x14ac:dyDescent="0.2">
      <c r="B207" s="155"/>
      <c r="D207" s="149" t="s">
        <v>175</v>
      </c>
      <c r="E207" s="156" t="s">
        <v>19</v>
      </c>
      <c r="F207" s="157" t="s">
        <v>296</v>
      </c>
      <c r="H207" s="158">
        <v>0.79900000000000004</v>
      </c>
      <c r="I207" s="159"/>
      <c r="L207" s="155"/>
      <c r="M207" s="160"/>
      <c r="T207" s="161"/>
      <c r="AT207" s="156" t="s">
        <v>175</v>
      </c>
      <c r="AU207" s="156" t="s">
        <v>85</v>
      </c>
      <c r="AV207" s="13" t="s">
        <v>85</v>
      </c>
      <c r="AW207" s="13" t="s">
        <v>36</v>
      </c>
      <c r="AX207" s="13" t="s">
        <v>76</v>
      </c>
      <c r="AY207" s="156" t="s">
        <v>159</v>
      </c>
    </row>
    <row r="208" spans="2:65" s="12" customFormat="1" x14ac:dyDescent="0.2">
      <c r="B208" s="148"/>
      <c r="D208" s="149" t="s">
        <v>175</v>
      </c>
      <c r="E208" s="150" t="s">
        <v>19</v>
      </c>
      <c r="F208" s="151" t="s">
        <v>235</v>
      </c>
      <c r="H208" s="150" t="s">
        <v>19</v>
      </c>
      <c r="I208" s="152"/>
      <c r="L208" s="148"/>
      <c r="M208" s="153"/>
      <c r="T208" s="154"/>
      <c r="AT208" s="150" t="s">
        <v>175</v>
      </c>
      <c r="AU208" s="150" t="s">
        <v>85</v>
      </c>
      <c r="AV208" s="12" t="s">
        <v>83</v>
      </c>
      <c r="AW208" s="12" t="s">
        <v>36</v>
      </c>
      <c r="AX208" s="12" t="s">
        <v>76</v>
      </c>
      <c r="AY208" s="150" t="s">
        <v>159</v>
      </c>
    </row>
    <row r="209" spans="2:65" s="12" customFormat="1" x14ac:dyDescent="0.2">
      <c r="B209" s="148"/>
      <c r="D209" s="149" t="s">
        <v>175</v>
      </c>
      <c r="E209" s="150" t="s">
        <v>19</v>
      </c>
      <c r="F209" s="151" t="s">
        <v>177</v>
      </c>
      <c r="H209" s="150" t="s">
        <v>19</v>
      </c>
      <c r="I209" s="152"/>
      <c r="L209" s="148"/>
      <c r="M209" s="153"/>
      <c r="T209" s="154"/>
      <c r="AT209" s="150" t="s">
        <v>175</v>
      </c>
      <c r="AU209" s="150" t="s">
        <v>85</v>
      </c>
      <c r="AV209" s="12" t="s">
        <v>83</v>
      </c>
      <c r="AW209" s="12" t="s">
        <v>36</v>
      </c>
      <c r="AX209" s="12" t="s">
        <v>76</v>
      </c>
      <c r="AY209" s="150" t="s">
        <v>159</v>
      </c>
    </row>
    <row r="210" spans="2:65" s="12" customFormat="1" x14ac:dyDescent="0.2">
      <c r="B210" s="148"/>
      <c r="D210" s="149" t="s">
        <v>175</v>
      </c>
      <c r="E210" s="150" t="s">
        <v>19</v>
      </c>
      <c r="F210" s="151" t="s">
        <v>297</v>
      </c>
      <c r="H210" s="150" t="s">
        <v>19</v>
      </c>
      <c r="I210" s="152"/>
      <c r="L210" s="148"/>
      <c r="M210" s="153"/>
      <c r="T210" s="154"/>
      <c r="AT210" s="150" t="s">
        <v>175</v>
      </c>
      <c r="AU210" s="150" t="s">
        <v>85</v>
      </c>
      <c r="AV210" s="12" t="s">
        <v>83</v>
      </c>
      <c r="AW210" s="12" t="s">
        <v>36</v>
      </c>
      <c r="AX210" s="12" t="s">
        <v>76</v>
      </c>
      <c r="AY210" s="150" t="s">
        <v>159</v>
      </c>
    </row>
    <row r="211" spans="2:65" s="13" customFormat="1" x14ac:dyDescent="0.2">
      <c r="B211" s="155"/>
      <c r="D211" s="149" t="s">
        <v>175</v>
      </c>
      <c r="E211" s="156" t="s">
        <v>19</v>
      </c>
      <c r="F211" s="157" t="s">
        <v>298</v>
      </c>
      <c r="H211" s="158">
        <v>6.8650000000000002</v>
      </c>
      <c r="I211" s="159"/>
      <c r="L211" s="155"/>
      <c r="M211" s="160"/>
      <c r="T211" s="161"/>
      <c r="AT211" s="156" t="s">
        <v>175</v>
      </c>
      <c r="AU211" s="156" t="s">
        <v>85</v>
      </c>
      <c r="AV211" s="13" t="s">
        <v>85</v>
      </c>
      <c r="AW211" s="13" t="s">
        <v>36</v>
      </c>
      <c r="AX211" s="13" t="s">
        <v>76</v>
      </c>
      <c r="AY211" s="156" t="s">
        <v>159</v>
      </c>
    </row>
    <row r="212" spans="2:65" s="13" customFormat="1" x14ac:dyDescent="0.2">
      <c r="B212" s="155"/>
      <c r="D212" s="149" t="s">
        <v>175</v>
      </c>
      <c r="E212" s="156" t="s">
        <v>19</v>
      </c>
      <c r="F212" s="157" t="s">
        <v>299</v>
      </c>
      <c r="H212" s="158">
        <v>64.049000000000007</v>
      </c>
      <c r="I212" s="159"/>
      <c r="L212" s="155"/>
      <c r="M212" s="160"/>
      <c r="T212" s="161"/>
      <c r="AT212" s="156" t="s">
        <v>175</v>
      </c>
      <c r="AU212" s="156" t="s">
        <v>85</v>
      </c>
      <c r="AV212" s="13" t="s">
        <v>85</v>
      </c>
      <c r="AW212" s="13" t="s">
        <v>36</v>
      </c>
      <c r="AX212" s="13" t="s">
        <v>76</v>
      </c>
      <c r="AY212" s="156" t="s">
        <v>159</v>
      </c>
    </row>
    <row r="213" spans="2:65" s="12" customFormat="1" x14ac:dyDescent="0.2">
      <c r="B213" s="148"/>
      <c r="D213" s="149" t="s">
        <v>175</v>
      </c>
      <c r="E213" s="150" t="s">
        <v>19</v>
      </c>
      <c r="F213" s="151" t="s">
        <v>300</v>
      </c>
      <c r="H213" s="150" t="s">
        <v>19</v>
      </c>
      <c r="I213" s="152"/>
      <c r="L213" s="148"/>
      <c r="M213" s="153"/>
      <c r="T213" s="154"/>
      <c r="AT213" s="150" t="s">
        <v>175</v>
      </c>
      <c r="AU213" s="150" t="s">
        <v>85</v>
      </c>
      <c r="AV213" s="12" t="s">
        <v>83</v>
      </c>
      <c r="AW213" s="12" t="s">
        <v>36</v>
      </c>
      <c r="AX213" s="12" t="s">
        <v>76</v>
      </c>
      <c r="AY213" s="150" t="s">
        <v>159</v>
      </c>
    </row>
    <row r="214" spans="2:65" s="13" customFormat="1" x14ac:dyDescent="0.2">
      <c r="B214" s="155"/>
      <c r="D214" s="149" t="s">
        <v>175</v>
      </c>
      <c r="E214" s="156" t="s">
        <v>19</v>
      </c>
      <c r="F214" s="157" t="s">
        <v>301</v>
      </c>
      <c r="H214" s="158">
        <v>-6.2370000000000001</v>
      </c>
      <c r="I214" s="159"/>
      <c r="L214" s="155"/>
      <c r="M214" s="160"/>
      <c r="T214" s="161"/>
      <c r="AT214" s="156" t="s">
        <v>175</v>
      </c>
      <c r="AU214" s="156" t="s">
        <v>85</v>
      </c>
      <c r="AV214" s="13" t="s">
        <v>85</v>
      </c>
      <c r="AW214" s="13" t="s">
        <v>36</v>
      </c>
      <c r="AX214" s="13" t="s">
        <v>76</v>
      </c>
      <c r="AY214" s="156" t="s">
        <v>159</v>
      </c>
    </row>
    <row r="215" spans="2:65" s="12" customFormat="1" x14ac:dyDescent="0.2">
      <c r="B215" s="148"/>
      <c r="D215" s="149" t="s">
        <v>175</v>
      </c>
      <c r="E215" s="150" t="s">
        <v>19</v>
      </c>
      <c r="F215" s="151" t="s">
        <v>302</v>
      </c>
      <c r="H215" s="150" t="s">
        <v>19</v>
      </c>
      <c r="I215" s="152"/>
      <c r="L215" s="148"/>
      <c r="M215" s="153"/>
      <c r="T215" s="154"/>
      <c r="AT215" s="150" t="s">
        <v>175</v>
      </c>
      <c r="AU215" s="150" t="s">
        <v>85</v>
      </c>
      <c r="AV215" s="12" t="s">
        <v>83</v>
      </c>
      <c r="AW215" s="12" t="s">
        <v>36</v>
      </c>
      <c r="AX215" s="12" t="s">
        <v>76</v>
      </c>
      <c r="AY215" s="150" t="s">
        <v>159</v>
      </c>
    </row>
    <row r="216" spans="2:65" s="13" customFormat="1" x14ac:dyDescent="0.2">
      <c r="B216" s="155"/>
      <c r="D216" s="149" t="s">
        <v>175</v>
      </c>
      <c r="E216" s="156" t="s">
        <v>19</v>
      </c>
      <c r="F216" s="157" t="s">
        <v>303</v>
      </c>
      <c r="H216" s="158">
        <v>-1.0309999999999999</v>
      </c>
      <c r="I216" s="159"/>
      <c r="L216" s="155"/>
      <c r="M216" s="160"/>
      <c r="T216" s="161"/>
      <c r="AT216" s="156" t="s">
        <v>175</v>
      </c>
      <c r="AU216" s="156" t="s">
        <v>85</v>
      </c>
      <c r="AV216" s="13" t="s">
        <v>85</v>
      </c>
      <c r="AW216" s="13" t="s">
        <v>36</v>
      </c>
      <c r="AX216" s="13" t="s">
        <v>76</v>
      </c>
      <c r="AY216" s="156" t="s">
        <v>159</v>
      </c>
    </row>
    <row r="217" spans="2:65" s="12" customFormat="1" x14ac:dyDescent="0.2">
      <c r="B217" s="148"/>
      <c r="D217" s="149" t="s">
        <v>175</v>
      </c>
      <c r="E217" s="150" t="s">
        <v>19</v>
      </c>
      <c r="F217" s="151" t="s">
        <v>304</v>
      </c>
      <c r="H217" s="150" t="s">
        <v>19</v>
      </c>
      <c r="I217" s="152"/>
      <c r="L217" s="148"/>
      <c r="M217" s="153"/>
      <c r="T217" s="154"/>
      <c r="AT217" s="150" t="s">
        <v>175</v>
      </c>
      <c r="AU217" s="150" t="s">
        <v>85</v>
      </c>
      <c r="AV217" s="12" t="s">
        <v>83</v>
      </c>
      <c r="AW217" s="12" t="s">
        <v>36</v>
      </c>
      <c r="AX217" s="12" t="s">
        <v>76</v>
      </c>
      <c r="AY217" s="150" t="s">
        <v>159</v>
      </c>
    </row>
    <row r="218" spans="2:65" s="13" customFormat="1" x14ac:dyDescent="0.2">
      <c r="B218" s="155"/>
      <c r="D218" s="149" t="s">
        <v>175</v>
      </c>
      <c r="E218" s="156" t="s">
        <v>19</v>
      </c>
      <c r="F218" s="157" t="s">
        <v>305</v>
      </c>
      <c r="H218" s="158">
        <v>0.29899999999999999</v>
      </c>
      <c r="I218" s="159"/>
      <c r="L218" s="155"/>
      <c r="M218" s="160"/>
      <c r="T218" s="161"/>
      <c r="AT218" s="156" t="s">
        <v>175</v>
      </c>
      <c r="AU218" s="156" t="s">
        <v>85</v>
      </c>
      <c r="AV218" s="13" t="s">
        <v>85</v>
      </c>
      <c r="AW218" s="13" t="s">
        <v>36</v>
      </c>
      <c r="AX218" s="13" t="s">
        <v>76</v>
      </c>
      <c r="AY218" s="156" t="s">
        <v>159</v>
      </c>
    </row>
    <row r="219" spans="2:65" s="14" customFormat="1" x14ac:dyDescent="0.2">
      <c r="B219" s="162"/>
      <c r="D219" s="149" t="s">
        <v>175</v>
      </c>
      <c r="E219" s="163" t="s">
        <v>19</v>
      </c>
      <c r="F219" s="164" t="s">
        <v>179</v>
      </c>
      <c r="H219" s="165">
        <v>64.744</v>
      </c>
      <c r="I219" s="166"/>
      <c r="L219" s="162"/>
      <c r="M219" s="167"/>
      <c r="T219" s="168"/>
      <c r="AT219" s="163" t="s">
        <v>175</v>
      </c>
      <c r="AU219" s="163" t="s">
        <v>85</v>
      </c>
      <c r="AV219" s="14" t="s">
        <v>166</v>
      </c>
      <c r="AW219" s="14" t="s">
        <v>36</v>
      </c>
      <c r="AX219" s="14" t="s">
        <v>83</v>
      </c>
      <c r="AY219" s="163" t="s">
        <v>159</v>
      </c>
    </row>
    <row r="220" spans="2:65" s="1" customFormat="1" ht="24.15" customHeight="1" x14ac:dyDescent="0.2">
      <c r="B220" s="32"/>
      <c r="C220" s="131">
        <v>22</v>
      </c>
      <c r="D220" s="131" t="s">
        <v>161</v>
      </c>
      <c r="E220" s="132" t="s">
        <v>306</v>
      </c>
      <c r="F220" s="133" t="s">
        <v>307</v>
      </c>
      <c r="G220" s="134" t="s">
        <v>164</v>
      </c>
      <c r="H220" s="135">
        <v>71.212000000000003</v>
      </c>
      <c r="I220" s="136"/>
      <c r="J220" s="137">
        <f>ROUND(I220*H220,2)</f>
        <v>0</v>
      </c>
      <c r="K220" s="133" t="s">
        <v>165</v>
      </c>
      <c r="L220" s="32"/>
      <c r="M220" s="138" t="s">
        <v>19</v>
      </c>
      <c r="N220" s="139" t="s">
        <v>47</v>
      </c>
      <c r="P220" s="140">
        <f>O220*H220</f>
        <v>0</v>
      </c>
      <c r="Q220" s="140">
        <v>0.25006</v>
      </c>
      <c r="R220" s="140">
        <f>Q220*H220</f>
        <v>17.80727272</v>
      </c>
      <c r="S220" s="140">
        <v>0</v>
      </c>
      <c r="T220" s="141">
        <f>S220*H220</f>
        <v>0</v>
      </c>
      <c r="AR220" s="142" t="s">
        <v>166</v>
      </c>
      <c r="AT220" s="142" t="s">
        <v>161</v>
      </c>
      <c r="AU220" s="142" t="s">
        <v>85</v>
      </c>
      <c r="AY220" s="17" t="s">
        <v>159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7" t="s">
        <v>83</v>
      </c>
      <c r="BK220" s="143">
        <f>ROUND(I220*H220,2)</f>
        <v>0</v>
      </c>
      <c r="BL220" s="17" t="s">
        <v>166</v>
      </c>
      <c r="BM220" s="142" t="s">
        <v>308</v>
      </c>
    </row>
    <row r="221" spans="2:65" s="1" customFormat="1" x14ac:dyDescent="0.2">
      <c r="B221" s="32"/>
      <c r="D221" s="144" t="s">
        <v>168</v>
      </c>
      <c r="F221" s="145" t="s">
        <v>309</v>
      </c>
      <c r="I221" s="146"/>
      <c r="L221" s="32"/>
      <c r="M221" s="147"/>
      <c r="T221" s="51"/>
      <c r="AT221" s="17" t="s">
        <v>168</v>
      </c>
      <c r="AU221" s="17" t="s">
        <v>85</v>
      </c>
    </row>
    <row r="222" spans="2:65" s="12" customFormat="1" x14ac:dyDescent="0.2">
      <c r="B222" s="148"/>
      <c r="D222" s="149" t="s">
        <v>175</v>
      </c>
      <c r="E222" s="150" t="s">
        <v>19</v>
      </c>
      <c r="F222" s="151" t="s">
        <v>272</v>
      </c>
      <c r="H222" s="150" t="s">
        <v>19</v>
      </c>
      <c r="I222" s="152"/>
      <c r="L222" s="148"/>
      <c r="M222" s="153"/>
      <c r="T222" s="154"/>
      <c r="AT222" s="150" t="s">
        <v>175</v>
      </c>
      <c r="AU222" s="150" t="s">
        <v>85</v>
      </c>
      <c r="AV222" s="12" t="s">
        <v>83</v>
      </c>
      <c r="AW222" s="12" t="s">
        <v>36</v>
      </c>
      <c r="AX222" s="12" t="s">
        <v>76</v>
      </c>
      <c r="AY222" s="150" t="s">
        <v>159</v>
      </c>
    </row>
    <row r="223" spans="2:65" s="12" customFormat="1" x14ac:dyDescent="0.2">
      <c r="B223" s="148"/>
      <c r="D223" s="149" t="s">
        <v>175</v>
      </c>
      <c r="E223" s="150" t="s">
        <v>19</v>
      </c>
      <c r="F223" s="151" t="s">
        <v>273</v>
      </c>
      <c r="H223" s="150" t="s">
        <v>19</v>
      </c>
      <c r="I223" s="152"/>
      <c r="L223" s="148"/>
      <c r="M223" s="153"/>
      <c r="T223" s="154"/>
      <c r="AT223" s="150" t="s">
        <v>175</v>
      </c>
      <c r="AU223" s="150" t="s">
        <v>85</v>
      </c>
      <c r="AV223" s="12" t="s">
        <v>83</v>
      </c>
      <c r="AW223" s="12" t="s">
        <v>36</v>
      </c>
      <c r="AX223" s="12" t="s">
        <v>76</v>
      </c>
      <c r="AY223" s="150" t="s">
        <v>159</v>
      </c>
    </row>
    <row r="224" spans="2:65" s="13" customFormat="1" x14ac:dyDescent="0.2">
      <c r="B224" s="155"/>
      <c r="D224" s="149" t="s">
        <v>175</v>
      </c>
      <c r="E224" s="156" t="s">
        <v>19</v>
      </c>
      <c r="F224" s="157" t="s">
        <v>310</v>
      </c>
      <c r="H224" s="158">
        <v>44.603000000000002</v>
      </c>
      <c r="I224" s="159"/>
      <c r="L224" s="155"/>
      <c r="M224" s="160"/>
      <c r="T224" s="161"/>
      <c r="AT224" s="156" t="s">
        <v>175</v>
      </c>
      <c r="AU224" s="156" t="s">
        <v>85</v>
      </c>
      <c r="AV224" s="13" t="s">
        <v>85</v>
      </c>
      <c r="AW224" s="13" t="s">
        <v>36</v>
      </c>
      <c r="AX224" s="13" t="s">
        <v>76</v>
      </c>
      <c r="AY224" s="156" t="s">
        <v>159</v>
      </c>
    </row>
    <row r="225" spans="2:65" s="13" customFormat="1" x14ac:dyDescent="0.2">
      <c r="B225" s="155"/>
      <c r="D225" s="149" t="s">
        <v>175</v>
      </c>
      <c r="E225" s="156" t="s">
        <v>19</v>
      </c>
      <c r="F225" s="157" t="s">
        <v>311</v>
      </c>
      <c r="H225" s="158">
        <v>32.073999999999998</v>
      </c>
      <c r="I225" s="159"/>
      <c r="L225" s="155"/>
      <c r="M225" s="160"/>
      <c r="T225" s="161"/>
      <c r="AT225" s="156" t="s">
        <v>175</v>
      </c>
      <c r="AU225" s="156" t="s">
        <v>85</v>
      </c>
      <c r="AV225" s="13" t="s">
        <v>85</v>
      </c>
      <c r="AW225" s="13" t="s">
        <v>36</v>
      </c>
      <c r="AX225" s="13" t="s">
        <v>76</v>
      </c>
      <c r="AY225" s="156" t="s">
        <v>159</v>
      </c>
    </row>
    <row r="226" spans="2:65" s="12" customFormat="1" x14ac:dyDescent="0.2">
      <c r="B226" s="148"/>
      <c r="D226" s="149" t="s">
        <v>175</v>
      </c>
      <c r="E226" s="150" t="s">
        <v>19</v>
      </c>
      <c r="F226" s="151" t="s">
        <v>300</v>
      </c>
      <c r="H226" s="150" t="s">
        <v>19</v>
      </c>
      <c r="I226" s="152"/>
      <c r="L226" s="148"/>
      <c r="M226" s="153"/>
      <c r="T226" s="154"/>
      <c r="AT226" s="150" t="s">
        <v>175</v>
      </c>
      <c r="AU226" s="150" t="s">
        <v>85</v>
      </c>
      <c r="AV226" s="12" t="s">
        <v>83</v>
      </c>
      <c r="AW226" s="12" t="s">
        <v>36</v>
      </c>
      <c r="AX226" s="12" t="s">
        <v>76</v>
      </c>
      <c r="AY226" s="150" t="s">
        <v>159</v>
      </c>
    </row>
    <row r="227" spans="2:65" s="13" customFormat="1" x14ac:dyDescent="0.2">
      <c r="B227" s="155"/>
      <c r="D227" s="149" t="s">
        <v>175</v>
      </c>
      <c r="E227" s="156" t="s">
        <v>19</v>
      </c>
      <c r="F227" s="157" t="s">
        <v>312</v>
      </c>
      <c r="H227" s="158">
        <v>-4.7149999999999999</v>
      </c>
      <c r="I227" s="159"/>
      <c r="L227" s="155"/>
      <c r="M227" s="160"/>
      <c r="T227" s="161"/>
      <c r="AT227" s="156" t="s">
        <v>175</v>
      </c>
      <c r="AU227" s="156" t="s">
        <v>85</v>
      </c>
      <c r="AV227" s="13" t="s">
        <v>85</v>
      </c>
      <c r="AW227" s="13" t="s">
        <v>36</v>
      </c>
      <c r="AX227" s="13" t="s">
        <v>76</v>
      </c>
      <c r="AY227" s="156" t="s">
        <v>159</v>
      </c>
    </row>
    <row r="228" spans="2:65" s="12" customFormat="1" x14ac:dyDescent="0.2">
      <c r="B228" s="148"/>
      <c r="D228" s="149" t="s">
        <v>175</v>
      </c>
      <c r="E228" s="150" t="s">
        <v>19</v>
      </c>
      <c r="F228" s="151" t="s">
        <v>302</v>
      </c>
      <c r="H228" s="150" t="s">
        <v>19</v>
      </c>
      <c r="I228" s="152"/>
      <c r="L228" s="148"/>
      <c r="M228" s="153"/>
      <c r="T228" s="154"/>
      <c r="AT228" s="150" t="s">
        <v>175</v>
      </c>
      <c r="AU228" s="150" t="s">
        <v>85</v>
      </c>
      <c r="AV228" s="12" t="s">
        <v>83</v>
      </c>
      <c r="AW228" s="12" t="s">
        <v>36</v>
      </c>
      <c r="AX228" s="12" t="s">
        <v>76</v>
      </c>
      <c r="AY228" s="150" t="s">
        <v>159</v>
      </c>
    </row>
    <row r="229" spans="2:65" s="13" customFormat="1" x14ac:dyDescent="0.2">
      <c r="B229" s="155"/>
      <c r="D229" s="149" t="s">
        <v>175</v>
      </c>
      <c r="E229" s="156" t="s">
        <v>19</v>
      </c>
      <c r="F229" s="157" t="s">
        <v>313</v>
      </c>
      <c r="H229" s="158">
        <v>-0.75</v>
      </c>
      <c r="I229" s="159"/>
      <c r="L229" s="155"/>
      <c r="M229" s="160"/>
      <c r="T229" s="161"/>
      <c r="AT229" s="156" t="s">
        <v>175</v>
      </c>
      <c r="AU229" s="156" t="s">
        <v>85</v>
      </c>
      <c r="AV229" s="13" t="s">
        <v>85</v>
      </c>
      <c r="AW229" s="13" t="s">
        <v>36</v>
      </c>
      <c r="AX229" s="13" t="s">
        <v>76</v>
      </c>
      <c r="AY229" s="156" t="s">
        <v>159</v>
      </c>
    </row>
    <row r="230" spans="2:65" s="14" customFormat="1" x14ac:dyDescent="0.2">
      <c r="B230" s="162"/>
      <c r="D230" s="149" t="s">
        <v>175</v>
      </c>
      <c r="E230" s="163" t="s">
        <v>19</v>
      </c>
      <c r="F230" s="164" t="s">
        <v>179</v>
      </c>
      <c r="H230" s="165">
        <v>71.212000000000003</v>
      </c>
      <c r="I230" s="166"/>
      <c r="L230" s="162"/>
      <c r="M230" s="167"/>
      <c r="T230" s="168"/>
      <c r="AT230" s="163" t="s">
        <v>175</v>
      </c>
      <c r="AU230" s="163" t="s">
        <v>85</v>
      </c>
      <c r="AV230" s="14" t="s">
        <v>166</v>
      </c>
      <c r="AW230" s="14" t="s">
        <v>36</v>
      </c>
      <c r="AX230" s="14" t="s">
        <v>83</v>
      </c>
      <c r="AY230" s="163" t="s">
        <v>159</v>
      </c>
    </row>
    <row r="231" spans="2:65" s="1" customFormat="1" ht="21.75" customHeight="1" x14ac:dyDescent="0.2">
      <c r="B231" s="32"/>
      <c r="C231" s="131">
        <v>23</v>
      </c>
      <c r="D231" s="131" t="s">
        <v>161</v>
      </c>
      <c r="E231" s="132" t="s">
        <v>315</v>
      </c>
      <c r="F231" s="133" t="s">
        <v>316</v>
      </c>
      <c r="G231" s="134" t="s">
        <v>172</v>
      </c>
      <c r="H231" s="135">
        <v>7.6829999999999998</v>
      </c>
      <c r="I231" s="136"/>
      <c r="J231" s="137">
        <f>ROUND(I231*H231,2)</f>
        <v>0</v>
      </c>
      <c r="K231" s="133" t="s">
        <v>165</v>
      </c>
      <c r="L231" s="32"/>
      <c r="M231" s="138" t="s">
        <v>19</v>
      </c>
      <c r="N231" s="139" t="s">
        <v>47</v>
      </c>
      <c r="P231" s="140">
        <f>O231*H231</f>
        <v>0</v>
      </c>
      <c r="Q231" s="140">
        <v>2.45329</v>
      </c>
      <c r="R231" s="140">
        <f>Q231*H231</f>
        <v>18.848627069999999</v>
      </c>
      <c r="S231" s="140">
        <v>0</v>
      </c>
      <c r="T231" s="141">
        <f>S231*H231</f>
        <v>0</v>
      </c>
      <c r="AR231" s="142" t="s">
        <v>166</v>
      </c>
      <c r="AT231" s="142" t="s">
        <v>161</v>
      </c>
      <c r="AU231" s="142" t="s">
        <v>85</v>
      </c>
      <c r="AY231" s="17" t="s">
        <v>159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7" t="s">
        <v>83</v>
      </c>
      <c r="BK231" s="143">
        <f>ROUND(I231*H231,2)</f>
        <v>0</v>
      </c>
      <c r="BL231" s="17" t="s">
        <v>166</v>
      </c>
      <c r="BM231" s="142" t="s">
        <v>317</v>
      </c>
    </row>
    <row r="232" spans="2:65" s="1" customFormat="1" x14ac:dyDescent="0.2">
      <c r="B232" s="32"/>
      <c r="D232" s="144" t="s">
        <v>168</v>
      </c>
      <c r="F232" s="145" t="s">
        <v>318</v>
      </c>
      <c r="I232" s="146"/>
      <c r="L232" s="32"/>
      <c r="M232" s="147"/>
      <c r="T232" s="51"/>
      <c r="AT232" s="17" t="s">
        <v>168</v>
      </c>
      <c r="AU232" s="17" t="s">
        <v>85</v>
      </c>
    </row>
    <row r="233" spans="2:65" s="12" customFormat="1" x14ac:dyDescent="0.2">
      <c r="B233" s="148"/>
      <c r="D233" s="149" t="s">
        <v>175</v>
      </c>
      <c r="E233" s="150" t="s">
        <v>19</v>
      </c>
      <c r="F233" s="151" t="s">
        <v>227</v>
      </c>
      <c r="H233" s="150" t="s">
        <v>19</v>
      </c>
      <c r="I233" s="152"/>
      <c r="L233" s="148"/>
      <c r="M233" s="153"/>
      <c r="T233" s="154"/>
      <c r="AT233" s="150" t="s">
        <v>175</v>
      </c>
      <c r="AU233" s="150" t="s">
        <v>85</v>
      </c>
      <c r="AV233" s="12" t="s">
        <v>83</v>
      </c>
      <c r="AW233" s="12" t="s">
        <v>36</v>
      </c>
      <c r="AX233" s="12" t="s">
        <v>76</v>
      </c>
      <c r="AY233" s="150" t="s">
        <v>159</v>
      </c>
    </row>
    <row r="234" spans="2:65" s="12" customFormat="1" x14ac:dyDescent="0.2">
      <c r="B234" s="148"/>
      <c r="D234" s="149" t="s">
        <v>175</v>
      </c>
      <c r="E234" s="150" t="s">
        <v>19</v>
      </c>
      <c r="F234" s="151" t="s">
        <v>294</v>
      </c>
      <c r="H234" s="150" t="s">
        <v>19</v>
      </c>
      <c r="I234" s="152"/>
      <c r="L234" s="148"/>
      <c r="M234" s="153"/>
      <c r="T234" s="154"/>
      <c r="AT234" s="150" t="s">
        <v>175</v>
      </c>
      <c r="AU234" s="150" t="s">
        <v>85</v>
      </c>
      <c r="AV234" s="12" t="s">
        <v>83</v>
      </c>
      <c r="AW234" s="12" t="s">
        <v>36</v>
      </c>
      <c r="AX234" s="12" t="s">
        <v>76</v>
      </c>
      <c r="AY234" s="150" t="s">
        <v>159</v>
      </c>
    </row>
    <row r="235" spans="2:65" s="13" customFormat="1" x14ac:dyDescent="0.2">
      <c r="B235" s="155"/>
      <c r="D235" s="149" t="s">
        <v>175</v>
      </c>
      <c r="E235" s="156" t="s">
        <v>19</v>
      </c>
      <c r="F235" s="157" t="s">
        <v>319</v>
      </c>
      <c r="H235" s="158">
        <v>2.6720000000000002</v>
      </c>
      <c r="I235" s="159"/>
      <c r="L235" s="155"/>
      <c r="M235" s="160"/>
      <c r="T235" s="161"/>
      <c r="AT235" s="156" t="s">
        <v>175</v>
      </c>
      <c r="AU235" s="156" t="s">
        <v>85</v>
      </c>
      <c r="AV235" s="13" t="s">
        <v>85</v>
      </c>
      <c r="AW235" s="13" t="s">
        <v>36</v>
      </c>
      <c r="AX235" s="13" t="s">
        <v>76</v>
      </c>
      <c r="AY235" s="156" t="s">
        <v>159</v>
      </c>
    </row>
    <row r="236" spans="2:65" s="12" customFormat="1" x14ac:dyDescent="0.2">
      <c r="B236" s="148"/>
      <c r="D236" s="149" t="s">
        <v>175</v>
      </c>
      <c r="E236" s="150" t="s">
        <v>19</v>
      </c>
      <c r="F236" s="151" t="s">
        <v>272</v>
      </c>
      <c r="H236" s="150" t="s">
        <v>19</v>
      </c>
      <c r="I236" s="152"/>
      <c r="L236" s="148"/>
      <c r="M236" s="153"/>
      <c r="T236" s="154"/>
      <c r="AT236" s="150" t="s">
        <v>175</v>
      </c>
      <c r="AU236" s="150" t="s">
        <v>85</v>
      </c>
      <c r="AV236" s="12" t="s">
        <v>83</v>
      </c>
      <c r="AW236" s="12" t="s">
        <v>36</v>
      </c>
      <c r="AX236" s="12" t="s">
        <v>76</v>
      </c>
      <c r="AY236" s="150" t="s">
        <v>159</v>
      </c>
    </row>
    <row r="237" spans="2:65" s="12" customFormat="1" x14ac:dyDescent="0.2">
      <c r="B237" s="148"/>
      <c r="D237" s="149" t="s">
        <v>175</v>
      </c>
      <c r="E237" s="150" t="s">
        <v>19</v>
      </c>
      <c r="F237" s="151" t="s">
        <v>273</v>
      </c>
      <c r="H237" s="150" t="s">
        <v>19</v>
      </c>
      <c r="I237" s="152"/>
      <c r="L237" s="148"/>
      <c r="M237" s="153"/>
      <c r="T237" s="154"/>
      <c r="AT237" s="150" t="s">
        <v>175</v>
      </c>
      <c r="AU237" s="150" t="s">
        <v>85</v>
      </c>
      <c r="AV237" s="12" t="s">
        <v>83</v>
      </c>
      <c r="AW237" s="12" t="s">
        <v>36</v>
      </c>
      <c r="AX237" s="12" t="s">
        <v>76</v>
      </c>
      <c r="AY237" s="150" t="s">
        <v>159</v>
      </c>
    </row>
    <row r="238" spans="2:65" s="13" customFormat="1" x14ac:dyDescent="0.2">
      <c r="B238" s="155"/>
      <c r="D238" s="149" t="s">
        <v>175</v>
      </c>
      <c r="E238" s="156" t="s">
        <v>19</v>
      </c>
      <c r="F238" s="157" t="s">
        <v>320</v>
      </c>
      <c r="H238" s="158">
        <v>3.637</v>
      </c>
      <c r="I238" s="159"/>
      <c r="L238" s="155"/>
      <c r="M238" s="160"/>
      <c r="T238" s="161"/>
      <c r="AT238" s="156" t="s">
        <v>175</v>
      </c>
      <c r="AU238" s="156" t="s">
        <v>85</v>
      </c>
      <c r="AV238" s="13" t="s">
        <v>85</v>
      </c>
      <c r="AW238" s="13" t="s">
        <v>36</v>
      </c>
      <c r="AX238" s="13" t="s">
        <v>76</v>
      </c>
      <c r="AY238" s="156" t="s">
        <v>159</v>
      </c>
    </row>
    <row r="239" spans="2:65" s="12" customFormat="1" x14ac:dyDescent="0.2">
      <c r="B239" s="148"/>
      <c r="D239" s="149" t="s">
        <v>175</v>
      </c>
      <c r="E239" s="150" t="s">
        <v>19</v>
      </c>
      <c r="F239" s="151" t="s">
        <v>235</v>
      </c>
      <c r="H239" s="150" t="s">
        <v>19</v>
      </c>
      <c r="I239" s="152"/>
      <c r="L239" s="148"/>
      <c r="M239" s="153"/>
      <c r="T239" s="154"/>
      <c r="AT239" s="150" t="s">
        <v>175</v>
      </c>
      <c r="AU239" s="150" t="s">
        <v>85</v>
      </c>
      <c r="AV239" s="12" t="s">
        <v>83</v>
      </c>
      <c r="AW239" s="12" t="s">
        <v>36</v>
      </c>
      <c r="AX239" s="12" t="s">
        <v>76</v>
      </c>
      <c r="AY239" s="150" t="s">
        <v>159</v>
      </c>
    </row>
    <row r="240" spans="2:65" s="12" customFormat="1" x14ac:dyDescent="0.2">
      <c r="B240" s="148"/>
      <c r="D240" s="149" t="s">
        <v>175</v>
      </c>
      <c r="E240" s="150" t="s">
        <v>19</v>
      </c>
      <c r="F240" s="151" t="s">
        <v>177</v>
      </c>
      <c r="H240" s="150" t="s">
        <v>19</v>
      </c>
      <c r="I240" s="152"/>
      <c r="L240" s="148"/>
      <c r="M240" s="153"/>
      <c r="T240" s="154"/>
      <c r="AT240" s="150" t="s">
        <v>175</v>
      </c>
      <c r="AU240" s="150" t="s">
        <v>85</v>
      </c>
      <c r="AV240" s="12" t="s">
        <v>83</v>
      </c>
      <c r="AW240" s="12" t="s">
        <v>36</v>
      </c>
      <c r="AX240" s="12" t="s">
        <v>76</v>
      </c>
      <c r="AY240" s="150" t="s">
        <v>159</v>
      </c>
    </row>
    <row r="241" spans="2:65" s="13" customFormat="1" x14ac:dyDescent="0.2">
      <c r="B241" s="155"/>
      <c r="D241" s="149" t="s">
        <v>175</v>
      </c>
      <c r="E241" s="156" t="s">
        <v>19</v>
      </c>
      <c r="F241" s="157" t="s">
        <v>321</v>
      </c>
      <c r="H241" s="158">
        <v>1.3740000000000001</v>
      </c>
      <c r="I241" s="159"/>
      <c r="L241" s="155"/>
      <c r="M241" s="160"/>
      <c r="T241" s="161"/>
      <c r="AT241" s="156" t="s">
        <v>175</v>
      </c>
      <c r="AU241" s="156" t="s">
        <v>85</v>
      </c>
      <c r="AV241" s="13" t="s">
        <v>85</v>
      </c>
      <c r="AW241" s="13" t="s">
        <v>36</v>
      </c>
      <c r="AX241" s="13" t="s">
        <v>76</v>
      </c>
      <c r="AY241" s="156" t="s">
        <v>159</v>
      </c>
    </row>
    <row r="242" spans="2:65" s="14" customFormat="1" x14ac:dyDescent="0.2">
      <c r="B242" s="162"/>
      <c r="D242" s="149" t="s">
        <v>175</v>
      </c>
      <c r="E242" s="163" t="s">
        <v>19</v>
      </c>
      <c r="F242" s="164" t="s">
        <v>179</v>
      </c>
      <c r="H242" s="165">
        <v>7.6829999999999998</v>
      </c>
      <c r="I242" s="166"/>
      <c r="L242" s="162"/>
      <c r="M242" s="167"/>
      <c r="T242" s="168"/>
      <c r="AT242" s="163" t="s">
        <v>175</v>
      </c>
      <c r="AU242" s="163" t="s">
        <v>85</v>
      </c>
      <c r="AV242" s="14" t="s">
        <v>166</v>
      </c>
      <c r="AW242" s="14" t="s">
        <v>36</v>
      </c>
      <c r="AX242" s="14" t="s">
        <v>83</v>
      </c>
      <c r="AY242" s="163" t="s">
        <v>159</v>
      </c>
    </row>
    <row r="243" spans="2:65" s="1" customFormat="1" ht="16.5" customHeight="1" x14ac:dyDescent="0.2">
      <c r="B243" s="32"/>
      <c r="C243" s="131">
        <v>24</v>
      </c>
      <c r="D243" s="131" t="s">
        <v>161</v>
      </c>
      <c r="E243" s="132" t="s">
        <v>323</v>
      </c>
      <c r="F243" s="133" t="s">
        <v>324</v>
      </c>
      <c r="G243" s="134" t="s">
        <v>164</v>
      </c>
      <c r="H243" s="135">
        <v>78.994</v>
      </c>
      <c r="I243" s="136"/>
      <c r="J243" s="137">
        <f>ROUND(I243*H243,2)</f>
        <v>0</v>
      </c>
      <c r="K243" s="133" t="s">
        <v>165</v>
      </c>
      <c r="L243" s="32"/>
      <c r="M243" s="138" t="s">
        <v>19</v>
      </c>
      <c r="N243" s="139" t="s">
        <v>47</v>
      </c>
      <c r="P243" s="140">
        <f>O243*H243</f>
        <v>0</v>
      </c>
      <c r="Q243" s="140">
        <v>3.13E-3</v>
      </c>
      <c r="R243" s="140">
        <f>Q243*H243</f>
        <v>0.24725121999999999</v>
      </c>
      <c r="S243" s="140">
        <v>0</v>
      </c>
      <c r="T243" s="141">
        <f>S243*H243</f>
        <v>0</v>
      </c>
      <c r="AR243" s="142" t="s">
        <v>166</v>
      </c>
      <c r="AT243" s="142" t="s">
        <v>161</v>
      </c>
      <c r="AU243" s="142" t="s">
        <v>85</v>
      </c>
      <c r="AY243" s="17" t="s">
        <v>159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7" t="s">
        <v>83</v>
      </c>
      <c r="BK243" s="143">
        <f>ROUND(I243*H243,2)</f>
        <v>0</v>
      </c>
      <c r="BL243" s="17" t="s">
        <v>166</v>
      </c>
      <c r="BM243" s="142" t="s">
        <v>325</v>
      </c>
    </row>
    <row r="244" spans="2:65" s="1" customFormat="1" x14ac:dyDescent="0.2">
      <c r="B244" s="32"/>
      <c r="D244" s="144" t="s">
        <v>168</v>
      </c>
      <c r="F244" s="145" t="s">
        <v>326</v>
      </c>
      <c r="I244" s="146"/>
      <c r="L244" s="32"/>
      <c r="M244" s="147"/>
      <c r="T244" s="51"/>
      <c r="AT244" s="17" t="s">
        <v>168</v>
      </c>
      <c r="AU244" s="17" t="s">
        <v>85</v>
      </c>
    </row>
    <row r="245" spans="2:65" s="12" customFormat="1" x14ac:dyDescent="0.2">
      <c r="B245" s="148"/>
      <c r="D245" s="149" t="s">
        <v>175</v>
      </c>
      <c r="E245" s="150" t="s">
        <v>19</v>
      </c>
      <c r="F245" s="151" t="s">
        <v>227</v>
      </c>
      <c r="H245" s="150" t="s">
        <v>19</v>
      </c>
      <c r="I245" s="152"/>
      <c r="L245" s="148"/>
      <c r="M245" s="153"/>
      <c r="T245" s="154"/>
      <c r="AT245" s="150" t="s">
        <v>175</v>
      </c>
      <c r="AU245" s="150" t="s">
        <v>85</v>
      </c>
      <c r="AV245" s="12" t="s">
        <v>83</v>
      </c>
      <c r="AW245" s="12" t="s">
        <v>36</v>
      </c>
      <c r="AX245" s="12" t="s">
        <v>76</v>
      </c>
      <c r="AY245" s="150" t="s">
        <v>159</v>
      </c>
    </row>
    <row r="246" spans="2:65" s="12" customFormat="1" x14ac:dyDescent="0.2">
      <c r="B246" s="148"/>
      <c r="D246" s="149" t="s">
        <v>175</v>
      </c>
      <c r="E246" s="150" t="s">
        <v>19</v>
      </c>
      <c r="F246" s="151" t="s">
        <v>294</v>
      </c>
      <c r="H246" s="150" t="s">
        <v>19</v>
      </c>
      <c r="I246" s="152"/>
      <c r="L246" s="148"/>
      <c r="M246" s="153"/>
      <c r="T246" s="154"/>
      <c r="AT246" s="150" t="s">
        <v>175</v>
      </c>
      <c r="AU246" s="150" t="s">
        <v>85</v>
      </c>
      <c r="AV246" s="12" t="s">
        <v>83</v>
      </c>
      <c r="AW246" s="12" t="s">
        <v>36</v>
      </c>
      <c r="AX246" s="12" t="s">
        <v>76</v>
      </c>
      <c r="AY246" s="150" t="s">
        <v>159</v>
      </c>
    </row>
    <row r="247" spans="2:65" s="13" customFormat="1" x14ac:dyDescent="0.2">
      <c r="B247" s="155"/>
      <c r="D247" s="149" t="s">
        <v>175</v>
      </c>
      <c r="E247" s="156" t="s">
        <v>19</v>
      </c>
      <c r="F247" s="157" t="s">
        <v>327</v>
      </c>
      <c r="H247" s="158">
        <v>27.805</v>
      </c>
      <c r="I247" s="159"/>
      <c r="L247" s="155"/>
      <c r="M247" s="160"/>
      <c r="T247" s="161"/>
      <c r="AT247" s="156" t="s">
        <v>175</v>
      </c>
      <c r="AU247" s="156" t="s">
        <v>85</v>
      </c>
      <c r="AV247" s="13" t="s">
        <v>85</v>
      </c>
      <c r="AW247" s="13" t="s">
        <v>36</v>
      </c>
      <c r="AX247" s="13" t="s">
        <v>76</v>
      </c>
      <c r="AY247" s="156" t="s">
        <v>159</v>
      </c>
    </row>
    <row r="248" spans="2:65" s="12" customFormat="1" x14ac:dyDescent="0.2">
      <c r="B248" s="148"/>
      <c r="D248" s="149" t="s">
        <v>175</v>
      </c>
      <c r="E248" s="150" t="s">
        <v>19</v>
      </c>
      <c r="F248" s="151" t="s">
        <v>272</v>
      </c>
      <c r="H248" s="150" t="s">
        <v>19</v>
      </c>
      <c r="I248" s="152"/>
      <c r="L248" s="148"/>
      <c r="M248" s="153"/>
      <c r="T248" s="154"/>
      <c r="AT248" s="150" t="s">
        <v>175</v>
      </c>
      <c r="AU248" s="150" t="s">
        <v>85</v>
      </c>
      <c r="AV248" s="12" t="s">
        <v>83</v>
      </c>
      <c r="AW248" s="12" t="s">
        <v>36</v>
      </c>
      <c r="AX248" s="12" t="s">
        <v>76</v>
      </c>
      <c r="AY248" s="150" t="s">
        <v>159</v>
      </c>
    </row>
    <row r="249" spans="2:65" s="12" customFormat="1" x14ac:dyDescent="0.2">
      <c r="B249" s="148"/>
      <c r="D249" s="149" t="s">
        <v>175</v>
      </c>
      <c r="E249" s="150" t="s">
        <v>19</v>
      </c>
      <c r="F249" s="151" t="s">
        <v>273</v>
      </c>
      <c r="H249" s="150" t="s">
        <v>19</v>
      </c>
      <c r="I249" s="152"/>
      <c r="L249" s="148"/>
      <c r="M249" s="153"/>
      <c r="T249" s="154"/>
      <c r="AT249" s="150" t="s">
        <v>175</v>
      </c>
      <c r="AU249" s="150" t="s">
        <v>85</v>
      </c>
      <c r="AV249" s="12" t="s">
        <v>83</v>
      </c>
      <c r="AW249" s="12" t="s">
        <v>36</v>
      </c>
      <c r="AX249" s="12" t="s">
        <v>76</v>
      </c>
      <c r="AY249" s="150" t="s">
        <v>159</v>
      </c>
    </row>
    <row r="250" spans="2:65" s="13" customFormat="1" x14ac:dyDescent="0.2">
      <c r="B250" s="155"/>
      <c r="D250" s="149" t="s">
        <v>175</v>
      </c>
      <c r="E250" s="156" t="s">
        <v>19</v>
      </c>
      <c r="F250" s="157" t="s">
        <v>328</v>
      </c>
      <c r="H250" s="158">
        <v>37.447000000000003</v>
      </c>
      <c r="I250" s="159"/>
      <c r="L250" s="155"/>
      <c r="M250" s="160"/>
      <c r="T250" s="161"/>
      <c r="AT250" s="156" t="s">
        <v>175</v>
      </c>
      <c r="AU250" s="156" t="s">
        <v>85</v>
      </c>
      <c r="AV250" s="13" t="s">
        <v>85</v>
      </c>
      <c r="AW250" s="13" t="s">
        <v>36</v>
      </c>
      <c r="AX250" s="13" t="s">
        <v>76</v>
      </c>
      <c r="AY250" s="156" t="s">
        <v>159</v>
      </c>
    </row>
    <row r="251" spans="2:65" s="12" customFormat="1" x14ac:dyDescent="0.2">
      <c r="B251" s="148"/>
      <c r="D251" s="149" t="s">
        <v>175</v>
      </c>
      <c r="E251" s="150" t="s">
        <v>19</v>
      </c>
      <c r="F251" s="151" t="s">
        <v>235</v>
      </c>
      <c r="H251" s="150" t="s">
        <v>19</v>
      </c>
      <c r="I251" s="152"/>
      <c r="L251" s="148"/>
      <c r="M251" s="153"/>
      <c r="T251" s="154"/>
      <c r="AT251" s="150" t="s">
        <v>175</v>
      </c>
      <c r="AU251" s="150" t="s">
        <v>85</v>
      </c>
      <c r="AV251" s="12" t="s">
        <v>83</v>
      </c>
      <c r="AW251" s="12" t="s">
        <v>36</v>
      </c>
      <c r="AX251" s="12" t="s">
        <v>76</v>
      </c>
      <c r="AY251" s="150" t="s">
        <v>159</v>
      </c>
    </row>
    <row r="252" spans="2:65" s="12" customFormat="1" x14ac:dyDescent="0.2">
      <c r="B252" s="148"/>
      <c r="D252" s="149" t="s">
        <v>175</v>
      </c>
      <c r="E252" s="150" t="s">
        <v>19</v>
      </c>
      <c r="F252" s="151" t="s">
        <v>177</v>
      </c>
      <c r="H252" s="150" t="s">
        <v>19</v>
      </c>
      <c r="I252" s="152"/>
      <c r="L252" s="148"/>
      <c r="M252" s="153"/>
      <c r="T252" s="154"/>
      <c r="AT252" s="150" t="s">
        <v>175</v>
      </c>
      <c r="AU252" s="150" t="s">
        <v>85</v>
      </c>
      <c r="AV252" s="12" t="s">
        <v>83</v>
      </c>
      <c r="AW252" s="12" t="s">
        <v>36</v>
      </c>
      <c r="AX252" s="12" t="s">
        <v>76</v>
      </c>
      <c r="AY252" s="150" t="s">
        <v>159</v>
      </c>
    </row>
    <row r="253" spans="2:65" s="13" customFormat="1" x14ac:dyDescent="0.2">
      <c r="B253" s="155"/>
      <c r="D253" s="149" t="s">
        <v>175</v>
      </c>
      <c r="E253" s="156" t="s">
        <v>19</v>
      </c>
      <c r="F253" s="157" t="s">
        <v>329</v>
      </c>
      <c r="H253" s="158">
        <v>13.742000000000001</v>
      </c>
      <c r="I253" s="159"/>
      <c r="L253" s="155"/>
      <c r="M253" s="160"/>
      <c r="T253" s="161"/>
      <c r="AT253" s="156" t="s">
        <v>175</v>
      </c>
      <c r="AU253" s="156" t="s">
        <v>85</v>
      </c>
      <c r="AV253" s="13" t="s">
        <v>85</v>
      </c>
      <c r="AW253" s="13" t="s">
        <v>36</v>
      </c>
      <c r="AX253" s="13" t="s">
        <v>76</v>
      </c>
      <c r="AY253" s="156" t="s">
        <v>159</v>
      </c>
    </row>
    <row r="254" spans="2:65" s="14" customFormat="1" x14ac:dyDescent="0.2">
      <c r="B254" s="162"/>
      <c r="D254" s="149" t="s">
        <v>175</v>
      </c>
      <c r="E254" s="163" t="s">
        <v>19</v>
      </c>
      <c r="F254" s="164" t="s">
        <v>179</v>
      </c>
      <c r="H254" s="165">
        <v>78.994</v>
      </c>
      <c r="I254" s="166"/>
      <c r="L254" s="162"/>
      <c r="M254" s="167"/>
      <c r="T254" s="168"/>
      <c r="AT254" s="163" t="s">
        <v>175</v>
      </c>
      <c r="AU254" s="163" t="s">
        <v>85</v>
      </c>
      <c r="AV254" s="14" t="s">
        <v>166</v>
      </c>
      <c r="AW254" s="14" t="s">
        <v>36</v>
      </c>
      <c r="AX254" s="14" t="s">
        <v>83</v>
      </c>
      <c r="AY254" s="163" t="s">
        <v>159</v>
      </c>
    </row>
    <row r="255" spans="2:65" s="1" customFormat="1" ht="16.5" customHeight="1" x14ac:dyDescent="0.2">
      <c r="B255" s="32"/>
      <c r="C255" s="131">
        <v>25</v>
      </c>
      <c r="D255" s="131" t="s">
        <v>161</v>
      </c>
      <c r="E255" s="132" t="s">
        <v>331</v>
      </c>
      <c r="F255" s="133" t="s">
        <v>332</v>
      </c>
      <c r="G255" s="134" t="s">
        <v>164</v>
      </c>
      <c r="H255" s="135">
        <v>78.994</v>
      </c>
      <c r="I255" s="136"/>
      <c r="J255" s="137">
        <f>ROUND(I255*H255,2)</f>
        <v>0</v>
      </c>
      <c r="K255" s="133" t="s">
        <v>165</v>
      </c>
      <c r="L255" s="32"/>
      <c r="M255" s="138" t="s">
        <v>19</v>
      </c>
      <c r="N255" s="139" t="s">
        <v>47</v>
      </c>
      <c r="P255" s="140">
        <f>O255*H255</f>
        <v>0</v>
      </c>
      <c r="Q255" s="140">
        <v>0</v>
      </c>
      <c r="R255" s="140">
        <f>Q255*H255</f>
        <v>0</v>
      </c>
      <c r="S255" s="140">
        <v>0</v>
      </c>
      <c r="T255" s="141">
        <f>S255*H255</f>
        <v>0</v>
      </c>
      <c r="AR255" s="142" t="s">
        <v>166</v>
      </c>
      <c r="AT255" s="142" t="s">
        <v>161</v>
      </c>
      <c r="AU255" s="142" t="s">
        <v>85</v>
      </c>
      <c r="AY255" s="17" t="s">
        <v>159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7" t="s">
        <v>83</v>
      </c>
      <c r="BK255" s="143">
        <f>ROUND(I255*H255,2)</f>
        <v>0</v>
      </c>
      <c r="BL255" s="17" t="s">
        <v>166</v>
      </c>
      <c r="BM255" s="142" t="s">
        <v>333</v>
      </c>
    </row>
    <row r="256" spans="2:65" s="1" customFormat="1" x14ac:dyDescent="0.2">
      <c r="B256" s="32"/>
      <c r="D256" s="144" t="s">
        <v>168</v>
      </c>
      <c r="F256" s="145" t="s">
        <v>334</v>
      </c>
      <c r="I256" s="146"/>
      <c r="L256" s="32"/>
      <c r="M256" s="147"/>
      <c r="T256" s="51"/>
      <c r="AT256" s="17" t="s">
        <v>168</v>
      </c>
      <c r="AU256" s="17" t="s">
        <v>85</v>
      </c>
    </row>
    <row r="257" spans="2:65" s="1" customFormat="1" ht="24.15" customHeight="1" x14ac:dyDescent="0.2">
      <c r="B257" s="32"/>
      <c r="C257" s="131">
        <v>26</v>
      </c>
      <c r="D257" s="131" t="s">
        <v>161</v>
      </c>
      <c r="E257" s="132" t="s">
        <v>336</v>
      </c>
      <c r="F257" s="133" t="s">
        <v>337</v>
      </c>
      <c r="G257" s="134" t="s">
        <v>210</v>
      </c>
      <c r="H257" s="135">
        <v>1.383</v>
      </c>
      <c r="I257" s="136"/>
      <c r="J257" s="137">
        <f>ROUND(I257*H257,2)</f>
        <v>0</v>
      </c>
      <c r="K257" s="133" t="s">
        <v>165</v>
      </c>
      <c r="L257" s="32"/>
      <c r="M257" s="138" t="s">
        <v>19</v>
      </c>
      <c r="N257" s="139" t="s">
        <v>47</v>
      </c>
      <c r="P257" s="140">
        <f>O257*H257</f>
        <v>0</v>
      </c>
      <c r="Q257" s="140">
        <v>1.04922</v>
      </c>
      <c r="R257" s="140">
        <f>Q257*H257</f>
        <v>1.45107126</v>
      </c>
      <c r="S257" s="140">
        <v>0</v>
      </c>
      <c r="T257" s="141">
        <f>S257*H257</f>
        <v>0</v>
      </c>
      <c r="AR257" s="142" t="s">
        <v>166</v>
      </c>
      <c r="AT257" s="142" t="s">
        <v>161</v>
      </c>
      <c r="AU257" s="142" t="s">
        <v>85</v>
      </c>
      <c r="AY257" s="17" t="s">
        <v>159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7" t="s">
        <v>83</v>
      </c>
      <c r="BK257" s="143">
        <f>ROUND(I257*H257,2)</f>
        <v>0</v>
      </c>
      <c r="BL257" s="17" t="s">
        <v>166</v>
      </c>
      <c r="BM257" s="142" t="s">
        <v>338</v>
      </c>
    </row>
    <row r="258" spans="2:65" s="1" customFormat="1" x14ac:dyDescent="0.2">
      <c r="B258" s="32"/>
      <c r="D258" s="144" t="s">
        <v>168</v>
      </c>
      <c r="F258" s="145" t="s">
        <v>339</v>
      </c>
      <c r="I258" s="146"/>
      <c r="L258" s="32"/>
      <c r="M258" s="147"/>
      <c r="T258" s="51"/>
      <c r="AT258" s="17" t="s">
        <v>168</v>
      </c>
      <c r="AU258" s="17" t="s">
        <v>85</v>
      </c>
    </row>
    <row r="259" spans="2:65" s="12" customFormat="1" x14ac:dyDescent="0.2">
      <c r="B259" s="148"/>
      <c r="D259" s="149" t="s">
        <v>175</v>
      </c>
      <c r="E259" s="150" t="s">
        <v>19</v>
      </c>
      <c r="F259" s="151" t="s">
        <v>340</v>
      </c>
      <c r="H259" s="150" t="s">
        <v>19</v>
      </c>
      <c r="I259" s="152"/>
      <c r="L259" s="148"/>
      <c r="M259" s="153"/>
      <c r="T259" s="154"/>
      <c r="AT259" s="150" t="s">
        <v>175</v>
      </c>
      <c r="AU259" s="150" t="s">
        <v>85</v>
      </c>
      <c r="AV259" s="12" t="s">
        <v>83</v>
      </c>
      <c r="AW259" s="12" t="s">
        <v>36</v>
      </c>
      <c r="AX259" s="12" t="s">
        <v>76</v>
      </c>
      <c r="AY259" s="150" t="s">
        <v>159</v>
      </c>
    </row>
    <row r="260" spans="2:65" s="13" customFormat="1" x14ac:dyDescent="0.2">
      <c r="B260" s="155"/>
      <c r="D260" s="149" t="s">
        <v>175</v>
      </c>
      <c r="E260" s="156" t="s">
        <v>19</v>
      </c>
      <c r="F260" s="157" t="s">
        <v>341</v>
      </c>
      <c r="H260" s="158">
        <v>1.383</v>
      </c>
      <c r="I260" s="159"/>
      <c r="L260" s="155"/>
      <c r="M260" s="160"/>
      <c r="T260" s="161"/>
      <c r="AT260" s="156" t="s">
        <v>175</v>
      </c>
      <c r="AU260" s="156" t="s">
        <v>85</v>
      </c>
      <c r="AV260" s="13" t="s">
        <v>85</v>
      </c>
      <c r="AW260" s="13" t="s">
        <v>36</v>
      </c>
      <c r="AX260" s="13" t="s">
        <v>76</v>
      </c>
      <c r="AY260" s="156" t="s">
        <v>159</v>
      </c>
    </row>
    <row r="261" spans="2:65" s="14" customFormat="1" x14ac:dyDescent="0.2">
      <c r="B261" s="162"/>
      <c r="D261" s="149" t="s">
        <v>175</v>
      </c>
      <c r="E261" s="163" t="s">
        <v>19</v>
      </c>
      <c r="F261" s="164" t="s">
        <v>179</v>
      </c>
      <c r="H261" s="165">
        <v>1.383</v>
      </c>
      <c r="I261" s="166"/>
      <c r="L261" s="162"/>
      <c r="M261" s="167"/>
      <c r="T261" s="168"/>
      <c r="AT261" s="163" t="s">
        <v>175</v>
      </c>
      <c r="AU261" s="163" t="s">
        <v>85</v>
      </c>
      <c r="AV261" s="14" t="s">
        <v>166</v>
      </c>
      <c r="AW261" s="14" t="s">
        <v>36</v>
      </c>
      <c r="AX261" s="14" t="s">
        <v>83</v>
      </c>
      <c r="AY261" s="163" t="s">
        <v>159</v>
      </c>
    </row>
    <row r="262" spans="2:65" s="1" customFormat="1" ht="24.15" customHeight="1" x14ac:dyDescent="0.2">
      <c r="B262" s="32"/>
      <c r="C262" s="131">
        <v>27</v>
      </c>
      <c r="D262" s="131" t="s">
        <v>161</v>
      </c>
      <c r="E262" s="132" t="s">
        <v>343</v>
      </c>
      <c r="F262" s="133" t="s">
        <v>344</v>
      </c>
      <c r="G262" s="134" t="s">
        <v>345</v>
      </c>
      <c r="H262" s="135">
        <v>2</v>
      </c>
      <c r="I262" s="136"/>
      <c r="J262" s="137">
        <f>ROUND(I262*H262,2)</f>
        <v>0</v>
      </c>
      <c r="K262" s="133" t="s">
        <v>165</v>
      </c>
      <c r="L262" s="32"/>
      <c r="M262" s="138" t="s">
        <v>19</v>
      </c>
      <c r="N262" s="139" t="s">
        <v>47</v>
      </c>
      <c r="P262" s="140">
        <f>O262*H262</f>
        <v>0</v>
      </c>
      <c r="Q262" s="140">
        <v>3.9629999999999999E-2</v>
      </c>
      <c r="R262" s="140">
        <f>Q262*H262</f>
        <v>7.9259999999999997E-2</v>
      </c>
      <c r="S262" s="140">
        <v>0</v>
      </c>
      <c r="T262" s="141">
        <f>S262*H262</f>
        <v>0</v>
      </c>
      <c r="AR262" s="142" t="s">
        <v>166</v>
      </c>
      <c r="AT262" s="142" t="s">
        <v>161</v>
      </c>
      <c r="AU262" s="142" t="s">
        <v>85</v>
      </c>
      <c r="AY262" s="17" t="s">
        <v>159</v>
      </c>
      <c r="BE262" s="143">
        <f>IF(N262="základní",J262,0)</f>
        <v>0</v>
      </c>
      <c r="BF262" s="143">
        <f>IF(N262="snížená",J262,0)</f>
        <v>0</v>
      </c>
      <c r="BG262" s="143">
        <f>IF(N262="zákl. přenesená",J262,0)</f>
        <v>0</v>
      </c>
      <c r="BH262" s="143">
        <f>IF(N262="sníž. přenesená",J262,0)</f>
        <v>0</v>
      </c>
      <c r="BI262" s="143">
        <f>IF(N262="nulová",J262,0)</f>
        <v>0</v>
      </c>
      <c r="BJ262" s="17" t="s">
        <v>83</v>
      </c>
      <c r="BK262" s="143">
        <f>ROUND(I262*H262,2)</f>
        <v>0</v>
      </c>
      <c r="BL262" s="17" t="s">
        <v>166</v>
      </c>
      <c r="BM262" s="142" t="s">
        <v>346</v>
      </c>
    </row>
    <row r="263" spans="2:65" s="1" customFormat="1" x14ac:dyDescent="0.2">
      <c r="B263" s="32"/>
      <c r="D263" s="144" t="s">
        <v>168</v>
      </c>
      <c r="F263" s="145" t="s">
        <v>347</v>
      </c>
      <c r="I263" s="146"/>
      <c r="L263" s="32"/>
      <c r="M263" s="147"/>
      <c r="T263" s="51"/>
      <c r="AT263" s="17" t="s">
        <v>168</v>
      </c>
      <c r="AU263" s="17" t="s">
        <v>85</v>
      </c>
    </row>
    <row r="264" spans="2:65" s="12" customFormat="1" x14ac:dyDescent="0.2">
      <c r="B264" s="148"/>
      <c r="D264" s="149" t="s">
        <v>175</v>
      </c>
      <c r="E264" s="150" t="s">
        <v>19</v>
      </c>
      <c r="F264" s="151" t="s">
        <v>272</v>
      </c>
      <c r="H264" s="150" t="s">
        <v>19</v>
      </c>
      <c r="I264" s="152"/>
      <c r="L264" s="148"/>
      <c r="M264" s="153"/>
      <c r="T264" s="154"/>
      <c r="AT264" s="150" t="s">
        <v>175</v>
      </c>
      <c r="AU264" s="150" t="s">
        <v>85</v>
      </c>
      <c r="AV264" s="12" t="s">
        <v>83</v>
      </c>
      <c r="AW264" s="12" t="s">
        <v>36</v>
      </c>
      <c r="AX264" s="12" t="s">
        <v>76</v>
      </c>
      <c r="AY264" s="150" t="s">
        <v>159</v>
      </c>
    </row>
    <row r="265" spans="2:65" s="12" customFormat="1" x14ac:dyDescent="0.2">
      <c r="B265" s="148"/>
      <c r="D265" s="149" t="s">
        <v>175</v>
      </c>
      <c r="E265" s="150" t="s">
        <v>19</v>
      </c>
      <c r="F265" s="151" t="s">
        <v>273</v>
      </c>
      <c r="H265" s="150" t="s">
        <v>19</v>
      </c>
      <c r="I265" s="152"/>
      <c r="L265" s="148"/>
      <c r="M265" s="153"/>
      <c r="T265" s="154"/>
      <c r="AT265" s="150" t="s">
        <v>175</v>
      </c>
      <c r="AU265" s="150" t="s">
        <v>85</v>
      </c>
      <c r="AV265" s="12" t="s">
        <v>83</v>
      </c>
      <c r="AW265" s="12" t="s">
        <v>36</v>
      </c>
      <c r="AX265" s="12" t="s">
        <v>76</v>
      </c>
      <c r="AY265" s="150" t="s">
        <v>159</v>
      </c>
    </row>
    <row r="266" spans="2:65" s="13" customFormat="1" x14ac:dyDescent="0.2">
      <c r="B266" s="155"/>
      <c r="D266" s="149" t="s">
        <v>175</v>
      </c>
      <c r="E266" s="156" t="s">
        <v>19</v>
      </c>
      <c r="F266" s="157" t="s">
        <v>348</v>
      </c>
      <c r="H266" s="158">
        <v>1</v>
      </c>
      <c r="I266" s="159"/>
      <c r="L266" s="155"/>
      <c r="M266" s="160"/>
      <c r="T266" s="161"/>
      <c r="AT266" s="156" t="s">
        <v>175</v>
      </c>
      <c r="AU266" s="156" t="s">
        <v>85</v>
      </c>
      <c r="AV266" s="13" t="s">
        <v>85</v>
      </c>
      <c r="AW266" s="13" t="s">
        <v>36</v>
      </c>
      <c r="AX266" s="13" t="s">
        <v>76</v>
      </c>
      <c r="AY266" s="156" t="s">
        <v>159</v>
      </c>
    </row>
    <row r="267" spans="2:65" s="13" customFormat="1" x14ac:dyDescent="0.2">
      <c r="B267" s="155"/>
      <c r="D267" s="149" t="s">
        <v>175</v>
      </c>
      <c r="E267" s="156" t="s">
        <v>19</v>
      </c>
      <c r="F267" s="157" t="s">
        <v>349</v>
      </c>
      <c r="H267" s="158">
        <v>1</v>
      </c>
      <c r="I267" s="159"/>
      <c r="L267" s="155"/>
      <c r="M267" s="160"/>
      <c r="T267" s="161"/>
      <c r="AT267" s="156" t="s">
        <v>175</v>
      </c>
      <c r="AU267" s="156" t="s">
        <v>85</v>
      </c>
      <c r="AV267" s="13" t="s">
        <v>85</v>
      </c>
      <c r="AW267" s="13" t="s">
        <v>36</v>
      </c>
      <c r="AX267" s="13" t="s">
        <v>76</v>
      </c>
      <c r="AY267" s="156" t="s">
        <v>159</v>
      </c>
    </row>
    <row r="268" spans="2:65" s="14" customFormat="1" x14ac:dyDescent="0.2">
      <c r="B268" s="162"/>
      <c r="D268" s="149" t="s">
        <v>175</v>
      </c>
      <c r="E268" s="163" t="s">
        <v>19</v>
      </c>
      <c r="F268" s="164" t="s">
        <v>179</v>
      </c>
      <c r="H268" s="165">
        <v>2</v>
      </c>
      <c r="I268" s="166"/>
      <c r="L268" s="162"/>
      <c r="M268" s="167"/>
      <c r="T268" s="168"/>
      <c r="AT268" s="163" t="s">
        <v>175</v>
      </c>
      <c r="AU268" s="163" t="s">
        <v>85</v>
      </c>
      <c r="AV268" s="14" t="s">
        <v>166</v>
      </c>
      <c r="AW268" s="14" t="s">
        <v>36</v>
      </c>
      <c r="AX268" s="14" t="s">
        <v>83</v>
      </c>
      <c r="AY268" s="163" t="s">
        <v>159</v>
      </c>
    </row>
    <row r="269" spans="2:65" s="1" customFormat="1" ht="21.75" customHeight="1" x14ac:dyDescent="0.2">
      <c r="B269" s="32"/>
      <c r="C269" s="131">
        <v>28</v>
      </c>
      <c r="D269" s="131" t="s">
        <v>161</v>
      </c>
      <c r="E269" s="132" t="s">
        <v>351</v>
      </c>
      <c r="F269" s="133" t="s">
        <v>352</v>
      </c>
      <c r="G269" s="134" t="s">
        <v>345</v>
      </c>
      <c r="H269" s="135">
        <v>2</v>
      </c>
      <c r="I269" s="136"/>
      <c r="J269" s="137">
        <f>ROUND(I269*H269,2)</f>
        <v>0</v>
      </c>
      <c r="K269" s="133" t="s">
        <v>165</v>
      </c>
      <c r="L269" s="32"/>
      <c r="M269" s="138" t="s">
        <v>19</v>
      </c>
      <c r="N269" s="139" t="s">
        <v>47</v>
      </c>
      <c r="P269" s="140">
        <f>O269*H269</f>
        <v>0</v>
      </c>
      <c r="Q269" s="140">
        <v>2.2780000000000002E-2</v>
      </c>
      <c r="R269" s="140">
        <f>Q269*H269</f>
        <v>4.5560000000000003E-2</v>
      </c>
      <c r="S269" s="140">
        <v>0</v>
      </c>
      <c r="T269" s="141">
        <f>S269*H269</f>
        <v>0</v>
      </c>
      <c r="AR269" s="142" t="s">
        <v>166</v>
      </c>
      <c r="AT269" s="142" t="s">
        <v>161</v>
      </c>
      <c r="AU269" s="142" t="s">
        <v>85</v>
      </c>
      <c r="AY269" s="17" t="s">
        <v>159</v>
      </c>
      <c r="BE269" s="143">
        <f>IF(N269="základní",J269,0)</f>
        <v>0</v>
      </c>
      <c r="BF269" s="143">
        <f>IF(N269="snížená",J269,0)</f>
        <v>0</v>
      </c>
      <c r="BG269" s="143">
        <f>IF(N269="zákl. přenesená",J269,0)</f>
        <v>0</v>
      </c>
      <c r="BH269" s="143">
        <f>IF(N269="sníž. přenesená",J269,0)</f>
        <v>0</v>
      </c>
      <c r="BI269" s="143">
        <f>IF(N269="nulová",J269,0)</f>
        <v>0</v>
      </c>
      <c r="BJ269" s="17" t="s">
        <v>83</v>
      </c>
      <c r="BK269" s="143">
        <f>ROUND(I269*H269,2)</f>
        <v>0</v>
      </c>
      <c r="BL269" s="17" t="s">
        <v>166</v>
      </c>
      <c r="BM269" s="142" t="s">
        <v>353</v>
      </c>
    </row>
    <row r="270" spans="2:65" s="1" customFormat="1" x14ac:dyDescent="0.2">
      <c r="B270" s="32"/>
      <c r="D270" s="144" t="s">
        <v>168</v>
      </c>
      <c r="F270" s="145" t="s">
        <v>354</v>
      </c>
      <c r="I270" s="146"/>
      <c r="L270" s="32"/>
      <c r="M270" s="147"/>
      <c r="T270" s="51"/>
      <c r="AT270" s="17" t="s">
        <v>168</v>
      </c>
      <c r="AU270" s="17" t="s">
        <v>85</v>
      </c>
    </row>
    <row r="271" spans="2:65" s="12" customFormat="1" x14ac:dyDescent="0.2">
      <c r="B271" s="148"/>
      <c r="D271" s="149" t="s">
        <v>175</v>
      </c>
      <c r="E271" s="150" t="s">
        <v>19</v>
      </c>
      <c r="F271" s="151" t="s">
        <v>272</v>
      </c>
      <c r="H271" s="150" t="s">
        <v>19</v>
      </c>
      <c r="I271" s="152"/>
      <c r="L271" s="148"/>
      <c r="M271" s="153"/>
      <c r="T271" s="154"/>
      <c r="AT271" s="150" t="s">
        <v>175</v>
      </c>
      <c r="AU271" s="150" t="s">
        <v>85</v>
      </c>
      <c r="AV271" s="12" t="s">
        <v>83</v>
      </c>
      <c r="AW271" s="12" t="s">
        <v>36</v>
      </c>
      <c r="AX271" s="12" t="s">
        <v>76</v>
      </c>
      <c r="AY271" s="150" t="s">
        <v>159</v>
      </c>
    </row>
    <row r="272" spans="2:65" s="12" customFormat="1" x14ac:dyDescent="0.2">
      <c r="B272" s="148"/>
      <c r="D272" s="149" t="s">
        <v>175</v>
      </c>
      <c r="E272" s="150" t="s">
        <v>19</v>
      </c>
      <c r="F272" s="151" t="s">
        <v>273</v>
      </c>
      <c r="H272" s="150" t="s">
        <v>19</v>
      </c>
      <c r="I272" s="152"/>
      <c r="L272" s="148"/>
      <c r="M272" s="153"/>
      <c r="T272" s="154"/>
      <c r="AT272" s="150" t="s">
        <v>175</v>
      </c>
      <c r="AU272" s="150" t="s">
        <v>85</v>
      </c>
      <c r="AV272" s="12" t="s">
        <v>83</v>
      </c>
      <c r="AW272" s="12" t="s">
        <v>36</v>
      </c>
      <c r="AX272" s="12" t="s">
        <v>76</v>
      </c>
      <c r="AY272" s="150" t="s">
        <v>159</v>
      </c>
    </row>
    <row r="273" spans="2:65" s="13" customFormat="1" x14ac:dyDescent="0.2">
      <c r="B273" s="155"/>
      <c r="D273" s="149" t="s">
        <v>175</v>
      </c>
      <c r="E273" s="156" t="s">
        <v>19</v>
      </c>
      <c r="F273" s="157" t="s">
        <v>355</v>
      </c>
      <c r="H273" s="158">
        <v>2</v>
      </c>
      <c r="I273" s="159"/>
      <c r="L273" s="155"/>
      <c r="M273" s="160"/>
      <c r="T273" s="161"/>
      <c r="AT273" s="156" t="s">
        <v>175</v>
      </c>
      <c r="AU273" s="156" t="s">
        <v>85</v>
      </c>
      <c r="AV273" s="13" t="s">
        <v>85</v>
      </c>
      <c r="AW273" s="13" t="s">
        <v>36</v>
      </c>
      <c r="AX273" s="13" t="s">
        <v>76</v>
      </c>
      <c r="AY273" s="156" t="s">
        <v>159</v>
      </c>
    </row>
    <row r="274" spans="2:65" s="14" customFormat="1" x14ac:dyDescent="0.2">
      <c r="B274" s="162"/>
      <c r="D274" s="149" t="s">
        <v>175</v>
      </c>
      <c r="E274" s="163" t="s">
        <v>19</v>
      </c>
      <c r="F274" s="164" t="s">
        <v>179</v>
      </c>
      <c r="H274" s="165">
        <v>2</v>
      </c>
      <c r="I274" s="166"/>
      <c r="L274" s="162"/>
      <c r="M274" s="167"/>
      <c r="T274" s="168"/>
      <c r="AT274" s="163" t="s">
        <v>175</v>
      </c>
      <c r="AU274" s="163" t="s">
        <v>85</v>
      </c>
      <c r="AV274" s="14" t="s">
        <v>166</v>
      </c>
      <c r="AW274" s="14" t="s">
        <v>36</v>
      </c>
      <c r="AX274" s="14" t="s">
        <v>83</v>
      </c>
      <c r="AY274" s="163" t="s">
        <v>159</v>
      </c>
    </row>
    <row r="275" spans="2:65" s="1" customFormat="1" ht="21.75" customHeight="1" x14ac:dyDescent="0.2">
      <c r="B275" s="32"/>
      <c r="C275" s="131">
        <v>29</v>
      </c>
      <c r="D275" s="131" t="s">
        <v>161</v>
      </c>
      <c r="E275" s="132" t="s">
        <v>357</v>
      </c>
      <c r="F275" s="133" t="s">
        <v>358</v>
      </c>
      <c r="G275" s="134" t="s">
        <v>345</v>
      </c>
      <c r="H275" s="135">
        <v>44</v>
      </c>
      <c r="I275" s="136"/>
      <c r="J275" s="137">
        <f>ROUND(I275*H275,2)</f>
        <v>0</v>
      </c>
      <c r="K275" s="133" t="s">
        <v>165</v>
      </c>
      <c r="L275" s="32"/>
      <c r="M275" s="138" t="s">
        <v>19</v>
      </c>
      <c r="N275" s="139" t="s">
        <v>47</v>
      </c>
      <c r="P275" s="140">
        <f>O275*H275</f>
        <v>0</v>
      </c>
      <c r="Q275" s="140">
        <v>4.555E-2</v>
      </c>
      <c r="R275" s="140">
        <f>Q275*H275</f>
        <v>2.0042</v>
      </c>
      <c r="S275" s="140">
        <v>0</v>
      </c>
      <c r="T275" s="141">
        <f>S275*H275</f>
        <v>0</v>
      </c>
      <c r="AR275" s="142" t="s">
        <v>166</v>
      </c>
      <c r="AT275" s="142" t="s">
        <v>161</v>
      </c>
      <c r="AU275" s="142" t="s">
        <v>85</v>
      </c>
      <c r="AY275" s="17" t="s">
        <v>159</v>
      </c>
      <c r="BE275" s="143">
        <f>IF(N275="základní",J275,0)</f>
        <v>0</v>
      </c>
      <c r="BF275" s="143">
        <f>IF(N275="snížená",J275,0)</f>
        <v>0</v>
      </c>
      <c r="BG275" s="143">
        <f>IF(N275="zákl. přenesená",J275,0)</f>
        <v>0</v>
      </c>
      <c r="BH275" s="143">
        <f>IF(N275="sníž. přenesená",J275,0)</f>
        <v>0</v>
      </c>
      <c r="BI275" s="143">
        <f>IF(N275="nulová",J275,0)</f>
        <v>0</v>
      </c>
      <c r="BJ275" s="17" t="s">
        <v>83</v>
      </c>
      <c r="BK275" s="143">
        <f>ROUND(I275*H275,2)</f>
        <v>0</v>
      </c>
      <c r="BL275" s="17" t="s">
        <v>166</v>
      </c>
      <c r="BM275" s="142" t="s">
        <v>359</v>
      </c>
    </row>
    <row r="276" spans="2:65" s="1" customFormat="1" x14ac:dyDescent="0.2">
      <c r="B276" s="32"/>
      <c r="D276" s="144" t="s">
        <v>168</v>
      </c>
      <c r="F276" s="145" t="s">
        <v>360</v>
      </c>
      <c r="I276" s="146"/>
      <c r="L276" s="32"/>
      <c r="M276" s="147"/>
      <c r="T276" s="51"/>
      <c r="AT276" s="17" t="s">
        <v>168</v>
      </c>
      <c r="AU276" s="17" t="s">
        <v>85</v>
      </c>
    </row>
    <row r="277" spans="2:65" s="12" customFormat="1" x14ac:dyDescent="0.2">
      <c r="B277" s="148"/>
      <c r="D277" s="149" t="s">
        <v>175</v>
      </c>
      <c r="E277" s="150" t="s">
        <v>19</v>
      </c>
      <c r="F277" s="151" t="s">
        <v>235</v>
      </c>
      <c r="H277" s="150" t="s">
        <v>19</v>
      </c>
      <c r="I277" s="152"/>
      <c r="L277" s="148"/>
      <c r="M277" s="153"/>
      <c r="T277" s="154"/>
      <c r="AT277" s="150" t="s">
        <v>175</v>
      </c>
      <c r="AU277" s="150" t="s">
        <v>85</v>
      </c>
      <c r="AV277" s="12" t="s">
        <v>83</v>
      </c>
      <c r="AW277" s="12" t="s">
        <v>36</v>
      </c>
      <c r="AX277" s="12" t="s">
        <v>76</v>
      </c>
      <c r="AY277" s="150" t="s">
        <v>159</v>
      </c>
    </row>
    <row r="278" spans="2:65" s="12" customFormat="1" x14ac:dyDescent="0.2">
      <c r="B278" s="148"/>
      <c r="D278" s="149" t="s">
        <v>175</v>
      </c>
      <c r="E278" s="150" t="s">
        <v>19</v>
      </c>
      <c r="F278" s="151" t="s">
        <v>177</v>
      </c>
      <c r="H278" s="150" t="s">
        <v>19</v>
      </c>
      <c r="I278" s="152"/>
      <c r="L278" s="148"/>
      <c r="M278" s="153"/>
      <c r="T278" s="154"/>
      <c r="AT278" s="150" t="s">
        <v>175</v>
      </c>
      <c r="AU278" s="150" t="s">
        <v>85</v>
      </c>
      <c r="AV278" s="12" t="s">
        <v>83</v>
      </c>
      <c r="AW278" s="12" t="s">
        <v>36</v>
      </c>
      <c r="AX278" s="12" t="s">
        <v>76</v>
      </c>
      <c r="AY278" s="150" t="s">
        <v>159</v>
      </c>
    </row>
    <row r="279" spans="2:65" s="13" customFormat="1" x14ac:dyDescent="0.2">
      <c r="B279" s="155"/>
      <c r="D279" s="149" t="s">
        <v>175</v>
      </c>
      <c r="E279" s="156" t="s">
        <v>19</v>
      </c>
      <c r="F279" s="157" t="s">
        <v>361</v>
      </c>
      <c r="H279" s="158">
        <v>44</v>
      </c>
      <c r="I279" s="159"/>
      <c r="L279" s="155"/>
      <c r="M279" s="160"/>
      <c r="T279" s="161"/>
      <c r="AT279" s="156" t="s">
        <v>175</v>
      </c>
      <c r="AU279" s="156" t="s">
        <v>85</v>
      </c>
      <c r="AV279" s="13" t="s">
        <v>85</v>
      </c>
      <c r="AW279" s="13" t="s">
        <v>36</v>
      </c>
      <c r="AX279" s="13" t="s">
        <v>76</v>
      </c>
      <c r="AY279" s="156" t="s">
        <v>159</v>
      </c>
    </row>
    <row r="280" spans="2:65" s="14" customFormat="1" x14ac:dyDescent="0.2">
      <c r="B280" s="162"/>
      <c r="D280" s="149" t="s">
        <v>175</v>
      </c>
      <c r="E280" s="163" t="s">
        <v>19</v>
      </c>
      <c r="F280" s="164" t="s">
        <v>179</v>
      </c>
      <c r="H280" s="165">
        <v>44</v>
      </c>
      <c r="I280" s="166"/>
      <c r="L280" s="162"/>
      <c r="M280" s="167"/>
      <c r="T280" s="168"/>
      <c r="AT280" s="163" t="s">
        <v>175</v>
      </c>
      <c r="AU280" s="163" t="s">
        <v>85</v>
      </c>
      <c r="AV280" s="14" t="s">
        <v>166</v>
      </c>
      <c r="AW280" s="14" t="s">
        <v>36</v>
      </c>
      <c r="AX280" s="14" t="s">
        <v>83</v>
      </c>
      <c r="AY280" s="163" t="s">
        <v>159</v>
      </c>
    </row>
    <row r="281" spans="2:65" s="1" customFormat="1" ht="21.75" customHeight="1" x14ac:dyDescent="0.2">
      <c r="B281" s="32"/>
      <c r="C281" s="131">
        <v>30</v>
      </c>
      <c r="D281" s="131" t="s">
        <v>161</v>
      </c>
      <c r="E281" s="132" t="s">
        <v>363</v>
      </c>
      <c r="F281" s="133" t="s">
        <v>364</v>
      </c>
      <c r="G281" s="134" t="s">
        <v>345</v>
      </c>
      <c r="H281" s="135">
        <v>3</v>
      </c>
      <c r="I281" s="136"/>
      <c r="J281" s="137">
        <f>ROUND(I281*H281,2)</f>
        <v>0</v>
      </c>
      <c r="K281" s="133" t="s">
        <v>165</v>
      </c>
      <c r="L281" s="32"/>
      <c r="M281" s="138" t="s">
        <v>19</v>
      </c>
      <c r="N281" s="139" t="s">
        <v>47</v>
      </c>
      <c r="P281" s="140">
        <f>O281*H281</f>
        <v>0</v>
      </c>
      <c r="Q281" s="140">
        <v>6.3549999999999995E-2</v>
      </c>
      <c r="R281" s="140">
        <f>Q281*H281</f>
        <v>0.19064999999999999</v>
      </c>
      <c r="S281" s="140">
        <v>0</v>
      </c>
      <c r="T281" s="141">
        <f>S281*H281</f>
        <v>0</v>
      </c>
      <c r="AR281" s="142" t="s">
        <v>166</v>
      </c>
      <c r="AT281" s="142" t="s">
        <v>161</v>
      </c>
      <c r="AU281" s="142" t="s">
        <v>85</v>
      </c>
      <c r="AY281" s="17" t="s">
        <v>159</v>
      </c>
      <c r="BE281" s="143">
        <f>IF(N281="základní",J281,0)</f>
        <v>0</v>
      </c>
      <c r="BF281" s="143">
        <f>IF(N281="snížená",J281,0)</f>
        <v>0</v>
      </c>
      <c r="BG281" s="143">
        <f>IF(N281="zákl. přenesená",J281,0)</f>
        <v>0</v>
      </c>
      <c r="BH281" s="143">
        <f>IF(N281="sníž. přenesená",J281,0)</f>
        <v>0</v>
      </c>
      <c r="BI281" s="143">
        <f>IF(N281="nulová",J281,0)</f>
        <v>0</v>
      </c>
      <c r="BJ281" s="17" t="s">
        <v>83</v>
      </c>
      <c r="BK281" s="143">
        <f>ROUND(I281*H281,2)</f>
        <v>0</v>
      </c>
      <c r="BL281" s="17" t="s">
        <v>166</v>
      </c>
      <c r="BM281" s="142" t="s">
        <v>365</v>
      </c>
    </row>
    <row r="282" spans="2:65" s="1" customFormat="1" x14ac:dyDescent="0.2">
      <c r="B282" s="32"/>
      <c r="D282" s="144" t="s">
        <v>168</v>
      </c>
      <c r="F282" s="145" t="s">
        <v>366</v>
      </c>
      <c r="I282" s="146"/>
      <c r="L282" s="32"/>
      <c r="M282" s="147"/>
      <c r="T282" s="51"/>
      <c r="AT282" s="17" t="s">
        <v>168</v>
      </c>
      <c r="AU282" s="17" t="s">
        <v>85</v>
      </c>
    </row>
    <row r="283" spans="2:65" s="12" customFormat="1" x14ac:dyDescent="0.2">
      <c r="B283" s="148"/>
      <c r="D283" s="149" t="s">
        <v>175</v>
      </c>
      <c r="E283" s="150" t="s">
        <v>19</v>
      </c>
      <c r="F283" s="151" t="s">
        <v>272</v>
      </c>
      <c r="H283" s="150" t="s">
        <v>19</v>
      </c>
      <c r="I283" s="152"/>
      <c r="L283" s="148"/>
      <c r="M283" s="153"/>
      <c r="T283" s="154"/>
      <c r="AT283" s="150" t="s">
        <v>175</v>
      </c>
      <c r="AU283" s="150" t="s">
        <v>85</v>
      </c>
      <c r="AV283" s="12" t="s">
        <v>83</v>
      </c>
      <c r="AW283" s="12" t="s">
        <v>36</v>
      </c>
      <c r="AX283" s="12" t="s">
        <v>76</v>
      </c>
      <c r="AY283" s="150" t="s">
        <v>159</v>
      </c>
    </row>
    <row r="284" spans="2:65" s="12" customFormat="1" x14ac:dyDescent="0.2">
      <c r="B284" s="148"/>
      <c r="D284" s="149" t="s">
        <v>175</v>
      </c>
      <c r="E284" s="150" t="s">
        <v>19</v>
      </c>
      <c r="F284" s="151" t="s">
        <v>273</v>
      </c>
      <c r="H284" s="150" t="s">
        <v>19</v>
      </c>
      <c r="I284" s="152"/>
      <c r="L284" s="148"/>
      <c r="M284" s="153"/>
      <c r="T284" s="154"/>
      <c r="AT284" s="150" t="s">
        <v>175</v>
      </c>
      <c r="AU284" s="150" t="s">
        <v>85</v>
      </c>
      <c r="AV284" s="12" t="s">
        <v>83</v>
      </c>
      <c r="AW284" s="12" t="s">
        <v>36</v>
      </c>
      <c r="AX284" s="12" t="s">
        <v>76</v>
      </c>
      <c r="AY284" s="150" t="s">
        <v>159</v>
      </c>
    </row>
    <row r="285" spans="2:65" s="13" customFormat="1" x14ac:dyDescent="0.2">
      <c r="B285" s="155"/>
      <c r="D285" s="149" t="s">
        <v>175</v>
      </c>
      <c r="E285" s="156" t="s">
        <v>19</v>
      </c>
      <c r="F285" s="157" t="s">
        <v>367</v>
      </c>
      <c r="H285" s="158">
        <v>3</v>
      </c>
      <c r="I285" s="159"/>
      <c r="L285" s="155"/>
      <c r="M285" s="160"/>
      <c r="T285" s="161"/>
      <c r="AT285" s="156" t="s">
        <v>175</v>
      </c>
      <c r="AU285" s="156" t="s">
        <v>85</v>
      </c>
      <c r="AV285" s="13" t="s">
        <v>85</v>
      </c>
      <c r="AW285" s="13" t="s">
        <v>36</v>
      </c>
      <c r="AX285" s="13" t="s">
        <v>76</v>
      </c>
      <c r="AY285" s="156" t="s">
        <v>159</v>
      </c>
    </row>
    <row r="286" spans="2:65" s="14" customFormat="1" x14ac:dyDescent="0.2">
      <c r="B286" s="162"/>
      <c r="D286" s="149" t="s">
        <v>175</v>
      </c>
      <c r="E286" s="163" t="s">
        <v>19</v>
      </c>
      <c r="F286" s="164" t="s">
        <v>179</v>
      </c>
      <c r="H286" s="165">
        <v>3</v>
      </c>
      <c r="I286" s="166"/>
      <c r="L286" s="162"/>
      <c r="M286" s="167"/>
      <c r="T286" s="168"/>
      <c r="AT286" s="163" t="s">
        <v>175</v>
      </c>
      <c r="AU286" s="163" t="s">
        <v>85</v>
      </c>
      <c r="AV286" s="14" t="s">
        <v>166</v>
      </c>
      <c r="AW286" s="14" t="s">
        <v>36</v>
      </c>
      <c r="AX286" s="14" t="s">
        <v>83</v>
      </c>
      <c r="AY286" s="163" t="s">
        <v>159</v>
      </c>
    </row>
    <row r="287" spans="2:65" s="1" customFormat="1" ht="21.75" customHeight="1" x14ac:dyDescent="0.2">
      <c r="B287" s="32"/>
      <c r="C287" s="131">
        <v>31</v>
      </c>
      <c r="D287" s="131" t="s">
        <v>161</v>
      </c>
      <c r="E287" s="132" t="s">
        <v>369</v>
      </c>
      <c r="F287" s="133" t="s">
        <v>370</v>
      </c>
      <c r="G287" s="134" t="s">
        <v>345</v>
      </c>
      <c r="H287" s="135">
        <v>4</v>
      </c>
      <c r="I287" s="136"/>
      <c r="J287" s="137">
        <f>ROUND(I287*H287,2)</f>
        <v>0</v>
      </c>
      <c r="K287" s="133" t="s">
        <v>165</v>
      </c>
      <c r="L287" s="32"/>
      <c r="M287" s="138" t="s">
        <v>19</v>
      </c>
      <c r="N287" s="139" t="s">
        <v>47</v>
      </c>
      <c r="P287" s="140">
        <f>O287*H287</f>
        <v>0</v>
      </c>
      <c r="Q287" s="140">
        <v>7.2849999999999998E-2</v>
      </c>
      <c r="R287" s="140">
        <f>Q287*H287</f>
        <v>0.29139999999999999</v>
      </c>
      <c r="S287" s="140">
        <v>0</v>
      </c>
      <c r="T287" s="141">
        <f>S287*H287</f>
        <v>0</v>
      </c>
      <c r="AR287" s="142" t="s">
        <v>166</v>
      </c>
      <c r="AT287" s="142" t="s">
        <v>161</v>
      </c>
      <c r="AU287" s="142" t="s">
        <v>85</v>
      </c>
      <c r="AY287" s="17" t="s">
        <v>159</v>
      </c>
      <c r="BE287" s="143">
        <f>IF(N287="základní",J287,0)</f>
        <v>0</v>
      </c>
      <c r="BF287" s="143">
        <f>IF(N287="snížená",J287,0)</f>
        <v>0</v>
      </c>
      <c r="BG287" s="143">
        <f>IF(N287="zákl. přenesená",J287,0)</f>
        <v>0</v>
      </c>
      <c r="BH287" s="143">
        <f>IF(N287="sníž. přenesená",J287,0)</f>
        <v>0</v>
      </c>
      <c r="BI287" s="143">
        <f>IF(N287="nulová",J287,0)</f>
        <v>0</v>
      </c>
      <c r="BJ287" s="17" t="s">
        <v>83</v>
      </c>
      <c r="BK287" s="143">
        <f>ROUND(I287*H287,2)</f>
        <v>0</v>
      </c>
      <c r="BL287" s="17" t="s">
        <v>166</v>
      </c>
      <c r="BM287" s="142" t="s">
        <v>371</v>
      </c>
    </row>
    <row r="288" spans="2:65" s="1" customFormat="1" x14ac:dyDescent="0.2">
      <c r="B288" s="32"/>
      <c r="D288" s="144" t="s">
        <v>168</v>
      </c>
      <c r="F288" s="145" t="s">
        <v>372</v>
      </c>
      <c r="I288" s="146"/>
      <c r="L288" s="32"/>
      <c r="M288" s="147"/>
      <c r="T288" s="51"/>
      <c r="AT288" s="17" t="s">
        <v>168</v>
      </c>
      <c r="AU288" s="17" t="s">
        <v>85</v>
      </c>
    </row>
    <row r="289" spans="2:65" s="12" customFormat="1" x14ac:dyDescent="0.2">
      <c r="B289" s="148"/>
      <c r="D289" s="149" t="s">
        <v>175</v>
      </c>
      <c r="E289" s="150" t="s">
        <v>19</v>
      </c>
      <c r="F289" s="151" t="s">
        <v>235</v>
      </c>
      <c r="H289" s="150" t="s">
        <v>19</v>
      </c>
      <c r="I289" s="152"/>
      <c r="L289" s="148"/>
      <c r="M289" s="153"/>
      <c r="T289" s="154"/>
      <c r="AT289" s="150" t="s">
        <v>175</v>
      </c>
      <c r="AU289" s="150" t="s">
        <v>85</v>
      </c>
      <c r="AV289" s="12" t="s">
        <v>83</v>
      </c>
      <c r="AW289" s="12" t="s">
        <v>36</v>
      </c>
      <c r="AX289" s="12" t="s">
        <v>76</v>
      </c>
      <c r="AY289" s="150" t="s">
        <v>159</v>
      </c>
    </row>
    <row r="290" spans="2:65" s="12" customFormat="1" x14ac:dyDescent="0.2">
      <c r="B290" s="148"/>
      <c r="D290" s="149" t="s">
        <v>175</v>
      </c>
      <c r="E290" s="150" t="s">
        <v>19</v>
      </c>
      <c r="F290" s="151" t="s">
        <v>177</v>
      </c>
      <c r="H290" s="150" t="s">
        <v>19</v>
      </c>
      <c r="I290" s="152"/>
      <c r="L290" s="148"/>
      <c r="M290" s="153"/>
      <c r="T290" s="154"/>
      <c r="AT290" s="150" t="s">
        <v>175</v>
      </c>
      <c r="AU290" s="150" t="s">
        <v>85</v>
      </c>
      <c r="AV290" s="12" t="s">
        <v>83</v>
      </c>
      <c r="AW290" s="12" t="s">
        <v>36</v>
      </c>
      <c r="AX290" s="12" t="s">
        <v>76</v>
      </c>
      <c r="AY290" s="150" t="s">
        <v>159</v>
      </c>
    </row>
    <row r="291" spans="2:65" s="13" customFormat="1" x14ac:dyDescent="0.2">
      <c r="B291" s="155"/>
      <c r="D291" s="149" t="s">
        <v>175</v>
      </c>
      <c r="E291" s="156" t="s">
        <v>19</v>
      </c>
      <c r="F291" s="157" t="s">
        <v>373</v>
      </c>
      <c r="H291" s="158">
        <v>4</v>
      </c>
      <c r="I291" s="159"/>
      <c r="L291" s="155"/>
      <c r="M291" s="160"/>
      <c r="T291" s="161"/>
      <c r="AT291" s="156" t="s">
        <v>175</v>
      </c>
      <c r="AU291" s="156" t="s">
        <v>85</v>
      </c>
      <c r="AV291" s="13" t="s">
        <v>85</v>
      </c>
      <c r="AW291" s="13" t="s">
        <v>36</v>
      </c>
      <c r="AX291" s="13" t="s">
        <v>76</v>
      </c>
      <c r="AY291" s="156" t="s">
        <v>159</v>
      </c>
    </row>
    <row r="292" spans="2:65" s="14" customFormat="1" x14ac:dyDescent="0.2">
      <c r="B292" s="162"/>
      <c r="D292" s="149" t="s">
        <v>175</v>
      </c>
      <c r="E292" s="163" t="s">
        <v>19</v>
      </c>
      <c r="F292" s="164" t="s">
        <v>179</v>
      </c>
      <c r="H292" s="165">
        <v>4</v>
      </c>
      <c r="I292" s="166"/>
      <c r="L292" s="162"/>
      <c r="M292" s="167"/>
      <c r="T292" s="168"/>
      <c r="AT292" s="163" t="s">
        <v>175</v>
      </c>
      <c r="AU292" s="163" t="s">
        <v>85</v>
      </c>
      <c r="AV292" s="14" t="s">
        <v>166</v>
      </c>
      <c r="AW292" s="14" t="s">
        <v>36</v>
      </c>
      <c r="AX292" s="14" t="s">
        <v>83</v>
      </c>
      <c r="AY292" s="163" t="s">
        <v>159</v>
      </c>
    </row>
    <row r="293" spans="2:65" s="1" customFormat="1" ht="24.15" customHeight="1" x14ac:dyDescent="0.2">
      <c r="B293" s="32"/>
      <c r="C293" s="131">
        <v>32</v>
      </c>
      <c r="D293" s="131" t="s">
        <v>161</v>
      </c>
      <c r="E293" s="132" t="s">
        <v>375</v>
      </c>
      <c r="F293" s="133" t="s">
        <v>376</v>
      </c>
      <c r="G293" s="134" t="s">
        <v>164</v>
      </c>
      <c r="H293" s="135">
        <v>30.896999999999998</v>
      </c>
      <c r="I293" s="136"/>
      <c r="J293" s="137">
        <f>ROUND(I293*H293,2)</f>
        <v>0</v>
      </c>
      <c r="K293" s="133" t="s">
        <v>165</v>
      </c>
      <c r="L293" s="32"/>
      <c r="M293" s="138" t="s">
        <v>19</v>
      </c>
      <c r="N293" s="139" t="s">
        <v>47</v>
      </c>
      <c r="P293" s="140">
        <f>O293*H293</f>
        <v>0</v>
      </c>
      <c r="Q293" s="140">
        <v>7.571E-2</v>
      </c>
      <c r="R293" s="140">
        <f>Q293*H293</f>
        <v>2.3392118699999997</v>
      </c>
      <c r="S293" s="140">
        <v>0</v>
      </c>
      <c r="T293" s="141">
        <f>S293*H293</f>
        <v>0</v>
      </c>
      <c r="AR293" s="142" t="s">
        <v>166</v>
      </c>
      <c r="AT293" s="142" t="s">
        <v>161</v>
      </c>
      <c r="AU293" s="142" t="s">
        <v>85</v>
      </c>
      <c r="AY293" s="17" t="s">
        <v>159</v>
      </c>
      <c r="BE293" s="143">
        <f>IF(N293="základní",J293,0)</f>
        <v>0</v>
      </c>
      <c r="BF293" s="143">
        <f>IF(N293="snížená",J293,0)</f>
        <v>0</v>
      </c>
      <c r="BG293" s="143">
        <f>IF(N293="zákl. přenesená",J293,0)</f>
        <v>0</v>
      </c>
      <c r="BH293" s="143">
        <f>IF(N293="sníž. přenesená",J293,0)</f>
        <v>0</v>
      </c>
      <c r="BI293" s="143">
        <f>IF(N293="nulová",J293,0)</f>
        <v>0</v>
      </c>
      <c r="BJ293" s="17" t="s">
        <v>83</v>
      </c>
      <c r="BK293" s="143">
        <f>ROUND(I293*H293,2)</f>
        <v>0</v>
      </c>
      <c r="BL293" s="17" t="s">
        <v>166</v>
      </c>
      <c r="BM293" s="142" t="s">
        <v>377</v>
      </c>
    </row>
    <row r="294" spans="2:65" s="1" customFormat="1" x14ac:dyDescent="0.2">
      <c r="B294" s="32"/>
      <c r="D294" s="144" t="s">
        <v>168</v>
      </c>
      <c r="F294" s="145" t="s">
        <v>378</v>
      </c>
      <c r="I294" s="146"/>
      <c r="L294" s="32"/>
      <c r="M294" s="147"/>
      <c r="T294" s="51"/>
      <c r="AT294" s="17" t="s">
        <v>168</v>
      </c>
      <c r="AU294" s="17" t="s">
        <v>85</v>
      </c>
    </row>
    <row r="295" spans="2:65" s="12" customFormat="1" x14ac:dyDescent="0.2">
      <c r="B295" s="148"/>
      <c r="D295" s="149" t="s">
        <v>175</v>
      </c>
      <c r="E295" s="150" t="s">
        <v>19</v>
      </c>
      <c r="F295" s="151" t="s">
        <v>272</v>
      </c>
      <c r="H295" s="150" t="s">
        <v>19</v>
      </c>
      <c r="I295" s="152"/>
      <c r="L295" s="148"/>
      <c r="M295" s="153"/>
      <c r="T295" s="154"/>
      <c r="AT295" s="150" t="s">
        <v>175</v>
      </c>
      <c r="AU295" s="150" t="s">
        <v>85</v>
      </c>
      <c r="AV295" s="12" t="s">
        <v>83</v>
      </c>
      <c r="AW295" s="12" t="s">
        <v>36</v>
      </c>
      <c r="AX295" s="12" t="s">
        <v>76</v>
      </c>
      <c r="AY295" s="150" t="s">
        <v>159</v>
      </c>
    </row>
    <row r="296" spans="2:65" s="12" customFormat="1" x14ac:dyDescent="0.2">
      <c r="B296" s="148"/>
      <c r="D296" s="149" t="s">
        <v>175</v>
      </c>
      <c r="E296" s="150" t="s">
        <v>19</v>
      </c>
      <c r="F296" s="151" t="s">
        <v>273</v>
      </c>
      <c r="H296" s="150" t="s">
        <v>19</v>
      </c>
      <c r="I296" s="152"/>
      <c r="L296" s="148"/>
      <c r="M296" s="153"/>
      <c r="T296" s="154"/>
      <c r="AT296" s="150" t="s">
        <v>175</v>
      </c>
      <c r="AU296" s="150" t="s">
        <v>85</v>
      </c>
      <c r="AV296" s="12" t="s">
        <v>83</v>
      </c>
      <c r="AW296" s="12" t="s">
        <v>36</v>
      </c>
      <c r="AX296" s="12" t="s">
        <v>76</v>
      </c>
      <c r="AY296" s="150" t="s">
        <v>159</v>
      </c>
    </row>
    <row r="297" spans="2:65" s="13" customFormat="1" x14ac:dyDescent="0.2">
      <c r="B297" s="155"/>
      <c r="D297" s="149" t="s">
        <v>175</v>
      </c>
      <c r="E297" s="156" t="s">
        <v>19</v>
      </c>
      <c r="F297" s="157" t="s">
        <v>379</v>
      </c>
      <c r="H297" s="158">
        <v>26.234000000000002</v>
      </c>
      <c r="I297" s="159"/>
      <c r="L297" s="155"/>
      <c r="M297" s="160"/>
      <c r="T297" s="161"/>
      <c r="AT297" s="156" t="s">
        <v>175</v>
      </c>
      <c r="AU297" s="156" t="s">
        <v>85</v>
      </c>
      <c r="AV297" s="13" t="s">
        <v>85</v>
      </c>
      <c r="AW297" s="13" t="s">
        <v>36</v>
      </c>
      <c r="AX297" s="13" t="s">
        <v>76</v>
      </c>
      <c r="AY297" s="156" t="s">
        <v>159</v>
      </c>
    </row>
    <row r="298" spans="2:65" s="13" customFormat="1" x14ac:dyDescent="0.2">
      <c r="B298" s="155"/>
      <c r="D298" s="149" t="s">
        <v>175</v>
      </c>
      <c r="E298" s="156" t="s">
        <v>19</v>
      </c>
      <c r="F298" s="157" t="s">
        <v>380</v>
      </c>
      <c r="H298" s="158">
        <v>4.6630000000000003</v>
      </c>
      <c r="I298" s="159"/>
      <c r="L298" s="155"/>
      <c r="M298" s="160"/>
      <c r="T298" s="161"/>
      <c r="AT298" s="156" t="s">
        <v>175</v>
      </c>
      <c r="AU298" s="156" t="s">
        <v>85</v>
      </c>
      <c r="AV298" s="13" t="s">
        <v>85</v>
      </c>
      <c r="AW298" s="13" t="s">
        <v>36</v>
      </c>
      <c r="AX298" s="13" t="s">
        <v>76</v>
      </c>
      <c r="AY298" s="156" t="s">
        <v>159</v>
      </c>
    </row>
    <row r="299" spans="2:65" s="14" customFormat="1" x14ac:dyDescent="0.2">
      <c r="B299" s="162"/>
      <c r="D299" s="149" t="s">
        <v>175</v>
      </c>
      <c r="E299" s="163" t="s">
        <v>19</v>
      </c>
      <c r="F299" s="164" t="s">
        <v>179</v>
      </c>
      <c r="H299" s="165">
        <v>30.896999999999998</v>
      </c>
      <c r="I299" s="166"/>
      <c r="L299" s="162"/>
      <c r="M299" s="167"/>
      <c r="T299" s="168"/>
      <c r="AT299" s="163" t="s">
        <v>175</v>
      </c>
      <c r="AU299" s="163" t="s">
        <v>85</v>
      </c>
      <c r="AV299" s="14" t="s">
        <v>166</v>
      </c>
      <c r="AW299" s="14" t="s">
        <v>36</v>
      </c>
      <c r="AX299" s="14" t="s">
        <v>83</v>
      </c>
      <c r="AY299" s="163" t="s">
        <v>159</v>
      </c>
    </row>
    <row r="300" spans="2:65" s="1" customFormat="1" ht="16.5" customHeight="1" x14ac:dyDescent="0.2">
      <c r="B300" s="32"/>
      <c r="C300" s="131">
        <v>33</v>
      </c>
      <c r="D300" s="131" t="s">
        <v>161</v>
      </c>
      <c r="E300" s="132" t="s">
        <v>382</v>
      </c>
      <c r="F300" s="133" t="s">
        <v>383</v>
      </c>
      <c r="G300" s="134" t="s">
        <v>384</v>
      </c>
      <c r="H300" s="135">
        <v>21.37</v>
      </c>
      <c r="I300" s="136"/>
      <c r="J300" s="137">
        <f>ROUND(I300*H300,2)</f>
        <v>0</v>
      </c>
      <c r="K300" s="133" t="s">
        <v>165</v>
      </c>
      <c r="L300" s="32"/>
      <c r="M300" s="138" t="s">
        <v>19</v>
      </c>
      <c r="N300" s="139" t="s">
        <v>47</v>
      </c>
      <c r="P300" s="140">
        <f>O300*H300</f>
        <v>0</v>
      </c>
      <c r="Q300" s="140">
        <v>1.2999999999999999E-4</v>
      </c>
      <c r="R300" s="140">
        <f>Q300*H300</f>
        <v>2.7780999999999999E-3</v>
      </c>
      <c r="S300" s="140">
        <v>0</v>
      </c>
      <c r="T300" s="141">
        <f>S300*H300</f>
        <v>0</v>
      </c>
      <c r="AR300" s="142" t="s">
        <v>166</v>
      </c>
      <c r="AT300" s="142" t="s">
        <v>161</v>
      </c>
      <c r="AU300" s="142" t="s">
        <v>85</v>
      </c>
      <c r="AY300" s="17" t="s">
        <v>159</v>
      </c>
      <c r="BE300" s="143">
        <f>IF(N300="základní",J300,0)</f>
        <v>0</v>
      </c>
      <c r="BF300" s="143">
        <f>IF(N300="snížená",J300,0)</f>
        <v>0</v>
      </c>
      <c r="BG300" s="143">
        <f>IF(N300="zákl. přenesená",J300,0)</f>
        <v>0</v>
      </c>
      <c r="BH300" s="143">
        <f>IF(N300="sníž. přenesená",J300,0)</f>
        <v>0</v>
      </c>
      <c r="BI300" s="143">
        <f>IF(N300="nulová",J300,0)</f>
        <v>0</v>
      </c>
      <c r="BJ300" s="17" t="s">
        <v>83</v>
      </c>
      <c r="BK300" s="143">
        <f>ROUND(I300*H300,2)</f>
        <v>0</v>
      </c>
      <c r="BL300" s="17" t="s">
        <v>166</v>
      </c>
      <c r="BM300" s="142" t="s">
        <v>385</v>
      </c>
    </row>
    <row r="301" spans="2:65" s="1" customFormat="1" x14ac:dyDescent="0.2">
      <c r="B301" s="32"/>
      <c r="D301" s="144" t="s">
        <v>168</v>
      </c>
      <c r="F301" s="145" t="s">
        <v>386</v>
      </c>
      <c r="I301" s="146"/>
      <c r="L301" s="32"/>
      <c r="M301" s="147"/>
      <c r="T301" s="51"/>
      <c r="AT301" s="17" t="s">
        <v>168</v>
      </c>
      <c r="AU301" s="17" t="s">
        <v>85</v>
      </c>
    </row>
    <row r="302" spans="2:65" s="12" customFormat="1" x14ac:dyDescent="0.2">
      <c r="B302" s="148"/>
      <c r="D302" s="149" t="s">
        <v>175</v>
      </c>
      <c r="E302" s="150" t="s">
        <v>19</v>
      </c>
      <c r="F302" s="151" t="s">
        <v>227</v>
      </c>
      <c r="H302" s="150" t="s">
        <v>19</v>
      </c>
      <c r="I302" s="152"/>
      <c r="L302" s="148"/>
      <c r="M302" s="153"/>
      <c r="T302" s="154"/>
      <c r="AT302" s="150" t="s">
        <v>175</v>
      </c>
      <c r="AU302" s="150" t="s">
        <v>85</v>
      </c>
      <c r="AV302" s="12" t="s">
        <v>83</v>
      </c>
      <c r="AW302" s="12" t="s">
        <v>36</v>
      </c>
      <c r="AX302" s="12" t="s">
        <v>76</v>
      </c>
      <c r="AY302" s="150" t="s">
        <v>159</v>
      </c>
    </row>
    <row r="303" spans="2:65" s="12" customFormat="1" x14ac:dyDescent="0.2">
      <c r="B303" s="148"/>
      <c r="D303" s="149" t="s">
        <v>175</v>
      </c>
      <c r="E303" s="150" t="s">
        <v>19</v>
      </c>
      <c r="F303" s="151" t="s">
        <v>294</v>
      </c>
      <c r="H303" s="150" t="s">
        <v>19</v>
      </c>
      <c r="I303" s="152"/>
      <c r="L303" s="148"/>
      <c r="M303" s="153"/>
      <c r="T303" s="154"/>
      <c r="AT303" s="150" t="s">
        <v>175</v>
      </c>
      <c r="AU303" s="150" t="s">
        <v>85</v>
      </c>
      <c r="AV303" s="12" t="s">
        <v>83</v>
      </c>
      <c r="AW303" s="12" t="s">
        <v>36</v>
      </c>
      <c r="AX303" s="12" t="s">
        <v>76</v>
      </c>
      <c r="AY303" s="150" t="s">
        <v>159</v>
      </c>
    </row>
    <row r="304" spans="2:65" s="13" customFormat="1" x14ac:dyDescent="0.2">
      <c r="B304" s="155"/>
      <c r="D304" s="149" t="s">
        <v>175</v>
      </c>
      <c r="E304" s="156" t="s">
        <v>19</v>
      </c>
      <c r="F304" s="157" t="s">
        <v>387</v>
      </c>
      <c r="H304" s="158">
        <v>12.04</v>
      </c>
      <c r="I304" s="159"/>
      <c r="L304" s="155"/>
      <c r="M304" s="160"/>
      <c r="T304" s="161"/>
      <c r="AT304" s="156" t="s">
        <v>175</v>
      </c>
      <c r="AU304" s="156" t="s">
        <v>85</v>
      </c>
      <c r="AV304" s="13" t="s">
        <v>85</v>
      </c>
      <c r="AW304" s="13" t="s">
        <v>36</v>
      </c>
      <c r="AX304" s="13" t="s">
        <v>76</v>
      </c>
      <c r="AY304" s="156" t="s">
        <v>159</v>
      </c>
    </row>
    <row r="305" spans="2:65" s="12" customFormat="1" x14ac:dyDescent="0.2">
      <c r="B305" s="148"/>
      <c r="D305" s="149" t="s">
        <v>175</v>
      </c>
      <c r="E305" s="150" t="s">
        <v>19</v>
      </c>
      <c r="F305" s="151" t="s">
        <v>272</v>
      </c>
      <c r="H305" s="150" t="s">
        <v>19</v>
      </c>
      <c r="I305" s="152"/>
      <c r="L305" s="148"/>
      <c r="M305" s="153"/>
      <c r="T305" s="154"/>
      <c r="AT305" s="150" t="s">
        <v>175</v>
      </c>
      <c r="AU305" s="150" t="s">
        <v>85</v>
      </c>
      <c r="AV305" s="12" t="s">
        <v>83</v>
      </c>
      <c r="AW305" s="12" t="s">
        <v>36</v>
      </c>
      <c r="AX305" s="12" t="s">
        <v>76</v>
      </c>
      <c r="AY305" s="150" t="s">
        <v>159</v>
      </c>
    </row>
    <row r="306" spans="2:65" s="12" customFormat="1" x14ac:dyDescent="0.2">
      <c r="B306" s="148"/>
      <c r="D306" s="149" t="s">
        <v>175</v>
      </c>
      <c r="E306" s="150" t="s">
        <v>19</v>
      </c>
      <c r="F306" s="151" t="s">
        <v>273</v>
      </c>
      <c r="H306" s="150" t="s">
        <v>19</v>
      </c>
      <c r="I306" s="152"/>
      <c r="L306" s="148"/>
      <c r="M306" s="153"/>
      <c r="T306" s="154"/>
      <c r="AT306" s="150" t="s">
        <v>175</v>
      </c>
      <c r="AU306" s="150" t="s">
        <v>85</v>
      </c>
      <c r="AV306" s="12" t="s">
        <v>83</v>
      </c>
      <c r="AW306" s="12" t="s">
        <v>36</v>
      </c>
      <c r="AX306" s="12" t="s">
        <v>76</v>
      </c>
      <c r="AY306" s="150" t="s">
        <v>159</v>
      </c>
    </row>
    <row r="307" spans="2:65" s="13" customFormat="1" x14ac:dyDescent="0.2">
      <c r="B307" s="155"/>
      <c r="D307" s="149" t="s">
        <v>175</v>
      </c>
      <c r="E307" s="156" t="s">
        <v>19</v>
      </c>
      <c r="F307" s="157" t="s">
        <v>388</v>
      </c>
      <c r="H307" s="158">
        <v>5.08</v>
      </c>
      <c r="I307" s="159"/>
      <c r="L307" s="155"/>
      <c r="M307" s="160"/>
      <c r="T307" s="161"/>
      <c r="AT307" s="156" t="s">
        <v>175</v>
      </c>
      <c r="AU307" s="156" t="s">
        <v>85</v>
      </c>
      <c r="AV307" s="13" t="s">
        <v>85</v>
      </c>
      <c r="AW307" s="13" t="s">
        <v>36</v>
      </c>
      <c r="AX307" s="13" t="s">
        <v>76</v>
      </c>
      <c r="AY307" s="156" t="s">
        <v>159</v>
      </c>
    </row>
    <row r="308" spans="2:65" s="13" customFormat="1" x14ac:dyDescent="0.2">
      <c r="B308" s="155"/>
      <c r="D308" s="149" t="s">
        <v>175</v>
      </c>
      <c r="E308" s="156" t="s">
        <v>19</v>
      </c>
      <c r="F308" s="157" t="s">
        <v>389</v>
      </c>
      <c r="H308" s="158">
        <v>4.25</v>
      </c>
      <c r="I308" s="159"/>
      <c r="L308" s="155"/>
      <c r="M308" s="160"/>
      <c r="T308" s="161"/>
      <c r="AT308" s="156" t="s">
        <v>175</v>
      </c>
      <c r="AU308" s="156" t="s">
        <v>85</v>
      </c>
      <c r="AV308" s="13" t="s">
        <v>85</v>
      </c>
      <c r="AW308" s="13" t="s">
        <v>36</v>
      </c>
      <c r="AX308" s="13" t="s">
        <v>76</v>
      </c>
      <c r="AY308" s="156" t="s">
        <v>159</v>
      </c>
    </row>
    <row r="309" spans="2:65" s="14" customFormat="1" x14ac:dyDescent="0.2">
      <c r="B309" s="162"/>
      <c r="D309" s="149" t="s">
        <v>175</v>
      </c>
      <c r="E309" s="163" t="s">
        <v>19</v>
      </c>
      <c r="F309" s="164" t="s">
        <v>179</v>
      </c>
      <c r="H309" s="165">
        <v>21.37</v>
      </c>
      <c r="I309" s="166"/>
      <c r="L309" s="162"/>
      <c r="M309" s="167"/>
      <c r="T309" s="168"/>
      <c r="AT309" s="163" t="s">
        <v>175</v>
      </c>
      <c r="AU309" s="163" t="s">
        <v>85</v>
      </c>
      <c r="AV309" s="14" t="s">
        <v>166</v>
      </c>
      <c r="AW309" s="14" t="s">
        <v>36</v>
      </c>
      <c r="AX309" s="14" t="s">
        <v>83</v>
      </c>
      <c r="AY309" s="163" t="s">
        <v>159</v>
      </c>
    </row>
    <row r="310" spans="2:65" s="11" customFormat="1" ht="22.95" customHeight="1" x14ac:dyDescent="0.25">
      <c r="B310" s="119"/>
      <c r="D310" s="120" t="s">
        <v>75</v>
      </c>
      <c r="E310" s="129" t="s">
        <v>166</v>
      </c>
      <c r="F310" s="129" t="s">
        <v>390</v>
      </c>
      <c r="I310" s="122"/>
      <c r="J310" s="130">
        <f>BK310</f>
        <v>0</v>
      </c>
      <c r="L310" s="119"/>
      <c r="M310" s="124"/>
      <c r="P310" s="125">
        <f>SUM(P311:P392)</f>
        <v>0</v>
      </c>
      <c r="R310" s="125">
        <f>SUM(R311:R392)</f>
        <v>7.2493926000000002</v>
      </c>
      <c r="T310" s="126">
        <f>SUM(T311:T392)</f>
        <v>0</v>
      </c>
      <c r="AR310" s="120" t="s">
        <v>83</v>
      </c>
      <c r="AT310" s="127" t="s">
        <v>75</v>
      </c>
      <c r="AU310" s="127" t="s">
        <v>83</v>
      </c>
      <c r="AY310" s="120" t="s">
        <v>159</v>
      </c>
      <c r="BK310" s="128">
        <f>SUM(BK311:BK392)</f>
        <v>0</v>
      </c>
    </row>
    <row r="311" spans="2:65" s="1" customFormat="1" ht="24.15" customHeight="1" x14ac:dyDescent="0.2">
      <c r="B311" s="32"/>
      <c r="C311" s="131">
        <v>34</v>
      </c>
      <c r="D311" s="131" t="s">
        <v>161</v>
      </c>
      <c r="E311" s="132" t="s">
        <v>392</v>
      </c>
      <c r="F311" s="133" t="s">
        <v>393</v>
      </c>
      <c r="G311" s="134" t="s">
        <v>172</v>
      </c>
      <c r="H311" s="135">
        <v>1.516</v>
      </c>
      <c r="I311" s="136"/>
      <c r="J311" s="137">
        <f>ROUND(I311*H311,2)</f>
        <v>0</v>
      </c>
      <c r="K311" s="133" t="s">
        <v>165</v>
      </c>
      <c r="L311" s="32"/>
      <c r="M311" s="138" t="s">
        <v>19</v>
      </c>
      <c r="N311" s="139" t="s">
        <v>47</v>
      </c>
      <c r="P311" s="140">
        <f>O311*H311</f>
        <v>0</v>
      </c>
      <c r="Q311" s="140">
        <v>2.45343</v>
      </c>
      <c r="R311" s="140">
        <f>Q311*H311</f>
        <v>3.7193998800000001</v>
      </c>
      <c r="S311" s="140">
        <v>0</v>
      </c>
      <c r="T311" s="141">
        <f>S311*H311</f>
        <v>0</v>
      </c>
      <c r="AR311" s="142" t="s">
        <v>166</v>
      </c>
      <c r="AT311" s="142" t="s">
        <v>161</v>
      </c>
      <c r="AU311" s="142" t="s">
        <v>85</v>
      </c>
      <c r="AY311" s="17" t="s">
        <v>159</v>
      </c>
      <c r="BE311" s="143">
        <f>IF(N311="základní",J311,0)</f>
        <v>0</v>
      </c>
      <c r="BF311" s="143">
        <f>IF(N311="snížená",J311,0)</f>
        <v>0</v>
      </c>
      <c r="BG311" s="143">
        <f>IF(N311="zákl. přenesená",J311,0)</f>
        <v>0</v>
      </c>
      <c r="BH311" s="143">
        <f>IF(N311="sníž. přenesená",J311,0)</f>
        <v>0</v>
      </c>
      <c r="BI311" s="143">
        <f>IF(N311="nulová",J311,0)</f>
        <v>0</v>
      </c>
      <c r="BJ311" s="17" t="s">
        <v>83</v>
      </c>
      <c r="BK311" s="143">
        <f>ROUND(I311*H311,2)</f>
        <v>0</v>
      </c>
      <c r="BL311" s="17" t="s">
        <v>166</v>
      </c>
      <c r="BM311" s="142" t="s">
        <v>394</v>
      </c>
    </row>
    <row r="312" spans="2:65" s="1" customFormat="1" x14ac:dyDescent="0.2">
      <c r="B312" s="32"/>
      <c r="D312" s="144" t="s">
        <v>168</v>
      </c>
      <c r="F312" s="145" t="s">
        <v>395</v>
      </c>
      <c r="I312" s="146"/>
      <c r="L312" s="32"/>
      <c r="M312" s="147"/>
      <c r="T312" s="51"/>
      <c r="AT312" s="17" t="s">
        <v>168</v>
      </c>
      <c r="AU312" s="17" t="s">
        <v>85</v>
      </c>
    </row>
    <row r="313" spans="2:65" s="12" customFormat="1" x14ac:dyDescent="0.2">
      <c r="B313" s="148"/>
      <c r="D313" s="149" t="s">
        <v>175</v>
      </c>
      <c r="E313" s="150" t="s">
        <v>19</v>
      </c>
      <c r="F313" s="151" t="s">
        <v>227</v>
      </c>
      <c r="H313" s="150" t="s">
        <v>19</v>
      </c>
      <c r="I313" s="152"/>
      <c r="L313" s="148"/>
      <c r="M313" s="153"/>
      <c r="T313" s="154"/>
      <c r="AT313" s="150" t="s">
        <v>175</v>
      </c>
      <c r="AU313" s="150" t="s">
        <v>85</v>
      </c>
      <c r="AV313" s="12" t="s">
        <v>83</v>
      </c>
      <c r="AW313" s="12" t="s">
        <v>36</v>
      </c>
      <c r="AX313" s="12" t="s">
        <v>76</v>
      </c>
      <c r="AY313" s="150" t="s">
        <v>159</v>
      </c>
    </row>
    <row r="314" spans="2:65" s="12" customFormat="1" x14ac:dyDescent="0.2">
      <c r="B314" s="148"/>
      <c r="D314" s="149" t="s">
        <v>175</v>
      </c>
      <c r="E314" s="150" t="s">
        <v>19</v>
      </c>
      <c r="F314" s="151" t="s">
        <v>294</v>
      </c>
      <c r="H314" s="150" t="s">
        <v>19</v>
      </c>
      <c r="I314" s="152"/>
      <c r="L314" s="148"/>
      <c r="M314" s="153"/>
      <c r="T314" s="154"/>
      <c r="AT314" s="150" t="s">
        <v>175</v>
      </c>
      <c r="AU314" s="150" t="s">
        <v>85</v>
      </c>
      <c r="AV314" s="12" t="s">
        <v>83</v>
      </c>
      <c r="AW314" s="12" t="s">
        <v>36</v>
      </c>
      <c r="AX314" s="12" t="s">
        <v>76</v>
      </c>
      <c r="AY314" s="150" t="s">
        <v>159</v>
      </c>
    </row>
    <row r="315" spans="2:65" s="13" customFormat="1" x14ac:dyDescent="0.2">
      <c r="B315" s="155"/>
      <c r="D315" s="149" t="s">
        <v>175</v>
      </c>
      <c r="E315" s="156" t="s">
        <v>19</v>
      </c>
      <c r="F315" s="157" t="s">
        <v>396</v>
      </c>
      <c r="H315" s="158">
        <v>0.83799999999999997</v>
      </c>
      <c r="I315" s="159"/>
      <c r="L315" s="155"/>
      <c r="M315" s="160"/>
      <c r="T315" s="161"/>
      <c r="AT315" s="156" t="s">
        <v>175</v>
      </c>
      <c r="AU315" s="156" t="s">
        <v>85</v>
      </c>
      <c r="AV315" s="13" t="s">
        <v>85</v>
      </c>
      <c r="AW315" s="13" t="s">
        <v>36</v>
      </c>
      <c r="AX315" s="13" t="s">
        <v>76</v>
      </c>
      <c r="AY315" s="156" t="s">
        <v>159</v>
      </c>
    </row>
    <row r="316" spans="2:65" s="12" customFormat="1" x14ac:dyDescent="0.2">
      <c r="B316" s="148"/>
      <c r="D316" s="149" t="s">
        <v>175</v>
      </c>
      <c r="E316" s="150" t="s">
        <v>19</v>
      </c>
      <c r="F316" s="151" t="s">
        <v>235</v>
      </c>
      <c r="H316" s="150" t="s">
        <v>19</v>
      </c>
      <c r="I316" s="152"/>
      <c r="L316" s="148"/>
      <c r="M316" s="153"/>
      <c r="T316" s="154"/>
      <c r="AT316" s="150" t="s">
        <v>175</v>
      </c>
      <c r="AU316" s="150" t="s">
        <v>85</v>
      </c>
      <c r="AV316" s="12" t="s">
        <v>83</v>
      </c>
      <c r="AW316" s="12" t="s">
        <v>36</v>
      </c>
      <c r="AX316" s="12" t="s">
        <v>76</v>
      </c>
      <c r="AY316" s="150" t="s">
        <v>159</v>
      </c>
    </row>
    <row r="317" spans="2:65" s="12" customFormat="1" x14ac:dyDescent="0.2">
      <c r="B317" s="148"/>
      <c r="D317" s="149" t="s">
        <v>175</v>
      </c>
      <c r="E317" s="150" t="s">
        <v>19</v>
      </c>
      <c r="F317" s="151" t="s">
        <v>177</v>
      </c>
      <c r="H317" s="150" t="s">
        <v>19</v>
      </c>
      <c r="I317" s="152"/>
      <c r="L317" s="148"/>
      <c r="M317" s="153"/>
      <c r="T317" s="154"/>
      <c r="AT317" s="150" t="s">
        <v>175</v>
      </c>
      <c r="AU317" s="150" t="s">
        <v>85</v>
      </c>
      <c r="AV317" s="12" t="s">
        <v>83</v>
      </c>
      <c r="AW317" s="12" t="s">
        <v>36</v>
      </c>
      <c r="AX317" s="12" t="s">
        <v>76</v>
      </c>
      <c r="AY317" s="150" t="s">
        <v>159</v>
      </c>
    </row>
    <row r="318" spans="2:65" s="13" customFormat="1" x14ac:dyDescent="0.2">
      <c r="B318" s="155"/>
      <c r="D318" s="149" t="s">
        <v>175</v>
      </c>
      <c r="E318" s="156" t="s">
        <v>19</v>
      </c>
      <c r="F318" s="157" t="s">
        <v>397</v>
      </c>
      <c r="H318" s="158">
        <v>0.67800000000000005</v>
      </c>
      <c r="I318" s="159"/>
      <c r="L318" s="155"/>
      <c r="M318" s="160"/>
      <c r="T318" s="161"/>
      <c r="AT318" s="156" t="s">
        <v>175</v>
      </c>
      <c r="AU318" s="156" t="s">
        <v>85</v>
      </c>
      <c r="AV318" s="13" t="s">
        <v>85</v>
      </c>
      <c r="AW318" s="13" t="s">
        <v>36</v>
      </c>
      <c r="AX318" s="13" t="s">
        <v>76</v>
      </c>
      <c r="AY318" s="156" t="s">
        <v>159</v>
      </c>
    </row>
    <row r="319" spans="2:65" s="14" customFormat="1" x14ac:dyDescent="0.2">
      <c r="B319" s="162"/>
      <c r="D319" s="149" t="s">
        <v>175</v>
      </c>
      <c r="E319" s="163" t="s">
        <v>19</v>
      </c>
      <c r="F319" s="164" t="s">
        <v>179</v>
      </c>
      <c r="H319" s="165">
        <v>1.516</v>
      </c>
      <c r="I319" s="166"/>
      <c r="L319" s="162"/>
      <c r="M319" s="167"/>
      <c r="T319" s="168"/>
      <c r="AT319" s="163" t="s">
        <v>175</v>
      </c>
      <c r="AU319" s="163" t="s">
        <v>85</v>
      </c>
      <c r="AV319" s="14" t="s">
        <v>166</v>
      </c>
      <c r="AW319" s="14" t="s">
        <v>36</v>
      </c>
      <c r="AX319" s="14" t="s">
        <v>83</v>
      </c>
      <c r="AY319" s="163" t="s">
        <v>159</v>
      </c>
    </row>
    <row r="320" spans="2:65" s="1" customFormat="1" ht="24.15" customHeight="1" x14ac:dyDescent="0.2">
      <c r="B320" s="32"/>
      <c r="C320" s="131">
        <v>35</v>
      </c>
      <c r="D320" s="131" t="s">
        <v>161</v>
      </c>
      <c r="E320" s="132" t="s">
        <v>399</v>
      </c>
      <c r="F320" s="133" t="s">
        <v>400</v>
      </c>
      <c r="G320" s="134" t="s">
        <v>172</v>
      </c>
      <c r="H320" s="135">
        <v>0.96</v>
      </c>
      <c r="I320" s="136"/>
      <c r="J320" s="137">
        <f>ROUND(I320*H320,2)</f>
        <v>0</v>
      </c>
      <c r="K320" s="133" t="s">
        <v>165</v>
      </c>
      <c r="L320" s="32"/>
      <c r="M320" s="138" t="s">
        <v>19</v>
      </c>
      <c r="N320" s="139" t="s">
        <v>47</v>
      </c>
      <c r="P320" s="140">
        <f>O320*H320</f>
        <v>0</v>
      </c>
      <c r="Q320" s="140">
        <v>2.45343</v>
      </c>
      <c r="R320" s="140">
        <f>Q320*H320</f>
        <v>2.3552928</v>
      </c>
      <c r="S320" s="140">
        <v>0</v>
      </c>
      <c r="T320" s="141">
        <f>S320*H320</f>
        <v>0</v>
      </c>
      <c r="AR320" s="142" t="s">
        <v>166</v>
      </c>
      <c r="AT320" s="142" t="s">
        <v>161</v>
      </c>
      <c r="AU320" s="142" t="s">
        <v>85</v>
      </c>
      <c r="AY320" s="17" t="s">
        <v>159</v>
      </c>
      <c r="BE320" s="143">
        <f>IF(N320="základní",J320,0)</f>
        <v>0</v>
      </c>
      <c r="BF320" s="143">
        <f>IF(N320="snížená",J320,0)</f>
        <v>0</v>
      </c>
      <c r="BG320" s="143">
        <f>IF(N320="zákl. přenesená",J320,0)</f>
        <v>0</v>
      </c>
      <c r="BH320" s="143">
        <f>IF(N320="sníž. přenesená",J320,0)</f>
        <v>0</v>
      </c>
      <c r="BI320" s="143">
        <f>IF(N320="nulová",J320,0)</f>
        <v>0</v>
      </c>
      <c r="BJ320" s="17" t="s">
        <v>83</v>
      </c>
      <c r="BK320" s="143">
        <f>ROUND(I320*H320,2)</f>
        <v>0</v>
      </c>
      <c r="BL320" s="17" t="s">
        <v>166</v>
      </c>
      <c r="BM320" s="142" t="s">
        <v>401</v>
      </c>
    </row>
    <row r="321" spans="2:65" s="1" customFormat="1" x14ac:dyDescent="0.2">
      <c r="B321" s="32"/>
      <c r="D321" s="144" t="s">
        <v>168</v>
      </c>
      <c r="F321" s="145" t="s">
        <v>402</v>
      </c>
      <c r="I321" s="146"/>
      <c r="L321" s="32"/>
      <c r="M321" s="147"/>
      <c r="T321" s="51"/>
      <c r="AT321" s="17" t="s">
        <v>168</v>
      </c>
      <c r="AU321" s="17" t="s">
        <v>85</v>
      </c>
    </row>
    <row r="322" spans="2:65" s="12" customFormat="1" x14ac:dyDescent="0.2">
      <c r="B322" s="148"/>
      <c r="D322" s="149" t="s">
        <v>175</v>
      </c>
      <c r="E322" s="150" t="s">
        <v>19</v>
      </c>
      <c r="F322" s="151" t="s">
        <v>403</v>
      </c>
      <c r="H322" s="150" t="s">
        <v>19</v>
      </c>
      <c r="I322" s="152"/>
      <c r="L322" s="148"/>
      <c r="M322" s="153"/>
      <c r="T322" s="154"/>
      <c r="AT322" s="150" t="s">
        <v>175</v>
      </c>
      <c r="AU322" s="150" t="s">
        <v>85</v>
      </c>
      <c r="AV322" s="12" t="s">
        <v>83</v>
      </c>
      <c r="AW322" s="12" t="s">
        <v>36</v>
      </c>
      <c r="AX322" s="12" t="s">
        <v>76</v>
      </c>
      <c r="AY322" s="150" t="s">
        <v>159</v>
      </c>
    </row>
    <row r="323" spans="2:65" s="12" customFormat="1" x14ac:dyDescent="0.2">
      <c r="B323" s="148"/>
      <c r="D323" s="149" t="s">
        <v>175</v>
      </c>
      <c r="E323" s="150" t="s">
        <v>19</v>
      </c>
      <c r="F323" s="151" t="s">
        <v>404</v>
      </c>
      <c r="H323" s="150" t="s">
        <v>19</v>
      </c>
      <c r="I323" s="152"/>
      <c r="L323" s="148"/>
      <c r="M323" s="153"/>
      <c r="T323" s="154"/>
      <c r="AT323" s="150" t="s">
        <v>175</v>
      </c>
      <c r="AU323" s="150" t="s">
        <v>85</v>
      </c>
      <c r="AV323" s="12" t="s">
        <v>83</v>
      </c>
      <c r="AW323" s="12" t="s">
        <v>36</v>
      </c>
      <c r="AX323" s="12" t="s">
        <v>76</v>
      </c>
      <c r="AY323" s="150" t="s">
        <v>159</v>
      </c>
    </row>
    <row r="324" spans="2:65" s="13" customFormat="1" x14ac:dyDescent="0.2">
      <c r="B324" s="155"/>
      <c r="D324" s="149" t="s">
        <v>175</v>
      </c>
      <c r="E324" s="156" t="s">
        <v>19</v>
      </c>
      <c r="F324" s="157" t="s">
        <v>405</v>
      </c>
      <c r="H324" s="158">
        <v>0.96</v>
      </c>
      <c r="I324" s="159"/>
      <c r="L324" s="155"/>
      <c r="M324" s="160"/>
      <c r="T324" s="161"/>
      <c r="AT324" s="156" t="s">
        <v>175</v>
      </c>
      <c r="AU324" s="156" t="s">
        <v>85</v>
      </c>
      <c r="AV324" s="13" t="s">
        <v>85</v>
      </c>
      <c r="AW324" s="13" t="s">
        <v>36</v>
      </c>
      <c r="AX324" s="13" t="s">
        <v>76</v>
      </c>
      <c r="AY324" s="156" t="s">
        <v>159</v>
      </c>
    </row>
    <row r="325" spans="2:65" s="14" customFormat="1" x14ac:dyDescent="0.2">
      <c r="B325" s="162"/>
      <c r="D325" s="149" t="s">
        <v>175</v>
      </c>
      <c r="E325" s="163" t="s">
        <v>19</v>
      </c>
      <c r="F325" s="164" t="s">
        <v>179</v>
      </c>
      <c r="H325" s="165">
        <v>0.96</v>
      </c>
      <c r="I325" s="166"/>
      <c r="L325" s="162"/>
      <c r="M325" s="167"/>
      <c r="T325" s="168"/>
      <c r="AT325" s="163" t="s">
        <v>175</v>
      </c>
      <c r="AU325" s="163" t="s">
        <v>85</v>
      </c>
      <c r="AV325" s="14" t="s">
        <v>166</v>
      </c>
      <c r="AW325" s="14" t="s">
        <v>36</v>
      </c>
      <c r="AX325" s="14" t="s">
        <v>83</v>
      </c>
      <c r="AY325" s="163" t="s">
        <v>159</v>
      </c>
    </row>
    <row r="326" spans="2:65" s="1" customFormat="1" ht="21.75" customHeight="1" x14ac:dyDescent="0.2">
      <c r="B326" s="32"/>
      <c r="C326" s="131">
        <v>36</v>
      </c>
      <c r="D326" s="131" t="s">
        <v>161</v>
      </c>
      <c r="E326" s="132" t="s">
        <v>407</v>
      </c>
      <c r="F326" s="133" t="s">
        <v>408</v>
      </c>
      <c r="G326" s="134" t="s">
        <v>164</v>
      </c>
      <c r="H326" s="135">
        <v>4.82</v>
      </c>
      <c r="I326" s="136"/>
      <c r="J326" s="137">
        <f>ROUND(I326*H326,2)</f>
        <v>0</v>
      </c>
      <c r="K326" s="133" t="s">
        <v>165</v>
      </c>
      <c r="L326" s="32"/>
      <c r="M326" s="138" t="s">
        <v>19</v>
      </c>
      <c r="N326" s="139" t="s">
        <v>47</v>
      </c>
      <c r="P326" s="140">
        <f>O326*H326</f>
        <v>0</v>
      </c>
      <c r="Q326" s="140">
        <v>5.3299999999999997E-3</v>
      </c>
      <c r="R326" s="140">
        <f>Q326*H326</f>
        <v>2.5690600000000001E-2</v>
      </c>
      <c r="S326" s="140">
        <v>0</v>
      </c>
      <c r="T326" s="141">
        <f>S326*H326</f>
        <v>0</v>
      </c>
      <c r="AR326" s="142" t="s">
        <v>166</v>
      </c>
      <c r="AT326" s="142" t="s">
        <v>161</v>
      </c>
      <c r="AU326" s="142" t="s">
        <v>85</v>
      </c>
      <c r="AY326" s="17" t="s">
        <v>159</v>
      </c>
      <c r="BE326" s="143">
        <f>IF(N326="základní",J326,0)</f>
        <v>0</v>
      </c>
      <c r="BF326" s="143">
        <f>IF(N326="snížená",J326,0)</f>
        <v>0</v>
      </c>
      <c r="BG326" s="143">
        <f>IF(N326="zákl. přenesená",J326,0)</f>
        <v>0</v>
      </c>
      <c r="BH326" s="143">
        <f>IF(N326="sníž. přenesená",J326,0)</f>
        <v>0</v>
      </c>
      <c r="BI326" s="143">
        <f>IF(N326="nulová",J326,0)</f>
        <v>0</v>
      </c>
      <c r="BJ326" s="17" t="s">
        <v>83</v>
      </c>
      <c r="BK326" s="143">
        <f>ROUND(I326*H326,2)</f>
        <v>0</v>
      </c>
      <c r="BL326" s="17" t="s">
        <v>166</v>
      </c>
      <c r="BM326" s="142" t="s">
        <v>409</v>
      </c>
    </row>
    <row r="327" spans="2:65" s="1" customFormat="1" x14ac:dyDescent="0.2">
      <c r="B327" s="32"/>
      <c r="D327" s="144" t="s">
        <v>168</v>
      </c>
      <c r="F327" s="145" t="s">
        <v>410</v>
      </c>
      <c r="I327" s="146"/>
      <c r="L327" s="32"/>
      <c r="M327" s="147"/>
      <c r="T327" s="51"/>
      <c r="AT327" s="17" t="s">
        <v>168</v>
      </c>
      <c r="AU327" s="17" t="s">
        <v>85</v>
      </c>
    </row>
    <row r="328" spans="2:65" s="12" customFormat="1" x14ac:dyDescent="0.2">
      <c r="B328" s="148"/>
      <c r="D328" s="149" t="s">
        <v>175</v>
      </c>
      <c r="E328" s="150" t="s">
        <v>19</v>
      </c>
      <c r="F328" s="151" t="s">
        <v>227</v>
      </c>
      <c r="H328" s="150" t="s">
        <v>19</v>
      </c>
      <c r="I328" s="152"/>
      <c r="L328" s="148"/>
      <c r="M328" s="153"/>
      <c r="T328" s="154"/>
      <c r="AT328" s="150" t="s">
        <v>175</v>
      </c>
      <c r="AU328" s="150" t="s">
        <v>85</v>
      </c>
      <c r="AV328" s="12" t="s">
        <v>83</v>
      </c>
      <c r="AW328" s="12" t="s">
        <v>36</v>
      </c>
      <c r="AX328" s="12" t="s">
        <v>76</v>
      </c>
      <c r="AY328" s="150" t="s">
        <v>159</v>
      </c>
    </row>
    <row r="329" spans="2:65" s="12" customFormat="1" x14ac:dyDescent="0.2">
      <c r="B329" s="148"/>
      <c r="D329" s="149" t="s">
        <v>175</v>
      </c>
      <c r="E329" s="150" t="s">
        <v>19</v>
      </c>
      <c r="F329" s="151" t="s">
        <v>294</v>
      </c>
      <c r="H329" s="150" t="s">
        <v>19</v>
      </c>
      <c r="I329" s="152"/>
      <c r="L329" s="148"/>
      <c r="M329" s="153"/>
      <c r="T329" s="154"/>
      <c r="AT329" s="150" t="s">
        <v>175</v>
      </c>
      <c r="AU329" s="150" t="s">
        <v>85</v>
      </c>
      <c r="AV329" s="12" t="s">
        <v>83</v>
      </c>
      <c r="AW329" s="12" t="s">
        <v>36</v>
      </c>
      <c r="AX329" s="12" t="s">
        <v>76</v>
      </c>
      <c r="AY329" s="150" t="s">
        <v>159</v>
      </c>
    </row>
    <row r="330" spans="2:65" s="13" customFormat="1" x14ac:dyDescent="0.2">
      <c r="B330" s="155"/>
      <c r="D330" s="149" t="s">
        <v>175</v>
      </c>
      <c r="E330" s="156" t="s">
        <v>19</v>
      </c>
      <c r="F330" s="157" t="s">
        <v>411</v>
      </c>
      <c r="H330" s="158">
        <v>2.48</v>
      </c>
      <c r="I330" s="159"/>
      <c r="L330" s="155"/>
      <c r="M330" s="160"/>
      <c r="T330" s="161"/>
      <c r="AT330" s="156" t="s">
        <v>175</v>
      </c>
      <c r="AU330" s="156" t="s">
        <v>85</v>
      </c>
      <c r="AV330" s="13" t="s">
        <v>85</v>
      </c>
      <c r="AW330" s="13" t="s">
        <v>36</v>
      </c>
      <c r="AX330" s="13" t="s">
        <v>76</v>
      </c>
      <c r="AY330" s="156" t="s">
        <v>159</v>
      </c>
    </row>
    <row r="331" spans="2:65" s="12" customFormat="1" x14ac:dyDescent="0.2">
      <c r="B331" s="148"/>
      <c r="D331" s="149" t="s">
        <v>175</v>
      </c>
      <c r="E331" s="150" t="s">
        <v>19</v>
      </c>
      <c r="F331" s="151" t="s">
        <v>235</v>
      </c>
      <c r="H331" s="150" t="s">
        <v>19</v>
      </c>
      <c r="I331" s="152"/>
      <c r="L331" s="148"/>
      <c r="M331" s="153"/>
      <c r="T331" s="154"/>
      <c r="AT331" s="150" t="s">
        <v>175</v>
      </c>
      <c r="AU331" s="150" t="s">
        <v>85</v>
      </c>
      <c r="AV331" s="12" t="s">
        <v>83</v>
      </c>
      <c r="AW331" s="12" t="s">
        <v>36</v>
      </c>
      <c r="AX331" s="12" t="s">
        <v>76</v>
      </c>
      <c r="AY331" s="150" t="s">
        <v>159</v>
      </c>
    </row>
    <row r="332" spans="2:65" s="12" customFormat="1" x14ac:dyDescent="0.2">
      <c r="B332" s="148"/>
      <c r="D332" s="149" t="s">
        <v>175</v>
      </c>
      <c r="E332" s="150" t="s">
        <v>19</v>
      </c>
      <c r="F332" s="151" t="s">
        <v>177</v>
      </c>
      <c r="H332" s="150" t="s">
        <v>19</v>
      </c>
      <c r="I332" s="152"/>
      <c r="L332" s="148"/>
      <c r="M332" s="153"/>
      <c r="T332" s="154"/>
      <c r="AT332" s="150" t="s">
        <v>175</v>
      </c>
      <c r="AU332" s="150" t="s">
        <v>85</v>
      </c>
      <c r="AV332" s="12" t="s">
        <v>83</v>
      </c>
      <c r="AW332" s="12" t="s">
        <v>36</v>
      </c>
      <c r="AX332" s="12" t="s">
        <v>76</v>
      </c>
      <c r="AY332" s="150" t="s">
        <v>159</v>
      </c>
    </row>
    <row r="333" spans="2:65" s="13" customFormat="1" x14ac:dyDescent="0.2">
      <c r="B333" s="155"/>
      <c r="D333" s="149" t="s">
        <v>175</v>
      </c>
      <c r="E333" s="156" t="s">
        <v>19</v>
      </c>
      <c r="F333" s="157" t="s">
        <v>412</v>
      </c>
      <c r="H333" s="158">
        <v>2.34</v>
      </c>
      <c r="I333" s="159"/>
      <c r="L333" s="155"/>
      <c r="M333" s="160"/>
      <c r="T333" s="161"/>
      <c r="AT333" s="156" t="s">
        <v>175</v>
      </c>
      <c r="AU333" s="156" t="s">
        <v>85</v>
      </c>
      <c r="AV333" s="13" t="s">
        <v>85</v>
      </c>
      <c r="AW333" s="13" t="s">
        <v>36</v>
      </c>
      <c r="AX333" s="13" t="s">
        <v>76</v>
      </c>
      <c r="AY333" s="156" t="s">
        <v>159</v>
      </c>
    </row>
    <row r="334" spans="2:65" s="14" customFormat="1" x14ac:dyDescent="0.2">
      <c r="B334" s="162"/>
      <c r="D334" s="149" t="s">
        <v>175</v>
      </c>
      <c r="E334" s="163" t="s">
        <v>19</v>
      </c>
      <c r="F334" s="164" t="s">
        <v>179</v>
      </c>
      <c r="H334" s="165">
        <v>4.82</v>
      </c>
      <c r="I334" s="166"/>
      <c r="L334" s="162"/>
      <c r="M334" s="167"/>
      <c r="T334" s="168"/>
      <c r="AT334" s="163" t="s">
        <v>175</v>
      </c>
      <c r="AU334" s="163" t="s">
        <v>85</v>
      </c>
      <c r="AV334" s="14" t="s">
        <v>166</v>
      </c>
      <c r="AW334" s="14" t="s">
        <v>36</v>
      </c>
      <c r="AX334" s="14" t="s">
        <v>83</v>
      </c>
      <c r="AY334" s="163" t="s">
        <v>159</v>
      </c>
    </row>
    <row r="335" spans="2:65" s="1" customFormat="1" ht="24.15" customHeight="1" x14ac:dyDescent="0.2">
      <c r="B335" s="32"/>
      <c r="C335" s="131">
        <v>37</v>
      </c>
      <c r="D335" s="131" t="s">
        <v>161</v>
      </c>
      <c r="E335" s="132" t="s">
        <v>414</v>
      </c>
      <c r="F335" s="133" t="s">
        <v>415</v>
      </c>
      <c r="G335" s="134" t="s">
        <v>164</v>
      </c>
      <c r="H335" s="135">
        <v>4.82</v>
      </c>
      <c r="I335" s="136"/>
      <c r="J335" s="137">
        <f>ROUND(I335*H335,2)</f>
        <v>0</v>
      </c>
      <c r="K335" s="133" t="s">
        <v>165</v>
      </c>
      <c r="L335" s="32"/>
      <c r="M335" s="138" t="s">
        <v>19</v>
      </c>
      <c r="N335" s="139" t="s">
        <v>47</v>
      </c>
      <c r="P335" s="140">
        <f>O335*H335</f>
        <v>0</v>
      </c>
      <c r="Q335" s="140">
        <v>0</v>
      </c>
      <c r="R335" s="140">
        <f>Q335*H335</f>
        <v>0</v>
      </c>
      <c r="S335" s="140">
        <v>0</v>
      </c>
      <c r="T335" s="141">
        <f>S335*H335</f>
        <v>0</v>
      </c>
      <c r="AR335" s="142" t="s">
        <v>166</v>
      </c>
      <c r="AT335" s="142" t="s">
        <v>161</v>
      </c>
      <c r="AU335" s="142" t="s">
        <v>85</v>
      </c>
      <c r="AY335" s="17" t="s">
        <v>159</v>
      </c>
      <c r="BE335" s="143">
        <f>IF(N335="základní",J335,0)</f>
        <v>0</v>
      </c>
      <c r="BF335" s="143">
        <f>IF(N335="snížená",J335,0)</f>
        <v>0</v>
      </c>
      <c r="BG335" s="143">
        <f>IF(N335="zákl. přenesená",J335,0)</f>
        <v>0</v>
      </c>
      <c r="BH335" s="143">
        <f>IF(N335="sníž. přenesená",J335,0)</f>
        <v>0</v>
      </c>
      <c r="BI335" s="143">
        <f>IF(N335="nulová",J335,0)</f>
        <v>0</v>
      </c>
      <c r="BJ335" s="17" t="s">
        <v>83</v>
      </c>
      <c r="BK335" s="143">
        <f>ROUND(I335*H335,2)</f>
        <v>0</v>
      </c>
      <c r="BL335" s="17" t="s">
        <v>166</v>
      </c>
      <c r="BM335" s="142" t="s">
        <v>416</v>
      </c>
    </row>
    <row r="336" spans="2:65" s="1" customFormat="1" x14ac:dyDescent="0.2">
      <c r="B336" s="32"/>
      <c r="D336" s="144" t="s">
        <v>168</v>
      </c>
      <c r="F336" s="145" t="s">
        <v>417</v>
      </c>
      <c r="I336" s="146"/>
      <c r="L336" s="32"/>
      <c r="M336" s="147"/>
      <c r="T336" s="51"/>
      <c r="AT336" s="17" t="s">
        <v>168</v>
      </c>
      <c r="AU336" s="17" t="s">
        <v>85</v>
      </c>
    </row>
    <row r="337" spans="2:65" s="1" customFormat="1" ht="49.2" customHeight="1" x14ac:dyDescent="0.2">
      <c r="B337" s="32"/>
      <c r="C337" s="131">
        <v>38</v>
      </c>
      <c r="D337" s="131" t="s">
        <v>161</v>
      </c>
      <c r="E337" s="132" t="s">
        <v>419</v>
      </c>
      <c r="F337" s="133" t="s">
        <v>420</v>
      </c>
      <c r="G337" s="134" t="s">
        <v>164</v>
      </c>
      <c r="H337" s="135">
        <v>9.32</v>
      </c>
      <c r="I337" s="136"/>
      <c r="J337" s="137">
        <f>ROUND(I337*H337,2)</f>
        <v>0</v>
      </c>
      <c r="K337" s="133" t="s">
        <v>165</v>
      </c>
      <c r="L337" s="32"/>
      <c r="M337" s="138" t="s">
        <v>19</v>
      </c>
      <c r="N337" s="139" t="s">
        <v>47</v>
      </c>
      <c r="P337" s="140">
        <f>O337*H337</f>
        <v>0</v>
      </c>
      <c r="Q337" s="140">
        <v>1.0529999999999999E-2</v>
      </c>
      <c r="R337" s="140">
        <f>Q337*H337</f>
        <v>9.8139599999999994E-2</v>
      </c>
      <c r="S337" s="140">
        <v>0</v>
      </c>
      <c r="T337" s="141">
        <f>S337*H337</f>
        <v>0</v>
      </c>
      <c r="AR337" s="142" t="s">
        <v>166</v>
      </c>
      <c r="AT337" s="142" t="s">
        <v>161</v>
      </c>
      <c r="AU337" s="142" t="s">
        <v>85</v>
      </c>
      <c r="AY337" s="17" t="s">
        <v>159</v>
      </c>
      <c r="BE337" s="143">
        <f>IF(N337="základní",J337,0)</f>
        <v>0</v>
      </c>
      <c r="BF337" s="143">
        <f>IF(N337="snížená",J337,0)</f>
        <v>0</v>
      </c>
      <c r="BG337" s="143">
        <f>IF(N337="zákl. přenesená",J337,0)</f>
        <v>0</v>
      </c>
      <c r="BH337" s="143">
        <f>IF(N337="sníž. přenesená",J337,0)</f>
        <v>0</v>
      </c>
      <c r="BI337" s="143">
        <f>IF(N337="nulová",J337,0)</f>
        <v>0</v>
      </c>
      <c r="BJ337" s="17" t="s">
        <v>83</v>
      </c>
      <c r="BK337" s="143">
        <f>ROUND(I337*H337,2)</f>
        <v>0</v>
      </c>
      <c r="BL337" s="17" t="s">
        <v>166</v>
      </c>
      <c r="BM337" s="142" t="s">
        <v>421</v>
      </c>
    </row>
    <row r="338" spans="2:65" s="1" customFormat="1" x14ac:dyDescent="0.2">
      <c r="B338" s="32"/>
      <c r="D338" s="144" t="s">
        <v>168</v>
      </c>
      <c r="F338" s="145" t="s">
        <v>422</v>
      </c>
      <c r="I338" s="146"/>
      <c r="L338" s="32"/>
      <c r="M338" s="147"/>
      <c r="T338" s="51"/>
      <c r="AT338" s="17" t="s">
        <v>168</v>
      </c>
      <c r="AU338" s="17" t="s">
        <v>85</v>
      </c>
    </row>
    <row r="339" spans="2:65" s="12" customFormat="1" x14ac:dyDescent="0.2">
      <c r="B339" s="148"/>
      <c r="D339" s="149" t="s">
        <v>175</v>
      </c>
      <c r="E339" s="150" t="s">
        <v>19</v>
      </c>
      <c r="F339" s="151" t="s">
        <v>403</v>
      </c>
      <c r="H339" s="150" t="s">
        <v>19</v>
      </c>
      <c r="I339" s="152"/>
      <c r="L339" s="148"/>
      <c r="M339" s="153"/>
      <c r="T339" s="154"/>
      <c r="AT339" s="150" t="s">
        <v>175</v>
      </c>
      <c r="AU339" s="150" t="s">
        <v>85</v>
      </c>
      <c r="AV339" s="12" t="s">
        <v>83</v>
      </c>
      <c r="AW339" s="12" t="s">
        <v>36</v>
      </c>
      <c r="AX339" s="12" t="s">
        <v>76</v>
      </c>
      <c r="AY339" s="150" t="s">
        <v>159</v>
      </c>
    </row>
    <row r="340" spans="2:65" s="12" customFormat="1" x14ac:dyDescent="0.2">
      <c r="B340" s="148"/>
      <c r="D340" s="149" t="s">
        <v>175</v>
      </c>
      <c r="E340" s="150" t="s">
        <v>19</v>
      </c>
      <c r="F340" s="151" t="s">
        <v>404</v>
      </c>
      <c r="H340" s="150" t="s">
        <v>19</v>
      </c>
      <c r="I340" s="152"/>
      <c r="L340" s="148"/>
      <c r="M340" s="153"/>
      <c r="T340" s="154"/>
      <c r="AT340" s="150" t="s">
        <v>175</v>
      </c>
      <c r="AU340" s="150" t="s">
        <v>85</v>
      </c>
      <c r="AV340" s="12" t="s">
        <v>83</v>
      </c>
      <c r="AW340" s="12" t="s">
        <v>36</v>
      </c>
      <c r="AX340" s="12" t="s">
        <v>76</v>
      </c>
      <c r="AY340" s="150" t="s">
        <v>159</v>
      </c>
    </row>
    <row r="341" spans="2:65" s="13" customFormat="1" x14ac:dyDescent="0.2">
      <c r="B341" s="155"/>
      <c r="D341" s="149" t="s">
        <v>175</v>
      </c>
      <c r="E341" s="156" t="s">
        <v>19</v>
      </c>
      <c r="F341" s="157" t="s">
        <v>423</v>
      </c>
      <c r="H341" s="158">
        <v>9.32</v>
      </c>
      <c r="I341" s="159"/>
      <c r="L341" s="155"/>
      <c r="M341" s="160"/>
      <c r="T341" s="161"/>
      <c r="AT341" s="156" t="s">
        <v>175</v>
      </c>
      <c r="AU341" s="156" t="s">
        <v>85</v>
      </c>
      <c r="AV341" s="13" t="s">
        <v>85</v>
      </c>
      <c r="AW341" s="13" t="s">
        <v>36</v>
      </c>
      <c r="AX341" s="13" t="s">
        <v>76</v>
      </c>
      <c r="AY341" s="156" t="s">
        <v>159</v>
      </c>
    </row>
    <row r="342" spans="2:65" s="14" customFormat="1" x14ac:dyDescent="0.2">
      <c r="B342" s="162"/>
      <c r="D342" s="149" t="s">
        <v>175</v>
      </c>
      <c r="E342" s="163" t="s">
        <v>19</v>
      </c>
      <c r="F342" s="164" t="s">
        <v>179</v>
      </c>
      <c r="H342" s="165">
        <v>9.32</v>
      </c>
      <c r="I342" s="166"/>
      <c r="L342" s="162"/>
      <c r="M342" s="167"/>
      <c r="T342" s="168"/>
      <c r="AT342" s="163" t="s">
        <v>175</v>
      </c>
      <c r="AU342" s="163" t="s">
        <v>85</v>
      </c>
      <c r="AV342" s="14" t="s">
        <v>166</v>
      </c>
      <c r="AW342" s="14" t="s">
        <v>36</v>
      </c>
      <c r="AX342" s="14" t="s">
        <v>83</v>
      </c>
      <c r="AY342" s="163" t="s">
        <v>159</v>
      </c>
    </row>
    <row r="343" spans="2:65" s="1" customFormat="1" ht="24.15" customHeight="1" x14ac:dyDescent="0.2">
      <c r="B343" s="32"/>
      <c r="C343" s="131">
        <v>39</v>
      </c>
      <c r="D343" s="131" t="s">
        <v>161</v>
      </c>
      <c r="E343" s="132" t="s">
        <v>425</v>
      </c>
      <c r="F343" s="133" t="s">
        <v>426</v>
      </c>
      <c r="G343" s="134" t="s">
        <v>164</v>
      </c>
      <c r="H343" s="135">
        <v>4.82</v>
      </c>
      <c r="I343" s="136"/>
      <c r="J343" s="137">
        <f>ROUND(I343*H343,2)</f>
        <v>0</v>
      </c>
      <c r="K343" s="133" t="s">
        <v>165</v>
      </c>
      <c r="L343" s="32"/>
      <c r="M343" s="138" t="s">
        <v>19</v>
      </c>
      <c r="N343" s="139" t="s">
        <v>47</v>
      </c>
      <c r="P343" s="140">
        <f>O343*H343</f>
        <v>0</v>
      </c>
      <c r="Q343" s="140">
        <v>8.8000000000000003E-4</v>
      </c>
      <c r="R343" s="140">
        <f>Q343*H343</f>
        <v>4.2416000000000008E-3</v>
      </c>
      <c r="S343" s="140">
        <v>0</v>
      </c>
      <c r="T343" s="141">
        <f>S343*H343</f>
        <v>0</v>
      </c>
      <c r="AR343" s="142" t="s">
        <v>166</v>
      </c>
      <c r="AT343" s="142" t="s">
        <v>161</v>
      </c>
      <c r="AU343" s="142" t="s">
        <v>85</v>
      </c>
      <c r="AY343" s="17" t="s">
        <v>159</v>
      </c>
      <c r="BE343" s="143">
        <f>IF(N343="základní",J343,0)</f>
        <v>0</v>
      </c>
      <c r="BF343" s="143">
        <f>IF(N343="snížená",J343,0)</f>
        <v>0</v>
      </c>
      <c r="BG343" s="143">
        <f>IF(N343="zákl. přenesená",J343,0)</f>
        <v>0</v>
      </c>
      <c r="BH343" s="143">
        <f>IF(N343="sníž. přenesená",J343,0)</f>
        <v>0</v>
      </c>
      <c r="BI343" s="143">
        <f>IF(N343="nulová",J343,0)</f>
        <v>0</v>
      </c>
      <c r="BJ343" s="17" t="s">
        <v>83</v>
      </c>
      <c r="BK343" s="143">
        <f>ROUND(I343*H343,2)</f>
        <v>0</v>
      </c>
      <c r="BL343" s="17" t="s">
        <v>166</v>
      </c>
      <c r="BM343" s="142" t="s">
        <v>427</v>
      </c>
    </row>
    <row r="344" spans="2:65" s="1" customFormat="1" x14ac:dyDescent="0.2">
      <c r="B344" s="32"/>
      <c r="D344" s="144" t="s">
        <v>168</v>
      </c>
      <c r="F344" s="145" t="s">
        <v>428</v>
      </c>
      <c r="I344" s="146"/>
      <c r="L344" s="32"/>
      <c r="M344" s="147"/>
      <c r="T344" s="51"/>
      <c r="AT344" s="17" t="s">
        <v>168</v>
      </c>
      <c r="AU344" s="17" t="s">
        <v>85</v>
      </c>
    </row>
    <row r="345" spans="2:65" s="1" customFormat="1" ht="24.15" customHeight="1" x14ac:dyDescent="0.2">
      <c r="B345" s="32"/>
      <c r="C345" s="131">
        <v>40</v>
      </c>
      <c r="D345" s="131" t="s">
        <v>161</v>
      </c>
      <c r="E345" s="132" t="s">
        <v>430</v>
      </c>
      <c r="F345" s="133" t="s">
        <v>431</v>
      </c>
      <c r="G345" s="134" t="s">
        <v>164</v>
      </c>
      <c r="H345" s="135">
        <v>4.82</v>
      </c>
      <c r="I345" s="136"/>
      <c r="J345" s="137">
        <f>ROUND(I345*H345,2)</f>
        <v>0</v>
      </c>
      <c r="K345" s="133" t="s">
        <v>165</v>
      </c>
      <c r="L345" s="32"/>
      <c r="M345" s="138" t="s">
        <v>19</v>
      </c>
      <c r="N345" s="139" t="s">
        <v>47</v>
      </c>
      <c r="P345" s="140">
        <f>O345*H345</f>
        <v>0</v>
      </c>
      <c r="Q345" s="140">
        <v>0</v>
      </c>
      <c r="R345" s="140">
        <f>Q345*H345</f>
        <v>0</v>
      </c>
      <c r="S345" s="140">
        <v>0</v>
      </c>
      <c r="T345" s="141">
        <f>S345*H345</f>
        <v>0</v>
      </c>
      <c r="AR345" s="142" t="s">
        <v>166</v>
      </c>
      <c r="AT345" s="142" t="s">
        <v>161</v>
      </c>
      <c r="AU345" s="142" t="s">
        <v>85</v>
      </c>
      <c r="AY345" s="17" t="s">
        <v>159</v>
      </c>
      <c r="BE345" s="143">
        <f>IF(N345="základní",J345,0)</f>
        <v>0</v>
      </c>
      <c r="BF345" s="143">
        <f>IF(N345="snížená",J345,0)</f>
        <v>0</v>
      </c>
      <c r="BG345" s="143">
        <f>IF(N345="zákl. přenesená",J345,0)</f>
        <v>0</v>
      </c>
      <c r="BH345" s="143">
        <f>IF(N345="sníž. přenesená",J345,0)</f>
        <v>0</v>
      </c>
      <c r="BI345" s="143">
        <f>IF(N345="nulová",J345,0)</f>
        <v>0</v>
      </c>
      <c r="BJ345" s="17" t="s">
        <v>83</v>
      </c>
      <c r="BK345" s="143">
        <f>ROUND(I345*H345,2)</f>
        <v>0</v>
      </c>
      <c r="BL345" s="17" t="s">
        <v>166</v>
      </c>
      <c r="BM345" s="142" t="s">
        <v>432</v>
      </c>
    </row>
    <row r="346" spans="2:65" s="1" customFormat="1" x14ac:dyDescent="0.2">
      <c r="B346" s="32"/>
      <c r="D346" s="144" t="s">
        <v>168</v>
      </c>
      <c r="F346" s="145" t="s">
        <v>433</v>
      </c>
      <c r="I346" s="146"/>
      <c r="L346" s="32"/>
      <c r="M346" s="147"/>
      <c r="T346" s="51"/>
      <c r="AT346" s="17" t="s">
        <v>168</v>
      </c>
      <c r="AU346" s="17" t="s">
        <v>85</v>
      </c>
    </row>
    <row r="347" spans="2:65" s="1" customFormat="1" ht="44.25" customHeight="1" x14ac:dyDescent="0.2">
      <c r="B347" s="32"/>
      <c r="C347" s="131">
        <v>41</v>
      </c>
      <c r="D347" s="131" t="s">
        <v>161</v>
      </c>
      <c r="E347" s="132" t="s">
        <v>435</v>
      </c>
      <c r="F347" s="133" t="s">
        <v>436</v>
      </c>
      <c r="G347" s="134" t="s">
        <v>210</v>
      </c>
      <c r="H347" s="135">
        <v>1.9E-2</v>
      </c>
      <c r="I347" s="136"/>
      <c r="J347" s="137">
        <f>ROUND(I347*H347,2)</f>
        <v>0</v>
      </c>
      <c r="K347" s="133" t="s">
        <v>165</v>
      </c>
      <c r="L347" s="32"/>
      <c r="M347" s="138" t="s">
        <v>19</v>
      </c>
      <c r="N347" s="139" t="s">
        <v>47</v>
      </c>
      <c r="P347" s="140">
        <f>O347*H347</f>
        <v>0</v>
      </c>
      <c r="Q347" s="140">
        <v>1.05555</v>
      </c>
      <c r="R347" s="140">
        <f>Q347*H347</f>
        <v>2.0055449999999999E-2</v>
      </c>
      <c r="S347" s="140">
        <v>0</v>
      </c>
      <c r="T347" s="141">
        <f>S347*H347</f>
        <v>0</v>
      </c>
      <c r="AR347" s="142" t="s">
        <v>166</v>
      </c>
      <c r="AT347" s="142" t="s">
        <v>161</v>
      </c>
      <c r="AU347" s="142" t="s">
        <v>85</v>
      </c>
      <c r="AY347" s="17" t="s">
        <v>159</v>
      </c>
      <c r="BE347" s="143">
        <f>IF(N347="základní",J347,0)</f>
        <v>0</v>
      </c>
      <c r="BF347" s="143">
        <f>IF(N347="snížená",J347,0)</f>
        <v>0</v>
      </c>
      <c r="BG347" s="143">
        <f>IF(N347="zákl. přenesená",J347,0)</f>
        <v>0</v>
      </c>
      <c r="BH347" s="143">
        <f>IF(N347="sníž. přenesená",J347,0)</f>
        <v>0</v>
      </c>
      <c r="BI347" s="143">
        <f>IF(N347="nulová",J347,0)</f>
        <v>0</v>
      </c>
      <c r="BJ347" s="17" t="s">
        <v>83</v>
      </c>
      <c r="BK347" s="143">
        <f>ROUND(I347*H347,2)</f>
        <v>0</v>
      </c>
      <c r="BL347" s="17" t="s">
        <v>166</v>
      </c>
      <c r="BM347" s="142" t="s">
        <v>437</v>
      </c>
    </row>
    <row r="348" spans="2:65" s="1" customFormat="1" x14ac:dyDescent="0.2">
      <c r="B348" s="32"/>
      <c r="D348" s="144" t="s">
        <v>168</v>
      </c>
      <c r="F348" s="145" t="s">
        <v>438</v>
      </c>
      <c r="I348" s="146"/>
      <c r="L348" s="32"/>
      <c r="M348" s="147"/>
      <c r="T348" s="51"/>
      <c r="AT348" s="17" t="s">
        <v>168</v>
      </c>
      <c r="AU348" s="17" t="s">
        <v>85</v>
      </c>
    </row>
    <row r="349" spans="2:65" s="12" customFormat="1" x14ac:dyDescent="0.2">
      <c r="B349" s="148"/>
      <c r="D349" s="149" t="s">
        <v>175</v>
      </c>
      <c r="E349" s="150" t="s">
        <v>19</v>
      </c>
      <c r="F349" s="151" t="s">
        <v>272</v>
      </c>
      <c r="H349" s="150" t="s">
        <v>19</v>
      </c>
      <c r="I349" s="152"/>
      <c r="L349" s="148"/>
      <c r="M349" s="153"/>
      <c r="T349" s="154"/>
      <c r="AT349" s="150" t="s">
        <v>175</v>
      </c>
      <c r="AU349" s="150" t="s">
        <v>85</v>
      </c>
      <c r="AV349" s="12" t="s">
        <v>83</v>
      </c>
      <c r="AW349" s="12" t="s">
        <v>36</v>
      </c>
      <c r="AX349" s="12" t="s">
        <v>76</v>
      </c>
      <c r="AY349" s="150" t="s">
        <v>159</v>
      </c>
    </row>
    <row r="350" spans="2:65" s="12" customFormat="1" x14ac:dyDescent="0.2">
      <c r="B350" s="148"/>
      <c r="D350" s="149" t="s">
        <v>175</v>
      </c>
      <c r="E350" s="150" t="s">
        <v>19</v>
      </c>
      <c r="F350" s="151" t="s">
        <v>273</v>
      </c>
      <c r="H350" s="150" t="s">
        <v>19</v>
      </c>
      <c r="I350" s="152"/>
      <c r="L350" s="148"/>
      <c r="M350" s="153"/>
      <c r="T350" s="154"/>
      <c r="AT350" s="150" t="s">
        <v>175</v>
      </c>
      <c r="AU350" s="150" t="s">
        <v>85</v>
      </c>
      <c r="AV350" s="12" t="s">
        <v>83</v>
      </c>
      <c r="AW350" s="12" t="s">
        <v>36</v>
      </c>
      <c r="AX350" s="12" t="s">
        <v>76</v>
      </c>
      <c r="AY350" s="150" t="s">
        <v>159</v>
      </c>
    </row>
    <row r="351" spans="2:65" s="13" customFormat="1" x14ac:dyDescent="0.2">
      <c r="B351" s="155"/>
      <c r="D351" s="149" t="s">
        <v>175</v>
      </c>
      <c r="E351" s="156" t="s">
        <v>19</v>
      </c>
      <c r="F351" s="157" t="s">
        <v>439</v>
      </c>
      <c r="H351" s="158">
        <v>18.64</v>
      </c>
      <c r="I351" s="159"/>
      <c r="L351" s="155"/>
      <c r="M351" s="160"/>
      <c r="T351" s="161"/>
      <c r="AT351" s="156" t="s">
        <v>175</v>
      </c>
      <c r="AU351" s="156" t="s">
        <v>85</v>
      </c>
      <c r="AV351" s="13" t="s">
        <v>85</v>
      </c>
      <c r="AW351" s="13" t="s">
        <v>36</v>
      </c>
      <c r="AX351" s="13" t="s">
        <v>76</v>
      </c>
      <c r="AY351" s="156" t="s">
        <v>159</v>
      </c>
    </row>
    <row r="352" spans="2:65" s="14" customFormat="1" x14ac:dyDescent="0.2">
      <c r="B352" s="162"/>
      <c r="D352" s="149" t="s">
        <v>175</v>
      </c>
      <c r="E352" s="163" t="s">
        <v>19</v>
      </c>
      <c r="F352" s="164" t="s">
        <v>179</v>
      </c>
      <c r="H352" s="165">
        <v>18.64</v>
      </c>
      <c r="I352" s="166"/>
      <c r="L352" s="162"/>
      <c r="M352" s="167"/>
      <c r="T352" s="168"/>
      <c r="AT352" s="163" t="s">
        <v>175</v>
      </c>
      <c r="AU352" s="163" t="s">
        <v>85</v>
      </c>
      <c r="AV352" s="14" t="s">
        <v>166</v>
      </c>
      <c r="AW352" s="14" t="s">
        <v>36</v>
      </c>
      <c r="AX352" s="14" t="s">
        <v>83</v>
      </c>
      <c r="AY352" s="163" t="s">
        <v>159</v>
      </c>
    </row>
    <row r="353" spans="2:65" s="13" customFormat="1" x14ac:dyDescent="0.2">
      <c r="B353" s="155"/>
      <c r="D353" s="149" t="s">
        <v>175</v>
      </c>
      <c r="F353" s="157" t="s">
        <v>440</v>
      </c>
      <c r="H353" s="158">
        <v>1.9E-2</v>
      </c>
      <c r="I353" s="159"/>
      <c r="L353" s="155"/>
      <c r="M353" s="160"/>
      <c r="T353" s="161"/>
      <c r="AT353" s="156" t="s">
        <v>175</v>
      </c>
      <c r="AU353" s="156" t="s">
        <v>85</v>
      </c>
      <c r="AV353" s="13" t="s">
        <v>85</v>
      </c>
      <c r="AW353" s="13" t="s">
        <v>4</v>
      </c>
      <c r="AX353" s="13" t="s">
        <v>83</v>
      </c>
      <c r="AY353" s="156" t="s">
        <v>159</v>
      </c>
    </row>
    <row r="354" spans="2:65" s="1" customFormat="1" ht="44.25" customHeight="1" x14ac:dyDescent="0.2">
      <c r="B354" s="32"/>
      <c r="C354" s="131">
        <v>42</v>
      </c>
      <c r="D354" s="131" t="s">
        <v>161</v>
      </c>
      <c r="E354" s="132" t="s">
        <v>442</v>
      </c>
      <c r="F354" s="133" t="s">
        <v>443</v>
      </c>
      <c r="G354" s="134" t="s">
        <v>210</v>
      </c>
      <c r="H354" s="135">
        <v>0.32600000000000001</v>
      </c>
      <c r="I354" s="136"/>
      <c r="J354" s="137">
        <f>ROUND(I354*H354,2)</f>
        <v>0</v>
      </c>
      <c r="K354" s="133" t="s">
        <v>165</v>
      </c>
      <c r="L354" s="32"/>
      <c r="M354" s="138" t="s">
        <v>19</v>
      </c>
      <c r="N354" s="139" t="s">
        <v>47</v>
      </c>
      <c r="P354" s="140">
        <f>O354*H354</f>
        <v>0</v>
      </c>
      <c r="Q354" s="140">
        <v>1.06277</v>
      </c>
      <c r="R354" s="140">
        <f>Q354*H354</f>
        <v>0.34646302000000001</v>
      </c>
      <c r="S354" s="140">
        <v>0</v>
      </c>
      <c r="T354" s="141">
        <f>S354*H354</f>
        <v>0</v>
      </c>
      <c r="AR354" s="142" t="s">
        <v>166</v>
      </c>
      <c r="AT354" s="142" t="s">
        <v>161</v>
      </c>
      <c r="AU354" s="142" t="s">
        <v>85</v>
      </c>
      <c r="AY354" s="17" t="s">
        <v>159</v>
      </c>
      <c r="BE354" s="143">
        <f>IF(N354="základní",J354,0)</f>
        <v>0</v>
      </c>
      <c r="BF354" s="143">
        <f>IF(N354="snížená",J354,0)</f>
        <v>0</v>
      </c>
      <c r="BG354" s="143">
        <f>IF(N354="zákl. přenesená",J354,0)</f>
        <v>0</v>
      </c>
      <c r="BH354" s="143">
        <f>IF(N354="sníž. přenesená",J354,0)</f>
        <v>0</v>
      </c>
      <c r="BI354" s="143">
        <f>IF(N354="nulová",J354,0)</f>
        <v>0</v>
      </c>
      <c r="BJ354" s="17" t="s">
        <v>83</v>
      </c>
      <c r="BK354" s="143">
        <f>ROUND(I354*H354,2)</f>
        <v>0</v>
      </c>
      <c r="BL354" s="17" t="s">
        <v>166</v>
      </c>
      <c r="BM354" s="142" t="s">
        <v>444</v>
      </c>
    </row>
    <row r="355" spans="2:65" s="1" customFormat="1" x14ac:dyDescent="0.2">
      <c r="B355" s="32"/>
      <c r="D355" s="144" t="s">
        <v>168</v>
      </c>
      <c r="F355" s="145" t="s">
        <v>445</v>
      </c>
      <c r="I355" s="146"/>
      <c r="L355" s="32"/>
      <c r="M355" s="147"/>
      <c r="T355" s="51"/>
      <c r="AT355" s="17" t="s">
        <v>168</v>
      </c>
      <c r="AU355" s="17" t="s">
        <v>85</v>
      </c>
    </row>
    <row r="356" spans="2:65" s="12" customFormat="1" x14ac:dyDescent="0.2">
      <c r="B356" s="148"/>
      <c r="D356" s="149" t="s">
        <v>175</v>
      </c>
      <c r="E356" s="150" t="s">
        <v>19</v>
      </c>
      <c r="F356" s="151" t="s">
        <v>446</v>
      </c>
      <c r="H356" s="150" t="s">
        <v>19</v>
      </c>
      <c r="I356" s="152"/>
      <c r="L356" s="148"/>
      <c r="M356" s="153"/>
      <c r="T356" s="154"/>
      <c r="AT356" s="150" t="s">
        <v>175</v>
      </c>
      <c r="AU356" s="150" t="s">
        <v>85</v>
      </c>
      <c r="AV356" s="12" t="s">
        <v>83</v>
      </c>
      <c r="AW356" s="12" t="s">
        <v>36</v>
      </c>
      <c r="AX356" s="12" t="s">
        <v>76</v>
      </c>
      <c r="AY356" s="150" t="s">
        <v>159</v>
      </c>
    </row>
    <row r="357" spans="2:65" s="12" customFormat="1" x14ac:dyDescent="0.2">
      <c r="B357" s="148"/>
      <c r="D357" s="149" t="s">
        <v>175</v>
      </c>
      <c r="E357" s="150" t="s">
        <v>19</v>
      </c>
      <c r="F357" s="151" t="s">
        <v>272</v>
      </c>
      <c r="H357" s="150" t="s">
        <v>19</v>
      </c>
      <c r="I357" s="152"/>
      <c r="L357" s="148"/>
      <c r="M357" s="153"/>
      <c r="T357" s="154"/>
      <c r="AT357" s="150" t="s">
        <v>175</v>
      </c>
      <c r="AU357" s="150" t="s">
        <v>85</v>
      </c>
      <c r="AV357" s="12" t="s">
        <v>83</v>
      </c>
      <c r="AW357" s="12" t="s">
        <v>36</v>
      </c>
      <c r="AX357" s="12" t="s">
        <v>76</v>
      </c>
      <c r="AY357" s="150" t="s">
        <v>159</v>
      </c>
    </row>
    <row r="358" spans="2:65" s="12" customFormat="1" x14ac:dyDescent="0.2">
      <c r="B358" s="148"/>
      <c r="D358" s="149" t="s">
        <v>175</v>
      </c>
      <c r="E358" s="150" t="s">
        <v>19</v>
      </c>
      <c r="F358" s="151" t="s">
        <v>273</v>
      </c>
      <c r="H358" s="150" t="s">
        <v>19</v>
      </c>
      <c r="I358" s="152"/>
      <c r="L358" s="148"/>
      <c r="M358" s="153"/>
      <c r="T358" s="154"/>
      <c r="AT358" s="150" t="s">
        <v>175</v>
      </c>
      <c r="AU358" s="150" t="s">
        <v>85</v>
      </c>
      <c r="AV358" s="12" t="s">
        <v>83</v>
      </c>
      <c r="AW358" s="12" t="s">
        <v>36</v>
      </c>
      <c r="AX358" s="12" t="s">
        <v>76</v>
      </c>
      <c r="AY358" s="150" t="s">
        <v>159</v>
      </c>
    </row>
    <row r="359" spans="2:65" s="13" customFormat="1" x14ac:dyDescent="0.2">
      <c r="B359" s="155"/>
      <c r="D359" s="149" t="s">
        <v>175</v>
      </c>
      <c r="E359" s="156" t="s">
        <v>19</v>
      </c>
      <c r="F359" s="157" t="s">
        <v>447</v>
      </c>
      <c r="H359" s="158">
        <v>73.628</v>
      </c>
      <c r="I359" s="159"/>
      <c r="L359" s="155"/>
      <c r="M359" s="160"/>
      <c r="T359" s="161"/>
      <c r="AT359" s="156" t="s">
        <v>175</v>
      </c>
      <c r="AU359" s="156" t="s">
        <v>85</v>
      </c>
      <c r="AV359" s="13" t="s">
        <v>85</v>
      </c>
      <c r="AW359" s="13" t="s">
        <v>36</v>
      </c>
      <c r="AX359" s="13" t="s">
        <v>76</v>
      </c>
      <c r="AY359" s="156" t="s">
        <v>159</v>
      </c>
    </row>
    <row r="360" spans="2:65" s="12" customFormat="1" x14ac:dyDescent="0.2">
      <c r="B360" s="148"/>
      <c r="D360" s="149" t="s">
        <v>175</v>
      </c>
      <c r="E360" s="150" t="s">
        <v>19</v>
      </c>
      <c r="F360" s="151" t="s">
        <v>448</v>
      </c>
      <c r="H360" s="150" t="s">
        <v>19</v>
      </c>
      <c r="I360" s="152"/>
      <c r="L360" s="148"/>
      <c r="M360" s="153"/>
      <c r="T360" s="154"/>
      <c r="AT360" s="150" t="s">
        <v>175</v>
      </c>
      <c r="AU360" s="150" t="s">
        <v>85</v>
      </c>
      <c r="AV360" s="12" t="s">
        <v>83</v>
      </c>
      <c r="AW360" s="12" t="s">
        <v>36</v>
      </c>
      <c r="AX360" s="12" t="s">
        <v>76</v>
      </c>
      <c r="AY360" s="150" t="s">
        <v>159</v>
      </c>
    </row>
    <row r="361" spans="2:65" s="12" customFormat="1" x14ac:dyDescent="0.2">
      <c r="B361" s="148"/>
      <c r="D361" s="149" t="s">
        <v>175</v>
      </c>
      <c r="E361" s="150" t="s">
        <v>19</v>
      </c>
      <c r="F361" s="151" t="s">
        <v>227</v>
      </c>
      <c r="H361" s="150" t="s">
        <v>19</v>
      </c>
      <c r="I361" s="152"/>
      <c r="L361" s="148"/>
      <c r="M361" s="153"/>
      <c r="T361" s="154"/>
      <c r="AT361" s="150" t="s">
        <v>175</v>
      </c>
      <c r="AU361" s="150" t="s">
        <v>85</v>
      </c>
      <c r="AV361" s="12" t="s">
        <v>83</v>
      </c>
      <c r="AW361" s="12" t="s">
        <v>36</v>
      </c>
      <c r="AX361" s="12" t="s">
        <v>76</v>
      </c>
      <c r="AY361" s="150" t="s">
        <v>159</v>
      </c>
    </row>
    <row r="362" spans="2:65" s="12" customFormat="1" x14ac:dyDescent="0.2">
      <c r="B362" s="148"/>
      <c r="D362" s="149" t="s">
        <v>175</v>
      </c>
      <c r="E362" s="150" t="s">
        <v>19</v>
      </c>
      <c r="F362" s="151" t="s">
        <v>294</v>
      </c>
      <c r="H362" s="150" t="s">
        <v>19</v>
      </c>
      <c r="I362" s="152"/>
      <c r="L362" s="148"/>
      <c r="M362" s="153"/>
      <c r="T362" s="154"/>
      <c r="AT362" s="150" t="s">
        <v>175</v>
      </c>
      <c r="AU362" s="150" t="s">
        <v>85</v>
      </c>
      <c r="AV362" s="12" t="s">
        <v>83</v>
      </c>
      <c r="AW362" s="12" t="s">
        <v>36</v>
      </c>
      <c r="AX362" s="12" t="s">
        <v>76</v>
      </c>
      <c r="AY362" s="150" t="s">
        <v>159</v>
      </c>
    </row>
    <row r="363" spans="2:65" s="13" customFormat="1" x14ac:dyDescent="0.2">
      <c r="B363" s="155"/>
      <c r="D363" s="149" t="s">
        <v>175</v>
      </c>
      <c r="E363" s="156" t="s">
        <v>19</v>
      </c>
      <c r="F363" s="157" t="s">
        <v>449</v>
      </c>
      <c r="H363" s="158">
        <v>103.452</v>
      </c>
      <c r="I363" s="159"/>
      <c r="L363" s="155"/>
      <c r="M363" s="160"/>
      <c r="T363" s="161"/>
      <c r="AT363" s="156" t="s">
        <v>175</v>
      </c>
      <c r="AU363" s="156" t="s">
        <v>85</v>
      </c>
      <c r="AV363" s="13" t="s">
        <v>85</v>
      </c>
      <c r="AW363" s="13" t="s">
        <v>36</v>
      </c>
      <c r="AX363" s="13" t="s">
        <v>76</v>
      </c>
      <c r="AY363" s="156" t="s">
        <v>159</v>
      </c>
    </row>
    <row r="364" spans="2:65" s="12" customFormat="1" x14ac:dyDescent="0.2">
      <c r="B364" s="148"/>
      <c r="D364" s="149" t="s">
        <v>175</v>
      </c>
      <c r="E364" s="150" t="s">
        <v>19</v>
      </c>
      <c r="F364" s="151" t="s">
        <v>235</v>
      </c>
      <c r="H364" s="150" t="s">
        <v>19</v>
      </c>
      <c r="I364" s="152"/>
      <c r="L364" s="148"/>
      <c r="M364" s="153"/>
      <c r="T364" s="154"/>
      <c r="AT364" s="150" t="s">
        <v>175</v>
      </c>
      <c r="AU364" s="150" t="s">
        <v>85</v>
      </c>
      <c r="AV364" s="12" t="s">
        <v>83</v>
      </c>
      <c r="AW364" s="12" t="s">
        <v>36</v>
      </c>
      <c r="AX364" s="12" t="s">
        <v>76</v>
      </c>
      <c r="AY364" s="150" t="s">
        <v>159</v>
      </c>
    </row>
    <row r="365" spans="2:65" s="12" customFormat="1" x14ac:dyDescent="0.2">
      <c r="B365" s="148"/>
      <c r="D365" s="149" t="s">
        <v>175</v>
      </c>
      <c r="E365" s="150" t="s">
        <v>19</v>
      </c>
      <c r="F365" s="151" t="s">
        <v>450</v>
      </c>
      <c r="H365" s="150" t="s">
        <v>19</v>
      </c>
      <c r="I365" s="152"/>
      <c r="L365" s="148"/>
      <c r="M365" s="153"/>
      <c r="T365" s="154"/>
      <c r="AT365" s="150" t="s">
        <v>175</v>
      </c>
      <c r="AU365" s="150" t="s">
        <v>85</v>
      </c>
      <c r="AV365" s="12" t="s">
        <v>83</v>
      </c>
      <c r="AW365" s="12" t="s">
        <v>36</v>
      </c>
      <c r="AX365" s="12" t="s">
        <v>76</v>
      </c>
      <c r="AY365" s="150" t="s">
        <v>159</v>
      </c>
    </row>
    <row r="366" spans="2:65" s="13" customFormat="1" x14ac:dyDescent="0.2">
      <c r="B366" s="155"/>
      <c r="D366" s="149" t="s">
        <v>175</v>
      </c>
      <c r="E366" s="156" t="s">
        <v>19</v>
      </c>
      <c r="F366" s="157" t="s">
        <v>451</v>
      </c>
      <c r="H366" s="158">
        <v>83.77</v>
      </c>
      <c r="I366" s="159"/>
      <c r="L366" s="155"/>
      <c r="M366" s="160"/>
      <c r="T366" s="161"/>
      <c r="AT366" s="156" t="s">
        <v>175</v>
      </c>
      <c r="AU366" s="156" t="s">
        <v>85</v>
      </c>
      <c r="AV366" s="13" t="s">
        <v>85</v>
      </c>
      <c r="AW366" s="13" t="s">
        <v>36</v>
      </c>
      <c r="AX366" s="13" t="s">
        <v>76</v>
      </c>
      <c r="AY366" s="156" t="s">
        <v>159</v>
      </c>
    </row>
    <row r="367" spans="2:65" s="14" customFormat="1" x14ac:dyDescent="0.2">
      <c r="B367" s="162"/>
      <c r="D367" s="149" t="s">
        <v>175</v>
      </c>
      <c r="E367" s="163" t="s">
        <v>19</v>
      </c>
      <c r="F367" s="164" t="s">
        <v>179</v>
      </c>
      <c r="H367" s="165">
        <v>260.85000000000002</v>
      </c>
      <c r="I367" s="166"/>
      <c r="L367" s="162"/>
      <c r="M367" s="167"/>
      <c r="T367" s="168"/>
      <c r="AT367" s="163" t="s">
        <v>175</v>
      </c>
      <c r="AU367" s="163" t="s">
        <v>85</v>
      </c>
      <c r="AV367" s="14" t="s">
        <v>166</v>
      </c>
      <c r="AW367" s="14" t="s">
        <v>36</v>
      </c>
      <c r="AX367" s="14" t="s">
        <v>83</v>
      </c>
      <c r="AY367" s="163" t="s">
        <v>159</v>
      </c>
    </row>
    <row r="368" spans="2:65" s="13" customFormat="1" x14ac:dyDescent="0.2">
      <c r="B368" s="155"/>
      <c r="D368" s="149" t="s">
        <v>175</v>
      </c>
      <c r="F368" s="157" t="s">
        <v>452</v>
      </c>
      <c r="H368" s="158">
        <v>0.32600000000000001</v>
      </c>
      <c r="I368" s="159"/>
      <c r="L368" s="155"/>
      <c r="M368" s="160"/>
      <c r="T368" s="161"/>
      <c r="AT368" s="156" t="s">
        <v>175</v>
      </c>
      <c r="AU368" s="156" t="s">
        <v>85</v>
      </c>
      <c r="AV368" s="13" t="s">
        <v>85</v>
      </c>
      <c r="AW368" s="13" t="s">
        <v>4</v>
      </c>
      <c r="AX368" s="13" t="s">
        <v>83</v>
      </c>
      <c r="AY368" s="156" t="s">
        <v>159</v>
      </c>
    </row>
    <row r="369" spans="2:65" s="1" customFormat="1" ht="24.15" customHeight="1" x14ac:dyDescent="0.2">
      <c r="B369" s="32"/>
      <c r="C369" s="131">
        <v>43</v>
      </c>
      <c r="D369" s="131" t="s">
        <v>161</v>
      </c>
      <c r="E369" s="132" t="s">
        <v>454</v>
      </c>
      <c r="F369" s="133" t="s">
        <v>455</v>
      </c>
      <c r="G369" s="134" t="s">
        <v>345</v>
      </c>
      <c r="H369" s="135">
        <v>6</v>
      </c>
      <c r="I369" s="136"/>
      <c r="J369" s="137">
        <f>ROUND(I369*H369,2)</f>
        <v>0</v>
      </c>
      <c r="K369" s="133" t="s">
        <v>165</v>
      </c>
      <c r="L369" s="32"/>
      <c r="M369" s="138" t="s">
        <v>19</v>
      </c>
      <c r="N369" s="139" t="s">
        <v>47</v>
      </c>
      <c r="P369" s="140">
        <f>O369*H369</f>
        <v>0</v>
      </c>
      <c r="Q369" s="140">
        <v>2.2780000000000002E-2</v>
      </c>
      <c r="R369" s="140">
        <f>Q369*H369</f>
        <v>0.13668000000000002</v>
      </c>
      <c r="S369" s="140">
        <v>0</v>
      </c>
      <c r="T369" s="141">
        <f>S369*H369</f>
        <v>0</v>
      </c>
      <c r="AR369" s="142" t="s">
        <v>166</v>
      </c>
      <c r="AT369" s="142" t="s">
        <v>161</v>
      </c>
      <c r="AU369" s="142" t="s">
        <v>85</v>
      </c>
      <c r="AY369" s="17" t="s">
        <v>159</v>
      </c>
      <c r="BE369" s="143">
        <f>IF(N369="základní",J369,0)</f>
        <v>0</v>
      </c>
      <c r="BF369" s="143">
        <f>IF(N369="snížená",J369,0)</f>
        <v>0</v>
      </c>
      <c r="BG369" s="143">
        <f>IF(N369="zákl. přenesená",J369,0)</f>
        <v>0</v>
      </c>
      <c r="BH369" s="143">
        <f>IF(N369="sníž. přenesená",J369,0)</f>
        <v>0</v>
      </c>
      <c r="BI369" s="143">
        <f>IF(N369="nulová",J369,0)</f>
        <v>0</v>
      </c>
      <c r="BJ369" s="17" t="s">
        <v>83</v>
      </c>
      <c r="BK369" s="143">
        <f>ROUND(I369*H369,2)</f>
        <v>0</v>
      </c>
      <c r="BL369" s="17" t="s">
        <v>166</v>
      </c>
      <c r="BM369" s="142" t="s">
        <v>456</v>
      </c>
    </row>
    <row r="370" spans="2:65" s="1" customFormat="1" x14ac:dyDescent="0.2">
      <c r="B370" s="32"/>
      <c r="D370" s="144" t="s">
        <v>168</v>
      </c>
      <c r="F370" s="145" t="s">
        <v>457</v>
      </c>
      <c r="I370" s="146"/>
      <c r="L370" s="32"/>
      <c r="M370" s="147"/>
      <c r="T370" s="51"/>
      <c r="AT370" s="17" t="s">
        <v>168</v>
      </c>
      <c r="AU370" s="17" t="s">
        <v>85</v>
      </c>
    </row>
    <row r="371" spans="2:65" s="1" customFormat="1" ht="24.15" customHeight="1" x14ac:dyDescent="0.2">
      <c r="B371" s="32"/>
      <c r="C371" s="131">
        <v>44</v>
      </c>
      <c r="D371" s="131" t="s">
        <v>161</v>
      </c>
      <c r="E371" s="132" t="s">
        <v>459</v>
      </c>
      <c r="F371" s="133" t="s">
        <v>460</v>
      </c>
      <c r="G371" s="134" t="s">
        <v>210</v>
      </c>
      <c r="H371" s="135">
        <v>0.219</v>
      </c>
      <c r="I371" s="136"/>
      <c r="J371" s="137">
        <f>ROUND(I371*H371,2)</f>
        <v>0</v>
      </c>
      <c r="K371" s="133" t="s">
        <v>165</v>
      </c>
      <c r="L371" s="32"/>
      <c r="M371" s="138" t="s">
        <v>19</v>
      </c>
      <c r="N371" s="139" t="s">
        <v>47</v>
      </c>
      <c r="P371" s="140">
        <f>O371*H371</f>
        <v>0</v>
      </c>
      <c r="Q371" s="140">
        <v>1.7090000000000001E-2</v>
      </c>
      <c r="R371" s="140">
        <f>Q371*H371</f>
        <v>3.7427100000000002E-3</v>
      </c>
      <c r="S371" s="140">
        <v>0</v>
      </c>
      <c r="T371" s="141">
        <f>S371*H371</f>
        <v>0</v>
      </c>
      <c r="AR371" s="142" t="s">
        <v>166</v>
      </c>
      <c r="AT371" s="142" t="s">
        <v>161</v>
      </c>
      <c r="AU371" s="142" t="s">
        <v>85</v>
      </c>
      <c r="AY371" s="17" t="s">
        <v>159</v>
      </c>
      <c r="BE371" s="143">
        <f>IF(N371="základní",J371,0)</f>
        <v>0</v>
      </c>
      <c r="BF371" s="143">
        <f>IF(N371="snížená",J371,0)</f>
        <v>0</v>
      </c>
      <c r="BG371" s="143">
        <f>IF(N371="zákl. přenesená",J371,0)</f>
        <v>0</v>
      </c>
      <c r="BH371" s="143">
        <f>IF(N371="sníž. přenesená",J371,0)</f>
        <v>0</v>
      </c>
      <c r="BI371" s="143">
        <f>IF(N371="nulová",J371,0)</f>
        <v>0</v>
      </c>
      <c r="BJ371" s="17" t="s">
        <v>83</v>
      </c>
      <c r="BK371" s="143">
        <f>ROUND(I371*H371,2)</f>
        <v>0</v>
      </c>
      <c r="BL371" s="17" t="s">
        <v>166</v>
      </c>
      <c r="BM371" s="142" t="s">
        <v>461</v>
      </c>
    </row>
    <row r="372" spans="2:65" s="1" customFormat="1" x14ac:dyDescent="0.2">
      <c r="B372" s="32"/>
      <c r="D372" s="144" t="s">
        <v>168</v>
      </c>
      <c r="F372" s="145" t="s">
        <v>462</v>
      </c>
      <c r="I372" s="146"/>
      <c r="L372" s="32"/>
      <c r="M372" s="147"/>
      <c r="T372" s="51"/>
      <c r="AT372" s="17" t="s">
        <v>168</v>
      </c>
      <c r="AU372" s="17" t="s">
        <v>85</v>
      </c>
    </row>
    <row r="373" spans="2:65" s="12" customFormat="1" x14ac:dyDescent="0.2">
      <c r="B373" s="148"/>
      <c r="D373" s="149" t="s">
        <v>175</v>
      </c>
      <c r="E373" s="150" t="s">
        <v>19</v>
      </c>
      <c r="F373" s="151" t="s">
        <v>272</v>
      </c>
      <c r="H373" s="150" t="s">
        <v>19</v>
      </c>
      <c r="I373" s="152"/>
      <c r="L373" s="148"/>
      <c r="M373" s="153"/>
      <c r="T373" s="154"/>
      <c r="AT373" s="150" t="s">
        <v>175</v>
      </c>
      <c r="AU373" s="150" t="s">
        <v>85</v>
      </c>
      <c r="AV373" s="12" t="s">
        <v>83</v>
      </c>
      <c r="AW373" s="12" t="s">
        <v>36</v>
      </c>
      <c r="AX373" s="12" t="s">
        <v>76</v>
      </c>
      <c r="AY373" s="150" t="s">
        <v>159</v>
      </c>
    </row>
    <row r="374" spans="2:65" s="12" customFormat="1" x14ac:dyDescent="0.2">
      <c r="B374" s="148"/>
      <c r="D374" s="149" t="s">
        <v>175</v>
      </c>
      <c r="E374" s="150" t="s">
        <v>19</v>
      </c>
      <c r="F374" s="151" t="s">
        <v>273</v>
      </c>
      <c r="H374" s="150" t="s">
        <v>19</v>
      </c>
      <c r="I374" s="152"/>
      <c r="L374" s="148"/>
      <c r="M374" s="153"/>
      <c r="T374" s="154"/>
      <c r="AT374" s="150" t="s">
        <v>175</v>
      </c>
      <c r="AU374" s="150" t="s">
        <v>85</v>
      </c>
      <c r="AV374" s="12" t="s">
        <v>83</v>
      </c>
      <c r="AW374" s="12" t="s">
        <v>36</v>
      </c>
      <c r="AX374" s="12" t="s">
        <v>76</v>
      </c>
      <c r="AY374" s="150" t="s">
        <v>159</v>
      </c>
    </row>
    <row r="375" spans="2:65" s="12" customFormat="1" x14ac:dyDescent="0.2">
      <c r="B375" s="148"/>
      <c r="D375" s="149" t="s">
        <v>175</v>
      </c>
      <c r="E375" s="150" t="s">
        <v>19</v>
      </c>
      <c r="F375" s="151" t="s">
        <v>463</v>
      </c>
      <c r="H375" s="150" t="s">
        <v>19</v>
      </c>
      <c r="I375" s="152"/>
      <c r="L375" s="148"/>
      <c r="M375" s="153"/>
      <c r="T375" s="154"/>
      <c r="AT375" s="150" t="s">
        <v>175</v>
      </c>
      <c r="AU375" s="150" t="s">
        <v>85</v>
      </c>
      <c r="AV375" s="12" t="s">
        <v>83</v>
      </c>
      <c r="AW375" s="12" t="s">
        <v>36</v>
      </c>
      <c r="AX375" s="12" t="s">
        <v>76</v>
      </c>
      <c r="AY375" s="150" t="s">
        <v>159</v>
      </c>
    </row>
    <row r="376" spans="2:65" s="13" customFormat="1" x14ac:dyDescent="0.2">
      <c r="B376" s="155"/>
      <c r="D376" s="149" t="s">
        <v>175</v>
      </c>
      <c r="E376" s="156" t="s">
        <v>19</v>
      </c>
      <c r="F376" s="157" t="s">
        <v>464</v>
      </c>
      <c r="H376" s="158">
        <v>219.042</v>
      </c>
      <c r="I376" s="159"/>
      <c r="L376" s="155"/>
      <c r="M376" s="160"/>
      <c r="T376" s="161"/>
      <c r="AT376" s="156" t="s">
        <v>175</v>
      </c>
      <c r="AU376" s="156" t="s">
        <v>85</v>
      </c>
      <c r="AV376" s="13" t="s">
        <v>85</v>
      </c>
      <c r="AW376" s="13" t="s">
        <v>36</v>
      </c>
      <c r="AX376" s="13" t="s">
        <v>76</v>
      </c>
      <c r="AY376" s="156" t="s">
        <v>159</v>
      </c>
    </row>
    <row r="377" spans="2:65" s="14" customFormat="1" x14ac:dyDescent="0.2">
      <c r="B377" s="162"/>
      <c r="D377" s="149" t="s">
        <v>175</v>
      </c>
      <c r="E377" s="163" t="s">
        <v>19</v>
      </c>
      <c r="F377" s="164" t="s">
        <v>179</v>
      </c>
      <c r="H377" s="165">
        <v>219.042</v>
      </c>
      <c r="I377" s="166"/>
      <c r="L377" s="162"/>
      <c r="M377" s="167"/>
      <c r="T377" s="168"/>
      <c r="AT377" s="163" t="s">
        <v>175</v>
      </c>
      <c r="AU377" s="163" t="s">
        <v>85</v>
      </c>
      <c r="AV377" s="14" t="s">
        <v>166</v>
      </c>
      <c r="AW377" s="14" t="s">
        <v>36</v>
      </c>
      <c r="AX377" s="14" t="s">
        <v>83</v>
      </c>
      <c r="AY377" s="163" t="s">
        <v>159</v>
      </c>
    </row>
    <row r="378" spans="2:65" s="13" customFormat="1" x14ac:dyDescent="0.2">
      <c r="B378" s="155"/>
      <c r="D378" s="149" t="s">
        <v>175</v>
      </c>
      <c r="F378" s="157" t="s">
        <v>465</v>
      </c>
      <c r="H378" s="158">
        <v>0.219</v>
      </c>
      <c r="I378" s="159"/>
      <c r="L378" s="155"/>
      <c r="M378" s="160"/>
      <c r="T378" s="161"/>
      <c r="AT378" s="156" t="s">
        <v>175</v>
      </c>
      <c r="AU378" s="156" t="s">
        <v>85</v>
      </c>
      <c r="AV378" s="13" t="s">
        <v>85</v>
      </c>
      <c r="AW378" s="13" t="s">
        <v>4</v>
      </c>
      <c r="AX378" s="13" t="s">
        <v>83</v>
      </c>
      <c r="AY378" s="156" t="s">
        <v>159</v>
      </c>
    </row>
    <row r="379" spans="2:65" s="1" customFormat="1" ht="16.5" customHeight="1" x14ac:dyDescent="0.2">
      <c r="B379" s="32"/>
      <c r="C379" s="170">
        <v>45</v>
      </c>
      <c r="D379" s="170" t="s">
        <v>467</v>
      </c>
      <c r="E379" s="171" t="s">
        <v>468</v>
      </c>
      <c r="F379" s="172" t="s">
        <v>469</v>
      </c>
      <c r="G379" s="173" t="s">
        <v>210</v>
      </c>
      <c r="H379" s="174">
        <v>0.219</v>
      </c>
      <c r="I379" s="175"/>
      <c r="J379" s="176">
        <f>ROUND(I379*H379,2)</f>
        <v>0</v>
      </c>
      <c r="K379" s="172" t="s">
        <v>165</v>
      </c>
      <c r="L379" s="177"/>
      <c r="M379" s="178" t="s">
        <v>19</v>
      </c>
      <c r="N379" s="179" t="s">
        <v>47</v>
      </c>
      <c r="P379" s="140">
        <f>O379*H379</f>
        <v>0</v>
      </c>
      <c r="Q379" s="140">
        <v>1</v>
      </c>
      <c r="R379" s="140">
        <f>Q379*H379</f>
        <v>0.219</v>
      </c>
      <c r="S379" s="140">
        <v>0</v>
      </c>
      <c r="T379" s="141">
        <f>S379*H379</f>
        <v>0</v>
      </c>
      <c r="AR379" s="142" t="s">
        <v>207</v>
      </c>
      <c r="AT379" s="142" t="s">
        <v>467</v>
      </c>
      <c r="AU379" s="142" t="s">
        <v>85</v>
      </c>
      <c r="AY379" s="17" t="s">
        <v>159</v>
      </c>
      <c r="BE379" s="143">
        <f>IF(N379="základní",J379,0)</f>
        <v>0</v>
      </c>
      <c r="BF379" s="143">
        <f>IF(N379="snížená",J379,0)</f>
        <v>0</v>
      </c>
      <c r="BG379" s="143">
        <f>IF(N379="zákl. přenesená",J379,0)</f>
        <v>0</v>
      </c>
      <c r="BH379" s="143">
        <f>IF(N379="sníž. přenesená",J379,0)</f>
        <v>0</v>
      </c>
      <c r="BI379" s="143">
        <f>IF(N379="nulová",J379,0)</f>
        <v>0</v>
      </c>
      <c r="BJ379" s="17" t="s">
        <v>83</v>
      </c>
      <c r="BK379" s="143">
        <f>ROUND(I379*H379,2)</f>
        <v>0</v>
      </c>
      <c r="BL379" s="17" t="s">
        <v>166</v>
      </c>
      <c r="BM379" s="142" t="s">
        <v>470</v>
      </c>
    </row>
    <row r="380" spans="2:65" s="1" customFormat="1" x14ac:dyDescent="0.2">
      <c r="B380" s="32"/>
      <c r="D380" s="144" t="s">
        <v>168</v>
      </c>
      <c r="F380" s="145" t="s">
        <v>471</v>
      </c>
      <c r="I380" s="146"/>
      <c r="L380" s="32"/>
      <c r="M380" s="147"/>
      <c r="T380" s="51"/>
      <c r="AT380" s="17" t="s">
        <v>168</v>
      </c>
      <c r="AU380" s="17" t="s">
        <v>85</v>
      </c>
    </row>
    <row r="381" spans="2:65" s="13" customFormat="1" x14ac:dyDescent="0.2">
      <c r="B381" s="155"/>
      <c r="D381" s="149" t="s">
        <v>175</v>
      </c>
      <c r="F381" s="157" t="s">
        <v>465</v>
      </c>
      <c r="H381" s="158">
        <v>0.219</v>
      </c>
      <c r="I381" s="159"/>
      <c r="L381" s="155"/>
      <c r="M381" s="160"/>
      <c r="T381" s="161"/>
      <c r="AT381" s="156" t="s">
        <v>175</v>
      </c>
      <c r="AU381" s="156" t="s">
        <v>85</v>
      </c>
      <c r="AV381" s="13" t="s">
        <v>85</v>
      </c>
      <c r="AW381" s="13" t="s">
        <v>4</v>
      </c>
      <c r="AX381" s="13" t="s">
        <v>83</v>
      </c>
      <c r="AY381" s="156" t="s">
        <v>159</v>
      </c>
    </row>
    <row r="382" spans="2:65" s="1" customFormat="1" ht="24.15" customHeight="1" x14ac:dyDescent="0.2">
      <c r="B382" s="32"/>
      <c r="C382" s="131">
        <v>46</v>
      </c>
      <c r="D382" s="131" t="s">
        <v>161</v>
      </c>
      <c r="E382" s="132" t="s">
        <v>473</v>
      </c>
      <c r="F382" s="133" t="s">
        <v>474</v>
      </c>
      <c r="G382" s="134" t="s">
        <v>384</v>
      </c>
      <c r="H382" s="135">
        <v>2.85</v>
      </c>
      <c r="I382" s="136"/>
      <c r="J382" s="137">
        <f>ROUND(I382*H382,2)</f>
        <v>0</v>
      </c>
      <c r="K382" s="133" t="s">
        <v>165</v>
      </c>
      <c r="L382" s="32"/>
      <c r="M382" s="138" t="s">
        <v>19</v>
      </c>
      <c r="N382" s="139" t="s">
        <v>47</v>
      </c>
      <c r="P382" s="140">
        <f>O382*H382</f>
        <v>0</v>
      </c>
      <c r="Q382" s="140">
        <v>0.11046</v>
      </c>
      <c r="R382" s="140">
        <f>Q382*H382</f>
        <v>0.31481100000000001</v>
      </c>
      <c r="S382" s="140">
        <v>0</v>
      </c>
      <c r="T382" s="141">
        <f>S382*H382</f>
        <v>0</v>
      </c>
      <c r="AR382" s="142" t="s">
        <v>166</v>
      </c>
      <c r="AT382" s="142" t="s">
        <v>161</v>
      </c>
      <c r="AU382" s="142" t="s">
        <v>85</v>
      </c>
      <c r="AY382" s="17" t="s">
        <v>159</v>
      </c>
      <c r="BE382" s="143">
        <f>IF(N382="základní",J382,0)</f>
        <v>0</v>
      </c>
      <c r="BF382" s="143">
        <f>IF(N382="snížená",J382,0)</f>
        <v>0</v>
      </c>
      <c r="BG382" s="143">
        <f>IF(N382="zákl. přenesená",J382,0)</f>
        <v>0</v>
      </c>
      <c r="BH382" s="143">
        <f>IF(N382="sníž. přenesená",J382,0)</f>
        <v>0</v>
      </c>
      <c r="BI382" s="143">
        <f>IF(N382="nulová",J382,0)</f>
        <v>0</v>
      </c>
      <c r="BJ382" s="17" t="s">
        <v>83</v>
      </c>
      <c r="BK382" s="143">
        <f>ROUND(I382*H382,2)</f>
        <v>0</v>
      </c>
      <c r="BL382" s="17" t="s">
        <v>166</v>
      </c>
      <c r="BM382" s="142" t="s">
        <v>475</v>
      </c>
    </row>
    <row r="383" spans="2:65" s="1" customFormat="1" x14ac:dyDescent="0.2">
      <c r="B383" s="32"/>
      <c r="D383" s="144" t="s">
        <v>168</v>
      </c>
      <c r="F383" s="145" t="s">
        <v>476</v>
      </c>
      <c r="I383" s="146"/>
      <c r="L383" s="32"/>
      <c r="M383" s="147"/>
      <c r="T383" s="51"/>
      <c r="AT383" s="17" t="s">
        <v>168</v>
      </c>
      <c r="AU383" s="17" t="s">
        <v>85</v>
      </c>
    </row>
    <row r="384" spans="2:65" s="13" customFormat="1" x14ac:dyDescent="0.2">
      <c r="B384" s="155"/>
      <c r="D384" s="149" t="s">
        <v>175</v>
      </c>
      <c r="E384" s="156" t="s">
        <v>19</v>
      </c>
      <c r="F384" s="157" t="s">
        <v>477</v>
      </c>
      <c r="H384" s="158">
        <v>2.85</v>
      </c>
      <c r="I384" s="159"/>
      <c r="L384" s="155"/>
      <c r="M384" s="160"/>
      <c r="T384" s="161"/>
      <c r="AT384" s="156" t="s">
        <v>175</v>
      </c>
      <c r="AU384" s="156" t="s">
        <v>85</v>
      </c>
      <c r="AV384" s="13" t="s">
        <v>85</v>
      </c>
      <c r="AW384" s="13" t="s">
        <v>36</v>
      </c>
      <c r="AX384" s="13" t="s">
        <v>76</v>
      </c>
      <c r="AY384" s="156" t="s">
        <v>159</v>
      </c>
    </row>
    <row r="385" spans="2:65" s="14" customFormat="1" x14ac:dyDescent="0.2">
      <c r="B385" s="162"/>
      <c r="D385" s="149" t="s">
        <v>175</v>
      </c>
      <c r="E385" s="163" t="s">
        <v>19</v>
      </c>
      <c r="F385" s="164" t="s">
        <v>179</v>
      </c>
      <c r="H385" s="165">
        <v>2.85</v>
      </c>
      <c r="I385" s="166"/>
      <c r="L385" s="162"/>
      <c r="M385" s="167"/>
      <c r="T385" s="168"/>
      <c r="AT385" s="163" t="s">
        <v>175</v>
      </c>
      <c r="AU385" s="163" t="s">
        <v>85</v>
      </c>
      <c r="AV385" s="14" t="s">
        <v>166</v>
      </c>
      <c r="AW385" s="14" t="s">
        <v>36</v>
      </c>
      <c r="AX385" s="14" t="s">
        <v>83</v>
      </c>
      <c r="AY385" s="163" t="s">
        <v>159</v>
      </c>
    </row>
    <row r="386" spans="2:65" s="1" customFormat="1" ht="21.75" customHeight="1" x14ac:dyDescent="0.2">
      <c r="B386" s="32"/>
      <c r="C386" s="131">
        <v>47</v>
      </c>
      <c r="D386" s="131" t="s">
        <v>161</v>
      </c>
      <c r="E386" s="132" t="s">
        <v>479</v>
      </c>
      <c r="F386" s="133" t="s">
        <v>480</v>
      </c>
      <c r="G386" s="134" t="s">
        <v>164</v>
      </c>
      <c r="H386" s="135">
        <v>0.89300000000000002</v>
      </c>
      <c r="I386" s="136"/>
      <c r="J386" s="137">
        <f>ROUND(I386*H386,2)</f>
        <v>0</v>
      </c>
      <c r="K386" s="133" t="s">
        <v>165</v>
      </c>
      <c r="L386" s="32"/>
      <c r="M386" s="138" t="s">
        <v>19</v>
      </c>
      <c r="N386" s="139" t="s">
        <v>47</v>
      </c>
      <c r="P386" s="140">
        <f>O386*H386</f>
        <v>0</v>
      </c>
      <c r="Q386" s="140">
        <v>6.5799999999999999E-3</v>
      </c>
      <c r="R386" s="140">
        <f>Q386*H386</f>
        <v>5.8759399999999996E-3</v>
      </c>
      <c r="S386" s="140">
        <v>0</v>
      </c>
      <c r="T386" s="141">
        <f>S386*H386</f>
        <v>0</v>
      </c>
      <c r="AR386" s="142" t="s">
        <v>166</v>
      </c>
      <c r="AT386" s="142" t="s">
        <v>161</v>
      </c>
      <c r="AU386" s="142" t="s">
        <v>85</v>
      </c>
      <c r="AY386" s="17" t="s">
        <v>159</v>
      </c>
      <c r="BE386" s="143">
        <f>IF(N386="základní",J386,0)</f>
        <v>0</v>
      </c>
      <c r="BF386" s="143">
        <f>IF(N386="snížená",J386,0)</f>
        <v>0</v>
      </c>
      <c r="BG386" s="143">
        <f>IF(N386="zákl. přenesená",J386,0)</f>
        <v>0</v>
      </c>
      <c r="BH386" s="143">
        <f>IF(N386="sníž. přenesená",J386,0)</f>
        <v>0</v>
      </c>
      <c r="BI386" s="143">
        <f>IF(N386="nulová",J386,0)</f>
        <v>0</v>
      </c>
      <c r="BJ386" s="17" t="s">
        <v>83</v>
      </c>
      <c r="BK386" s="143">
        <f>ROUND(I386*H386,2)</f>
        <v>0</v>
      </c>
      <c r="BL386" s="17" t="s">
        <v>166</v>
      </c>
      <c r="BM386" s="142" t="s">
        <v>481</v>
      </c>
    </row>
    <row r="387" spans="2:65" s="1" customFormat="1" x14ac:dyDescent="0.2">
      <c r="B387" s="32"/>
      <c r="D387" s="144" t="s">
        <v>168</v>
      </c>
      <c r="F387" s="145" t="s">
        <v>482</v>
      </c>
      <c r="I387" s="146"/>
      <c r="L387" s="32"/>
      <c r="M387" s="147"/>
      <c r="T387" s="51"/>
      <c r="AT387" s="17" t="s">
        <v>168</v>
      </c>
      <c r="AU387" s="17" t="s">
        <v>85</v>
      </c>
    </row>
    <row r="388" spans="2:65" s="13" customFormat="1" x14ac:dyDescent="0.2">
      <c r="B388" s="155"/>
      <c r="D388" s="149" t="s">
        <v>175</v>
      </c>
      <c r="E388" s="156" t="s">
        <v>19</v>
      </c>
      <c r="F388" s="157" t="s">
        <v>483</v>
      </c>
      <c r="H388" s="158">
        <v>0.48499999999999999</v>
      </c>
      <c r="I388" s="159"/>
      <c r="L388" s="155"/>
      <c r="M388" s="160"/>
      <c r="T388" s="161"/>
      <c r="AT388" s="156" t="s">
        <v>175</v>
      </c>
      <c r="AU388" s="156" t="s">
        <v>85</v>
      </c>
      <c r="AV388" s="13" t="s">
        <v>85</v>
      </c>
      <c r="AW388" s="13" t="s">
        <v>36</v>
      </c>
      <c r="AX388" s="13" t="s">
        <v>76</v>
      </c>
      <c r="AY388" s="156" t="s">
        <v>159</v>
      </c>
    </row>
    <row r="389" spans="2:65" s="13" customFormat="1" x14ac:dyDescent="0.2">
      <c r="B389" s="155"/>
      <c r="D389" s="149" t="s">
        <v>175</v>
      </c>
      <c r="E389" s="156" t="s">
        <v>19</v>
      </c>
      <c r="F389" s="157" t="s">
        <v>484</v>
      </c>
      <c r="H389" s="158">
        <v>0.40799999999999997</v>
      </c>
      <c r="I389" s="159"/>
      <c r="L389" s="155"/>
      <c r="M389" s="160"/>
      <c r="T389" s="161"/>
      <c r="AT389" s="156" t="s">
        <v>175</v>
      </c>
      <c r="AU389" s="156" t="s">
        <v>85</v>
      </c>
      <c r="AV389" s="13" t="s">
        <v>85</v>
      </c>
      <c r="AW389" s="13" t="s">
        <v>36</v>
      </c>
      <c r="AX389" s="13" t="s">
        <v>76</v>
      </c>
      <c r="AY389" s="156" t="s">
        <v>159</v>
      </c>
    </row>
    <row r="390" spans="2:65" s="14" customFormat="1" x14ac:dyDescent="0.2">
      <c r="B390" s="162"/>
      <c r="D390" s="149" t="s">
        <v>175</v>
      </c>
      <c r="E390" s="163" t="s">
        <v>19</v>
      </c>
      <c r="F390" s="164" t="s">
        <v>179</v>
      </c>
      <c r="H390" s="165">
        <v>0.89300000000000002</v>
      </c>
      <c r="I390" s="166"/>
      <c r="L390" s="162"/>
      <c r="M390" s="167"/>
      <c r="T390" s="168"/>
      <c r="AT390" s="163" t="s">
        <v>175</v>
      </c>
      <c r="AU390" s="163" t="s">
        <v>85</v>
      </c>
      <c r="AV390" s="14" t="s">
        <v>166</v>
      </c>
      <c r="AW390" s="14" t="s">
        <v>36</v>
      </c>
      <c r="AX390" s="14" t="s">
        <v>83</v>
      </c>
      <c r="AY390" s="163" t="s">
        <v>159</v>
      </c>
    </row>
    <row r="391" spans="2:65" s="1" customFormat="1" ht="21.75" customHeight="1" x14ac:dyDescent="0.2">
      <c r="B391" s="32"/>
      <c r="C391" s="131">
        <v>48</v>
      </c>
      <c r="D391" s="131" t="s">
        <v>161</v>
      </c>
      <c r="E391" s="132" t="s">
        <v>486</v>
      </c>
      <c r="F391" s="133" t="s">
        <v>487</v>
      </c>
      <c r="G391" s="134" t="s">
        <v>164</v>
      </c>
      <c r="H391" s="135">
        <v>0.89300000000000002</v>
      </c>
      <c r="I391" s="136"/>
      <c r="J391" s="137">
        <f>ROUND(I391*H391,2)</f>
        <v>0</v>
      </c>
      <c r="K391" s="133" t="s">
        <v>165</v>
      </c>
      <c r="L391" s="32"/>
      <c r="M391" s="138" t="s">
        <v>19</v>
      </c>
      <c r="N391" s="139" t="s">
        <v>47</v>
      </c>
      <c r="P391" s="140">
        <f>O391*H391</f>
        <v>0</v>
      </c>
      <c r="Q391" s="140">
        <v>0</v>
      </c>
      <c r="R391" s="140">
        <f>Q391*H391</f>
        <v>0</v>
      </c>
      <c r="S391" s="140">
        <v>0</v>
      </c>
      <c r="T391" s="141">
        <f>S391*H391</f>
        <v>0</v>
      </c>
      <c r="AR391" s="142" t="s">
        <v>166</v>
      </c>
      <c r="AT391" s="142" t="s">
        <v>161</v>
      </c>
      <c r="AU391" s="142" t="s">
        <v>85</v>
      </c>
      <c r="AY391" s="17" t="s">
        <v>159</v>
      </c>
      <c r="BE391" s="143">
        <f>IF(N391="základní",J391,0)</f>
        <v>0</v>
      </c>
      <c r="BF391" s="143">
        <f>IF(N391="snížená",J391,0)</f>
        <v>0</v>
      </c>
      <c r="BG391" s="143">
        <f>IF(N391="zákl. přenesená",J391,0)</f>
        <v>0</v>
      </c>
      <c r="BH391" s="143">
        <f>IF(N391="sníž. přenesená",J391,0)</f>
        <v>0</v>
      </c>
      <c r="BI391" s="143">
        <f>IF(N391="nulová",J391,0)</f>
        <v>0</v>
      </c>
      <c r="BJ391" s="17" t="s">
        <v>83</v>
      </c>
      <c r="BK391" s="143">
        <f>ROUND(I391*H391,2)</f>
        <v>0</v>
      </c>
      <c r="BL391" s="17" t="s">
        <v>166</v>
      </c>
      <c r="BM391" s="142" t="s">
        <v>488</v>
      </c>
    </row>
    <row r="392" spans="2:65" s="1" customFormat="1" x14ac:dyDescent="0.2">
      <c r="B392" s="32"/>
      <c r="D392" s="144" t="s">
        <v>168</v>
      </c>
      <c r="F392" s="145" t="s">
        <v>489</v>
      </c>
      <c r="I392" s="146"/>
      <c r="L392" s="32"/>
      <c r="M392" s="147"/>
      <c r="T392" s="51"/>
      <c r="AT392" s="17" t="s">
        <v>168</v>
      </c>
      <c r="AU392" s="17" t="s">
        <v>85</v>
      </c>
    </row>
    <row r="393" spans="2:65" s="11" customFormat="1" ht="22.95" customHeight="1" x14ac:dyDescent="0.25">
      <c r="B393" s="119"/>
      <c r="D393" s="120" t="s">
        <v>75</v>
      </c>
      <c r="E393" s="129" t="s">
        <v>191</v>
      </c>
      <c r="F393" s="129" t="s">
        <v>490</v>
      </c>
      <c r="I393" s="122"/>
      <c r="J393" s="130">
        <f>BK393</f>
        <v>0</v>
      </c>
      <c r="L393" s="119"/>
      <c r="M393" s="124"/>
      <c r="P393" s="125">
        <f>SUM(P394:P403)</f>
        <v>0</v>
      </c>
      <c r="R393" s="125">
        <f>SUM(R394:R403)</f>
        <v>1.35256</v>
      </c>
      <c r="T393" s="126">
        <f>SUM(T394:T403)</f>
        <v>0</v>
      </c>
      <c r="AR393" s="120" t="s">
        <v>83</v>
      </c>
      <c r="AT393" s="127" t="s">
        <v>75</v>
      </c>
      <c r="AU393" s="127" t="s">
        <v>83</v>
      </c>
      <c r="AY393" s="120" t="s">
        <v>159</v>
      </c>
      <c r="BK393" s="128">
        <f>SUM(BK394:BK403)</f>
        <v>0</v>
      </c>
    </row>
    <row r="394" spans="2:65" s="1" customFormat="1" ht="16.5" customHeight="1" x14ac:dyDescent="0.2">
      <c r="B394" s="32"/>
      <c r="C394" s="131">
        <v>49</v>
      </c>
      <c r="D394" s="131" t="s">
        <v>161</v>
      </c>
      <c r="E394" s="132" t="s">
        <v>492</v>
      </c>
      <c r="F394" s="133" t="s">
        <v>493</v>
      </c>
      <c r="G394" s="134" t="s">
        <v>494</v>
      </c>
      <c r="H394" s="135">
        <v>1</v>
      </c>
      <c r="I394" s="136"/>
      <c r="J394" s="137">
        <f>ROUND(I394*H394,2)</f>
        <v>0</v>
      </c>
      <c r="K394" s="133" t="s">
        <v>19</v>
      </c>
      <c r="L394" s="32"/>
      <c r="M394" s="138" t="s">
        <v>19</v>
      </c>
      <c r="N394" s="139" t="s">
        <v>47</v>
      </c>
      <c r="P394" s="140">
        <f>O394*H394</f>
        <v>0</v>
      </c>
      <c r="Q394" s="140">
        <v>0</v>
      </c>
      <c r="R394" s="140">
        <f>Q394*H394</f>
        <v>0</v>
      </c>
      <c r="S394" s="140">
        <v>0</v>
      </c>
      <c r="T394" s="141">
        <f>S394*H394</f>
        <v>0</v>
      </c>
      <c r="AR394" s="142" t="s">
        <v>166</v>
      </c>
      <c r="AT394" s="142" t="s">
        <v>161</v>
      </c>
      <c r="AU394" s="142" t="s">
        <v>85</v>
      </c>
      <c r="AY394" s="17" t="s">
        <v>159</v>
      </c>
      <c r="BE394" s="143">
        <f>IF(N394="základní",J394,0)</f>
        <v>0</v>
      </c>
      <c r="BF394" s="143">
        <f>IF(N394="snížená",J394,0)</f>
        <v>0</v>
      </c>
      <c r="BG394" s="143">
        <f>IF(N394="zákl. přenesená",J394,0)</f>
        <v>0</v>
      </c>
      <c r="BH394" s="143">
        <f>IF(N394="sníž. přenesená",J394,0)</f>
        <v>0</v>
      </c>
      <c r="BI394" s="143">
        <f>IF(N394="nulová",J394,0)</f>
        <v>0</v>
      </c>
      <c r="BJ394" s="17" t="s">
        <v>83</v>
      </c>
      <c r="BK394" s="143">
        <f>ROUND(I394*H394,2)</f>
        <v>0</v>
      </c>
      <c r="BL394" s="17" t="s">
        <v>166</v>
      </c>
      <c r="BM394" s="142" t="s">
        <v>495</v>
      </c>
    </row>
    <row r="395" spans="2:65" s="1" customFormat="1" ht="16.5" customHeight="1" x14ac:dyDescent="0.2">
      <c r="B395" s="32"/>
      <c r="C395" s="131">
        <v>50</v>
      </c>
      <c r="D395" s="131" t="s">
        <v>161</v>
      </c>
      <c r="E395" s="132" t="s">
        <v>497</v>
      </c>
      <c r="F395" s="133" t="s">
        <v>498</v>
      </c>
      <c r="G395" s="134" t="s">
        <v>164</v>
      </c>
      <c r="H395" s="135">
        <v>5.83</v>
      </c>
      <c r="I395" s="136"/>
      <c r="J395" s="137">
        <f>ROUND(I395*H395,2)</f>
        <v>0</v>
      </c>
      <c r="K395" s="133" t="s">
        <v>165</v>
      </c>
      <c r="L395" s="32"/>
      <c r="M395" s="138" t="s">
        <v>19</v>
      </c>
      <c r="N395" s="139" t="s">
        <v>47</v>
      </c>
      <c r="P395" s="140">
        <f>O395*H395</f>
        <v>0</v>
      </c>
      <c r="Q395" s="140">
        <v>0</v>
      </c>
      <c r="R395" s="140">
        <f>Q395*H395</f>
        <v>0</v>
      </c>
      <c r="S395" s="140">
        <v>0</v>
      </c>
      <c r="T395" s="141">
        <f>S395*H395</f>
        <v>0</v>
      </c>
      <c r="AR395" s="142" t="s">
        <v>166</v>
      </c>
      <c r="AT395" s="142" t="s">
        <v>161</v>
      </c>
      <c r="AU395" s="142" t="s">
        <v>85</v>
      </c>
      <c r="AY395" s="17" t="s">
        <v>159</v>
      </c>
      <c r="BE395" s="143">
        <f>IF(N395="základní",J395,0)</f>
        <v>0</v>
      </c>
      <c r="BF395" s="143">
        <f>IF(N395="snížená",J395,0)</f>
        <v>0</v>
      </c>
      <c r="BG395" s="143">
        <f>IF(N395="zákl. přenesená",J395,0)</f>
        <v>0</v>
      </c>
      <c r="BH395" s="143">
        <f>IF(N395="sníž. přenesená",J395,0)</f>
        <v>0</v>
      </c>
      <c r="BI395" s="143">
        <f>IF(N395="nulová",J395,0)</f>
        <v>0</v>
      </c>
      <c r="BJ395" s="17" t="s">
        <v>83</v>
      </c>
      <c r="BK395" s="143">
        <f>ROUND(I395*H395,2)</f>
        <v>0</v>
      </c>
      <c r="BL395" s="17" t="s">
        <v>166</v>
      </c>
      <c r="BM395" s="142" t="s">
        <v>499</v>
      </c>
    </row>
    <row r="396" spans="2:65" s="1" customFormat="1" x14ac:dyDescent="0.2">
      <c r="B396" s="32"/>
      <c r="D396" s="144" t="s">
        <v>168</v>
      </c>
      <c r="F396" s="145" t="s">
        <v>500</v>
      </c>
      <c r="I396" s="146"/>
      <c r="L396" s="32"/>
      <c r="M396" s="147"/>
      <c r="T396" s="51"/>
      <c r="AT396" s="17" t="s">
        <v>168</v>
      </c>
      <c r="AU396" s="17" t="s">
        <v>85</v>
      </c>
    </row>
    <row r="397" spans="2:65" s="1" customFormat="1" ht="37.950000000000003" customHeight="1" x14ac:dyDescent="0.2">
      <c r="B397" s="32"/>
      <c r="C397" s="131">
        <v>51</v>
      </c>
      <c r="D397" s="131" t="s">
        <v>161</v>
      </c>
      <c r="E397" s="132" t="s">
        <v>502</v>
      </c>
      <c r="F397" s="133" t="s">
        <v>503</v>
      </c>
      <c r="G397" s="134" t="s">
        <v>164</v>
      </c>
      <c r="H397" s="135">
        <v>5.83</v>
      </c>
      <c r="I397" s="136"/>
      <c r="J397" s="137">
        <f>ROUND(I397*H397,2)</f>
        <v>0</v>
      </c>
      <c r="K397" s="133" t="s">
        <v>165</v>
      </c>
      <c r="L397" s="32"/>
      <c r="M397" s="138" t="s">
        <v>19</v>
      </c>
      <c r="N397" s="139" t="s">
        <v>47</v>
      </c>
      <c r="P397" s="140">
        <f>O397*H397</f>
        <v>0</v>
      </c>
      <c r="Q397" s="140">
        <v>0.10100000000000001</v>
      </c>
      <c r="R397" s="140">
        <f>Q397*H397</f>
        <v>0.58883000000000008</v>
      </c>
      <c r="S397" s="140">
        <v>0</v>
      </c>
      <c r="T397" s="141">
        <f>S397*H397</f>
        <v>0</v>
      </c>
      <c r="AR397" s="142" t="s">
        <v>166</v>
      </c>
      <c r="AT397" s="142" t="s">
        <v>161</v>
      </c>
      <c r="AU397" s="142" t="s">
        <v>85</v>
      </c>
      <c r="AY397" s="17" t="s">
        <v>159</v>
      </c>
      <c r="BE397" s="143">
        <f>IF(N397="základní",J397,0)</f>
        <v>0</v>
      </c>
      <c r="BF397" s="143">
        <f>IF(N397="snížená",J397,0)</f>
        <v>0</v>
      </c>
      <c r="BG397" s="143">
        <f>IF(N397="zákl. přenesená",J397,0)</f>
        <v>0</v>
      </c>
      <c r="BH397" s="143">
        <f>IF(N397="sníž. přenesená",J397,0)</f>
        <v>0</v>
      </c>
      <c r="BI397" s="143">
        <f>IF(N397="nulová",J397,0)</f>
        <v>0</v>
      </c>
      <c r="BJ397" s="17" t="s">
        <v>83</v>
      </c>
      <c r="BK397" s="143">
        <f>ROUND(I397*H397,2)</f>
        <v>0</v>
      </c>
      <c r="BL397" s="17" t="s">
        <v>166</v>
      </c>
      <c r="BM397" s="142" t="s">
        <v>504</v>
      </c>
    </row>
    <row r="398" spans="2:65" s="1" customFormat="1" x14ac:dyDescent="0.2">
      <c r="B398" s="32"/>
      <c r="D398" s="144" t="s">
        <v>168</v>
      </c>
      <c r="F398" s="145" t="s">
        <v>505</v>
      </c>
      <c r="I398" s="146"/>
      <c r="L398" s="32"/>
      <c r="M398" s="147"/>
      <c r="T398" s="51"/>
      <c r="AT398" s="17" t="s">
        <v>168</v>
      </c>
      <c r="AU398" s="17" t="s">
        <v>85</v>
      </c>
    </row>
    <row r="399" spans="2:65" s="12" customFormat="1" x14ac:dyDescent="0.2">
      <c r="B399" s="148"/>
      <c r="D399" s="149" t="s">
        <v>175</v>
      </c>
      <c r="E399" s="150" t="s">
        <v>19</v>
      </c>
      <c r="F399" s="151" t="s">
        <v>227</v>
      </c>
      <c r="H399" s="150" t="s">
        <v>19</v>
      </c>
      <c r="I399" s="152"/>
      <c r="L399" s="148"/>
      <c r="M399" s="153"/>
      <c r="T399" s="154"/>
      <c r="AT399" s="150" t="s">
        <v>175</v>
      </c>
      <c r="AU399" s="150" t="s">
        <v>85</v>
      </c>
      <c r="AV399" s="12" t="s">
        <v>83</v>
      </c>
      <c r="AW399" s="12" t="s">
        <v>36</v>
      </c>
      <c r="AX399" s="12" t="s">
        <v>76</v>
      </c>
      <c r="AY399" s="150" t="s">
        <v>159</v>
      </c>
    </row>
    <row r="400" spans="2:65" s="13" customFormat="1" x14ac:dyDescent="0.2">
      <c r="B400" s="155"/>
      <c r="D400" s="149" t="s">
        <v>175</v>
      </c>
      <c r="E400" s="156" t="s">
        <v>19</v>
      </c>
      <c r="F400" s="157" t="s">
        <v>506</v>
      </c>
      <c r="H400" s="158">
        <v>5.83</v>
      </c>
      <c r="I400" s="159"/>
      <c r="L400" s="155"/>
      <c r="M400" s="160"/>
      <c r="T400" s="161"/>
      <c r="AT400" s="156" t="s">
        <v>175</v>
      </c>
      <c r="AU400" s="156" t="s">
        <v>85</v>
      </c>
      <c r="AV400" s="13" t="s">
        <v>85</v>
      </c>
      <c r="AW400" s="13" t="s">
        <v>36</v>
      </c>
      <c r="AX400" s="13" t="s">
        <v>76</v>
      </c>
      <c r="AY400" s="156" t="s">
        <v>159</v>
      </c>
    </row>
    <row r="401" spans="2:65" s="14" customFormat="1" x14ac:dyDescent="0.2">
      <c r="B401" s="162"/>
      <c r="D401" s="149" t="s">
        <v>175</v>
      </c>
      <c r="E401" s="163" t="s">
        <v>19</v>
      </c>
      <c r="F401" s="164" t="s">
        <v>179</v>
      </c>
      <c r="H401" s="165">
        <v>5.83</v>
      </c>
      <c r="I401" s="166"/>
      <c r="L401" s="162"/>
      <c r="M401" s="167"/>
      <c r="T401" s="168"/>
      <c r="AT401" s="163" t="s">
        <v>175</v>
      </c>
      <c r="AU401" s="163" t="s">
        <v>85</v>
      </c>
      <c r="AV401" s="14" t="s">
        <v>166</v>
      </c>
      <c r="AW401" s="14" t="s">
        <v>36</v>
      </c>
      <c r="AX401" s="14" t="s">
        <v>83</v>
      </c>
      <c r="AY401" s="163" t="s">
        <v>159</v>
      </c>
    </row>
    <row r="402" spans="2:65" s="1" customFormat="1" ht="16.5" customHeight="1" x14ac:dyDescent="0.2">
      <c r="B402" s="32"/>
      <c r="C402" s="170">
        <v>52</v>
      </c>
      <c r="D402" s="170" t="s">
        <v>467</v>
      </c>
      <c r="E402" s="171" t="s">
        <v>508</v>
      </c>
      <c r="F402" s="172" t="s">
        <v>509</v>
      </c>
      <c r="G402" s="173" t="s">
        <v>164</v>
      </c>
      <c r="H402" s="174">
        <v>5.83</v>
      </c>
      <c r="I402" s="175"/>
      <c r="J402" s="176">
        <f>ROUND(I402*H402,2)</f>
        <v>0</v>
      </c>
      <c r="K402" s="172" t="s">
        <v>165</v>
      </c>
      <c r="L402" s="177"/>
      <c r="M402" s="178" t="s">
        <v>19</v>
      </c>
      <c r="N402" s="179" t="s">
        <v>47</v>
      </c>
      <c r="P402" s="140">
        <f>O402*H402</f>
        <v>0</v>
      </c>
      <c r="Q402" s="140">
        <v>0.13100000000000001</v>
      </c>
      <c r="R402" s="140">
        <f>Q402*H402</f>
        <v>0.76373000000000002</v>
      </c>
      <c r="S402" s="140">
        <v>0</v>
      </c>
      <c r="T402" s="141">
        <f>S402*H402</f>
        <v>0</v>
      </c>
      <c r="AR402" s="142" t="s">
        <v>207</v>
      </c>
      <c r="AT402" s="142" t="s">
        <v>467</v>
      </c>
      <c r="AU402" s="142" t="s">
        <v>85</v>
      </c>
      <c r="AY402" s="17" t="s">
        <v>159</v>
      </c>
      <c r="BE402" s="143">
        <f>IF(N402="základní",J402,0)</f>
        <v>0</v>
      </c>
      <c r="BF402" s="143">
        <f>IF(N402="snížená",J402,0)</f>
        <v>0</v>
      </c>
      <c r="BG402" s="143">
        <f>IF(N402="zákl. přenesená",J402,0)</f>
        <v>0</v>
      </c>
      <c r="BH402" s="143">
        <f>IF(N402="sníž. přenesená",J402,0)</f>
        <v>0</v>
      </c>
      <c r="BI402" s="143">
        <f>IF(N402="nulová",J402,0)</f>
        <v>0</v>
      </c>
      <c r="BJ402" s="17" t="s">
        <v>83</v>
      </c>
      <c r="BK402" s="143">
        <f>ROUND(I402*H402,2)</f>
        <v>0</v>
      </c>
      <c r="BL402" s="17" t="s">
        <v>166</v>
      </c>
      <c r="BM402" s="142" t="s">
        <v>510</v>
      </c>
    </row>
    <row r="403" spans="2:65" s="1" customFormat="1" x14ac:dyDescent="0.2">
      <c r="B403" s="32"/>
      <c r="D403" s="144" t="s">
        <v>168</v>
      </c>
      <c r="F403" s="145" t="s">
        <v>511</v>
      </c>
      <c r="I403" s="146"/>
      <c r="L403" s="32"/>
      <c r="M403" s="147"/>
      <c r="T403" s="51"/>
      <c r="AT403" s="17" t="s">
        <v>168</v>
      </c>
      <c r="AU403" s="17" t="s">
        <v>85</v>
      </c>
    </row>
    <row r="404" spans="2:65" s="11" customFormat="1" ht="22.95" customHeight="1" x14ac:dyDescent="0.25">
      <c r="B404" s="119"/>
      <c r="D404" s="120" t="s">
        <v>75</v>
      </c>
      <c r="E404" s="129" t="s">
        <v>196</v>
      </c>
      <c r="F404" s="129" t="s">
        <v>512</v>
      </c>
      <c r="I404" s="122"/>
      <c r="J404" s="130">
        <f>BK404</f>
        <v>0</v>
      </c>
      <c r="L404" s="119"/>
      <c r="M404" s="124"/>
      <c r="P404" s="125">
        <f>SUM(P405:P479)</f>
        <v>0</v>
      </c>
      <c r="R404" s="125">
        <f>SUM(R405:R479)</f>
        <v>18.666383590000002</v>
      </c>
      <c r="T404" s="126">
        <f>SUM(T405:T479)</f>
        <v>0</v>
      </c>
      <c r="AR404" s="120" t="s">
        <v>83</v>
      </c>
      <c r="AT404" s="127" t="s">
        <v>75</v>
      </c>
      <c r="AU404" s="127" t="s">
        <v>83</v>
      </c>
      <c r="AY404" s="120" t="s">
        <v>159</v>
      </c>
      <c r="BK404" s="128">
        <f>SUM(BK405:BK479)</f>
        <v>0</v>
      </c>
    </row>
    <row r="405" spans="2:65" s="1" customFormat="1" ht="16.5" customHeight="1" x14ac:dyDescent="0.2">
      <c r="B405" s="32"/>
      <c r="C405" s="131">
        <v>53</v>
      </c>
      <c r="D405" s="131" t="s">
        <v>161</v>
      </c>
      <c r="E405" s="132" t="s">
        <v>514</v>
      </c>
      <c r="F405" s="133" t="s">
        <v>515</v>
      </c>
      <c r="G405" s="134" t="s">
        <v>384</v>
      </c>
      <c r="H405" s="135">
        <v>10.75</v>
      </c>
      <c r="I405" s="136"/>
      <c r="J405" s="137">
        <f>ROUND(I405*H405,2)</f>
        <v>0</v>
      </c>
      <c r="K405" s="133" t="s">
        <v>19</v>
      </c>
      <c r="L405" s="32"/>
      <c r="M405" s="138" t="s">
        <v>19</v>
      </c>
      <c r="N405" s="139" t="s">
        <v>47</v>
      </c>
      <c r="P405" s="140">
        <f>O405*H405</f>
        <v>0</v>
      </c>
      <c r="Q405" s="140">
        <v>0</v>
      </c>
      <c r="R405" s="140">
        <f>Q405*H405</f>
        <v>0</v>
      </c>
      <c r="S405" s="140">
        <v>0</v>
      </c>
      <c r="T405" s="141">
        <f>S405*H405</f>
        <v>0</v>
      </c>
      <c r="AR405" s="142" t="s">
        <v>166</v>
      </c>
      <c r="AT405" s="142" t="s">
        <v>161</v>
      </c>
      <c r="AU405" s="142" t="s">
        <v>85</v>
      </c>
      <c r="AY405" s="17" t="s">
        <v>159</v>
      </c>
      <c r="BE405" s="143">
        <f>IF(N405="základní",J405,0)</f>
        <v>0</v>
      </c>
      <c r="BF405" s="143">
        <f>IF(N405="snížená",J405,0)</f>
        <v>0</v>
      </c>
      <c r="BG405" s="143">
        <f>IF(N405="zákl. přenesená",J405,0)</f>
        <v>0</v>
      </c>
      <c r="BH405" s="143">
        <f>IF(N405="sníž. přenesená",J405,0)</f>
        <v>0</v>
      </c>
      <c r="BI405" s="143">
        <f>IF(N405="nulová",J405,0)</f>
        <v>0</v>
      </c>
      <c r="BJ405" s="17" t="s">
        <v>83</v>
      </c>
      <c r="BK405" s="143">
        <f>ROUND(I405*H405,2)</f>
        <v>0</v>
      </c>
      <c r="BL405" s="17" t="s">
        <v>166</v>
      </c>
      <c r="BM405" s="142" t="s">
        <v>516</v>
      </c>
    </row>
    <row r="406" spans="2:65" s="1" customFormat="1" ht="16.5" customHeight="1" x14ac:dyDescent="0.2">
      <c r="B406" s="32"/>
      <c r="C406" s="131">
        <v>54</v>
      </c>
      <c r="D406" s="131" t="s">
        <v>161</v>
      </c>
      <c r="E406" s="132" t="s">
        <v>518</v>
      </c>
      <c r="F406" s="133" t="s">
        <v>519</v>
      </c>
      <c r="G406" s="134" t="s">
        <v>164</v>
      </c>
      <c r="H406" s="135">
        <v>3.4630000000000001</v>
      </c>
      <c r="I406" s="136"/>
      <c r="J406" s="137">
        <f>ROUND(I406*H406,2)</f>
        <v>0</v>
      </c>
      <c r="K406" s="133" t="s">
        <v>165</v>
      </c>
      <c r="L406" s="32"/>
      <c r="M406" s="138" t="s">
        <v>19</v>
      </c>
      <c r="N406" s="139" t="s">
        <v>47</v>
      </c>
      <c r="P406" s="140">
        <f>O406*H406</f>
        <v>0</v>
      </c>
      <c r="Q406" s="140">
        <v>0.04</v>
      </c>
      <c r="R406" s="140">
        <f>Q406*H406</f>
        <v>0.13852</v>
      </c>
      <c r="S406" s="140">
        <v>0</v>
      </c>
      <c r="T406" s="141">
        <f>S406*H406</f>
        <v>0</v>
      </c>
      <c r="AR406" s="142" t="s">
        <v>166</v>
      </c>
      <c r="AT406" s="142" t="s">
        <v>161</v>
      </c>
      <c r="AU406" s="142" t="s">
        <v>85</v>
      </c>
      <c r="AY406" s="17" t="s">
        <v>159</v>
      </c>
      <c r="BE406" s="143">
        <f>IF(N406="základní",J406,0)</f>
        <v>0</v>
      </c>
      <c r="BF406" s="143">
        <f>IF(N406="snížená",J406,0)</f>
        <v>0</v>
      </c>
      <c r="BG406" s="143">
        <f>IF(N406="zákl. přenesená",J406,0)</f>
        <v>0</v>
      </c>
      <c r="BH406" s="143">
        <f>IF(N406="sníž. přenesená",J406,0)</f>
        <v>0</v>
      </c>
      <c r="BI406" s="143">
        <f>IF(N406="nulová",J406,0)</f>
        <v>0</v>
      </c>
      <c r="BJ406" s="17" t="s">
        <v>83</v>
      </c>
      <c r="BK406" s="143">
        <f>ROUND(I406*H406,2)</f>
        <v>0</v>
      </c>
      <c r="BL406" s="17" t="s">
        <v>166</v>
      </c>
      <c r="BM406" s="142" t="s">
        <v>520</v>
      </c>
    </row>
    <row r="407" spans="2:65" s="1" customFormat="1" x14ac:dyDescent="0.2">
      <c r="B407" s="32"/>
      <c r="D407" s="144" t="s">
        <v>168</v>
      </c>
      <c r="F407" s="145" t="s">
        <v>521</v>
      </c>
      <c r="I407" s="146"/>
      <c r="L407" s="32"/>
      <c r="M407" s="147"/>
      <c r="T407" s="51"/>
      <c r="AT407" s="17" t="s">
        <v>168</v>
      </c>
      <c r="AU407" s="17" t="s">
        <v>85</v>
      </c>
    </row>
    <row r="408" spans="2:65" s="12" customFormat="1" x14ac:dyDescent="0.2">
      <c r="B408" s="148"/>
      <c r="D408" s="149" t="s">
        <v>175</v>
      </c>
      <c r="E408" s="150" t="s">
        <v>19</v>
      </c>
      <c r="F408" s="151" t="s">
        <v>522</v>
      </c>
      <c r="H408" s="150" t="s">
        <v>19</v>
      </c>
      <c r="I408" s="152"/>
      <c r="L408" s="148"/>
      <c r="M408" s="153"/>
      <c r="T408" s="154"/>
      <c r="AT408" s="150" t="s">
        <v>175</v>
      </c>
      <c r="AU408" s="150" t="s">
        <v>85</v>
      </c>
      <c r="AV408" s="12" t="s">
        <v>83</v>
      </c>
      <c r="AW408" s="12" t="s">
        <v>36</v>
      </c>
      <c r="AX408" s="12" t="s">
        <v>76</v>
      </c>
      <c r="AY408" s="150" t="s">
        <v>159</v>
      </c>
    </row>
    <row r="409" spans="2:65" s="12" customFormat="1" x14ac:dyDescent="0.2">
      <c r="B409" s="148"/>
      <c r="D409" s="149" t="s">
        <v>175</v>
      </c>
      <c r="E409" s="150" t="s">
        <v>19</v>
      </c>
      <c r="F409" s="151" t="s">
        <v>273</v>
      </c>
      <c r="H409" s="150" t="s">
        <v>19</v>
      </c>
      <c r="I409" s="152"/>
      <c r="L409" s="148"/>
      <c r="M409" s="153"/>
      <c r="T409" s="154"/>
      <c r="AT409" s="150" t="s">
        <v>175</v>
      </c>
      <c r="AU409" s="150" t="s">
        <v>85</v>
      </c>
      <c r="AV409" s="12" t="s">
        <v>83</v>
      </c>
      <c r="AW409" s="12" t="s">
        <v>36</v>
      </c>
      <c r="AX409" s="12" t="s">
        <v>76</v>
      </c>
      <c r="AY409" s="150" t="s">
        <v>159</v>
      </c>
    </row>
    <row r="410" spans="2:65" s="13" customFormat="1" x14ac:dyDescent="0.2">
      <c r="B410" s="155"/>
      <c r="D410" s="149" t="s">
        <v>175</v>
      </c>
      <c r="E410" s="156" t="s">
        <v>19</v>
      </c>
      <c r="F410" s="157" t="s">
        <v>523</v>
      </c>
      <c r="H410" s="158">
        <v>1.179</v>
      </c>
      <c r="I410" s="159"/>
      <c r="L410" s="155"/>
      <c r="M410" s="160"/>
      <c r="T410" s="161"/>
      <c r="AT410" s="156" t="s">
        <v>175</v>
      </c>
      <c r="AU410" s="156" t="s">
        <v>85</v>
      </c>
      <c r="AV410" s="13" t="s">
        <v>85</v>
      </c>
      <c r="AW410" s="13" t="s">
        <v>36</v>
      </c>
      <c r="AX410" s="13" t="s">
        <v>76</v>
      </c>
      <c r="AY410" s="156" t="s">
        <v>159</v>
      </c>
    </row>
    <row r="411" spans="2:65" s="13" customFormat="1" x14ac:dyDescent="0.2">
      <c r="B411" s="155"/>
      <c r="D411" s="149" t="s">
        <v>175</v>
      </c>
      <c r="E411" s="156" t="s">
        <v>19</v>
      </c>
      <c r="F411" s="157" t="s">
        <v>524</v>
      </c>
      <c r="H411" s="158">
        <v>0.47099999999999997</v>
      </c>
      <c r="I411" s="159"/>
      <c r="L411" s="155"/>
      <c r="M411" s="160"/>
      <c r="T411" s="161"/>
      <c r="AT411" s="156" t="s">
        <v>175</v>
      </c>
      <c r="AU411" s="156" t="s">
        <v>85</v>
      </c>
      <c r="AV411" s="13" t="s">
        <v>85</v>
      </c>
      <c r="AW411" s="13" t="s">
        <v>36</v>
      </c>
      <c r="AX411" s="13" t="s">
        <v>76</v>
      </c>
      <c r="AY411" s="156" t="s">
        <v>159</v>
      </c>
    </row>
    <row r="412" spans="2:65" s="13" customFormat="1" x14ac:dyDescent="0.2">
      <c r="B412" s="155"/>
      <c r="D412" s="149" t="s">
        <v>175</v>
      </c>
      <c r="E412" s="156" t="s">
        <v>19</v>
      </c>
      <c r="F412" s="157" t="s">
        <v>525</v>
      </c>
      <c r="H412" s="158">
        <v>0.21099999999999999</v>
      </c>
      <c r="I412" s="159"/>
      <c r="L412" s="155"/>
      <c r="M412" s="160"/>
      <c r="T412" s="161"/>
      <c r="AT412" s="156" t="s">
        <v>175</v>
      </c>
      <c r="AU412" s="156" t="s">
        <v>85</v>
      </c>
      <c r="AV412" s="13" t="s">
        <v>85</v>
      </c>
      <c r="AW412" s="13" t="s">
        <v>36</v>
      </c>
      <c r="AX412" s="13" t="s">
        <v>76</v>
      </c>
      <c r="AY412" s="156" t="s">
        <v>159</v>
      </c>
    </row>
    <row r="413" spans="2:65" s="13" customFormat="1" x14ac:dyDescent="0.2">
      <c r="B413" s="155"/>
      <c r="D413" s="149" t="s">
        <v>175</v>
      </c>
      <c r="E413" s="156" t="s">
        <v>19</v>
      </c>
      <c r="F413" s="157" t="s">
        <v>526</v>
      </c>
      <c r="H413" s="158">
        <v>0.40100000000000002</v>
      </c>
      <c r="I413" s="159"/>
      <c r="L413" s="155"/>
      <c r="M413" s="160"/>
      <c r="T413" s="161"/>
      <c r="AT413" s="156" t="s">
        <v>175</v>
      </c>
      <c r="AU413" s="156" t="s">
        <v>85</v>
      </c>
      <c r="AV413" s="13" t="s">
        <v>85</v>
      </c>
      <c r="AW413" s="13" t="s">
        <v>36</v>
      </c>
      <c r="AX413" s="13" t="s">
        <v>76</v>
      </c>
      <c r="AY413" s="156" t="s">
        <v>159</v>
      </c>
    </row>
    <row r="414" spans="2:65" s="13" customFormat="1" x14ac:dyDescent="0.2">
      <c r="B414" s="155"/>
      <c r="D414" s="149" t="s">
        <v>175</v>
      </c>
      <c r="E414" s="156" t="s">
        <v>19</v>
      </c>
      <c r="F414" s="157" t="s">
        <v>527</v>
      </c>
      <c r="H414" s="158">
        <v>0.29599999999999999</v>
      </c>
      <c r="I414" s="159"/>
      <c r="L414" s="155"/>
      <c r="M414" s="160"/>
      <c r="T414" s="161"/>
      <c r="AT414" s="156" t="s">
        <v>175</v>
      </c>
      <c r="AU414" s="156" t="s">
        <v>85</v>
      </c>
      <c r="AV414" s="13" t="s">
        <v>85</v>
      </c>
      <c r="AW414" s="13" t="s">
        <v>36</v>
      </c>
      <c r="AX414" s="13" t="s">
        <v>76</v>
      </c>
      <c r="AY414" s="156" t="s">
        <v>159</v>
      </c>
    </row>
    <row r="415" spans="2:65" s="13" customFormat="1" x14ac:dyDescent="0.2">
      <c r="B415" s="155"/>
      <c r="D415" s="149" t="s">
        <v>175</v>
      </c>
      <c r="E415" s="156" t="s">
        <v>19</v>
      </c>
      <c r="F415" s="157" t="s">
        <v>528</v>
      </c>
      <c r="H415" s="158">
        <v>0.2</v>
      </c>
      <c r="I415" s="159"/>
      <c r="L415" s="155"/>
      <c r="M415" s="160"/>
      <c r="T415" s="161"/>
      <c r="AT415" s="156" t="s">
        <v>175</v>
      </c>
      <c r="AU415" s="156" t="s">
        <v>85</v>
      </c>
      <c r="AV415" s="13" t="s">
        <v>85</v>
      </c>
      <c r="AW415" s="13" t="s">
        <v>36</v>
      </c>
      <c r="AX415" s="13" t="s">
        <v>76</v>
      </c>
      <c r="AY415" s="156" t="s">
        <v>159</v>
      </c>
    </row>
    <row r="416" spans="2:65" s="13" customFormat="1" x14ac:dyDescent="0.2">
      <c r="B416" s="155"/>
      <c r="D416" s="149" t="s">
        <v>175</v>
      </c>
      <c r="E416" s="156" t="s">
        <v>19</v>
      </c>
      <c r="F416" s="157" t="s">
        <v>529</v>
      </c>
      <c r="H416" s="158">
        <v>0.318</v>
      </c>
      <c r="I416" s="159"/>
      <c r="L416" s="155"/>
      <c r="M416" s="160"/>
      <c r="T416" s="161"/>
      <c r="AT416" s="156" t="s">
        <v>175</v>
      </c>
      <c r="AU416" s="156" t="s">
        <v>85</v>
      </c>
      <c r="AV416" s="13" t="s">
        <v>85</v>
      </c>
      <c r="AW416" s="13" t="s">
        <v>36</v>
      </c>
      <c r="AX416" s="13" t="s">
        <v>76</v>
      </c>
      <c r="AY416" s="156" t="s">
        <v>159</v>
      </c>
    </row>
    <row r="417" spans="2:65" s="13" customFormat="1" x14ac:dyDescent="0.2">
      <c r="B417" s="155"/>
      <c r="D417" s="149" t="s">
        <v>175</v>
      </c>
      <c r="E417" s="156" t="s">
        <v>19</v>
      </c>
      <c r="F417" s="157" t="s">
        <v>530</v>
      </c>
      <c r="H417" s="158">
        <v>0.38700000000000001</v>
      </c>
      <c r="I417" s="159"/>
      <c r="L417" s="155"/>
      <c r="M417" s="160"/>
      <c r="T417" s="161"/>
      <c r="AT417" s="156" t="s">
        <v>175</v>
      </c>
      <c r="AU417" s="156" t="s">
        <v>85</v>
      </c>
      <c r="AV417" s="13" t="s">
        <v>85</v>
      </c>
      <c r="AW417" s="13" t="s">
        <v>36</v>
      </c>
      <c r="AX417" s="13" t="s">
        <v>76</v>
      </c>
      <c r="AY417" s="156" t="s">
        <v>159</v>
      </c>
    </row>
    <row r="418" spans="2:65" s="14" customFormat="1" x14ac:dyDescent="0.2">
      <c r="B418" s="162"/>
      <c r="D418" s="149" t="s">
        <v>175</v>
      </c>
      <c r="E418" s="163" t="s">
        <v>19</v>
      </c>
      <c r="F418" s="164" t="s">
        <v>179</v>
      </c>
      <c r="H418" s="165">
        <v>3.4630000000000001</v>
      </c>
      <c r="I418" s="166"/>
      <c r="L418" s="162"/>
      <c r="M418" s="167"/>
      <c r="T418" s="168"/>
      <c r="AT418" s="163" t="s">
        <v>175</v>
      </c>
      <c r="AU418" s="163" t="s">
        <v>85</v>
      </c>
      <c r="AV418" s="14" t="s">
        <v>166</v>
      </c>
      <c r="AW418" s="14" t="s">
        <v>36</v>
      </c>
      <c r="AX418" s="14" t="s">
        <v>83</v>
      </c>
      <c r="AY418" s="163" t="s">
        <v>159</v>
      </c>
    </row>
    <row r="419" spans="2:65" s="1" customFormat="1" ht="16.5" customHeight="1" x14ac:dyDescent="0.2">
      <c r="B419" s="32"/>
      <c r="C419" s="131">
        <v>55</v>
      </c>
      <c r="D419" s="131" t="s">
        <v>161</v>
      </c>
      <c r="E419" s="132" t="s">
        <v>532</v>
      </c>
      <c r="F419" s="133" t="s">
        <v>533</v>
      </c>
      <c r="G419" s="134" t="s">
        <v>164</v>
      </c>
      <c r="H419" s="135">
        <v>3.4630000000000001</v>
      </c>
      <c r="I419" s="136"/>
      <c r="J419" s="137">
        <f>ROUND(I419*H419,2)</f>
        <v>0</v>
      </c>
      <c r="K419" s="133" t="s">
        <v>165</v>
      </c>
      <c r="L419" s="32"/>
      <c r="M419" s="138" t="s">
        <v>19</v>
      </c>
      <c r="N419" s="139" t="s">
        <v>47</v>
      </c>
      <c r="P419" s="140">
        <f>O419*H419</f>
        <v>0</v>
      </c>
      <c r="Q419" s="140">
        <v>3.8199999999999998E-2</v>
      </c>
      <c r="R419" s="140">
        <f>Q419*H419</f>
        <v>0.1322866</v>
      </c>
      <c r="S419" s="140">
        <v>0</v>
      </c>
      <c r="T419" s="141">
        <f>S419*H419</f>
        <v>0</v>
      </c>
      <c r="AR419" s="142" t="s">
        <v>166</v>
      </c>
      <c r="AT419" s="142" t="s">
        <v>161</v>
      </c>
      <c r="AU419" s="142" t="s">
        <v>85</v>
      </c>
      <c r="AY419" s="17" t="s">
        <v>159</v>
      </c>
      <c r="BE419" s="143">
        <f>IF(N419="základní",J419,0)</f>
        <v>0</v>
      </c>
      <c r="BF419" s="143">
        <f>IF(N419="snížená",J419,0)</f>
        <v>0</v>
      </c>
      <c r="BG419" s="143">
        <f>IF(N419="zákl. přenesená",J419,0)</f>
        <v>0</v>
      </c>
      <c r="BH419" s="143">
        <f>IF(N419="sníž. přenesená",J419,0)</f>
        <v>0</v>
      </c>
      <c r="BI419" s="143">
        <f>IF(N419="nulová",J419,0)</f>
        <v>0</v>
      </c>
      <c r="BJ419" s="17" t="s">
        <v>83</v>
      </c>
      <c r="BK419" s="143">
        <f>ROUND(I419*H419,2)</f>
        <v>0</v>
      </c>
      <c r="BL419" s="17" t="s">
        <v>166</v>
      </c>
      <c r="BM419" s="142" t="s">
        <v>534</v>
      </c>
    </row>
    <row r="420" spans="2:65" s="1" customFormat="1" x14ac:dyDescent="0.2">
      <c r="B420" s="32"/>
      <c r="D420" s="144" t="s">
        <v>168</v>
      </c>
      <c r="F420" s="145" t="s">
        <v>535</v>
      </c>
      <c r="I420" s="146"/>
      <c r="L420" s="32"/>
      <c r="M420" s="147"/>
      <c r="T420" s="51"/>
      <c r="AT420" s="17" t="s">
        <v>168</v>
      </c>
      <c r="AU420" s="17" t="s">
        <v>85</v>
      </c>
    </row>
    <row r="421" spans="2:65" s="1" customFormat="1" ht="16.5" customHeight="1" x14ac:dyDescent="0.2">
      <c r="B421" s="32"/>
      <c r="C421" s="131">
        <v>56</v>
      </c>
      <c r="D421" s="131" t="s">
        <v>161</v>
      </c>
      <c r="E421" s="132" t="s">
        <v>537</v>
      </c>
      <c r="F421" s="133" t="s">
        <v>538</v>
      </c>
      <c r="G421" s="134" t="s">
        <v>164</v>
      </c>
      <c r="H421" s="135">
        <v>5.9180000000000001</v>
      </c>
      <c r="I421" s="136"/>
      <c r="J421" s="137">
        <f>ROUND(I421*H421,2)</f>
        <v>0</v>
      </c>
      <c r="K421" s="133" t="s">
        <v>165</v>
      </c>
      <c r="L421" s="32"/>
      <c r="M421" s="138" t="s">
        <v>19</v>
      </c>
      <c r="N421" s="139" t="s">
        <v>47</v>
      </c>
      <c r="P421" s="140">
        <f>O421*H421</f>
        <v>0</v>
      </c>
      <c r="Q421" s="140">
        <v>0.04</v>
      </c>
      <c r="R421" s="140">
        <f>Q421*H421</f>
        <v>0.23672000000000001</v>
      </c>
      <c r="S421" s="140">
        <v>0</v>
      </c>
      <c r="T421" s="141">
        <f>S421*H421</f>
        <v>0</v>
      </c>
      <c r="AR421" s="142" t="s">
        <v>166</v>
      </c>
      <c r="AT421" s="142" t="s">
        <v>161</v>
      </c>
      <c r="AU421" s="142" t="s">
        <v>85</v>
      </c>
      <c r="AY421" s="17" t="s">
        <v>159</v>
      </c>
      <c r="BE421" s="143">
        <f>IF(N421="základní",J421,0)</f>
        <v>0</v>
      </c>
      <c r="BF421" s="143">
        <f>IF(N421="snížená",J421,0)</f>
        <v>0</v>
      </c>
      <c r="BG421" s="143">
        <f>IF(N421="zákl. přenesená",J421,0)</f>
        <v>0</v>
      </c>
      <c r="BH421" s="143">
        <f>IF(N421="sníž. přenesená",J421,0)</f>
        <v>0</v>
      </c>
      <c r="BI421" s="143">
        <f>IF(N421="nulová",J421,0)</f>
        <v>0</v>
      </c>
      <c r="BJ421" s="17" t="s">
        <v>83</v>
      </c>
      <c r="BK421" s="143">
        <f>ROUND(I421*H421,2)</f>
        <v>0</v>
      </c>
      <c r="BL421" s="17" t="s">
        <v>166</v>
      </c>
      <c r="BM421" s="142" t="s">
        <v>539</v>
      </c>
    </row>
    <row r="422" spans="2:65" s="1" customFormat="1" x14ac:dyDescent="0.2">
      <c r="B422" s="32"/>
      <c r="D422" s="144" t="s">
        <v>168</v>
      </c>
      <c r="F422" s="145" t="s">
        <v>540</v>
      </c>
      <c r="I422" s="146"/>
      <c r="L422" s="32"/>
      <c r="M422" s="147"/>
      <c r="T422" s="51"/>
      <c r="AT422" s="17" t="s">
        <v>168</v>
      </c>
      <c r="AU422" s="17" t="s">
        <v>85</v>
      </c>
    </row>
    <row r="423" spans="2:65" s="12" customFormat="1" x14ac:dyDescent="0.2">
      <c r="B423" s="148"/>
      <c r="D423" s="149" t="s">
        <v>175</v>
      </c>
      <c r="E423" s="150" t="s">
        <v>19</v>
      </c>
      <c r="F423" s="151" t="s">
        <v>522</v>
      </c>
      <c r="H423" s="150" t="s">
        <v>19</v>
      </c>
      <c r="I423" s="152"/>
      <c r="L423" s="148"/>
      <c r="M423" s="153"/>
      <c r="T423" s="154"/>
      <c r="AT423" s="150" t="s">
        <v>175</v>
      </c>
      <c r="AU423" s="150" t="s">
        <v>85</v>
      </c>
      <c r="AV423" s="12" t="s">
        <v>83</v>
      </c>
      <c r="AW423" s="12" t="s">
        <v>36</v>
      </c>
      <c r="AX423" s="12" t="s">
        <v>76</v>
      </c>
      <c r="AY423" s="150" t="s">
        <v>159</v>
      </c>
    </row>
    <row r="424" spans="2:65" s="12" customFormat="1" x14ac:dyDescent="0.2">
      <c r="B424" s="148"/>
      <c r="D424" s="149" t="s">
        <v>175</v>
      </c>
      <c r="E424" s="150" t="s">
        <v>19</v>
      </c>
      <c r="F424" s="151" t="s">
        <v>273</v>
      </c>
      <c r="H424" s="150" t="s">
        <v>19</v>
      </c>
      <c r="I424" s="152"/>
      <c r="L424" s="148"/>
      <c r="M424" s="153"/>
      <c r="T424" s="154"/>
      <c r="AT424" s="150" t="s">
        <v>175</v>
      </c>
      <c r="AU424" s="150" t="s">
        <v>85</v>
      </c>
      <c r="AV424" s="12" t="s">
        <v>83</v>
      </c>
      <c r="AW424" s="12" t="s">
        <v>36</v>
      </c>
      <c r="AX424" s="12" t="s">
        <v>76</v>
      </c>
      <c r="AY424" s="150" t="s">
        <v>159</v>
      </c>
    </row>
    <row r="425" spans="2:65" s="13" customFormat="1" x14ac:dyDescent="0.2">
      <c r="B425" s="155"/>
      <c r="D425" s="149" t="s">
        <v>175</v>
      </c>
      <c r="E425" s="156" t="s">
        <v>19</v>
      </c>
      <c r="F425" s="157" t="s">
        <v>541</v>
      </c>
      <c r="H425" s="158">
        <v>1.03</v>
      </c>
      <c r="I425" s="159"/>
      <c r="L425" s="155"/>
      <c r="M425" s="160"/>
      <c r="T425" s="161"/>
      <c r="AT425" s="156" t="s">
        <v>175</v>
      </c>
      <c r="AU425" s="156" t="s">
        <v>85</v>
      </c>
      <c r="AV425" s="13" t="s">
        <v>85</v>
      </c>
      <c r="AW425" s="13" t="s">
        <v>36</v>
      </c>
      <c r="AX425" s="13" t="s">
        <v>76</v>
      </c>
      <c r="AY425" s="156" t="s">
        <v>159</v>
      </c>
    </row>
    <row r="426" spans="2:65" s="13" customFormat="1" x14ac:dyDescent="0.2">
      <c r="B426" s="155"/>
      <c r="D426" s="149" t="s">
        <v>175</v>
      </c>
      <c r="E426" s="156" t="s">
        <v>19</v>
      </c>
      <c r="F426" s="157" t="s">
        <v>542</v>
      </c>
      <c r="H426" s="158">
        <v>0.51500000000000001</v>
      </c>
      <c r="I426" s="159"/>
      <c r="L426" s="155"/>
      <c r="M426" s="160"/>
      <c r="T426" s="161"/>
      <c r="AT426" s="156" t="s">
        <v>175</v>
      </c>
      <c r="AU426" s="156" t="s">
        <v>85</v>
      </c>
      <c r="AV426" s="13" t="s">
        <v>85</v>
      </c>
      <c r="AW426" s="13" t="s">
        <v>36</v>
      </c>
      <c r="AX426" s="13" t="s">
        <v>76</v>
      </c>
      <c r="AY426" s="156" t="s">
        <v>159</v>
      </c>
    </row>
    <row r="427" spans="2:65" s="13" customFormat="1" x14ac:dyDescent="0.2">
      <c r="B427" s="155"/>
      <c r="D427" s="149" t="s">
        <v>175</v>
      </c>
      <c r="E427" s="156" t="s">
        <v>19</v>
      </c>
      <c r="F427" s="157" t="s">
        <v>543</v>
      </c>
      <c r="H427" s="158">
        <v>2.0859999999999999</v>
      </c>
      <c r="I427" s="159"/>
      <c r="L427" s="155"/>
      <c r="M427" s="160"/>
      <c r="T427" s="161"/>
      <c r="AT427" s="156" t="s">
        <v>175</v>
      </c>
      <c r="AU427" s="156" t="s">
        <v>85</v>
      </c>
      <c r="AV427" s="13" t="s">
        <v>85</v>
      </c>
      <c r="AW427" s="13" t="s">
        <v>36</v>
      </c>
      <c r="AX427" s="13" t="s">
        <v>76</v>
      </c>
      <c r="AY427" s="156" t="s">
        <v>159</v>
      </c>
    </row>
    <row r="428" spans="2:65" s="13" customFormat="1" x14ac:dyDescent="0.2">
      <c r="B428" s="155"/>
      <c r="D428" s="149" t="s">
        <v>175</v>
      </c>
      <c r="E428" s="156" t="s">
        <v>19</v>
      </c>
      <c r="F428" s="157" t="s">
        <v>544</v>
      </c>
      <c r="H428" s="158">
        <v>0.51500000000000001</v>
      </c>
      <c r="I428" s="159"/>
      <c r="L428" s="155"/>
      <c r="M428" s="160"/>
      <c r="T428" s="161"/>
      <c r="AT428" s="156" t="s">
        <v>175</v>
      </c>
      <c r="AU428" s="156" t="s">
        <v>85</v>
      </c>
      <c r="AV428" s="13" t="s">
        <v>85</v>
      </c>
      <c r="AW428" s="13" t="s">
        <v>36</v>
      </c>
      <c r="AX428" s="13" t="s">
        <v>76</v>
      </c>
      <c r="AY428" s="156" t="s">
        <v>159</v>
      </c>
    </row>
    <row r="429" spans="2:65" s="13" customFormat="1" x14ac:dyDescent="0.2">
      <c r="B429" s="155"/>
      <c r="D429" s="149" t="s">
        <v>175</v>
      </c>
      <c r="E429" s="156" t="s">
        <v>19</v>
      </c>
      <c r="F429" s="157" t="s">
        <v>545</v>
      </c>
      <c r="H429" s="158">
        <v>0.51500000000000001</v>
      </c>
      <c r="I429" s="159"/>
      <c r="L429" s="155"/>
      <c r="M429" s="160"/>
      <c r="T429" s="161"/>
      <c r="AT429" s="156" t="s">
        <v>175</v>
      </c>
      <c r="AU429" s="156" t="s">
        <v>85</v>
      </c>
      <c r="AV429" s="13" t="s">
        <v>85</v>
      </c>
      <c r="AW429" s="13" t="s">
        <v>36</v>
      </c>
      <c r="AX429" s="13" t="s">
        <v>76</v>
      </c>
      <c r="AY429" s="156" t="s">
        <v>159</v>
      </c>
    </row>
    <row r="430" spans="2:65" s="13" customFormat="1" x14ac:dyDescent="0.2">
      <c r="B430" s="155"/>
      <c r="D430" s="149" t="s">
        <v>175</v>
      </c>
      <c r="E430" s="156" t="s">
        <v>19</v>
      </c>
      <c r="F430" s="157" t="s">
        <v>546</v>
      </c>
      <c r="H430" s="158">
        <v>0.222</v>
      </c>
      <c r="I430" s="159"/>
      <c r="L430" s="155"/>
      <c r="M430" s="160"/>
      <c r="T430" s="161"/>
      <c r="AT430" s="156" t="s">
        <v>175</v>
      </c>
      <c r="AU430" s="156" t="s">
        <v>85</v>
      </c>
      <c r="AV430" s="13" t="s">
        <v>85</v>
      </c>
      <c r="AW430" s="13" t="s">
        <v>36</v>
      </c>
      <c r="AX430" s="13" t="s">
        <v>76</v>
      </c>
      <c r="AY430" s="156" t="s">
        <v>159</v>
      </c>
    </row>
    <row r="431" spans="2:65" s="13" customFormat="1" x14ac:dyDescent="0.2">
      <c r="B431" s="155"/>
      <c r="D431" s="149" t="s">
        <v>175</v>
      </c>
      <c r="E431" s="156" t="s">
        <v>19</v>
      </c>
      <c r="F431" s="157" t="s">
        <v>547</v>
      </c>
      <c r="H431" s="158">
        <v>0.51500000000000001</v>
      </c>
      <c r="I431" s="159"/>
      <c r="L431" s="155"/>
      <c r="M431" s="160"/>
      <c r="T431" s="161"/>
      <c r="AT431" s="156" t="s">
        <v>175</v>
      </c>
      <c r="AU431" s="156" t="s">
        <v>85</v>
      </c>
      <c r="AV431" s="13" t="s">
        <v>85</v>
      </c>
      <c r="AW431" s="13" t="s">
        <v>36</v>
      </c>
      <c r="AX431" s="13" t="s">
        <v>76</v>
      </c>
      <c r="AY431" s="156" t="s">
        <v>159</v>
      </c>
    </row>
    <row r="432" spans="2:65" s="13" customFormat="1" x14ac:dyDescent="0.2">
      <c r="B432" s="155"/>
      <c r="D432" s="149" t="s">
        <v>175</v>
      </c>
      <c r="E432" s="156" t="s">
        <v>19</v>
      </c>
      <c r="F432" s="157" t="s">
        <v>548</v>
      </c>
      <c r="H432" s="158">
        <v>0.26</v>
      </c>
      <c r="I432" s="159"/>
      <c r="L432" s="155"/>
      <c r="M432" s="160"/>
      <c r="T432" s="161"/>
      <c r="AT432" s="156" t="s">
        <v>175</v>
      </c>
      <c r="AU432" s="156" t="s">
        <v>85</v>
      </c>
      <c r="AV432" s="13" t="s">
        <v>85</v>
      </c>
      <c r="AW432" s="13" t="s">
        <v>36</v>
      </c>
      <c r="AX432" s="13" t="s">
        <v>76</v>
      </c>
      <c r="AY432" s="156" t="s">
        <v>159</v>
      </c>
    </row>
    <row r="433" spans="2:65" s="13" customFormat="1" x14ac:dyDescent="0.2">
      <c r="B433" s="155"/>
      <c r="D433" s="149" t="s">
        <v>175</v>
      </c>
      <c r="E433" s="156" t="s">
        <v>19</v>
      </c>
      <c r="F433" s="157" t="s">
        <v>549</v>
      </c>
      <c r="H433" s="158">
        <v>0.26</v>
      </c>
      <c r="I433" s="159"/>
      <c r="L433" s="155"/>
      <c r="M433" s="160"/>
      <c r="T433" s="161"/>
      <c r="AT433" s="156" t="s">
        <v>175</v>
      </c>
      <c r="AU433" s="156" t="s">
        <v>85</v>
      </c>
      <c r="AV433" s="13" t="s">
        <v>85</v>
      </c>
      <c r="AW433" s="13" t="s">
        <v>36</v>
      </c>
      <c r="AX433" s="13" t="s">
        <v>76</v>
      </c>
      <c r="AY433" s="156" t="s">
        <v>159</v>
      </c>
    </row>
    <row r="434" spans="2:65" s="14" customFormat="1" x14ac:dyDescent="0.2">
      <c r="B434" s="162"/>
      <c r="D434" s="149" t="s">
        <v>175</v>
      </c>
      <c r="E434" s="163" t="s">
        <v>19</v>
      </c>
      <c r="F434" s="164" t="s">
        <v>179</v>
      </c>
      <c r="H434" s="165">
        <v>5.9180000000000001</v>
      </c>
      <c r="I434" s="166"/>
      <c r="L434" s="162"/>
      <c r="M434" s="167"/>
      <c r="T434" s="168"/>
      <c r="AT434" s="163" t="s">
        <v>175</v>
      </c>
      <c r="AU434" s="163" t="s">
        <v>85</v>
      </c>
      <c r="AV434" s="14" t="s">
        <v>166</v>
      </c>
      <c r="AW434" s="14" t="s">
        <v>36</v>
      </c>
      <c r="AX434" s="14" t="s">
        <v>83</v>
      </c>
      <c r="AY434" s="163" t="s">
        <v>159</v>
      </c>
    </row>
    <row r="435" spans="2:65" s="1" customFormat="1" ht="24.15" customHeight="1" x14ac:dyDescent="0.2">
      <c r="B435" s="32"/>
      <c r="C435" s="131">
        <v>57</v>
      </c>
      <c r="D435" s="131" t="s">
        <v>161</v>
      </c>
      <c r="E435" s="132" t="s">
        <v>551</v>
      </c>
      <c r="F435" s="133" t="s">
        <v>552</v>
      </c>
      <c r="G435" s="134" t="s">
        <v>164</v>
      </c>
      <c r="H435" s="135">
        <v>711.58299999999997</v>
      </c>
      <c r="I435" s="136"/>
      <c r="J435" s="137">
        <f>ROUND(I435*H435,2)</f>
        <v>0</v>
      </c>
      <c r="K435" s="133" t="s">
        <v>165</v>
      </c>
      <c r="L435" s="32"/>
      <c r="M435" s="138" t="s">
        <v>19</v>
      </c>
      <c r="N435" s="139" t="s">
        <v>47</v>
      </c>
      <c r="P435" s="140">
        <f>O435*H435</f>
        <v>0</v>
      </c>
      <c r="Q435" s="140">
        <v>1.54E-2</v>
      </c>
      <c r="R435" s="140">
        <f>Q435*H435</f>
        <v>10.9583782</v>
      </c>
      <c r="S435" s="140">
        <v>0</v>
      </c>
      <c r="T435" s="141">
        <f>S435*H435</f>
        <v>0</v>
      </c>
      <c r="AR435" s="142" t="s">
        <v>166</v>
      </c>
      <c r="AT435" s="142" t="s">
        <v>161</v>
      </c>
      <c r="AU435" s="142" t="s">
        <v>85</v>
      </c>
      <c r="AY435" s="17" t="s">
        <v>159</v>
      </c>
      <c r="BE435" s="143">
        <f>IF(N435="základní",J435,0)</f>
        <v>0</v>
      </c>
      <c r="BF435" s="143">
        <f>IF(N435="snížená",J435,0)</f>
        <v>0</v>
      </c>
      <c r="BG435" s="143">
        <f>IF(N435="zákl. přenesená",J435,0)</f>
        <v>0</v>
      </c>
      <c r="BH435" s="143">
        <f>IF(N435="sníž. přenesená",J435,0)</f>
        <v>0</v>
      </c>
      <c r="BI435" s="143">
        <f>IF(N435="nulová",J435,0)</f>
        <v>0</v>
      </c>
      <c r="BJ435" s="17" t="s">
        <v>83</v>
      </c>
      <c r="BK435" s="143">
        <f>ROUND(I435*H435,2)</f>
        <v>0</v>
      </c>
      <c r="BL435" s="17" t="s">
        <v>166</v>
      </c>
      <c r="BM435" s="142" t="s">
        <v>553</v>
      </c>
    </row>
    <row r="436" spans="2:65" s="1" customFormat="1" x14ac:dyDescent="0.2">
      <c r="B436" s="32"/>
      <c r="D436" s="144" t="s">
        <v>168</v>
      </c>
      <c r="F436" s="145" t="s">
        <v>554</v>
      </c>
      <c r="I436" s="146"/>
      <c r="L436" s="32"/>
      <c r="M436" s="147"/>
      <c r="T436" s="51"/>
      <c r="AT436" s="17" t="s">
        <v>168</v>
      </c>
      <c r="AU436" s="17" t="s">
        <v>85</v>
      </c>
    </row>
    <row r="437" spans="2:65" s="12" customFormat="1" x14ac:dyDescent="0.2">
      <c r="B437" s="148"/>
      <c r="D437" s="149" t="s">
        <v>175</v>
      </c>
      <c r="E437" s="150" t="s">
        <v>19</v>
      </c>
      <c r="F437" s="151" t="s">
        <v>555</v>
      </c>
      <c r="H437" s="150" t="s">
        <v>19</v>
      </c>
      <c r="I437" s="152"/>
      <c r="L437" s="148"/>
      <c r="M437" s="153"/>
      <c r="T437" s="154"/>
      <c r="AT437" s="150" t="s">
        <v>175</v>
      </c>
      <c r="AU437" s="150" t="s">
        <v>85</v>
      </c>
      <c r="AV437" s="12" t="s">
        <v>83</v>
      </c>
      <c r="AW437" s="12" t="s">
        <v>36</v>
      </c>
      <c r="AX437" s="12" t="s">
        <v>76</v>
      </c>
      <c r="AY437" s="150" t="s">
        <v>159</v>
      </c>
    </row>
    <row r="438" spans="2:65" s="13" customFormat="1" x14ac:dyDescent="0.2">
      <c r="B438" s="155"/>
      <c r="D438" s="149" t="s">
        <v>175</v>
      </c>
      <c r="E438" s="156" t="s">
        <v>19</v>
      </c>
      <c r="F438" s="157" t="s">
        <v>556</v>
      </c>
      <c r="H438" s="158">
        <v>448.76400000000001</v>
      </c>
      <c r="I438" s="159"/>
      <c r="L438" s="155"/>
      <c r="M438" s="160"/>
      <c r="T438" s="161"/>
      <c r="AT438" s="156" t="s">
        <v>175</v>
      </c>
      <c r="AU438" s="156" t="s">
        <v>85</v>
      </c>
      <c r="AV438" s="13" t="s">
        <v>85</v>
      </c>
      <c r="AW438" s="13" t="s">
        <v>36</v>
      </c>
      <c r="AX438" s="13" t="s">
        <v>76</v>
      </c>
      <c r="AY438" s="156" t="s">
        <v>159</v>
      </c>
    </row>
    <row r="439" spans="2:65" s="13" customFormat="1" x14ac:dyDescent="0.2">
      <c r="B439" s="155"/>
      <c r="D439" s="149" t="s">
        <v>175</v>
      </c>
      <c r="E439" s="156" t="s">
        <v>19</v>
      </c>
      <c r="F439" s="157" t="s">
        <v>557</v>
      </c>
      <c r="H439" s="158">
        <v>142.42400000000001</v>
      </c>
      <c r="I439" s="159"/>
      <c r="L439" s="155"/>
      <c r="M439" s="160"/>
      <c r="T439" s="161"/>
      <c r="AT439" s="156" t="s">
        <v>175</v>
      </c>
      <c r="AU439" s="156" t="s">
        <v>85</v>
      </c>
      <c r="AV439" s="13" t="s">
        <v>85</v>
      </c>
      <c r="AW439" s="13" t="s">
        <v>36</v>
      </c>
      <c r="AX439" s="13" t="s">
        <v>76</v>
      </c>
      <c r="AY439" s="156" t="s">
        <v>159</v>
      </c>
    </row>
    <row r="440" spans="2:65" s="13" customFormat="1" x14ac:dyDescent="0.2">
      <c r="B440" s="155"/>
      <c r="D440" s="149" t="s">
        <v>175</v>
      </c>
      <c r="E440" s="156" t="s">
        <v>19</v>
      </c>
      <c r="F440" s="157" t="s">
        <v>558</v>
      </c>
      <c r="H440" s="158">
        <v>61.793999999999997</v>
      </c>
      <c r="I440" s="159"/>
      <c r="L440" s="155"/>
      <c r="M440" s="160"/>
      <c r="T440" s="161"/>
      <c r="AT440" s="156" t="s">
        <v>175</v>
      </c>
      <c r="AU440" s="156" t="s">
        <v>85</v>
      </c>
      <c r="AV440" s="13" t="s">
        <v>85</v>
      </c>
      <c r="AW440" s="13" t="s">
        <v>36</v>
      </c>
      <c r="AX440" s="13" t="s">
        <v>76</v>
      </c>
      <c r="AY440" s="156" t="s">
        <v>159</v>
      </c>
    </row>
    <row r="441" spans="2:65" s="13" customFormat="1" x14ac:dyDescent="0.2">
      <c r="B441" s="155"/>
      <c r="D441" s="149" t="s">
        <v>175</v>
      </c>
      <c r="E441" s="156" t="s">
        <v>19</v>
      </c>
      <c r="F441" s="157" t="s">
        <v>559</v>
      </c>
      <c r="H441" s="158">
        <v>8.6010000000000009</v>
      </c>
      <c r="I441" s="159"/>
      <c r="L441" s="155"/>
      <c r="M441" s="160"/>
      <c r="T441" s="161"/>
      <c r="AT441" s="156" t="s">
        <v>175</v>
      </c>
      <c r="AU441" s="156" t="s">
        <v>85</v>
      </c>
      <c r="AV441" s="13" t="s">
        <v>85</v>
      </c>
      <c r="AW441" s="13" t="s">
        <v>36</v>
      </c>
      <c r="AX441" s="13" t="s">
        <v>76</v>
      </c>
      <c r="AY441" s="156" t="s">
        <v>159</v>
      </c>
    </row>
    <row r="442" spans="2:65" s="13" customFormat="1" x14ac:dyDescent="0.2">
      <c r="B442" s="155"/>
      <c r="D442" s="149" t="s">
        <v>175</v>
      </c>
      <c r="E442" s="156" t="s">
        <v>19</v>
      </c>
      <c r="F442" s="157" t="s">
        <v>560</v>
      </c>
      <c r="H442" s="158">
        <v>50</v>
      </c>
      <c r="I442" s="159"/>
      <c r="L442" s="155"/>
      <c r="M442" s="160"/>
      <c r="T442" s="161"/>
      <c r="AT442" s="156" t="s">
        <v>175</v>
      </c>
      <c r="AU442" s="156" t="s">
        <v>85</v>
      </c>
      <c r="AV442" s="13" t="s">
        <v>85</v>
      </c>
      <c r="AW442" s="13" t="s">
        <v>36</v>
      </c>
      <c r="AX442" s="13" t="s">
        <v>76</v>
      </c>
      <c r="AY442" s="156" t="s">
        <v>159</v>
      </c>
    </row>
    <row r="443" spans="2:65" s="14" customFormat="1" x14ac:dyDescent="0.2">
      <c r="B443" s="162"/>
      <c r="D443" s="149" t="s">
        <v>175</v>
      </c>
      <c r="E443" s="163" t="s">
        <v>19</v>
      </c>
      <c r="F443" s="164" t="s">
        <v>179</v>
      </c>
      <c r="H443" s="165">
        <v>711.58299999999997</v>
      </c>
      <c r="I443" s="166"/>
      <c r="L443" s="162"/>
      <c r="M443" s="167"/>
      <c r="T443" s="168"/>
      <c r="AT443" s="163" t="s">
        <v>175</v>
      </c>
      <c r="AU443" s="163" t="s">
        <v>85</v>
      </c>
      <c r="AV443" s="14" t="s">
        <v>166</v>
      </c>
      <c r="AW443" s="14" t="s">
        <v>36</v>
      </c>
      <c r="AX443" s="14" t="s">
        <v>83</v>
      </c>
      <c r="AY443" s="163" t="s">
        <v>159</v>
      </c>
    </row>
    <row r="444" spans="2:65" s="1" customFormat="1" ht="16.5" customHeight="1" x14ac:dyDescent="0.2">
      <c r="B444" s="32"/>
      <c r="C444" s="131">
        <v>58</v>
      </c>
      <c r="D444" s="131" t="s">
        <v>161</v>
      </c>
      <c r="E444" s="132" t="s">
        <v>562</v>
      </c>
      <c r="F444" s="133" t="s">
        <v>563</v>
      </c>
      <c r="G444" s="134" t="s">
        <v>164</v>
      </c>
      <c r="H444" s="135">
        <v>5.9180000000000001</v>
      </c>
      <c r="I444" s="136"/>
      <c r="J444" s="137">
        <f>ROUND(I444*H444,2)</f>
        <v>0</v>
      </c>
      <c r="K444" s="133" t="s">
        <v>165</v>
      </c>
      <c r="L444" s="32"/>
      <c r="M444" s="138" t="s">
        <v>19</v>
      </c>
      <c r="N444" s="139" t="s">
        <v>47</v>
      </c>
      <c r="P444" s="140">
        <f>O444*H444</f>
        <v>0</v>
      </c>
      <c r="Q444" s="140">
        <v>3.8199999999999998E-2</v>
      </c>
      <c r="R444" s="140">
        <f>Q444*H444</f>
        <v>0.22606759999999998</v>
      </c>
      <c r="S444" s="140">
        <v>0</v>
      </c>
      <c r="T444" s="141">
        <f>S444*H444</f>
        <v>0</v>
      </c>
      <c r="AR444" s="142" t="s">
        <v>166</v>
      </c>
      <c r="AT444" s="142" t="s">
        <v>161</v>
      </c>
      <c r="AU444" s="142" t="s">
        <v>85</v>
      </c>
      <c r="AY444" s="17" t="s">
        <v>159</v>
      </c>
      <c r="BE444" s="143">
        <f>IF(N444="základní",J444,0)</f>
        <v>0</v>
      </c>
      <c r="BF444" s="143">
        <f>IF(N444="snížená",J444,0)</f>
        <v>0</v>
      </c>
      <c r="BG444" s="143">
        <f>IF(N444="zákl. přenesená",J444,0)</f>
        <v>0</v>
      </c>
      <c r="BH444" s="143">
        <f>IF(N444="sníž. přenesená",J444,0)</f>
        <v>0</v>
      </c>
      <c r="BI444" s="143">
        <f>IF(N444="nulová",J444,0)</f>
        <v>0</v>
      </c>
      <c r="BJ444" s="17" t="s">
        <v>83</v>
      </c>
      <c r="BK444" s="143">
        <f>ROUND(I444*H444,2)</f>
        <v>0</v>
      </c>
      <c r="BL444" s="17" t="s">
        <v>166</v>
      </c>
      <c r="BM444" s="142" t="s">
        <v>564</v>
      </c>
    </row>
    <row r="445" spans="2:65" s="1" customFormat="1" x14ac:dyDescent="0.2">
      <c r="B445" s="32"/>
      <c r="D445" s="144" t="s">
        <v>168</v>
      </c>
      <c r="F445" s="145" t="s">
        <v>565</v>
      </c>
      <c r="I445" s="146"/>
      <c r="L445" s="32"/>
      <c r="M445" s="147"/>
      <c r="T445" s="51"/>
      <c r="AT445" s="17" t="s">
        <v>168</v>
      </c>
      <c r="AU445" s="17" t="s">
        <v>85</v>
      </c>
    </row>
    <row r="446" spans="2:65" s="1" customFormat="1" ht="21.75" customHeight="1" x14ac:dyDescent="0.2">
      <c r="B446" s="32"/>
      <c r="C446" s="131">
        <v>59</v>
      </c>
      <c r="D446" s="131" t="s">
        <v>161</v>
      </c>
      <c r="E446" s="132" t="s">
        <v>567</v>
      </c>
      <c r="F446" s="133" t="s">
        <v>568</v>
      </c>
      <c r="G446" s="134" t="s">
        <v>345</v>
      </c>
      <c r="H446" s="135">
        <v>1</v>
      </c>
      <c r="I446" s="136"/>
      <c r="J446" s="137">
        <f>ROUND(I446*H446,2)</f>
        <v>0</v>
      </c>
      <c r="K446" s="133" t="s">
        <v>165</v>
      </c>
      <c r="L446" s="32"/>
      <c r="M446" s="138" t="s">
        <v>19</v>
      </c>
      <c r="N446" s="139" t="s">
        <v>47</v>
      </c>
      <c r="P446" s="140">
        <f>O446*H446</f>
        <v>0</v>
      </c>
      <c r="Q446" s="140">
        <v>0.1575</v>
      </c>
      <c r="R446" s="140">
        <f>Q446*H446</f>
        <v>0.1575</v>
      </c>
      <c r="S446" s="140">
        <v>0</v>
      </c>
      <c r="T446" s="141">
        <f>S446*H446</f>
        <v>0</v>
      </c>
      <c r="AR446" s="142" t="s">
        <v>166</v>
      </c>
      <c r="AT446" s="142" t="s">
        <v>161</v>
      </c>
      <c r="AU446" s="142" t="s">
        <v>85</v>
      </c>
      <c r="AY446" s="17" t="s">
        <v>159</v>
      </c>
      <c r="BE446" s="143">
        <f>IF(N446="základní",J446,0)</f>
        <v>0</v>
      </c>
      <c r="BF446" s="143">
        <f>IF(N446="snížená",J446,0)</f>
        <v>0</v>
      </c>
      <c r="BG446" s="143">
        <f>IF(N446="zákl. přenesená",J446,0)</f>
        <v>0</v>
      </c>
      <c r="BH446" s="143">
        <f>IF(N446="sníž. přenesená",J446,0)</f>
        <v>0</v>
      </c>
      <c r="BI446" s="143">
        <f>IF(N446="nulová",J446,0)</f>
        <v>0</v>
      </c>
      <c r="BJ446" s="17" t="s">
        <v>83</v>
      </c>
      <c r="BK446" s="143">
        <f>ROUND(I446*H446,2)</f>
        <v>0</v>
      </c>
      <c r="BL446" s="17" t="s">
        <v>166</v>
      </c>
      <c r="BM446" s="142" t="s">
        <v>569</v>
      </c>
    </row>
    <row r="447" spans="2:65" s="1" customFormat="1" x14ac:dyDescent="0.2">
      <c r="B447" s="32"/>
      <c r="D447" s="144" t="s">
        <v>168</v>
      </c>
      <c r="F447" s="145" t="s">
        <v>570</v>
      </c>
      <c r="I447" s="146"/>
      <c r="L447" s="32"/>
      <c r="M447" s="147"/>
      <c r="T447" s="51"/>
      <c r="AT447" s="17" t="s">
        <v>168</v>
      </c>
      <c r="AU447" s="17" t="s">
        <v>85</v>
      </c>
    </row>
    <row r="448" spans="2:65" s="1" customFormat="1" ht="16.5" customHeight="1" x14ac:dyDescent="0.2">
      <c r="B448" s="32"/>
      <c r="C448" s="131">
        <v>60</v>
      </c>
      <c r="D448" s="131" t="s">
        <v>161</v>
      </c>
      <c r="E448" s="132" t="s">
        <v>572</v>
      </c>
      <c r="F448" s="133" t="s">
        <v>573</v>
      </c>
      <c r="G448" s="134" t="s">
        <v>164</v>
      </c>
      <c r="H448" s="135">
        <v>5.9649999999999999</v>
      </c>
      <c r="I448" s="136"/>
      <c r="J448" s="137">
        <f>ROUND(I448*H448,2)</f>
        <v>0</v>
      </c>
      <c r="K448" s="133" t="s">
        <v>165</v>
      </c>
      <c r="L448" s="32"/>
      <c r="M448" s="138" t="s">
        <v>19</v>
      </c>
      <c r="N448" s="139" t="s">
        <v>47</v>
      </c>
      <c r="P448" s="140">
        <f>O448*H448</f>
        <v>0</v>
      </c>
      <c r="Q448" s="140">
        <v>3.0450000000000001E-2</v>
      </c>
      <c r="R448" s="140">
        <f>Q448*H448</f>
        <v>0.18163425</v>
      </c>
      <c r="S448" s="140">
        <v>0</v>
      </c>
      <c r="T448" s="141">
        <f>S448*H448</f>
        <v>0</v>
      </c>
      <c r="AR448" s="142" t="s">
        <v>166</v>
      </c>
      <c r="AT448" s="142" t="s">
        <v>161</v>
      </c>
      <c r="AU448" s="142" t="s">
        <v>85</v>
      </c>
      <c r="AY448" s="17" t="s">
        <v>159</v>
      </c>
      <c r="BE448" s="143">
        <f>IF(N448="základní",J448,0)</f>
        <v>0</v>
      </c>
      <c r="BF448" s="143">
        <f>IF(N448="snížená",J448,0)</f>
        <v>0</v>
      </c>
      <c r="BG448" s="143">
        <f>IF(N448="zákl. přenesená",J448,0)</f>
        <v>0</v>
      </c>
      <c r="BH448" s="143">
        <f>IF(N448="sníž. přenesená",J448,0)</f>
        <v>0</v>
      </c>
      <c r="BI448" s="143">
        <f>IF(N448="nulová",J448,0)</f>
        <v>0</v>
      </c>
      <c r="BJ448" s="17" t="s">
        <v>83</v>
      </c>
      <c r="BK448" s="143">
        <f>ROUND(I448*H448,2)</f>
        <v>0</v>
      </c>
      <c r="BL448" s="17" t="s">
        <v>166</v>
      </c>
      <c r="BM448" s="142" t="s">
        <v>574</v>
      </c>
    </row>
    <row r="449" spans="2:65" s="1" customFormat="1" x14ac:dyDescent="0.2">
      <c r="B449" s="32"/>
      <c r="D449" s="144" t="s">
        <v>168</v>
      </c>
      <c r="F449" s="145" t="s">
        <v>575</v>
      </c>
      <c r="I449" s="146"/>
      <c r="L449" s="32"/>
      <c r="M449" s="147"/>
      <c r="T449" s="51"/>
      <c r="AT449" s="17" t="s">
        <v>168</v>
      </c>
      <c r="AU449" s="17" t="s">
        <v>85</v>
      </c>
    </row>
    <row r="450" spans="2:65" s="12" customFormat="1" x14ac:dyDescent="0.2">
      <c r="B450" s="148"/>
      <c r="D450" s="149" t="s">
        <v>175</v>
      </c>
      <c r="E450" s="150" t="s">
        <v>19</v>
      </c>
      <c r="F450" s="151" t="s">
        <v>227</v>
      </c>
      <c r="H450" s="150" t="s">
        <v>19</v>
      </c>
      <c r="I450" s="152"/>
      <c r="L450" s="148"/>
      <c r="M450" s="153"/>
      <c r="T450" s="154"/>
      <c r="AT450" s="150" t="s">
        <v>175</v>
      </c>
      <c r="AU450" s="150" t="s">
        <v>85</v>
      </c>
      <c r="AV450" s="12" t="s">
        <v>83</v>
      </c>
      <c r="AW450" s="12" t="s">
        <v>36</v>
      </c>
      <c r="AX450" s="12" t="s">
        <v>76</v>
      </c>
      <c r="AY450" s="150" t="s">
        <v>159</v>
      </c>
    </row>
    <row r="451" spans="2:65" s="12" customFormat="1" x14ac:dyDescent="0.2">
      <c r="B451" s="148"/>
      <c r="D451" s="149" t="s">
        <v>175</v>
      </c>
      <c r="E451" s="150" t="s">
        <v>19</v>
      </c>
      <c r="F451" s="151" t="s">
        <v>294</v>
      </c>
      <c r="H451" s="150" t="s">
        <v>19</v>
      </c>
      <c r="I451" s="152"/>
      <c r="L451" s="148"/>
      <c r="M451" s="153"/>
      <c r="T451" s="154"/>
      <c r="AT451" s="150" t="s">
        <v>175</v>
      </c>
      <c r="AU451" s="150" t="s">
        <v>85</v>
      </c>
      <c r="AV451" s="12" t="s">
        <v>83</v>
      </c>
      <c r="AW451" s="12" t="s">
        <v>36</v>
      </c>
      <c r="AX451" s="12" t="s">
        <v>76</v>
      </c>
      <c r="AY451" s="150" t="s">
        <v>159</v>
      </c>
    </row>
    <row r="452" spans="2:65" s="13" customFormat="1" x14ac:dyDescent="0.2">
      <c r="B452" s="155"/>
      <c r="D452" s="149" t="s">
        <v>175</v>
      </c>
      <c r="E452" s="156" t="s">
        <v>19</v>
      </c>
      <c r="F452" s="157" t="s">
        <v>576</v>
      </c>
      <c r="H452" s="158">
        <v>4.9450000000000003</v>
      </c>
      <c r="I452" s="159"/>
      <c r="L452" s="155"/>
      <c r="M452" s="160"/>
      <c r="T452" s="161"/>
      <c r="AT452" s="156" t="s">
        <v>175</v>
      </c>
      <c r="AU452" s="156" t="s">
        <v>85</v>
      </c>
      <c r="AV452" s="13" t="s">
        <v>85</v>
      </c>
      <c r="AW452" s="13" t="s">
        <v>36</v>
      </c>
      <c r="AX452" s="13" t="s">
        <v>76</v>
      </c>
      <c r="AY452" s="156" t="s">
        <v>159</v>
      </c>
    </row>
    <row r="453" spans="2:65" s="12" customFormat="1" x14ac:dyDescent="0.2">
      <c r="B453" s="148"/>
      <c r="D453" s="149" t="s">
        <v>175</v>
      </c>
      <c r="E453" s="150" t="s">
        <v>19</v>
      </c>
      <c r="F453" s="151" t="s">
        <v>235</v>
      </c>
      <c r="H453" s="150" t="s">
        <v>19</v>
      </c>
      <c r="I453" s="152"/>
      <c r="L453" s="148"/>
      <c r="M453" s="153"/>
      <c r="T453" s="154"/>
      <c r="AT453" s="150" t="s">
        <v>175</v>
      </c>
      <c r="AU453" s="150" t="s">
        <v>85</v>
      </c>
      <c r="AV453" s="12" t="s">
        <v>83</v>
      </c>
      <c r="AW453" s="12" t="s">
        <v>36</v>
      </c>
      <c r="AX453" s="12" t="s">
        <v>76</v>
      </c>
      <c r="AY453" s="150" t="s">
        <v>159</v>
      </c>
    </row>
    <row r="454" spans="2:65" s="12" customFormat="1" x14ac:dyDescent="0.2">
      <c r="B454" s="148"/>
      <c r="D454" s="149" t="s">
        <v>175</v>
      </c>
      <c r="E454" s="150" t="s">
        <v>19</v>
      </c>
      <c r="F454" s="151" t="s">
        <v>177</v>
      </c>
      <c r="H454" s="150" t="s">
        <v>19</v>
      </c>
      <c r="I454" s="152"/>
      <c r="L454" s="148"/>
      <c r="M454" s="153"/>
      <c r="T454" s="154"/>
      <c r="AT454" s="150" t="s">
        <v>175</v>
      </c>
      <c r="AU454" s="150" t="s">
        <v>85</v>
      </c>
      <c r="AV454" s="12" t="s">
        <v>83</v>
      </c>
      <c r="AW454" s="12" t="s">
        <v>36</v>
      </c>
      <c r="AX454" s="12" t="s">
        <v>76</v>
      </c>
      <c r="AY454" s="150" t="s">
        <v>159</v>
      </c>
    </row>
    <row r="455" spans="2:65" s="13" customFormat="1" x14ac:dyDescent="0.2">
      <c r="B455" s="155"/>
      <c r="D455" s="149" t="s">
        <v>175</v>
      </c>
      <c r="E455" s="156" t="s">
        <v>19</v>
      </c>
      <c r="F455" s="157" t="s">
        <v>577</v>
      </c>
      <c r="H455" s="158">
        <v>1.02</v>
      </c>
      <c r="I455" s="159"/>
      <c r="L455" s="155"/>
      <c r="M455" s="160"/>
      <c r="T455" s="161"/>
      <c r="AT455" s="156" t="s">
        <v>175</v>
      </c>
      <c r="AU455" s="156" t="s">
        <v>85</v>
      </c>
      <c r="AV455" s="13" t="s">
        <v>85</v>
      </c>
      <c r="AW455" s="13" t="s">
        <v>36</v>
      </c>
      <c r="AX455" s="13" t="s">
        <v>76</v>
      </c>
      <c r="AY455" s="156" t="s">
        <v>159</v>
      </c>
    </row>
    <row r="456" spans="2:65" s="14" customFormat="1" x14ac:dyDescent="0.2">
      <c r="B456" s="162"/>
      <c r="D456" s="149" t="s">
        <v>175</v>
      </c>
      <c r="E456" s="163" t="s">
        <v>19</v>
      </c>
      <c r="F456" s="164" t="s">
        <v>179</v>
      </c>
      <c r="H456" s="165">
        <v>5.9649999999999999</v>
      </c>
      <c r="I456" s="166"/>
      <c r="L456" s="162"/>
      <c r="M456" s="167"/>
      <c r="T456" s="168"/>
      <c r="AT456" s="163" t="s">
        <v>175</v>
      </c>
      <c r="AU456" s="163" t="s">
        <v>85</v>
      </c>
      <c r="AV456" s="14" t="s">
        <v>166</v>
      </c>
      <c r="AW456" s="14" t="s">
        <v>36</v>
      </c>
      <c r="AX456" s="14" t="s">
        <v>83</v>
      </c>
      <c r="AY456" s="163" t="s">
        <v>159</v>
      </c>
    </row>
    <row r="457" spans="2:65" s="1" customFormat="1" ht="24.15" customHeight="1" x14ac:dyDescent="0.2">
      <c r="B457" s="32"/>
      <c r="C457" s="131">
        <v>61</v>
      </c>
      <c r="D457" s="131" t="s">
        <v>161</v>
      </c>
      <c r="E457" s="132" t="s">
        <v>579</v>
      </c>
      <c r="F457" s="133" t="s">
        <v>580</v>
      </c>
      <c r="G457" s="134" t="s">
        <v>164</v>
      </c>
      <c r="H457" s="135">
        <v>32.003</v>
      </c>
      <c r="I457" s="136"/>
      <c r="J457" s="137">
        <f>ROUND(I457*H457,2)</f>
        <v>0</v>
      </c>
      <c r="K457" s="133" t="s">
        <v>165</v>
      </c>
      <c r="L457" s="32"/>
      <c r="M457" s="138" t="s">
        <v>19</v>
      </c>
      <c r="N457" s="139" t="s">
        <v>47</v>
      </c>
      <c r="P457" s="140">
        <f>O457*H457</f>
        <v>0</v>
      </c>
      <c r="Q457" s="140">
        <v>1.54E-2</v>
      </c>
      <c r="R457" s="140">
        <f>Q457*H457</f>
        <v>0.49284620000000001</v>
      </c>
      <c r="S457" s="140">
        <v>0</v>
      </c>
      <c r="T457" s="141">
        <f>S457*H457</f>
        <v>0</v>
      </c>
      <c r="AR457" s="142" t="s">
        <v>166</v>
      </c>
      <c r="AT457" s="142" t="s">
        <v>161</v>
      </c>
      <c r="AU457" s="142" t="s">
        <v>85</v>
      </c>
      <c r="AY457" s="17" t="s">
        <v>159</v>
      </c>
      <c r="BE457" s="143">
        <f>IF(N457="základní",J457,0)</f>
        <v>0</v>
      </c>
      <c r="BF457" s="143">
        <f>IF(N457="snížená",J457,0)</f>
        <v>0</v>
      </c>
      <c r="BG457" s="143">
        <f>IF(N457="zákl. přenesená",J457,0)</f>
        <v>0</v>
      </c>
      <c r="BH457" s="143">
        <f>IF(N457="sníž. přenesená",J457,0)</f>
        <v>0</v>
      </c>
      <c r="BI457" s="143">
        <f>IF(N457="nulová",J457,0)</f>
        <v>0</v>
      </c>
      <c r="BJ457" s="17" t="s">
        <v>83</v>
      </c>
      <c r="BK457" s="143">
        <f>ROUND(I457*H457,2)</f>
        <v>0</v>
      </c>
      <c r="BL457" s="17" t="s">
        <v>166</v>
      </c>
      <c r="BM457" s="142" t="s">
        <v>581</v>
      </c>
    </row>
    <row r="458" spans="2:65" s="1" customFormat="1" x14ac:dyDescent="0.2">
      <c r="B458" s="32"/>
      <c r="D458" s="144" t="s">
        <v>168</v>
      </c>
      <c r="F458" s="145" t="s">
        <v>582</v>
      </c>
      <c r="I458" s="146"/>
      <c r="L458" s="32"/>
      <c r="M458" s="147"/>
      <c r="T458" s="51"/>
      <c r="AT458" s="17" t="s">
        <v>168</v>
      </c>
      <c r="AU458" s="17" t="s">
        <v>85</v>
      </c>
    </row>
    <row r="459" spans="2:65" s="1" customFormat="1" ht="24.15" customHeight="1" x14ac:dyDescent="0.2">
      <c r="B459" s="32"/>
      <c r="C459" s="131">
        <v>62</v>
      </c>
      <c r="D459" s="131" t="s">
        <v>161</v>
      </c>
      <c r="E459" s="132" t="s">
        <v>584</v>
      </c>
      <c r="F459" s="133" t="s">
        <v>585</v>
      </c>
      <c r="G459" s="134" t="s">
        <v>172</v>
      </c>
      <c r="H459" s="135">
        <v>1.661</v>
      </c>
      <c r="I459" s="136"/>
      <c r="J459" s="137">
        <f>ROUND(I459*H459,2)</f>
        <v>0</v>
      </c>
      <c r="K459" s="133" t="s">
        <v>165</v>
      </c>
      <c r="L459" s="32"/>
      <c r="M459" s="138" t="s">
        <v>19</v>
      </c>
      <c r="N459" s="139" t="s">
        <v>47</v>
      </c>
      <c r="P459" s="140">
        <f>O459*H459</f>
        <v>0</v>
      </c>
      <c r="Q459" s="140">
        <v>2.2563399999999998</v>
      </c>
      <c r="R459" s="140">
        <f>Q459*H459</f>
        <v>3.7477807399999996</v>
      </c>
      <c r="S459" s="140">
        <v>0</v>
      </c>
      <c r="T459" s="141">
        <f>S459*H459</f>
        <v>0</v>
      </c>
      <c r="AR459" s="142" t="s">
        <v>166</v>
      </c>
      <c r="AT459" s="142" t="s">
        <v>161</v>
      </c>
      <c r="AU459" s="142" t="s">
        <v>85</v>
      </c>
      <c r="AY459" s="17" t="s">
        <v>159</v>
      </c>
      <c r="BE459" s="143">
        <f>IF(N459="základní",J459,0)</f>
        <v>0</v>
      </c>
      <c r="BF459" s="143">
        <f>IF(N459="snížená",J459,0)</f>
        <v>0</v>
      </c>
      <c r="BG459" s="143">
        <f>IF(N459="zákl. přenesená",J459,0)</f>
        <v>0</v>
      </c>
      <c r="BH459" s="143">
        <f>IF(N459="sníž. přenesená",J459,0)</f>
        <v>0</v>
      </c>
      <c r="BI459" s="143">
        <f>IF(N459="nulová",J459,0)</f>
        <v>0</v>
      </c>
      <c r="BJ459" s="17" t="s">
        <v>83</v>
      </c>
      <c r="BK459" s="143">
        <f>ROUND(I459*H459,2)</f>
        <v>0</v>
      </c>
      <c r="BL459" s="17" t="s">
        <v>166</v>
      </c>
      <c r="BM459" s="142" t="s">
        <v>586</v>
      </c>
    </row>
    <row r="460" spans="2:65" s="1" customFormat="1" x14ac:dyDescent="0.2">
      <c r="B460" s="32"/>
      <c r="D460" s="144" t="s">
        <v>168</v>
      </c>
      <c r="F460" s="145" t="s">
        <v>587</v>
      </c>
      <c r="I460" s="146"/>
      <c r="L460" s="32"/>
      <c r="M460" s="147"/>
      <c r="T460" s="51"/>
      <c r="AT460" s="17" t="s">
        <v>168</v>
      </c>
      <c r="AU460" s="17" t="s">
        <v>85</v>
      </c>
    </row>
    <row r="461" spans="2:65" s="12" customFormat="1" x14ac:dyDescent="0.2">
      <c r="B461" s="148"/>
      <c r="D461" s="149" t="s">
        <v>175</v>
      </c>
      <c r="E461" s="150" t="s">
        <v>19</v>
      </c>
      <c r="F461" s="151" t="s">
        <v>272</v>
      </c>
      <c r="H461" s="150" t="s">
        <v>19</v>
      </c>
      <c r="I461" s="152"/>
      <c r="L461" s="148"/>
      <c r="M461" s="153"/>
      <c r="T461" s="154"/>
      <c r="AT461" s="150" t="s">
        <v>175</v>
      </c>
      <c r="AU461" s="150" t="s">
        <v>85</v>
      </c>
      <c r="AV461" s="12" t="s">
        <v>83</v>
      </c>
      <c r="AW461" s="12" t="s">
        <v>36</v>
      </c>
      <c r="AX461" s="12" t="s">
        <v>76</v>
      </c>
      <c r="AY461" s="150" t="s">
        <v>159</v>
      </c>
    </row>
    <row r="462" spans="2:65" s="12" customFormat="1" x14ac:dyDescent="0.2">
      <c r="B462" s="148"/>
      <c r="D462" s="149" t="s">
        <v>175</v>
      </c>
      <c r="E462" s="150" t="s">
        <v>19</v>
      </c>
      <c r="F462" s="151" t="s">
        <v>273</v>
      </c>
      <c r="H462" s="150" t="s">
        <v>19</v>
      </c>
      <c r="I462" s="152"/>
      <c r="L462" s="148"/>
      <c r="M462" s="153"/>
      <c r="T462" s="154"/>
      <c r="AT462" s="150" t="s">
        <v>175</v>
      </c>
      <c r="AU462" s="150" t="s">
        <v>85</v>
      </c>
      <c r="AV462" s="12" t="s">
        <v>83</v>
      </c>
      <c r="AW462" s="12" t="s">
        <v>36</v>
      </c>
      <c r="AX462" s="12" t="s">
        <v>76</v>
      </c>
      <c r="AY462" s="150" t="s">
        <v>159</v>
      </c>
    </row>
    <row r="463" spans="2:65" s="13" customFormat="1" x14ac:dyDescent="0.2">
      <c r="B463" s="155"/>
      <c r="D463" s="149" t="s">
        <v>175</v>
      </c>
      <c r="E463" s="156" t="s">
        <v>19</v>
      </c>
      <c r="F463" s="157" t="s">
        <v>588</v>
      </c>
      <c r="H463" s="158">
        <v>0.83899999999999997</v>
      </c>
      <c r="I463" s="159"/>
      <c r="L463" s="155"/>
      <c r="M463" s="160"/>
      <c r="T463" s="161"/>
      <c r="AT463" s="156" t="s">
        <v>175</v>
      </c>
      <c r="AU463" s="156" t="s">
        <v>85</v>
      </c>
      <c r="AV463" s="13" t="s">
        <v>85</v>
      </c>
      <c r="AW463" s="13" t="s">
        <v>36</v>
      </c>
      <c r="AX463" s="13" t="s">
        <v>76</v>
      </c>
      <c r="AY463" s="156" t="s">
        <v>159</v>
      </c>
    </row>
    <row r="464" spans="2:65" s="12" customFormat="1" x14ac:dyDescent="0.2">
      <c r="B464" s="148"/>
      <c r="D464" s="149" t="s">
        <v>175</v>
      </c>
      <c r="E464" s="150" t="s">
        <v>19</v>
      </c>
      <c r="F464" s="151" t="s">
        <v>589</v>
      </c>
      <c r="H464" s="150" t="s">
        <v>19</v>
      </c>
      <c r="I464" s="152"/>
      <c r="L464" s="148"/>
      <c r="M464" s="153"/>
      <c r="T464" s="154"/>
      <c r="AT464" s="150" t="s">
        <v>175</v>
      </c>
      <c r="AU464" s="150" t="s">
        <v>85</v>
      </c>
      <c r="AV464" s="12" t="s">
        <v>83</v>
      </c>
      <c r="AW464" s="12" t="s">
        <v>36</v>
      </c>
      <c r="AX464" s="12" t="s">
        <v>76</v>
      </c>
      <c r="AY464" s="150" t="s">
        <v>159</v>
      </c>
    </row>
    <row r="465" spans="2:65" s="13" customFormat="1" x14ac:dyDescent="0.2">
      <c r="B465" s="155"/>
      <c r="D465" s="149" t="s">
        <v>175</v>
      </c>
      <c r="E465" s="156" t="s">
        <v>19</v>
      </c>
      <c r="F465" s="157" t="s">
        <v>590</v>
      </c>
      <c r="H465" s="158">
        <v>0.28899999999999998</v>
      </c>
      <c r="I465" s="159"/>
      <c r="L465" s="155"/>
      <c r="M465" s="160"/>
      <c r="T465" s="161"/>
      <c r="AT465" s="156" t="s">
        <v>175</v>
      </c>
      <c r="AU465" s="156" t="s">
        <v>85</v>
      </c>
      <c r="AV465" s="13" t="s">
        <v>85</v>
      </c>
      <c r="AW465" s="13" t="s">
        <v>36</v>
      </c>
      <c r="AX465" s="13" t="s">
        <v>76</v>
      </c>
      <c r="AY465" s="156" t="s">
        <v>159</v>
      </c>
    </row>
    <row r="466" spans="2:65" s="12" customFormat="1" x14ac:dyDescent="0.2">
      <c r="B466" s="148"/>
      <c r="D466" s="149" t="s">
        <v>175</v>
      </c>
      <c r="E466" s="150" t="s">
        <v>19</v>
      </c>
      <c r="F466" s="151" t="s">
        <v>235</v>
      </c>
      <c r="H466" s="150" t="s">
        <v>19</v>
      </c>
      <c r="I466" s="152"/>
      <c r="L466" s="148"/>
      <c r="M466" s="153"/>
      <c r="T466" s="154"/>
      <c r="AT466" s="150" t="s">
        <v>175</v>
      </c>
      <c r="AU466" s="150" t="s">
        <v>85</v>
      </c>
      <c r="AV466" s="12" t="s">
        <v>83</v>
      </c>
      <c r="AW466" s="12" t="s">
        <v>36</v>
      </c>
      <c r="AX466" s="12" t="s">
        <v>76</v>
      </c>
      <c r="AY466" s="150" t="s">
        <v>159</v>
      </c>
    </row>
    <row r="467" spans="2:65" s="12" customFormat="1" x14ac:dyDescent="0.2">
      <c r="B467" s="148"/>
      <c r="D467" s="149" t="s">
        <v>175</v>
      </c>
      <c r="E467" s="150" t="s">
        <v>19</v>
      </c>
      <c r="F467" s="151" t="s">
        <v>177</v>
      </c>
      <c r="H467" s="150" t="s">
        <v>19</v>
      </c>
      <c r="I467" s="152"/>
      <c r="L467" s="148"/>
      <c r="M467" s="153"/>
      <c r="T467" s="154"/>
      <c r="AT467" s="150" t="s">
        <v>175</v>
      </c>
      <c r="AU467" s="150" t="s">
        <v>85</v>
      </c>
      <c r="AV467" s="12" t="s">
        <v>83</v>
      </c>
      <c r="AW467" s="12" t="s">
        <v>36</v>
      </c>
      <c r="AX467" s="12" t="s">
        <v>76</v>
      </c>
      <c r="AY467" s="150" t="s">
        <v>159</v>
      </c>
    </row>
    <row r="468" spans="2:65" s="13" customFormat="1" x14ac:dyDescent="0.2">
      <c r="B468" s="155"/>
      <c r="D468" s="149" t="s">
        <v>175</v>
      </c>
      <c r="E468" s="156" t="s">
        <v>19</v>
      </c>
      <c r="F468" s="157" t="s">
        <v>591</v>
      </c>
      <c r="H468" s="158">
        <v>0.53300000000000003</v>
      </c>
      <c r="I468" s="159"/>
      <c r="L468" s="155"/>
      <c r="M468" s="160"/>
      <c r="T468" s="161"/>
      <c r="AT468" s="156" t="s">
        <v>175</v>
      </c>
      <c r="AU468" s="156" t="s">
        <v>85</v>
      </c>
      <c r="AV468" s="13" t="s">
        <v>85</v>
      </c>
      <c r="AW468" s="13" t="s">
        <v>36</v>
      </c>
      <c r="AX468" s="13" t="s">
        <v>76</v>
      </c>
      <c r="AY468" s="156" t="s">
        <v>159</v>
      </c>
    </row>
    <row r="469" spans="2:65" s="14" customFormat="1" x14ac:dyDescent="0.2">
      <c r="B469" s="162"/>
      <c r="D469" s="149" t="s">
        <v>175</v>
      </c>
      <c r="E469" s="163" t="s">
        <v>19</v>
      </c>
      <c r="F469" s="164" t="s">
        <v>179</v>
      </c>
      <c r="H469" s="165">
        <v>1.661</v>
      </c>
      <c r="I469" s="166"/>
      <c r="L469" s="162"/>
      <c r="M469" s="167"/>
      <c r="T469" s="168"/>
      <c r="AT469" s="163" t="s">
        <v>175</v>
      </c>
      <c r="AU469" s="163" t="s">
        <v>85</v>
      </c>
      <c r="AV469" s="14" t="s">
        <v>166</v>
      </c>
      <c r="AW469" s="14" t="s">
        <v>36</v>
      </c>
      <c r="AX469" s="14" t="s">
        <v>83</v>
      </c>
      <c r="AY469" s="163" t="s">
        <v>159</v>
      </c>
    </row>
    <row r="470" spans="2:65" s="1" customFormat="1" ht="24.15" customHeight="1" x14ac:dyDescent="0.2">
      <c r="B470" s="32"/>
      <c r="C470" s="131">
        <v>63</v>
      </c>
      <c r="D470" s="131" t="s">
        <v>161</v>
      </c>
      <c r="E470" s="132" t="s">
        <v>593</v>
      </c>
      <c r="F470" s="133" t="s">
        <v>594</v>
      </c>
      <c r="G470" s="134" t="s">
        <v>345</v>
      </c>
      <c r="H470" s="135">
        <v>4</v>
      </c>
      <c r="I470" s="136"/>
      <c r="J470" s="137">
        <f>ROUND(I470*H470,2)</f>
        <v>0</v>
      </c>
      <c r="K470" s="133" t="s">
        <v>165</v>
      </c>
      <c r="L470" s="32"/>
      <c r="M470" s="138" t="s">
        <v>19</v>
      </c>
      <c r="N470" s="139" t="s">
        <v>47</v>
      </c>
      <c r="P470" s="140">
        <f>O470*H470</f>
        <v>0</v>
      </c>
      <c r="Q470" s="140">
        <v>0.44169999999999998</v>
      </c>
      <c r="R470" s="140">
        <f>Q470*H470</f>
        <v>1.7667999999999999</v>
      </c>
      <c r="S470" s="140">
        <v>0</v>
      </c>
      <c r="T470" s="141">
        <f>S470*H470</f>
        <v>0</v>
      </c>
      <c r="AR470" s="142" t="s">
        <v>166</v>
      </c>
      <c r="AT470" s="142" t="s">
        <v>161</v>
      </c>
      <c r="AU470" s="142" t="s">
        <v>85</v>
      </c>
      <c r="AY470" s="17" t="s">
        <v>159</v>
      </c>
      <c r="BE470" s="143">
        <f>IF(N470="základní",J470,0)</f>
        <v>0</v>
      </c>
      <c r="BF470" s="143">
        <f>IF(N470="snížená",J470,0)</f>
        <v>0</v>
      </c>
      <c r="BG470" s="143">
        <f>IF(N470="zákl. přenesená",J470,0)</f>
        <v>0</v>
      </c>
      <c r="BH470" s="143">
        <f>IF(N470="sníž. přenesená",J470,0)</f>
        <v>0</v>
      </c>
      <c r="BI470" s="143">
        <f>IF(N470="nulová",J470,0)</f>
        <v>0</v>
      </c>
      <c r="BJ470" s="17" t="s">
        <v>83</v>
      </c>
      <c r="BK470" s="143">
        <f>ROUND(I470*H470,2)</f>
        <v>0</v>
      </c>
      <c r="BL470" s="17" t="s">
        <v>166</v>
      </c>
      <c r="BM470" s="142" t="s">
        <v>595</v>
      </c>
    </row>
    <row r="471" spans="2:65" s="1" customFormat="1" x14ac:dyDescent="0.2">
      <c r="B471" s="32"/>
      <c r="D471" s="144" t="s">
        <v>168</v>
      </c>
      <c r="F471" s="145" t="s">
        <v>596</v>
      </c>
      <c r="I471" s="146"/>
      <c r="L471" s="32"/>
      <c r="M471" s="147"/>
      <c r="T471" s="51"/>
      <c r="AT471" s="17" t="s">
        <v>168</v>
      </c>
      <c r="AU471" s="17" t="s">
        <v>85</v>
      </c>
    </row>
    <row r="472" spans="2:65" s="1" customFormat="1" ht="21.75" customHeight="1" x14ac:dyDescent="0.2">
      <c r="B472" s="32"/>
      <c r="C472" s="170">
        <v>64</v>
      </c>
      <c r="D472" s="170" t="s">
        <v>467</v>
      </c>
      <c r="E472" s="171" t="s">
        <v>598</v>
      </c>
      <c r="F472" s="172" t="s">
        <v>599</v>
      </c>
      <c r="G472" s="173" t="s">
        <v>345</v>
      </c>
      <c r="H472" s="174">
        <v>1</v>
      </c>
      <c r="I472" s="175"/>
      <c r="J472" s="176">
        <f>ROUND(I472*H472,2)</f>
        <v>0</v>
      </c>
      <c r="K472" s="172" t="s">
        <v>165</v>
      </c>
      <c r="L472" s="177"/>
      <c r="M472" s="178" t="s">
        <v>19</v>
      </c>
      <c r="N472" s="179" t="s">
        <v>47</v>
      </c>
      <c r="P472" s="140">
        <f>O472*H472</f>
        <v>0</v>
      </c>
      <c r="Q472" s="140">
        <v>1.489E-2</v>
      </c>
      <c r="R472" s="140">
        <f>Q472*H472</f>
        <v>1.489E-2</v>
      </c>
      <c r="S472" s="140">
        <v>0</v>
      </c>
      <c r="T472" s="141">
        <f>S472*H472</f>
        <v>0</v>
      </c>
      <c r="AR472" s="142" t="s">
        <v>207</v>
      </c>
      <c r="AT472" s="142" t="s">
        <v>467</v>
      </c>
      <c r="AU472" s="142" t="s">
        <v>85</v>
      </c>
      <c r="AY472" s="17" t="s">
        <v>159</v>
      </c>
      <c r="BE472" s="143">
        <f>IF(N472="základní",J472,0)</f>
        <v>0</v>
      </c>
      <c r="BF472" s="143">
        <f>IF(N472="snížená",J472,0)</f>
        <v>0</v>
      </c>
      <c r="BG472" s="143">
        <f>IF(N472="zákl. přenesená",J472,0)</f>
        <v>0</v>
      </c>
      <c r="BH472" s="143">
        <f>IF(N472="sníž. přenesená",J472,0)</f>
        <v>0</v>
      </c>
      <c r="BI472" s="143">
        <f>IF(N472="nulová",J472,0)</f>
        <v>0</v>
      </c>
      <c r="BJ472" s="17" t="s">
        <v>83</v>
      </c>
      <c r="BK472" s="143">
        <f>ROUND(I472*H472,2)</f>
        <v>0</v>
      </c>
      <c r="BL472" s="17" t="s">
        <v>166</v>
      </c>
      <c r="BM472" s="142" t="s">
        <v>600</v>
      </c>
    </row>
    <row r="473" spans="2:65" s="1" customFormat="1" x14ac:dyDescent="0.2">
      <c r="B473" s="32"/>
      <c r="D473" s="144" t="s">
        <v>168</v>
      </c>
      <c r="F473" s="145" t="s">
        <v>601</v>
      </c>
      <c r="I473" s="146"/>
      <c r="L473" s="32"/>
      <c r="M473" s="147"/>
      <c r="T473" s="51"/>
      <c r="AT473" s="17" t="s">
        <v>168</v>
      </c>
      <c r="AU473" s="17" t="s">
        <v>85</v>
      </c>
    </row>
    <row r="474" spans="2:65" s="1" customFormat="1" ht="21.75" customHeight="1" x14ac:dyDescent="0.2">
      <c r="B474" s="32"/>
      <c r="C474" s="170">
        <v>65</v>
      </c>
      <c r="D474" s="170" t="s">
        <v>467</v>
      </c>
      <c r="E474" s="171" t="s">
        <v>603</v>
      </c>
      <c r="F474" s="172" t="s">
        <v>604</v>
      </c>
      <c r="G474" s="173" t="s">
        <v>345</v>
      </c>
      <c r="H474" s="174">
        <v>3</v>
      </c>
      <c r="I474" s="175"/>
      <c r="J474" s="176">
        <f>ROUND(I474*H474,2)</f>
        <v>0</v>
      </c>
      <c r="K474" s="172" t="s">
        <v>165</v>
      </c>
      <c r="L474" s="177"/>
      <c r="M474" s="178" t="s">
        <v>19</v>
      </c>
      <c r="N474" s="179" t="s">
        <v>47</v>
      </c>
      <c r="P474" s="140">
        <f>O474*H474</f>
        <v>0</v>
      </c>
      <c r="Q474" s="140">
        <v>1.553E-2</v>
      </c>
      <c r="R474" s="140">
        <f>Q474*H474</f>
        <v>4.6589999999999999E-2</v>
      </c>
      <c r="S474" s="140">
        <v>0</v>
      </c>
      <c r="T474" s="141">
        <f>S474*H474</f>
        <v>0</v>
      </c>
      <c r="AR474" s="142" t="s">
        <v>207</v>
      </c>
      <c r="AT474" s="142" t="s">
        <v>467</v>
      </c>
      <c r="AU474" s="142" t="s">
        <v>85</v>
      </c>
      <c r="AY474" s="17" t="s">
        <v>159</v>
      </c>
      <c r="BE474" s="143">
        <f>IF(N474="základní",J474,0)</f>
        <v>0</v>
      </c>
      <c r="BF474" s="143">
        <f>IF(N474="snížená",J474,0)</f>
        <v>0</v>
      </c>
      <c r="BG474" s="143">
        <f>IF(N474="zákl. přenesená",J474,0)</f>
        <v>0</v>
      </c>
      <c r="BH474" s="143">
        <f>IF(N474="sníž. přenesená",J474,0)</f>
        <v>0</v>
      </c>
      <c r="BI474" s="143">
        <f>IF(N474="nulová",J474,0)</f>
        <v>0</v>
      </c>
      <c r="BJ474" s="17" t="s">
        <v>83</v>
      </c>
      <c r="BK474" s="143">
        <f>ROUND(I474*H474,2)</f>
        <v>0</v>
      </c>
      <c r="BL474" s="17" t="s">
        <v>166</v>
      </c>
      <c r="BM474" s="142" t="s">
        <v>605</v>
      </c>
    </row>
    <row r="475" spans="2:65" s="1" customFormat="1" x14ac:dyDescent="0.2">
      <c r="B475" s="32"/>
      <c r="D475" s="144" t="s">
        <v>168</v>
      </c>
      <c r="F475" s="145" t="s">
        <v>606</v>
      </c>
      <c r="I475" s="146"/>
      <c r="L475" s="32"/>
      <c r="M475" s="147"/>
      <c r="T475" s="51"/>
      <c r="AT475" s="17" t="s">
        <v>168</v>
      </c>
      <c r="AU475" s="17" t="s">
        <v>85</v>
      </c>
    </row>
    <row r="476" spans="2:65" s="1" customFormat="1" ht="24.15" customHeight="1" x14ac:dyDescent="0.2">
      <c r="B476" s="32"/>
      <c r="C476" s="131">
        <v>66</v>
      </c>
      <c r="D476" s="131" t="s">
        <v>161</v>
      </c>
      <c r="E476" s="132" t="s">
        <v>608</v>
      </c>
      <c r="F476" s="133" t="s">
        <v>609</v>
      </c>
      <c r="G476" s="134" t="s">
        <v>345</v>
      </c>
      <c r="H476" s="135">
        <v>1</v>
      </c>
      <c r="I476" s="136"/>
      <c r="J476" s="137">
        <f>ROUND(I476*H476,2)</f>
        <v>0</v>
      </c>
      <c r="K476" s="133" t="s">
        <v>165</v>
      </c>
      <c r="L476" s="32"/>
      <c r="M476" s="138" t="s">
        <v>19</v>
      </c>
      <c r="N476" s="139" t="s">
        <v>47</v>
      </c>
      <c r="P476" s="140">
        <f>O476*H476</f>
        <v>0</v>
      </c>
      <c r="Q476" s="140">
        <v>0.54769000000000001</v>
      </c>
      <c r="R476" s="140">
        <f>Q476*H476</f>
        <v>0.54769000000000001</v>
      </c>
      <c r="S476" s="140">
        <v>0</v>
      </c>
      <c r="T476" s="141">
        <f>S476*H476</f>
        <v>0</v>
      </c>
      <c r="AR476" s="142" t="s">
        <v>166</v>
      </c>
      <c r="AT476" s="142" t="s">
        <v>161</v>
      </c>
      <c r="AU476" s="142" t="s">
        <v>85</v>
      </c>
      <c r="AY476" s="17" t="s">
        <v>159</v>
      </c>
      <c r="BE476" s="143">
        <f>IF(N476="základní",J476,0)</f>
        <v>0</v>
      </c>
      <c r="BF476" s="143">
        <f>IF(N476="snížená",J476,0)</f>
        <v>0</v>
      </c>
      <c r="BG476" s="143">
        <f>IF(N476="zákl. přenesená",J476,0)</f>
        <v>0</v>
      </c>
      <c r="BH476" s="143">
        <f>IF(N476="sníž. přenesená",J476,0)</f>
        <v>0</v>
      </c>
      <c r="BI476" s="143">
        <f>IF(N476="nulová",J476,0)</f>
        <v>0</v>
      </c>
      <c r="BJ476" s="17" t="s">
        <v>83</v>
      </c>
      <c r="BK476" s="143">
        <f>ROUND(I476*H476,2)</f>
        <v>0</v>
      </c>
      <c r="BL476" s="17" t="s">
        <v>166</v>
      </c>
      <c r="BM476" s="142" t="s">
        <v>610</v>
      </c>
    </row>
    <row r="477" spans="2:65" s="1" customFormat="1" x14ac:dyDescent="0.2">
      <c r="B477" s="32"/>
      <c r="D477" s="144" t="s">
        <v>168</v>
      </c>
      <c r="F477" s="145" t="s">
        <v>611</v>
      </c>
      <c r="I477" s="146"/>
      <c r="L477" s="32"/>
      <c r="M477" s="147"/>
      <c r="T477" s="51"/>
      <c r="AT477" s="17" t="s">
        <v>168</v>
      </c>
      <c r="AU477" s="17" t="s">
        <v>85</v>
      </c>
    </row>
    <row r="478" spans="2:65" s="1" customFormat="1" ht="21.75" customHeight="1" x14ac:dyDescent="0.2">
      <c r="B478" s="32"/>
      <c r="C478" s="170">
        <v>67</v>
      </c>
      <c r="D478" s="170" t="s">
        <v>467</v>
      </c>
      <c r="E478" s="171" t="s">
        <v>613</v>
      </c>
      <c r="F478" s="172" t="s">
        <v>614</v>
      </c>
      <c r="G478" s="173" t="s">
        <v>345</v>
      </c>
      <c r="H478" s="174">
        <v>1</v>
      </c>
      <c r="I478" s="175"/>
      <c r="J478" s="176">
        <f>ROUND(I478*H478,2)</f>
        <v>0</v>
      </c>
      <c r="K478" s="172" t="s">
        <v>165</v>
      </c>
      <c r="L478" s="177"/>
      <c r="M478" s="178" t="s">
        <v>19</v>
      </c>
      <c r="N478" s="179" t="s">
        <v>47</v>
      </c>
      <c r="P478" s="140">
        <f>O478*H478</f>
        <v>0</v>
      </c>
      <c r="Q478" s="140">
        <v>1.8679999999999999E-2</v>
      </c>
      <c r="R478" s="140">
        <f>Q478*H478</f>
        <v>1.8679999999999999E-2</v>
      </c>
      <c r="S478" s="140">
        <v>0</v>
      </c>
      <c r="T478" s="141">
        <f>S478*H478</f>
        <v>0</v>
      </c>
      <c r="AR478" s="142" t="s">
        <v>381</v>
      </c>
      <c r="AT478" s="142" t="s">
        <v>467</v>
      </c>
      <c r="AU478" s="142" t="s">
        <v>85</v>
      </c>
      <c r="AY478" s="17" t="s">
        <v>159</v>
      </c>
      <c r="BE478" s="143">
        <f>IF(N478="základní",J478,0)</f>
        <v>0</v>
      </c>
      <c r="BF478" s="143">
        <f>IF(N478="snížená",J478,0)</f>
        <v>0</v>
      </c>
      <c r="BG478" s="143">
        <f>IF(N478="zákl. přenesená",J478,0)</f>
        <v>0</v>
      </c>
      <c r="BH478" s="143">
        <f>IF(N478="sníž. přenesená",J478,0)</f>
        <v>0</v>
      </c>
      <c r="BI478" s="143">
        <f>IF(N478="nulová",J478,0)</f>
        <v>0</v>
      </c>
      <c r="BJ478" s="17" t="s">
        <v>83</v>
      </c>
      <c r="BK478" s="143">
        <f>ROUND(I478*H478,2)</f>
        <v>0</v>
      </c>
      <c r="BL478" s="17" t="s">
        <v>261</v>
      </c>
      <c r="BM478" s="142" t="s">
        <v>615</v>
      </c>
    </row>
    <row r="479" spans="2:65" s="1" customFormat="1" x14ac:dyDescent="0.2">
      <c r="B479" s="32"/>
      <c r="D479" s="144" t="s">
        <v>168</v>
      </c>
      <c r="F479" s="145" t="s">
        <v>616</v>
      </c>
      <c r="I479" s="146"/>
      <c r="L479" s="32"/>
      <c r="M479" s="147"/>
      <c r="T479" s="51"/>
      <c r="AT479" s="17" t="s">
        <v>168</v>
      </c>
      <c r="AU479" s="17" t="s">
        <v>85</v>
      </c>
    </row>
    <row r="480" spans="2:65" s="11" customFormat="1" ht="22.95" customHeight="1" x14ac:dyDescent="0.25">
      <c r="B480" s="119"/>
      <c r="D480" s="120" t="s">
        <v>75</v>
      </c>
      <c r="E480" s="129" t="s">
        <v>214</v>
      </c>
      <c r="F480" s="129" t="s">
        <v>617</v>
      </c>
      <c r="I480" s="122"/>
      <c r="J480" s="130">
        <f>BK480</f>
        <v>0</v>
      </c>
      <c r="L480" s="119"/>
      <c r="M480" s="124"/>
      <c r="P480" s="125">
        <f>SUM(P481:P676)</f>
        <v>0</v>
      </c>
      <c r="R480" s="125">
        <f>SUM(R481:R676)</f>
        <v>1.0393423500000001</v>
      </c>
      <c r="T480" s="126">
        <f>SUM(T481:T676)</f>
        <v>44.203312000000011</v>
      </c>
      <c r="AR480" s="120" t="s">
        <v>83</v>
      </c>
      <c r="AT480" s="127" t="s">
        <v>75</v>
      </c>
      <c r="AU480" s="127" t="s">
        <v>83</v>
      </c>
      <c r="AY480" s="120" t="s">
        <v>159</v>
      </c>
      <c r="BK480" s="128">
        <f>SUM(BK481:BK676)</f>
        <v>0</v>
      </c>
    </row>
    <row r="481" spans="2:65" s="1" customFormat="1" ht="24.15" customHeight="1" x14ac:dyDescent="0.2">
      <c r="B481" s="32"/>
      <c r="C481" s="131">
        <v>68</v>
      </c>
      <c r="D481" s="131" t="s">
        <v>161</v>
      </c>
      <c r="E481" s="132" t="s">
        <v>619</v>
      </c>
      <c r="F481" s="133" t="s">
        <v>620</v>
      </c>
      <c r="G481" s="134" t="s">
        <v>384</v>
      </c>
      <c r="H481" s="135">
        <v>4</v>
      </c>
      <c r="I481" s="136"/>
      <c r="J481" s="137">
        <f>ROUND(I481*H481,2)</f>
        <v>0</v>
      </c>
      <c r="K481" s="133" t="s">
        <v>165</v>
      </c>
      <c r="L481" s="32"/>
      <c r="M481" s="138" t="s">
        <v>19</v>
      </c>
      <c r="N481" s="139" t="s">
        <v>47</v>
      </c>
      <c r="P481" s="140">
        <f>O481*H481</f>
        <v>0</v>
      </c>
      <c r="Q481" s="140">
        <v>0.1295</v>
      </c>
      <c r="R481" s="140">
        <f>Q481*H481</f>
        <v>0.51800000000000002</v>
      </c>
      <c r="S481" s="140">
        <v>0</v>
      </c>
      <c r="T481" s="141">
        <f>S481*H481</f>
        <v>0</v>
      </c>
      <c r="AR481" s="142" t="s">
        <v>166</v>
      </c>
      <c r="AT481" s="142" t="s">
        <v>161</v>
      </c>
      <c r="AU481" s="142" t="s">
        <v>85</v>
      </c>
      <c r="AY481" s="17" t="s">
        <v>159</v>
      </c>
      <c r="BE481" s="143">
        <f>IF(N481="základní",J481,0)</f>
        <v>0</v>
      </c>
      <c r="BF481" s="143">
        <f>IF(N481="snížená",J481,0)</f>
        <v>0</v>
      </c>
      <c r="BG481" s="143">
        <f>IF(N481="zákl. přenesená",J481,0)</f>
        <v>0</v>
      </c>
      <c r="BH481" s="143">
        <f>IF(N481="sníž. přenesená",J481,0)</f>
        <v>0</v>
      </c>
      <c r="BI481" s="143">
        <f>IF(N481="nulová",J481,0)</f>
        <v>0</v>
      </c>
      <c r="BJ481" s="17" t="s">
        <v>83</v>
      </c>
      <c r="BK481" s="143">
        <f>ROUND(I481*H481,2)</f>
        <v>0</v>
      </c>
      <c r="BL481" s="17" t="s">
        <v>166</v>
      </c>
      <c r="BM481" s="142" t="s">
        <v>621</v>
      </c>
    </row>
    <row r="482" spans="2:65" s="1" customFormat="1" x14ac:dyDescent="0.2">
      <c r="B482" s="32"/>
      <c r="D482" s="144" t="s">
        <v>168</v>
      </c>
      <c r="F482" s="145" t="s">
        <v>622</v>
      </c>
      <c r="I482" s="146"/>
      <c r="L482" s="32"/>
      <c r="M482" s="147"/>
      <c r="T482" s="51"/>
      <c r="AT482" s="17" t="s">
        <v>168</v>
      </c>
      <c r="AU482" s="17" t="s">
        <v>85</v>
      </c>
    </row>
    <row r="483" spans="2:65" s="1" customFormat="1" ht="16.5" customHeight="1" x14ac:dyDescent="0.2">
      <c r="B483" s="32"/>
      <c r="C483" s="170">
        <v>69</v>
      </c>
      <c r="D483" s="170" t="s">
        <v>467</v>
      </c>
      <c r="E483" s="171" t="s">
        <v>624</v>
      </c>
      <c r="F483" s="172" t="s">
        <v>625</v>
      </c>
      <c r="G483" s="173" t="s">
        <v>384</v>
      </c>
      <c r="H483" s="174">
        <v>4</v>
      </c>
      <c r="I483" s="175"/>
      <c r="J483" s="176">
        <f>ROUND(I483*H483,2)</f>
        <v>0</v>
      </c>
      <c r="K483" s="172" t="s">
        <v>165</v>
      </c>
      <c r="L483" s="177"/>
      <c r="M483" s="178" t="s">
        <v>19</v>
      </c>
      <c r="N483" s="179" t="s">
        <v>47</v>
      </c>
      <c r="P483" s="140">
        <f>O483*H483</f>
        <v>0</v>
      </c>
      <c r="Q483" s="140">
        <v>5.6120000000000003E-2</v>
      </c>
      <c r="R483" s="140">
        <f>Q483*H483</f>
        <v>0.22448000000000001</v>
      </c>
      <c r="S483" s="140">
        <v>0</v>
      </c>
      <c r="T483" s="141">
        <f>S483*H483</f>
        <v>0</v>
      </c>
      <c r="AR483" s="142" t="s">
        <v>207</v>
      </c>
      <c r="AT483" s="142" t="s">
        <v>467</v>
      </c>
      <c r="AU483" s="142" t="s">
        <v>85</v>
      </c>
      <c r="AY483" s="17" t="s">
        <v>159</v>
      </c>
      <c r="BE483" s="143">
        <f>IF(N483="základní",J483,0)</f>
        <v>0</v>
      </c>
      <c r="BF483" s="143">
        <f>IF(N483="snížená",J483,0)</f>
        <v>0</v>
      </c>
      <c r="BG483" s="143">
        <f>IF(N483="zákl. přenesená",J483,0)</f>
        <v>0</v>
      </c>
      <c r="BH483" s="143">
        <f>IF(N483="sníž. přenesená",J483,0)</f>
        <v>0</v>
      </c>
      <c r="BI483" s="143">
        <f>IF(N483="nulová",J483,0)</f>
        <v>0</v>
      </c>
      <c r="BJ483" s="17" t="s">
        <v>83</v>
      </c>
      <c r="BK483" s="143">
        <f>ROUND(I483*H483,2)</f>
        <v>0</v>
      </c>
      <c r="BL483" s="17" t="s">
        <v>166</v>
      </c>
      <c r="BM483" s="142" t="s">
        <v>626</v>
      </c>
    </row>
    <row r="484" spans="2:65" s="1" customFormat="1" x14ac:dyDescent="0.2">
      <c r="B484" s="32"/>
      <c r="D484" s="144" t="s">
        <v>168</v>
      </c>
      <c r="F484" s="145" t="s">
        <v>627</v>
      </c>
      <c r="I484" s="146"/>
      <c r="L484" s="32"/>
      <c r="M484" s="147"/>
      <c r="T484" s="51"/>
      <c r="AT484" s="17" t="s">
        <v>168</v>
      </c>
      <c r="AU484" s="17" t="s">
        <v>85</v>
      </c>
    </row>
    <row r="485" spans="2:65" s="1" customFormat="1" ht="24.15" customHeight="1" x14ac:dyDescent="0.2">
      <c r="B485" s="32"/>
      <c r="C485" s="131">
        <v>70</v>
      </c>
      <c r="D485" s="131" t="s">
        <v>161</v>
      </c>
      <c r="E485" s="132" t="s">
        <v>629</v>
      </c>
      <c r="F485" s="133" t="s">
        <v>630</v>
      </c>
      <c r="G485" s="134" t="s">
        <v>164</v>
      </c>
      <c r="H485" s="135">
        <v>12</v>
      </c>
      <c r="I485" s="136"/>
      <c r="J485" s="137">
        <f>ROUND(I485*H485,2)</f>
        <v>0</v>
      </c>
      <c r="K485" s="133" t="s">
        <v>165</v>
      </c>
      <c r="L485" s="32"/>
      <c r="M485" s="138" t="s">
        <v>19</v>
      </c>
      <c r="N485" s="139" t="s">
        <v>47</v>
      </c>
      <c r="P485" s="140">
        <f>O485*H485</f>
        <v>0</v>
      </c>
      <c r="Q485" s="140">
        <v>0</v>
      </c>
      <c r="R485" s="140">
        <f>Q485*H485</f>
        <v>0</v>
      </c>
      <c r="S485" s="140">
        <v>0</v>
      </c>
      <c r="T485" s="141">
        <f>S485*H485</f>
        <v>0</v>
      </c>
      <c r="AR485" s="142" t="s">
        <v>166</v>
      </c>
      <c r="AT485" s="142" t="s">
        <v>161</v>
      </c>
      <c r="AU485" s="142" t="s">
        <v>85</v>
      </c>
      <c r="AY485" s="17" t="s">
        <v>159</v>
      </c>
      <c r="BE485" s="143">
        <f>IF(N485="základní",J485,0)</f>
        <v>0</v>
      </c>
      <c r="BF485" s="143">
        <f>IF(N485="snížená",J485,0)</f>
        <v>0</v>
      </c>
      <c r="BG485" s="143">
        <f>IF(N485="zákl. přenesená",J485,0)</f>
        <v>0</v>
      </c>
      <c r="BH485" s="143">
        <f>IF(N485="sníž. přenesená",J485,0)</f>
        <v>0</v>
      </c>
      <c r="BI485" s="143">
        <f>IF(N485="nulová",J485,0)</f>
        <v>0</v>
      </c>
      <c r="BJ485" s="17" t="s">
        <v>83</v>
      </c>
      <c r="BK485" s="143">
        <f>ROUND(I485*H485,2)</f>
        <v>0</v>
      </c>
      <c r="BL485" s="17" t="s">
        <v>166</v>
      </c>
      <c r="BM485" s="142" t="s">
        <v>631</v>
      </c>
    </row>
    <row r="486" spans="2:65" s="1" customFormat="1" x14ac:dyDescent="0.2">
      <c r="B486" s="32"/>
      <c r="D486" s="144" t="s">
        <v>168</v>
      </c>
      <c r="F486" s="145" t="s">
        <v>632</v>
      </c>
      <c r="I486" s="146"/>
      <c r="L486" s="32"/>
      <c r="M486" s="147"/>
      <c r="T486" s="51"/>
      <c r="AT486" s="17" t="s">
        <v>168</v>
      </c>
      <c r="AU486" s="17" t="s">
        <v>85</v>
      </c>
    </row>
    <row r="487" spans="2:65" s="1" customFormat="1" ht="24.15" customHeight="1" x14ac:dyDescent="0.2">
      <c r="B487" s="32"/>
      <c r="C487" s="131">
        <v>71</v>
      </c>
      <c r="D487" s="131" t="s">
        <v>161</v>
      </c>
      <c r="E487" s="132" t="s">
        <v>634</v>
      </c>
      <c r="F487" s="133" t="s">
        <v>635</v>
      </c>
      <c r="G487" s="134" t="s">
        <v>164</v>
      </c>
      <c r="H487" s="135">
        <v>168</v>
      </c>
      <c r="I487" s="136"/>
      <c r="J487" s="137">
        <f>ROUND(I487*H487,2)</f>
        <v>0</v>
      </c>
      <c r="K487" s="133" t="s">
        <v>165</v>
      </c>
      <c r="L487" s="32"/>
      <c r="M487" s="138" t="s">
        <v>19</v>
      </c>
      <c r="N487" s="139" t="s">
        <v>47</v>
      </c>
      <c r="P487" s="140">
        <f>O487*H487</f>
        <v>0</v>
      </c>
      <c r="Q487" s="140">
        <v>0</v>
      </c>
      <c r="R487" s="140">
        <f>Q487*H487</f>
        <v>0</v>
      </c>
      <c r="S487" s="140">
        <v>0</v>
      </c>
      <c r="T487" s="141">
        <f>S487*H487</f>
        <v>0</v>
      </c>
      <c r="AR487" s="142" t="s">
        <v>166</v>
      </c>
      <c r="AT487" s="142" t="s">
        <v>161</v>
      </c>
      <c r="AU487" s="142" t="s">
        <v>85</v>
      </c>
      <c r="AY487" s="17" t="s">
        <v>159</v>
      </c>
      <c r="BE487" s="143">
        <f>IF(N487="základní",J487,0)</f>
        <v>0</v>
      </c>
      <c r="BF487" s="143">
        <f>IF(N487="snížená",J487,0)</f>
        <v>0</v>
      </c>
      <c r="BG487" s="143">
        <f>IF(N487="zákl. přenesená",J487,0)</f>
        <v>0</v>
      </c>
      <c r="BH487" s="143">
        <f>IF(N487="sníž. přenesená",J487,0)</f>
        <v>0</v>
      </c>
      <c r="BI487" s="143">
        <f>IF(N487="nulová",J487,0)</f>
        <v>0</v>
      </c>
      <c r="BJ487" s="17" t="s">
        <v>83</v>
      </c>
      <c r="BK487" s="143">
        <f>ROUND(I487*H487,2)</f>
        <v>0</v>
      </c>
      <c r="BL487" s="17" t="s">
        <v>166</v>
      </c>
      <c r="BM487" s="142" t="s">
        <v>636</v>
      </c>
    </row>
    <row r="488" spans="2:65" s="1" customFormat="1" x14ac:dyDescent="0.2">
      <c r="B488" s="32"/>
      <c r="D488" s="144" t="s">
        <v>168</v>
      </c>
      <c r="F488" s="145" t="s">
        <v>637</v>
      </c>
      <c r="I488" s="146"/>
      <c r="L488" s="32"/>
      <c r="M488" s="147"/>
      <c r="T488" s="51"/>
      <c r="AT488" s="17" t="s">
        <v>168</v>
      </c>
      <c r="AU488" s="17" t="s">
        <v>85</v>
      </c>
    </row>
    <row r="489" spans="2:65" s="13" customFormat="1" x14ac:dyDescent="0.2">
      <c r="B489" s="155"/>
      <c r="D489" s="149" t="s">
        <v>175</v>
      </c>
      <c r="F489" s="157" t="s">
        <v>638</v>
      </c>
      <c r="H489" s="158">
        <v>168</v>
      </c>
      <c r="I489" s="159"/>
      <c r="L489" s="155"/>
      <c r="M489" s="160"/>
      <c r="T489" s="161"/>
      <c r="AT489" s="156" t="s">
        <v>175</v>
      </c>
      <c r="AU489" s="156" t="s">
        <v>85</v>
      </c>
      <c r="AV489" s="13" t="s">
        <v>85</v>
      </c>
      <c r="AW489" s="13" t="s">
        <v>4</v>
      </c>
      <c r="AX489" s="13" t="s">
        <v>83</v>
      </c>
      <c r="AY489" s="156" t="s">
        <v>159</v>
      </c>
    </row>
    <row r="490" spans="2:65" s="1" customFormat="1" ht="24.15" customHeight="1" x14ac:dyDescent="0.2">
      <c r="B490" s="32"/>
      <c r="C490" s="131">
        <v>72</v>
      </c>
      <c r="D490" s="131" t="s">
        <v>161</v>
      </c>
      <c r="E490" s="132" t="s">
        <v>640</v>
      </c>
      <c r="F490" s="133" t="s">
        <v>641</v>
      </c>
      <c r="G490" s="134" t="s">
        <v>164</v>
      </c>
      <c r="H490" s="135">
        <v>12</v>
      </c>
      <c r="I490" s="136"/>
      <c r="J490" s="137">
        <f>ROUND(I490*H490,2)</f>
        <v>0</v>
      </c>
      <c r="K490" s="133" t="s">
        <v>165</v>
      </c>
      <c r="L490" s="32"/>
      <c r="M490" s="138" t="s">
        <v>19</v>
      </c>
      <c r="N490" s="139" t="s">
        <v>47</v>
      </c>
      <c r="P490" s="140">
        <f>O490*H490</f>
        <v>0</v>
      </c>
      <c r="Q490" s="140">
        <v>0</v>
      </c>
      <c r="R490" s="140">
        <f>Q490*H490</f>
        <v>0</v>
      </c>
      <c r="S490" s="140">
        <v>0</v>
      </c>
      <c r="T490" s="141">
        <f>S490*H490</f>
        <v>0</v>
      </c>
      <c r="AR490" s="142" t="s">
        <v>166</v>
      </c>
      <c r="AT490" s="142" t="s">
        <v>161</v>
      </c>
      <c r="AU490" s="142" t="s">
        <v>85</v>
      </c>
      <c r="AY490" s="17" t="s">
        <v>159</v>
      </c>
      <c r="BE490" s="143">
        <f>IF(N490="základní",J490,0)</f>
        <v>0</v>
      </c>
      <c r="BF490" s="143">
        <f>IF(N490="snížená",J490,0)</f>
        <v>0</v>
      </c>
      <c r="BG490" s="143">
        <f>IF(N490="zákl. přenesená",J490,0)</f>
        <v>0</v>
      </c>
      <c r="BH490" s="143">
        <f>IF(N490="sníž. přenesená",J490,0)</f>
        <v>0</v>
      </c>
      <c r="BI490" s="143">
        <f>IF(N490="nulová",J490,0)</f>
        <v>0</v>
      </c>
      <c r="BJ490" s="17" t="s">
        <v>83</v>
      </c>
      <c r="BK490" s="143">
        <f>ROUND(I490*H490,2)</f>
        <v>0</v>
      </c>
      <c r="BL490" s="17" t="s">
        <v>166</v>
      </c>
      <c r="BM490" s="142" t="s">
        <v>642</v>
      </c>
    </row>
    <row r="491" spans="2:65" s="1" customFormat="1" x14ac:dyDescent="0.2">
      <c r="B491" s="32"/>
      <c r="D491" s="144" t="s">
        <v>168</v>
      </c>
      <c r="F491" s="145" t="s">
        <v>643</v>
      </c>
      <c r="I491" s="146"/>
      <c r="L491" s="32"/>
      <c r="M491" s="147"/>
      <c r="T491" s="51"/>
      <c r="AT491" s="17" t="s">
        <v>168</v>
      </c>
      <c r="AU491" s="17" t="s">
        <v>85</v>
      </c>
    </row>
    <row r="492" spans="2:65" s="1" customFormat="1" ht="24.15" customHeight="1" x14ac:dyDescent="0.2">
      <c r="B492" s="32"/>
      <c r="C492" s="131">
        <v>73</v>
      </c>
      <c r="D492" s="131" t="s">
        <v>161</v>
      </c>
      <c r="E492" s="132" t="s">
        <v>645</v>
      </c>
      <c r="F492" s="133" t="s">
        <v>646</v>
      </c>
      <c r="G492" s="134" t="s">
        <v>164</v>
      </c>
      <c r="H492" s="135">
        <v>349.34</v>
      </c>
      <c r="I492" s="136"/>
      <c r="J492" s="137">
        <f>ROUND(I492*H492,2)</f>
        <v>0</v>
      </c>
      <c r="K492" s="133" t="s">
        <v>165</v>
      </c>
      <c r="L492" s="32"/>
      <c r="M492" s="138" t="s">
        <v>19</v>
      </c>
      <c r="N492" s="139" t="s">
        <v>47</v>
      </c>
      <c r="P492" s="140">
        <f>O492*H492</f>
        <v>0</v>
      </c>
      <c r="Q492" s="140">
        <v>2.1000000000000001E-4</v>
      </c>
      <c r="R492" s="140">
        <f>Q492*H492</f>
        <v>7.3361399999999993E-2</v>
      </c>
      <c r="S492" s="140">
        <v>0</v>
      </c>
      <c r="T492" s="141">
        <f>S492*H492</f>
        <v>0</v>
      </c>
      <c r="AR492" s="142" t="s">
        <v>166</v>
      </c>
      <c r="AT492" s="142" t="s">
        <v>161</v>
      </c>
      <c r="AU492" s="142" t="s">
        <v>85</v>
      </c>
      <c r="AY492" s="17" t="s">
        <v>159</v>
      </c>
      <c r="BE492" s="143">
        <f>IF(N492="základní",J492,0)</f>
        <v>0</v>
      </c>
      <c r="BF492" s="143">
        <f>IF(N492="snížená",J492,0)</f>
        <v>0</v>
      </c>
      <c r="BG492" s="143">
        <f>IF(N492="zákl. přenesená",J492,0)</f>
        <v>0</v>
      </c>
      <c r="BH492" s="143">
        <f>IF(N492="sníž. přenesená",J492,0)</f>
        <v>0</v>
      </c>
      <c r="BI492" s="143">
        <f>IF(N492="nulová",J492,0)</f>
        <v>0</v>
      </c>
      <c r="BJ492" s="17" t="s">
        <v>83</v>
      </c>
      <c r="BK492" s="143">
        <f>ROUND(I492*H492,2)</f>
        <v>0</v>
      </c>
      <c r="BL492" s="17" t="s">
        <v>166</v>
      </c>
      <c r="BM492" s="142" t="s">
        <v>647</v>
      </c>
    </row>
    <row r="493" spans="2:65" s="1" customFormat="1" x14ac:dyDescent="0.2">
      <c r="B493" s="32"/>
      <c r="D493" s="144" t="s">
        <v>168</v>
      </c>
      <c r="F493" s="145" t="s">
        <v>648</v>
      </c>
      <c r="I493" s="146"/>
      <c r="L493" s="32"/>
      <c r="M493" s="147"/>
      <c r="T493" s="51"/>
      <c r="AT493" s="17" t="s">
        <v>168</v>
      </c>
      <c r="AU493" s="17" t="s">
        <v>85</v>
      </c>
    </row>
    <row r="494" spans="2:65" s="13" customFormat="1" x14ac:dyDescent="0.2">
      <c r="B494" s="155"/>
      <c r="D494" s="149" t="s">
        <v>175</v>
      </c>
      <c r="E494" s="156" t="s">
        <v>19</v>
      </c>
      <c r="F494" s="157" t="s">
        <v>649</v>
      </c>
      <c r="H494" s="158">
        <v>16.36</v>
      </c>
      <c r="I494" s="159"/>
      <c r="L494" s="155"/>
      <c r="M494" s="160"/>
      <c r="T494" s="161"/>
      <c r="AT494" s="156" t="s">
        <v>175</v>
      </c>
      <c r="AU494" s="156" t="s">
        <v>85</v>
      </c>
      <c r="AV494" s="13" t="s">
        <v>85</v>
      </c>
      <c r="AW494" s="13" t="s">
        <v>36</v>
      </c>
      <c r="AX494" s="13" t="s">
        <v>76</v>
      </c>
      <c r="AY494" s="156" t="s">
        <v>159</v>
      </c>
    </row>
    <row r="495" spans="2:65" s="13" customFormat="1" x14ac:dyDescent="0.2">
      <c r="B495" s="155"/>
      <c r="D495" s="149" t="s">
        <v>175</v>
      </c>
      <c r="E495" s="156" t="s">
        <v>19</v>
      </c>
      <c r="F495" s="157" t="s">
        <v>650</v>
      </c>
      <c r="H495" s="158">
        <v>186.16</v>
      </c>
      <c r="I495" s="159"/>
      <c r="L495" s="155"/>
      <c r="M495" s="160"/>
      <c r="T495" s="161"/>
      <c r="AT495" s="156" t="s">
        <v>175</v>
      </c>
      <c r="AU495" s="156" t="s">
        <v>85</v>
      </c>
      <c r="AV495" s="13" t="s">
        <v>85</v>
      </c>
      <c r="AW495" s="13" t="s">
        <v>36</v>
      </c>
      <c r="AX495" s="13" t="s">
        <v>76</v>
      </c>
      <c r="AY495" s="156" t="s">
        <v>159</v>
      </c>
    </row>
    <row r="496" spans="2:65" s="13" customFormat="1" x14ac:dyDescent="0.2">
      <c r="B496" s="155"/>
      <c r="D496" s="149" t="s">
        <v>175</v>
      </c>
      <c r="E496" s="156" t="s">
        <v>19</v>
      </c>
      <c r="F496" s="157" t="s">
        <v>651</v>
      </c>
      <c r="H496" s="158">
        <v>8.5500000000000007</v>
      </c>
      <c r="I496" s="159"/>
      <c r="L496" s="155"/>
      <c r="M496" s="160"/>
      <c r="T496" s="161"/>
      <c r="AT496" s="156" t="s">
        <v>175</v>
      </c>
      <c r="AU496" s="156" t="s">
        <v>85</v>
      </c>
      <c r="AV496" s="13" t="s">
        <v>85</v>
      </c>
      <c r="AW496" s="13" t="s">
        <v>36</v>
      </c>
      <c r="AX496" s="13" t="s">
        <v>76</v>
      </c>
      <c r="AY496" s="156" t="s">
        <v>159</v>
      </c>
    </row>
    <row r="497" spans="2:65" s="13" customFormat="1" x14ac:dyDescent="0.2">
      <c r="B497" s="155"/>
      <c r="D497" s="149" t="s">
        <v>175</v>
      </c>
      <c r="E497" s="156" t="s">
        <v>19</v>
      </c>
      <c r="F497" s="157" t="s">
        <v>652</v>
      </c>
      <c r="H497" s="158">
        <v>138.27000000000001</v>
      </c>
      <c r="I497" s="159"/>
      <c r="L497" s="155"/>
      <c r="M497" s="160"/>
      <c r="T497" s="161"/>
      <c r="AT497" s="156" t="s">
        <v>175</v>
      </c>
      <c r="AU497" s="156" t="s">
        <v>85</v>
      </c>
      <c r="AV497" s="13" t="s">
        <v>85</v>
      </c>
      <c r="AW497" s="13" t="s">
        <v>36</v>
      </c>
      <c r="AX497" s="13" t="s">
        <v>76</v>
      </c>
      <c r="AY497" s="156" t="s">
        <v>159</v>
      </c>
    </row>
    <row r="498" spans="2:65" s="14" customFormat="1" x14ac:dyDescent="0.2">
      <c r="B498" s="162"/>
      <c r="D498" s="149" t="s">
        <v>175</v>
      </c>
      <c r="E498" s="163" t="s">
        <v>19</v>
      </c>
      <c r="F498" s="164" t="s">
        <v>179</v>
      </c>
      <c r="H498" s="165">
        <v>349.34</v>
      </c>
      <c r="I498" s="166"/>
      <c r="L498" s="162"/>
      <c r="M498" s="167"/>
      <c r="T498" s="168"/>
      <c r="AT498" s="163" t="s">
        <v>175</v>
      </c>
      <c r="AU498" s="163" t="s">
        <v>85</v>
      </c>
      <c r="AV498" s="14" t="s">
        <v>166</v>
      </c>
      <c r="AW498" s="14" t="s">
        <v>36</v>
      </c>
      <c r="AX498" s="14" t="s">
        <v>83</v>
      </c>
      <c r="AY498" s="163" t="s">
        <v>159</v>
      </c>
    </row>
    <row r="499" spans="2:65" s="1" customFormat="1" ht="24.15" customHeight="1" x14ac:dyDescent="0.2">
      <c r="B499" s="32"/>
      <c r="C499" s="131">
        <v>74</v>
      </c>
      <c r="D499" s="131" t="s">
        <v>161</v>
      </c>
      <c r="E499" s="132" t="s">
        <v>654</v>
      </c>
      <c r="F499" s="133" t="s">
        <v>655</v>
      </c>
      <c r="G499" s="134" t="s">
        <v>164</v>
      </c>
      <c r="H499" s="135">
        <v>160</v>
      </c>
      <c r="I499" s="136"/>
      <c r="J499" s="137">
        <f>ROUND(I499*H499,2)</f>
        <v>0</v>
      </c>
      <c r="K499" s="133" t="s">
        <v>165</v>
      </c>
      <c r="L499" s="32"/>
      <c r="M499" s="138" t="s">
        <v>19</v>
      </c>
      <c r="N499" s="139" t="s">
        <v>47</v>
      </c>
      <c r="P499" s="140">
        <f>O499*H499</f>
        <v>0</v>
      </c>
      <c r="Q499" s="140">
        <v>4.0000000000000003E-5</v>
      </c>
      <c r="R499" s="140">
        <f>Q499*H499</f>
        <v>6.4000000000000003E-3</v>
      </c>
      <c r="S499" s="140">
        <v>0</v>
      </c>
      <c r="T499" s="141">
        <f>S499*H499</f>
        <v>0</v>
      </c>
      <c r="AR499" s="142" t="s">
        <v>166</v>
      </c>
      <c r="AT499" s="142" t="s">
        <v>161</v>
      </c>
      <c r="AU499" s="142" t="s">
        <v>85</v>
      </c>
      <c r="AY499" s="17" t="s">
        <v>159</v>
      </c>
      <c r="BE499" s="143">
        <f>IF(N499="základní",J499,0)</f>
        <v>0</v>
      </c>
      <c r="BF499" s="143">
        <f>IF(N499="snížená",J499,0)</f>
        <v>0</v>
      </c>
      <c r="BG499" s="143">
        <f>IF(N499="zákl. přenesená",J499,0)</f>
        <v>0</v>
      </c>
      <c r="BH499" s="143">
        <f>IF(N499="sníž. přenesená",J499,0)</f>
        <v>0</v>
      </c>
      <c r="BI499" s="143">
        <f>IF(N499="nulová",J499,0)</f>
        <v>0</v>
      </c>
      <c r="BJ499" s="17" t="s">
        <v>83</v>
      </c>
      <c r="BK499" s="143">
        <f>ROUND(I499*H499,2)</f>
        <v>0</v>
      </c>
      <c r="BL499" s="17" t="s">
        <v>166</v>
      </c>
      <c r="BM499" s="142" t="s">
        <v>656</v>
      </c>
    </row>
    <row r="500" spans="2:65" s="1" customFormat="1" x14ac:dyDescent="0.2">
      <c r="B500" s="32"/>
      <c r="C500" s="1" t="s">
        <v>19</v>
      </c>
      <c r="D500" s="144" t="s">
        <v>168</v>
      </c>
      <c r="F500" s="145" t="s">
        <v>657</v>
      </c>
      <c r="I500" s="146"/>
      <c r="L500" s="32"/>
      <c r="M500" s="147"/>
      <c r="T500" s="51"/>
      <c r="AT500" s="17" t="s">
        <v>168</v>
      </c>
      <c r="AU500" s="17" t="s">
        <v>85</v>
      </c>
    </row>
    <row r="501" spans="2:65" s="13" customFormat="1" x14ac:dyDescent="0.2">
      <c r="B501" s="155"/>
      <c r="C501" s="13" t="s">
        <v>19</v>
      </c>
      <c r="D501" s="149" t="s">
        <v>175</v>
      </c>
      <c r="E501" s="156" t="s">
        <v>19</v>
      </c>
      <c r="F501" s="157" t="s">
        <v>658</v>
      </c>
      <c r="H501" s="158">
        <v>13.18</v>
      </c>
      <c r="I501" s="159"/>
      <c r="L501" s="155"/>
      <c r="M501" s="160"/>
      <c r="T501" s="161"/>
      <c r="AT501" s="156" t="s">
        <v>175</v>
      </c>
      <c r="AU501" s="156" t="s">
        <v>85</v>
      </c>
      <c r="AV501" s="13" t="s">
        <v>85</v>
      </c>
      <c r="AW501" s="13" t="s">
        <v>36</v>
      </c>
      <c r="AX501" s="13" t="s">
        <v>76</v>
      </c>
      <c r="AY501" s="156" t="s">
        <v>159</v>
      </c>
    </row>
    <row r="502" spans="2:65" s="13" customFormat="1" x14ac:dyDescent="0.2">
      <c r="B502" s="155"/>
      <c r="C502" s="13" t="s">
        <v>19</v>
      </c>
      <c r="D502" s="149" t="s">
        <v>175</v>
      </c>
      <c r="E502" s="156" t="s">
        <v>19</v>
      </c>
      <c r="F502" s="157" t="s">
        <v>651</v>
      </c>
      <c r="H502" s="158">
        <v>8.5500000000000007</v>
      </c>
      <c r="I502" s="159"/>
      <c r="L502" s="155"/>
      <c r="M502" s="160"/>
      <c r="T502" s="161"/>
      <c r="AT502" s="156" t="s">
        <v>175</v>
      </c>
      <c r="AU502" s="156" t="s">
        <v>85</v>
      </c>
      <c r="AV502" s="13" t="s">
        <v>85</v>
      </c>
      <c r="AW502" s="13" t="s">
        <v>36</v>
      </c>
      <c r="AX502" s="13" t="s">
        <v>76</v>
      </c>
      <c r="AY502" s="156" t="s">
        <v>159</v>
      </c>
    </row>
    <row r="503" spans="2:65" s="13" customFormat="1" x14ac:dyDescent="0.2">
      <c r="B503" s="155"/>
      <c r="C503" s="13" t="s">
        <v>19</v>
      </c>
      <c r="D503" s="149" t="s">
        <v>175</v>
      </c>
      <c r="E503" s="156" t="s">
        <v>19</v>
      </c>
      <c r="F503" s="157" t="s">
        <v>652</v>
      </c>
      <c r="H503" s="158">
        <v>138.27000000000001</v>
      </c>
      <c r="I503" s="159"/>
      <c r="L503" s="155"/>
      <c r="M503" s="160"/>
      <c r="T503" s="161"/>
      <c r="AT503" s="156" t="s">
        <v>175</v>
      </c>
      <c r="AU503" s="156" t="s">
        <v>85</v>
      </c>
      <c r="AV503" s="13" t="s">
        <v>85</v>
      </c>
      <c r="AW503" s="13" t="s">
        <v>36</v>
      </c>
      <c r="AX503" s="13" t="s">
        <v>76</v>
      </c>
      <c r="AY503" s="156" t="s">
        <v>159</v>
      </c>
    </row>
    <row r="504" spans="2:65" s="14" customFormat="1" x14ac:dyDescent="0.2">
      <c r="B504" s="162"/>
      <c r="C504" s="14" t="s">
        <v>19</v>
      </c>
      <c r="D504" s="149" t="s">
        <v>175</v>
      </c>
      <c r="E504" s="163" t="s">
        <v>19</v>
      </c>
      <c r="F504" s="164" t="s">
        <v>179</v>
      </c>
      <c r="H504" s="165">
        <v>160</v>
      </c>
      <c r="I504" s="166"/>
      <c r="L504" s="162"/>
      <c r="M504" s="167"/>
      <c r="T504" s="168"/>
      <c r="AT504" s="163" t="s">
        <v>175</v>
      </c>
      <c r="AU504" s="163" t="s">
        <v>85</v>
      </c>
      <c r="AV504" s="14" t="s">
        <v>166</v>
      </c>
      <c r="AW504" s="14" t="s">
        <v>36</v>
      </c>
      <c r="AX504" s="14" t="s">
        <v>83</v>
      </c>
      <c r="AY504" s="163" t="s">
        <v>159</v>
      </c>
    </row>
    <row r="505" spans="2:65" s="1" customFormat="1" ht="24.15" customHeight="1" x14ac:dyDescent="0.2">
      <c r="B505" s="32"/>
      <c r="C505" s="131">
        <v>75</v>
      </c>
      <c r="D505" s="131" t="s">
        <v>161</v>
      </c>
      <c r="E505" s="132" t="s">
        <v>660</v>
      </c>
      <c r="F505" s="133" t="s">
        <v>661</v>
      </c>
      <c r="G505" s="134" t="s">
        <v>164</v>
      </c>
      <c r="H505" s="135">
        <v>189.34</v>
      </c>
      <c r="I505" s="136"/>
      <c r="J505" s="137">
        <f>ROUND(I505*H505,2)</f>
        <v>0</v>
      </c>
      <c r="K505" s="133" t="s">
        <v>165</v>
      </c>
      <c r="L505" s="32"/>
      <c r="M505" s="138" t="s">
        <v>19</v>
      </c>
      <c r="N505" s="139" t="s">
        <v>47</v>
      </c>
      <c r="P505" s="140">
        <f>O505*H505</f>
        <v>0</v>
      </c>
      <c r="Q505" s="140">
        <v>4.0000000000000003E-5</v>
      </c>
      <c r="R505" s="140">
        <f>Q505*H505</f>
        <v>7.5736000000000006E-3</v>
      </c>
      <c r="S505" s="140">
        <v>0</v>
      </c>
      <c r="T505" s="141">
        <f>S505*H505</f>
        <v>0</v>
      </c>
      <c r="AR505" s="142" t="s">
        <v>166</v>
      </c>
      <c r="AT505" s="142" t="s">
        <v>161</v>
      </c>
      <c r="AU505" s="142" t="s">
        <v>85</v>
      </c>
      <c r="AY505" s="17" t="s">
        <v>159</v>
      </c>
      <c r="BE505" s="143">
        <f>IF(N505="základní",J505,0)</f>
        <v>0</v>
      </c>
      <c r="BF505" s="143">
        <f>IF(N505="snížená",J505,0)</f>
        <v>0</v>
      </c>
      <c r="BG505" s="143">
        <f>IF(N505="zákl. přenesená",J505,0)</f>
        <v>0</v>
      </c>
      <c r="BH505" s="143">
        <f>IF(N505="sníž. přenesená",J505,0)</f>
        <v>0</v>
      </c>
      <c r="BI505" s="143">
        <f>IF(N505="nulová",J505,0)</f>
        <v>0</v>
      </c>
      <c r="BJ505" s="17" t="s">
        <v>83</v>
      </c>
      <c r="BK505" s="143">
        <f>ROUND(I505*H505,2)</f>
        <v>0</v>
      </c>
      <c r="BL505" s="17" t="s">
        <v>166</v>
      </c>
      <c r="BM505" s="142" t="s">
        <v>662</v>
      </c>
    </row>
    <row r="506" spans="2:65" s="1" customFormat="1" x14ac:dyDescent="0.2">
      <c r="B506" s="32"/>
      <c r="C506" s="1" t="s">
        <v>19</v>
      </c>
      <c r="D506" s="144" t="s">
        <v>168</v>
      </c>
      <c r="F506" s="145" t="s">
        <v>663</v>
      </c>
      <c r="I506" s="146"/>
      <c r="L506" s="32"/>
      <c r="M506" s="147"/>
      <c r="T506" s="51"/>
      <c r="AT506" s="17" t="s">
        <v>168</v>
      </c>
      <c r="AU506" s="17" t="s">
        <v>85</v>
      </c>
    </row>
    <row r="507" spans="2:65" s="13" customFormat="1" x14ac:dyDescent="0.2">
      <c r="B507" s="155"/>
      <c r="C507" s="13" t="s">
        <v>19</v>
      </c>
      <c r="D507" s="149" t="s">
        <v>175</v>
      </c>
      <c r="E507" s="156" t="s">
        <v>19</v>
      </c>
      <c r="F507" s="157" t="s">
        <v>649</v>
      </c>
      <c r="H507" s="158">
        <v>16.36</v>
      </c>
      <c r="I507" s="159"/>
      <c r="L507" s="155"/>
      <c r="M507" s="160"/>
      <c r="T507" s="161"/>
      <c r="AT507" s="156" t="s">
        <v>175</v>
      </c>
      <c r="AU507" s="156" t="s">
        <v>85</v>
      </c>
      <c r="AV507" s="13" t="s">
        <v>85</v>
      </c>
      <c r="AW507" s="13" t="s">
        <v>36</v>
      </c>
      <c r="AX507" s="13" t="s">
        <v>76</v>
      </c>
      <c r="AY507" s="156" t="s">
        <v>159</v>
      </c>
    </row>
    <row r="508" spans="2:65" s="13" customFormat="1" x14ac:dyDescent="0.2">
      <c r="B508" s="155"/>
      <c r="C508" s="13" t="s">
        <v>19</v>
      </c>
      <c r="D508" s="149" t="s">
        <v>175</v>
      </c>
      <c r="E508" s="156" t="s">
        <v>19</v>
      </c>
      <c r="F508" s="157" t="s">
        <v>664</v>
      </c>
      <c r="H508" s="158">
        <v>172.98</v>
      </c>
      <c r="I508" s="159"/>
      <c r="L508" s="155"/>
      <c r="M508" s="160"/>
      <c r="T508" s="161"/>
      <c r="AT508" s="156" t="s">
        <v>175</v>
      </c>
      <c r="AU508" s="156" t="s">
        <v>85</v>
      </c>
      <c r="AV508" s="13" t="s">
        <v>85</v>
      </c>
      <c r="AW508" s="13" t="s">
        <v>36</v>
      </c>
      <c r="AX508" s="13" t="s">
        <v>76</v>
      </c>
      <c r="AY508" s="156" t="s">
        <v>159</v>
      </c>
    </row>
    <row r="509" spans="2:65" s="14" customFormat="1" x14ac:dyDescent="0.2">
      <c r="B509" s="162"/>
      <c r="C509" s="14" t="s">
        <v>19</v>
      </c>
      <c r="D509" s="149" t="s">
        <v>175</v>
      </c>
      <c r="E509" s="163" t="s">
        <v>19</v>
      </c>
      <c r="F509" s="164" t="s">
        <v>179</v>
      </c>
      <c r="H509" s="165">
        <v>189.34</v>
      </c>
      <c r="I509" s="166"/>
      <c r="L509" s="162"/>
      <c r="M509" s="167"/>
      <c r="T509" s="168"/>
      <c r="AT509" s="163" t="s">
        <v>175</v>
      </c>
      <c r="AU509" s="163" t="s">
        <v>85</v>
      </c>
      <c r="AV509" s="14" t="s">
        <v>166</v>
      </c>
      <c r="AW509" s="14" t="s">
        <v>36</v>
      </c>
      <c r="AX509" s="14" t="s">
        <v>83</v>
      </c>
      <c r="AY509" s="163" t="s">
        <v>159</v>
      </c>
    </row>
    <row r="510" spans="2:65" s="1" customFormat="1" ht="16.5" customHeight="1" x14ac:dyDescent="0.2">
      <c r="B510" s="32"/>
      <c r="C510" s="131">
        <v>76</v>
      </c>
      <c r="D510" s="131" t="s">
        <v>161</v>
      </c>
      <c r="E510" s="132" t="s">
        <v>666</v>
      </c>
      <c r="F510" s="133" t="s">
        <v>667</v>
      </c>
      <c r="G510" s="134" t="s">
        <v>172</v>
      </c>
      <c r="H510" s="135">
        <v>3.3969999999999998</v>
      </c>
      <c r="I510" s="136"/>
      <c r="J510" s="137">
        <f>ROUND(I510*H510,2)</f>
        <v>0</v>
      </c>
      <c r="K510" s="133" t="s">
        <v>165</v>
      </c>
      <c r="L510" s="32"/>
      <c r="M510" s="138" t="s">
        <v>19</v>
      </c>
      <c r="N510" s="139" t="s">
        <v>47</v>
      </c>
      <c r="P510" s="140">
        <f>O510*H510</f>
        <v>0</v>
      </c>
      <c r="Q510" s="140">
        <v>0</v>
      </c>
      <c r="R510" s="140">
        <f>Q510*H510</f>
        <v>0</v>
      </c>
      <c r="S510" s="140">
        <v>2</v>
      </c>
      <c r="T510" s="141">
        <f>S510*H510</f>
        <v>6.7939999999999996</v>
      </c>
      <c r="AR510" s="142" t="s">
        <v>166</v>
      </c>
      <c r="AT510" s="142" t="s">
        <v>161</v>
      </c>
      <c r="AU510" s="142" t="s">
        <v>85</v>
      </c>
      <c r="AY510" s="17" t="s">
        <v>159</v>
      </c>
      <c r="BE510" s="143">
        <f>IF(N510="základní",J510,0)</f>
        <v>0</v>
      </c>
      <c r="BF510" s="143">
        <f>IF(N510="snížená",J510,0)</f>
        <v>0</v>
      </c>
      <c r="BG510" s="143">
        <f>IF(N510="zákl. přenesená",J510,0)</f>
        <v>0</v>
      </c>
      <c r="BH510" s="143">
        <f>IF(N510="sníž. přenesená",J510,0)</f>
        <v>0</v>
      </c>
      <c r="BI510" s="143">
        <f>IF(N510="nulová",J510,0)</f>
        <v>0</v>
      </c>
      <c r="BJ510" s="17" t="s">
        <v>83</v>
      </c>
      <c r="BK510" s="143">
        <f>ROUND(I510*H510,2)</f>
        <v>0</v>
      </c>
      <c r="BL510" s="17" t="s">
        <v>166</v>
      </c>
      <c r="BM510" s="142" t="s">
        <v>668</v>
      </c>
    </row>
    <row r="511" spans="2:65" s="1" customFormat="1" x14ac:dyDescent="0.2">
      <c r="B511" s="32"/>
      <c r="C511" s="1" t="s">
        <v>19</v>
      </c>
      <c r="D511" s="144" t="s">
        <v>168</v>
      </c>
      <c r="F511" s="145" t="s">
        <v>669</v>
      </c>
      <c r="I511" s="146"/>
      <c r="L511" s="32"/>
      <c r="M511" s="147"/>
      <c r="T511" s="51"/>
      <c r="AT511" s="17" t="s">
        <v>168</v>
      </c>
      <c r="AU511" s="17" t="s">
        <v>85</v>
      </c>
    </row>
    <row r="512" spans="2:65" s="12" customFormat="1" x14ac:dyDescent="0.2">
      <c r="B512" s="148"/>
      <c r="C512" s="12" t="s">
        <v>19</v>
      </c>
      <c r="D512" s="149" t="s">
        <v>175</v>
      </c>
      <c r="E512" s="150" t="s">
        <v>19</v>
      </c>
      <c r="F512" s="151" t="s">
        <v>176</v>
      </c>
      <c r="H512" s="150" t="s">
        <v>19</v>
      </c>
      <c r="I512" s="152"/>
      <c r="L512" s="148"/>
      <c r="M512" s="153"/>
      <c r="T512" s="154"/>
      <c r="AT512" s="150" t="s">
        <v>175</v>
      </c>
      <c r="AU512" s="150" t="s">
        <v>85</v>
      </c>
      <c r="AV512" s="12" t="s">
        <v>83</v>
      </c>
      <c r="AW512" s="12" t="s">
        <v>36</v>
      </c>
      <c r="AX512" s="12" t="s">
        <v>76</v>
      </c>
      <c r="AY512" s="150" t="s">
        <v>159</v>
      </c>
    </row>
    <row r="513" spans="2:65" s="12" customFormat="1" x14ac:dyDescent="0.2">
      <c r="B513" s="148"/>
      <c r="C513" s="12" t="s">
        <v>19</v>
      </c>
      <c r="D513" s="149" t="s">
        <v>175</v>
      </c>
      <c r="E513" s="150" t="s">
        <v>19</v>
      </c>
      <c r="F513" s="151" t="s">
        <v>177</v>
      </c>
      <c r="H513" s="150" t="s">
        <v>19</v>
      </c>
      <c r="I513" s="152"/>
      <c r="L513" s="148"/>
      <c r="M513" s="153"/>
      <c r="T513" s="154"/>
      <c r="AT513" s="150" t="s">
        <v>175</v>
      </c>
      <c r="AU513" s="150" t="s">
        <v>85</v>
      </c>
      <c r="AV513" s="12" t="s">
        <v>83</v>
      </c>
      <c r="AW513" s="12" t="s">
        <v>36</v>
      </c>
      <c r="AX513" s="12" t="s">
        <v>76</v>
      </c>
      <c r="AY513" s="150" t="s">
        <v>159</v>
      </c>
    </row>
    <row r="514" spans="2:65" s="13" customFormat="1" x14ac:dyDescent="0.2">
      <c r="B514" s="155"/>
      <c r="C514" s="13" t="s">
        <v>19</v>
      </c>
      <c r="D514" s="149" t="s">
        <v>175</v>
      </c>
      <c r="E514" s="156" t="s">
        <v>19</v>
      </c>
      <c r="F514" s="157" t="s">
        <v>670</v>
      </c>
      <c r="H514" s="158">
        <v>3.3969999999999998</v>
      </c>
      <c r="I514" s="159"/>
      <c r="L514" s="155"/>
      <c r="M514" s="160"/>
      <c r="T514" s="161"/>
      <c r="AT514" s="156" t="s">
        <v>175</v>
      </c>
      <c r="AU514" s="156" t="s">
        <v>85</v>
      </c>
      <c r="AV514" s="13" t="s">
        <v>85</v>
      </c>
      <c r="AW514" s="13" t="s">
        <v>36</v>
      </c>
      <c r="AX514" s="13" t="s">
        <v>76</v>
      </c>
      <c r="AY514" s="156" t="s">
        <v>159</v>
      </c>
    </row>
    <row r="515" spans="2:65" s="14" customFormat="1" x14ac:dyDescent="0.2">
      <c r="B515" s="162"/>
      <c r="C515" s="14" t="s">
        <v>19</v>
      </c>
      <c r="D515" s="149" t="s">
        <v>175</v>
      </c>
      <c r="E515" s="163" t="s">
        <v>19</v>
      </c>
      <c r="F515" s="164" t="s">
        <v>179</v>
      </c>
      <c r="H515" s="165">
        <v>3.3969999999999998</v>
      </c>
      <c r="I515" s="166"/>
      <c r="L515" s="162"/>
      <c r="M515" s="167"/>
      <c r="T515" s="168"/>
      <c r="AT515" s="163" t="s">
        <v>175</v>
      </c>
      <c r="AU515" s="163" t="s">
        <v>85</v>
      </c>
      <c r="AV515" s="14" t="s">
        <v>166</v>
      </c>
      <c r="AW515" s="14" t="s">
        <v>36</v>
      </c>
      <c r="AX515" s="14" t="s">
        <v>83</v>
      </c>
      <c r="AY515" s="163" t="s">
        <v>159</v>
      </c>
    </row>
    <row r="516" spans="2:65" s="1" customFormat="1" ht="24.15" customHeight="1" x14ac:dyDescent="0.2">
      <c r="B516" s="32"/>
      <c r="C516" s="131">
        <v>77</v>
      </c>
      <c r="D516" s="131" t="s">
        <v>161</v>
      </c>
      <c r="E516" s="132" t="s">
        <v>672</v>
      </c>
      <c r="F516" s="133" t="s">
        <v>673</v>
      </c>
      <c r="G516" s="134" t="s">
        <v>164</v>
      </c>
      <c r="H516" s="135">
        <v>140.72300000000001</v>
      </c>
      <c r="I516" s="136"/>
      <c r="J516" s="137">
        <f>ROUND(I516*H516,2)</f>
        <v>0</v>
      </c>
      <c r="K516" s="133" t="s">
        <v>165</v>
      </c>
      <c r="L516" s="32"/>
      <c r="M516" s="138" t="s">
        <v>19</v>
      </c>
      <c r="N516" s="139" t="s">
        <v>47</v>
      </c>
      <c r="P516" s="140">
        <f>O516*H516</f>
        <v>0</v>
      </c>
      <c r="Q516" s="140">
        <v>0</v>
      </c>
      <c r="R516" s="140">
        <f>Q516*H516</f>
        <v>0</v>
      </c>
      <c r="S516" s="140">
        <v>0.13100000000000001</v>
      </c>
      <c r="T516" s="141">
        <f>S516*H516</f>
        <v>18.434713000000002</v>
      </c>
      <c r="AR516" s="142" t="s">
        <v>166</v>
      </c>
      <c r="AT516" s="142" t="s">
        <v>161</v>
      </c>
      <c r="AU516" s="142" t="s">
        <v>85</v>
      </c>
      <c r="AY516" s="17" t="s">
        <v>159</v>
      </c>
      <c r="BE516" s="143">
        <f>IF(N516="základní",J516,0)</f>
        <v>0</v>
      </c>
      <c r="BF516" s="143">
        <f>IF(N516="snížená",J516,0)</f>
        <v>0</v>
      </c>
      <c r="BG516" s="143">
        <f>IF(N516="zákl. přenesená",J516,0)</f>
        <v>0</v>
      </c>
      <c r="BH516" s="143">
        <f>IF(N516="sníž. přenesená",J516,0)</f>
        <v>0</v>
      </c>
      <c r="BI516" s="143">
        <f>IF(N516="nulová",J516,0)</f>
        <v>0</v>
      </c>
      <c r="BJ516" s="17" t="s">
        <v>83</v>
      </c>
      <c r="BK516" s="143">
        <f>ROUND(I516*H516,2)</f>
        <v>0</v>
      </c>
      <c r="BL516" s="17" t="s">
        <v>166</v>
      </c>
      <c r="BM516" s="142" t="s">
        <v>674</v>
      </c>
    </row>
    <row r="517" spans="2:65" s="1" customFormat="1" x14ac:dyDescent="0.2">
      <c r="B517" s="32"/>
      <c r="C517" s="1" t="s">
        <v>19</v>
      </c>
      <c r="D517" s="144" t="s">
        <v>168</v>
      </c>
      <c r="F517" s="145" t="s">
        <v>675</v>
      </c>
      <c r="I517" s="146"/>
      <c r="L517" s="32"/>
      <c r="M517" s="147"/>
      <c r="T517" s="51"/>
      <c r="AT517" s="17" t="s">
        <v>168</v>
      </c>
      <c r="AU517" s="17" t="s">
        <v>85</v>
      </c>
    </row>
    <row r="518" spans="2:65" s="12" customFormat="1" x14ac:dyDescent="0.2">
      <c r="B518" s="148"/>
      <c r="C518" s="12" t="s">
        <v>19</v>
      </c>
      <c r="D518" s="149" t="s">
        <v>175</v>
      </c>
      <c r="E518" s="150" t="s">
        <v>19</v>
      </c>
      <c r="F518" s="151" t="s">
        <v>522</v>
      </c>
      <c r="H518" s="150" t="s">
        <v>19</v>
      </c>
      <c r="I518" s="152"/>
      <c r="L518" s="148"/>
      <c r="M518" s="153"/>
      <c r="T518" s="154"/>
      <c r="AT518" s="150" t="s">
        <v>175</v>
      </c>
      <c r="AU518" s="150" t="s">
        <v>85</v>
      </c>
      <c r="AV518" s="12" t="s">
        <v>83</v>
      </c>
      <c r="AW518" s="12" t="s">
        <v>36</v>
      </c>
      <c r="AX518" s="12" t="s">
        <v>76</v>
      </c>
      <c r="AY518" s="150" t="s">
        <v>159</v>
      </c>
    </row>
    <row r="519" spans="2:65" s="12" customFormat="1" x14ac:dyDescent="0.2">
      <c r="B519" s="148"/>
      <c r="C519" s="12" t="s">
        <v>19</v>
      </c>
      <c r="D519" s="149" t="s">
        <v>175</v>
      </c>
      <c r="E519" s="150" t="s">
        <v>19</v>
      </c>
      <c r="F519" s="151" t="s">
        <v>273</v>
      </c>
      <c r="H519" s="150" t="s">
        <v>19</v>
      </c>
      <c r="I519" s="152"/>
      <c r="L519" s="148"/>
      <c r="M519" s="153"/>
      <c r="T519" s="154"/>
      <c r="AT519" s="150" t="s">
        <v>175</v>
      </c>
      <c r="AU519" s="150" t="s">
        <v>85</v>
      </c>
      <c r="AV519" s="12" t="s">
        <v>83</v>
      </c>
      <c r="AW519" s="12" t="s">
        <v>36</v>
      </c>
      <c r="AX519" s="12" t="s">
        <v>76</v>
      </c>
      <c r="AY519" s="150" t="s">
        <v>159</v>
      </c>
    </row>
    <row r="520" spans="2:65" s="13" customFormat="1" x14ac:dyDescent="0.2">
      <c r="B520" s="155"/>
      <c r="C520" s="13" t="s">
        <v>19</v>
      </c>
      <c r="D520" s="149" t="s">
        <v>175</v>
      </c>
      <c r="E520" s="156" t="s">
        <v>19</v>
      </c>
      <c r="F520" s="157" t="s">
        <v>676</v>
      </c>
      <c r="H520" s="158">
        <v>10.534000000000001</v>
      </c>
      <c r="I520" s="159"/>
      <c r="L520" s="155"/>
      <c r="M520" s="160"/>
      <c r="T520" s="161"/>
      <c r="AT520" s="156" t="s">
        <v>175</v>
      </c>
      <c r="AU520" s="156" t="s">
        <v>85</v>
      </c>
      <c r="AV520" s="13" t="s">
        <v>85</v>
      </c>
      <c r="AW520" s="13" t="s">
        <v>36</v>
      </c>
      <c r="AX520" s="13" t="s">
        <v>76</v>
      </c>
      <c r="AY520" s="156" t="s">
        <v>159</v>
      </c>
    </row>
    <row r="521" spans="2:65" s="13" customFormat="1" x14ac:dyDescent="0.2">
      <c r="B521" s="155"/>
      <c r="C521" s="13" t="s">
        <v>19</v>
      </c>
      <c r="D521" s="149" t="s">
        <v>175</v>
      </c>
      <c r="E521" s="156" t="s">
        <v>19</v>
      </c>
      <c r="F521" s="157" t="s">
        <v>677</v>
      </c>
      <c r="H521" s="158">
        <v>16.533000000000001</v>
      </c>
      <c r="I521" s="159"/>
      <c r="L521" s="155"/>
      <c r="M521" s="160"/>
      <c r="T521" s="161"/>
      <c r="AT521" s="156" t="s">
        <v>175</v>
      </c>
      <c r="AU521" s="156" t="s">
        <v>85</v>
      </c>
      <c r="AV521" s="13" t="s">
        <v>85</v>
      </c>
      <c r="AW521" s="13" t="s">
        <v>36</v>
      </c>
      <c r="AX521" s="13" t="s">
        <v>76</v>
      </c>
      <c r="AY521" s="156" t="s">
        <v>159</v>
      </c>
    </row>
    <row r="522" spans="2:65" s="13" customFormat="1" x14ac:dyDescent="0.2">
      <c r="B522" s="155"/>
      <c r="C522" s="13" t="s">
        <v>19</v>
      </c>
      <c r="D522" s="149" t="s">
        <v>175</v>
      </c>
      <c r="E522" s="156" t="s">
        <v>19</v>
      </c>
      <c r="F522" s="157" t="s">
        <v>678</v>
      </c>
      <c r="H522" s="158">
        <v>9.5020000000000007</v>
      </c>
      <c r="I522" s="159"/>
      <c r="L522" s="155"/>
      <c r="M522" s="160"/>
      <c r="T522" s="161"/>
      <c r="AT522" s="156" t="s">
        <v>175</v>
      </c>
      <c r="AU522" s="156" t="s">
        <v>85</v>
      </c>
      <c r="AV522" s="13" t="s">
        <v>85</v>
      </c>
      <c r="AW522" s="13" t="s">
        <v>36</v>
      </c>
      <c r="AX522" s="13" t="s">
        <v>76</v>
      </c>
      <c r="AY522" s="156" t="s">
        <v>159</v>
      </c>
    </row>
    <row r="523" spans="2:65" s="13" customFormat="1" x14ac:dyDescent="0.2">
      <c r="B523" s="155"/>
      <c r="C523" s="13" t="s">
        <v>19</v>
      </c>
      <c r="D523" s="149" t="s">
        <v>175</v>
      </c>
      <c r="E523" s="156" t="s">
        <v>19</v>
      </c>
      <c r="F523" s="157" t="s">
        <v>679</v>
      </c>
      <c r="H523" s="158">
        <v>13.699</v>
      </c>
      <c r="I523" s="159"/>
      <c r="L523" s="155"/>
      <c r="M523" s="160"/>
      <c r="T523" s="161"/>
      <c r="AT523" s="156" t="s">
        <v>175</v>
      </c>
      <c r="AU523" s="156" t="s">
        <v>85</v>
      </c>
      <c r="AV523" s="13" t="s">
        <v>85</v>
      </c>
      <c r="AW523" s="13" t="s">
        <v>36</v>
      </c>
      <c r="AX523" s="13" t="s">
        <v>76</v>
      </c>
      <c r="AY523" s="156" t="s">
        <v>159</v>
      </c>
    </row>
    <row r="524" spans="2:65" s="13" customFormat="1" x14ac:dyDescent="0.2">
      <c r="B524" s="155"/>
      <c r="C524" s="13" t="s">
        <v>19</v>
      </c>
      <c r="D524" s="149" t="s">
        <v>175</v>
      </c>
      <c r="E524" s="156" t="s">
        <v>19</v>
      </c>
      <c r="F524" s="157" t="s">
        <v>680</v>
      </c>
      <c r="H524" s="158">
        <v>15.244</v>
      </c>
      <c r="I524" s="159"/>
      <c r="L524" s="155"/>
      <c r="M524" s="160"/>
      <c r="T524" s="161"/>
      <c r="AT524" s="156" t="s">
        <v>175</v>
      </c>
      <c r="AU524" s="156" t="s">
        <v>85</v>
      </c>
      <c r="AV524" s="13" t="s">
        <v>85</v>
      </c>
      <c r="AW524" s="13" t="s">
        <v>36</v>
      </c>
      <c r="AX524" s="13" t="s">
        <v>76</v>
      </c>
      <c r="AY524" s="156" t="s">
        <v>159</v>
      </c>
    </row>
    <row r="525" spans="2:65" s="13" customFormat="1" x14ac:dyDescent="0.2">
      <c r="B525" s="155"/>
      <c r="C525" s="13" t="s">
        <v>19</v>
      </c>
      <c r="D525" s="149" t="s">
        <v>175</v>
      </c>
      <c r="E525" s="156" t="s">
        <v>19</v>
      </c>
      <c r="F525" s="157" t="s">
        <v>681</v>
      </c>
      <c r="H525" s="158">
        <v>13.065</v>
      </c>
      <c r="I525" s="159"/>
      <c r="L525" s="155"/>
      <c r="M525" s="160"/>
      <c r="T525" s="161"/>
      <c r="AT525" s="156" t="s">
        <v>175</v>
      </c>
      <c r="AU525" s="156" t="s">
        <v>85</v>
      </c>
      <c r="AV525" s="13" t="s">
        <v>85</v>
      </c>
      <c r="AW525" s="13" t="s">
        <v>36</v>
      </c>
      <c r="AX525" s="13" t="s">
        <v>76</v>
      </c>
      <c r="AY525" s="156" t="s">
        <v>159</v>
      </c>
    </row>
    <row r="526" spans="2:65" s="13" customFormat="1" x14ac:dyDescent="0.2">
      <c r="B526" s="155"/>
      <c r="C526" s="13" t="s">
        <v>19</v>
      </c>
      <c r="D526" s="149" t="s">
        <v>175</v>
      </c>
      <c r="E526" s="156" t="s">
        <v>19</v>
      </c>
      <c r="F526" s="157" t="s">
        <v>682</v>
      </c>
      <c r="H526" s="158">
        <v>16.350999999999999</v>
      </c>
      <c r="I526" s="159"/>
      <c r="L526" s="155"/>
      <c r="M526" s="160"/>
      <c r="T526" s="161"/>
      <c r="AT526" s="156" t="s">
        <v>175</v>
      </c>
      <c r="AU526" s="156" t="s">
        <v>85</v>
      </c>
      <c r="AV526" s="13" t="s">
        <v>85</v>
      </c>
      <c r="AW526" s="13" t="s">
        <v>36</v>
      </c>
      <c r="AX526" s="13" t="s">
        <v>76</v>
      </c>
      <c r="AY526" s="156" t="s">
        <v>159</v>
      </c>
    </row>
    <row r="527" spans="2:65" s="13" customFormat="1" x14ac:dyDescent="0.2">
      <c r="B527" s="155"/>
      <c r="C527" s="13" t="s">
        <v>19</v>
      </c>
      <c r="D527" s="149" t="s">
        <v>175</v>
      </c>
      <c r="E527" s="156" t="s">
        <v>19</v>
      </c>
      <c r="F527" s="157" t="s">
        <v>683</v>
      </c>
      <c r="H527" s="158">
        <v>19.931000000000001</v>
      </c>
      <c r="I527" s="159"/>
      <c r="L527" s="155"/>
      <c r="M527" s="160"/>
      <c r="T527" s="161"/>
      <c r="AT527" s="156" t="s">
        <v>175</v>
      </c>
      <c r="AU527" s="156" t="s">
        <v>85</v>
      </c>
      <c r="AV527" s="13" t="s">
        <v>85</v>
      </c>
      <c r="AW527" s="13" t="s">
        <v>36</v>
      </c>
      <c r="AX527" s="13" t="s">
        <v>76</v>
      </c>
      <c r="AY527" s="156" t="s">
        <v>159</v>
      </c>
    </row>
    <row r="528" spans="2:65" s="13" customFormat="1" x14ac:dyDescent="0.2">
      <c r="B528" s="155"/>
      <c r="C528" s="13" t="s">
        <v>19</v>
      </c>
      <c r="D528" s="149" t="s">
        <v>175</v>
      </c>
      <c r="E528" s="156" t="s">
        <v>19</v>
      </c>
      <c r="F528" s="157" t="s">
        <v>684</v>
      </c>
      <c r="H528" s="158">
        <v>7.7839999999999998</v>
      </c>
      <c r="I528" s="159"/>
      <c r="L528" s="155"/>
      <c r="M528" s="160"/>
      <c r="T528" s="161"/>
      <c r="AT528" s="156" t="s">
        <v>175</v>
      </c>
      <c r="AU528" s="156" t="s">
        <v>85</v>
      </c>
      <c r="AV528" s="13" t="s">
        <v>85</v>
      </c>
      <c r="AW528" s="13" t="s">
        <v>36</v>
      </c>
      <c r="AX528" s="13" t="s">
        <v>76</v>
      </c>
      <c r="AY528" s="156" t="s">
        <v>159</v>
      </c>
    </row>
    <row r="529" spans="2:65" s="13" customFormat="1" x14ac:dyDescent="0.2">
      <c r="B529" s="155"/>
      <c r="C529" s="13" t="s">
        <v>19</v>
      </c>
      <c r="D529" s="149" t="s">
        <v>175</v>
      </c>
      <c r="E529" s="156" t="s">
        <v>19</v>
      </c>
      <c r="F529" s="157" t="s">
        <v>685</v>
      </c>
      <c r="H529" s="158">
        <v>8.0180000000000007</v>
      </c>
      <c r="I529" s="159"/>
      <c r="L529" s="155"/>
      <c r="M529" s="160"/>
      <c r="T529" s="161"/>
      <c r="AT529" s="156" t="s">
        <v>175</v>
      </c>
      <c r="AU529" s="156" t="s">
        <v>85</v>
      </c>
      <c r="AV529" s="13" t="s">
        <v>85</v>
      </c>
      <c r="AW529" s="13" t="s">
        <v>36</v>
      </c>
      <c r="AX529" s="13" t="s">
        <v>76</v>
      </c>
      <c r="AY529" s="156" t="s">
        <v>159</v>
      </c>
    </row>
    <row r="530" spans="2:65" s="13" customFormat="1" x14ac:dyDescent="0.2">
      <c r="B530" s="155"/>
      <c r="C530" s="13" t="s">
        <v>19</v>
      </c>
      <c r="D530" s="149" t="s">
        <v>175</v>
      </c>
      <c r="E530" s="156" t="s">
        <v>19</v>
      </c>
      <c r="F530" s="157" t="s">
        <v>686</v>
      </c>
      <c r="H530" s="158">
        <v>10.061999999999999</v>
      </c>
      <c r="I530" s="159"/>
      <c r="L530" s="155"/>
      <c r="M530" s="160"/>
      <c r="T530" s="161"/>
      <c r="AT530" s="156" t="s">
        <v>175</v>
      </c>
      <c r="AU530" s="156" t="s">
        <v>85</v>
      </c>
      <c r="AV530" s="13" t="s">
        <v>85</v>
      </c>
      <c r="AW530" s="13" t="s">
        <v>36</v>
      </c>
      <c r="AX530" s="13" t="s">
        <v>76</v>
      </c>
      <c r="AY530" s="156" t="s">
        <v>159</v>
      </c>
    </row>
    <row r="531" spans="2:65" s="14" customFormat="1" x14ac:dyDescent="0.2">
      <c r="B531" s="162"/>
      <c r="C531" s="14" t="s">
        <v>19</v>
      </c>
      <c r="D531" s="149" t="s">
        <v>175</v>
      </c>
      <c r="E531" s="163" t="s">
        <v>19</v>
      </c>
      <c r="F531" s="164" t="s">
        <v>179</v>
      </c>
      <c r="H531" s="165">
        <v>140.72300000000001</v>
      </c>
      <c r="I531" s="166"/>
      <c r="L531" s="162"/>
      <c r="M531" s="167"/>
      <c r="T531" s="168"/>
      <c r="AT531" s="163" t="s">
        <v>175</v>
      </c>
      <c r="AU531" s="163" t="s">
        <v>85</v>
      </c>
      <c r="AV531" s="14" t="s">
        <v>166</v>
      </c>
      <c r="AW531" s="14" t="s">
        <v>36</v>
      </c>
      <c r="AX531" s="14" t="s">
        <v>83</v>
      </c>
      <c r="AY531" s="163" t="s">
        <v>159</v>
      </c>
    </row>
    <row r="532" spans="2:65" s="1" customFormat="1" ht="24.15" customHeight="1" x14ac:dyDescent="0.2">
      <c r="B532" s="32"/>
      <c r="C532" s="131">
        <v>78</v>
      </c>
      <c r="D532" s="131" t="s">
        <v>161</v>
      </c>
      <c r="E532" s="132" t="s">
        <v>688</v>
      </c>
      <c r="F532" s="133" t="s">
        <v>689</v>
      </c>
      <c r="G532" s="134" t="s">
        <v>172</v>
      </c>
      <c r="H532" s="135">
        <v>1.2649999999999999</v>
      </c>
      <c r="I532" s="136"/>
      <c r="J532" s="137">
        <f>ROUND(I532*H532,2)</f>
        <v>0</v>
      </c>
      <c r="K532" s="133" t="s">
        <v>165</v>
      </c>
      <c r="L532" s="32"/>
      <c r="M532" s="138" t="s">
        <v>19</v>
      </c>
      <c r="N532" s="139" t="s">
        <v>47</v>
      </c>
      <c r="P532" s="140">
        <f>O532*H532</f>
        <v>0</v>
      </c>
      <c r="Q532" s="140">
        <v>0</v>
      </c>
      <c r="R532" s="140">
        <f>Q532*H532</f>
        <v>0</v>
      </c>
      <c r="S532" s="140">
        <v>1.8</v>
      </c>
      <c r="T532" s="141">
        <f>S532*H532</f>
        <v>2.2769999999999997</v>
      </c>
      <c r="AR532" s="142" t="s">
        <v>166</v>
      </c>
      <c r="AT532" s="142" t="s">
        <v>161</v>
      </c>
      <c r="AU532" s="142" t="s">
        <v>85</v>
      </c>
      <c r="AY532" s="17" t="s">
        <v>159</v>
      </c>
      <c r="BE532" s="143">
        <f>IF(N532="základní",J532,0)</f>
        <v>0</v>
      </c>
      <c r="BF532" s="143">
        <f>IF(N532="snížená",J532,0)</f>
        <v>0</v>
      </c>
      <c r="BG532" s="143">
        <f>IF(N532="zákl. přenesená",J532,0)</f>
        <v>0</v>
      </c>
      <c r="BH532" s="143">
        <f>IF(N532="sníž. přenesená",J532,0)</f>
        <v>0</v>
      </c>
      <c r="BI532" s="143">
        <f>IF(N532="nulová",J532,0)</f>
        <v>0</v>
      </c>
      <c r="BJ532" s="17" t="s">
        <v>83</v>
      </c>
      <c r="BK532" s="143">
        <f>ROUND(I532*H532,2)</f>
        <v>0</v>
      </c>
      <c r="BL532" s="17" t="s">
        <v>166</v>
      </c>
      <c r="BM532" s="142" t="s">
        <v>690</v>
      </c>
    </row>
    <row r="533" spans="2:65" s="1" customFormat="1" x14ac:dyDescent="0.2">
      <c r="B533" s="32"/>
      <c r="C533" s="1" t="s">
        <v>19</v>
      </c>
      <c r="D533" s="144" t="s">
        <v>168</v>
      </c>
      <c r="F533" s="145" t="s">
        <v>691</v>
      </c>
      <c r="I533" s="146"/>
      <c r="L533" s="32"/>
      <c r="M533" s="147"/>
      <c r="T533" s="51"/>
      <c r="AT533" s="17" t="s">
        <v>168</v>
      </c>
      <c r="AU533" s="17" t="s">
        <v>85</v>
      </c>
    </row>
    <row r="534" spans="2:65" s="12" customFormat="1" x14ac:dyDescent="0.2">
      <c r="B534" s="148"/>
      <c r="C534" s="12" t="s">
        <v>19</v>
      </c>
      <c r="D534" s="149" t="s">
        <v>175</v>
      </c>
      <c r="E534" s="150" t="s">
        <v>19</v>
      </c>
      <c r="F534" s="151" t="s">
        <v>522</v>
      </c>
      <c r="H534" s="150" t="s">
        <v>19</v>
      </c>
      <c r="I534" s="152"/>
      <c r="L534" s="148"/>
      <c r="M534" s="153"/>
      <c r="T534" s="154"/>
      <c r="AT534" s="150" t="s">
        <v>175</v>
      </c>
      <c r="AU534" s="150" t="s">
        <v>85</v>
      </c>
      <c r="AV534" s="12" t="s">
        <v>83</v>
      </c>
      <c r="AW534" s="12" t="s">
        <v>36</v>
      </c>
      <c r="AX534" s="12" t="s">
        <v>76</v>
      </c>
      <c r="AY534" s="150" t="s">
        <v>159</v>
      </c>
    </row>
    <row r="535" spans="2:65" s="12" customFormat="1" x14ac:dyDescent="0.2">
      <c r="B535" s="148"/>
      <c r="C535" s="12" t="s">
        <v>19</v>
      </c>
      <c r="D535" s="149" t="s">
        <v>175</v>
      </c>
      <c r="E535" s="150" t="s">
        <v>19</v>
      </c>
      <c r="F535" s="151" t="s">
        <v>273</v>
      </c>
      <c r="H535" s="150" t="s">
        <v>19</v>
      </c>
      <c r="I535" s="152"/>
      <c r="L535" s="148"/>
      <c r="M535" s="153"/>
      <c r="T535" s="154"/>
      <c r="AT535" s="150" t="s">
        <v>175</v>
      </c>
      <c r="AU535" s="150" t="s">
        <v>85</v>
      </c>
      <c r="AV535" s="12" t="s">
        <v>83</v>
      </c>
      <c r="AW535" s="12" t="s">
        <v>36</v>
      </c>
      <c r="AX535" s="12" t="s">
        <v>76</v>
      </c>
      <c r="AY535" s="150" t="s">
        <v>159</v>
      </c>
    </row>
    <row r="536" spans="2:65" s="13" customFormat="1" x14ac:dyDescent="0.2">
      <c r="B536" s="155"/>
      <c r="C536" s="13" t="s">
        <v>19</v>
      </c>
      <c r="D536" s="149" t="s">
        <v>175</v>
      </c>
      <c r="E536" s="156" t="s">
        <v>19</v>
      </c>
      <c r="F536" s="157" t="s">
        <v>692</v>
      </c>
      <c r="H536" s="158">
        <v>0.50800000000000001</v>
      </c>
      <c r="I536" s="159"/>
      <c r="L536" s="155"/>
      <c r="M536" s="160"/>
      <c r="T536" s="161"/>
      <c r="AT536" s="156" t="s">
        <v>175</v>
      </c>
      <c r="AU536" s="156" t="s">
        <v>85</v>
      </c>
      <c r="AV536" s="13" t="s">
        <v>85</v>
      </c>
      <c r="AW536" s="13" t="s">
        <v>36</v>
      </c>
      <c r="AX536" s="13" t="s">
        <v>76</v>
      </c>
      <c r="AY536" s="156" t="s">
        <v>159</v>
      </c>
    </row>
    <row r="537" spans="2:65" s="13" customFormat="1" x14ac:dyDescent="0.2">
      <c r="B537" s="155"/>
      <c r="C537" s="13" t="s">
        <v>19</v>
      </c>
      <c r="D537" s="149" t="s">
        <v>175</v>
      </c>
      <c r="E537" s="156" t="s">
        <v>19</v>
      </c>
      <c r="F537" s="157" t="s">
        <v>693</v>
      </c>
      <c r="H537" s="158">
        <v>0.42199999999999999</v>
      </c>
      <c r="I537" s="159"/>
      <c r="L537" s="155"/>
      <c r="M537" s="160"/>
      <c r="T537" s="161"/>
      <c r="AT537" s="156" t="s">
        <v>175</v>
      </c>
      <c r="AU537" s="156" t="s">
        <v>85</v>
      </c>
      <c r="AV537" s="13" t="s">
        <v>85</v>
      </c>
      <c r="AW537" s="13" t="s">
        <v>36</v>
      </c>
      <c r="AX537" s="13" t="s">
        <v>76</v>
      </c>
      <c r="AY537" s="156" t="s">
        <v>159</v>
      </c>
    </row>
    <row r="538" spans="2:65" s="12" customFormat="1" x14ac:dyDescent="0.2">
      <c r="B538" s="148"/>
      <c r="C538" s="12" t="s">
        <v>19</v>
      </c>
      <c r="D538" s="149" t="s">
        <v>175</v>
      </c>
      <c r="E538" s="150" t="s">
        <v>19</v>
      </c>
      <c r="F538" s="151" t="s">
        <v>176</v>
      </c>
      <c r="H538" s="150" t="s">
        <v>19</v>
      </c>
      <c r="I538" s="152"/>
      <c r="L538" s="148"/>
      <c r="M538" s="153"/>
      <c r="T538" s="154"/>
      <c r="AT538" s="150" t="s">
        <v>175</v>
      </c>
      <c r="AU538" s="150" t="s">
        <v>85</v>
      </c>
      <c r="AV538" s="12" t="s">
        <v>83</v>
      </c>
      <c r="AW538" s="12" t="s">
        <v>36</v>
      </c>
      <c r="AX538" s="12" t="s">
        <v>76</v>
      </c>
      <c r="AY538" s="150" t="s">
        <v>159</v>
      </c>
    </row>
    <row r="539" spans="2:65" s="12" customFormat="1" x14ac:dyDescent="0.2">
      <c r="B539" s="148"/>
      <c r="C539" s="12" t="s">
        <v>19</v>
      </c>
      <c r="D539" s="149" t="s">
        <v>175</v>
      </c>
      <c r="E539" s="150" t="s">
        <v>19</v>
      </c>
      <c r="F539" s="151" t="s">
        <v>177</v>
      </c>
      <c r="H539" s="150" t="s">
        <v>19</v>
      </c>
      <c r="I539" s="152"/>
      <c r="L539" s="148"/>
      <c r="M539" s="153"/>
      <c r="T539" s="154"/>
      <c r="AT539" s="150" t="s">
        <v>175</v>
      </c>
      <c r="AU539" s="150" t="s">
        <v>85</v>
      </c>
      <c r="AV539" s="12" t="s">
        <v>83</v>
      </c>
      <c r="AW539" s="12" t="s">
        <v>36</v>
      </c>
      <c r="AX539" s="12" t="s">
        <v>76</v>
      </c>
      <c r="AY539" s="150" t="s">
        <v>159</v>
      </c>
    </row>
    <row r="540" spans="2:65" s="13" customFormat="1" x14ac:dyDescent="0.2">
      <c r="B540" s="155"/>
      <c r="C540" s="13" t="s">
        <v>19</v>
      </c>
      <c r="D540" s="149" t="s">
        <v>175</v>
      </c>
      <c r="E540" s="156" t="s">
        <v>19</v>
      </c>
      <c r="F540" s="157" t="s">
        <v>694</v>
      </c>
      <c r="H540" s="158">
        <v>0.33500000000000002</v>
      </c>
      <c r="I540" s="159"/>
      <c r="L540" s="155"/>
      <c r="M540" s="160"/>
      <c r="T540" s="161"/>
      <c r="AT540" s="156" t="s">
        <v>175</v>
      </c>
      <c r="AU540" s="156" t="s">
        <v>85</v>
      </c>
      <c r="AV540" s="13" t="s">
        <v>85</v>
      </c>
      <c r="AW540" s="13" t="s">
        <v>36</v>
      </c>
      <c r="AX540" s="13" t="s">
        <v>76</v>
      </c>
      <c r="AY540" s="156" t="s">
        <v>159</v>
      </c>
    </row>
    <row r="541" spans="2:65" s="14" customFormat="1" x14ac:dyDescent="0.2">
      <c r="B541" s="162"/>
      <c r="C541" s="14" t="s">
        <v>19</v>
      </c>
      <c r="D541" s="149" t="s">
        <v>175</v>
      </c>
      <c r="E541" s="163" t="s">
        <v>19</v>
      </c>
      <c r="F541" s="164" t="s">
        <v>179</v>
      </c>
      <c r="H541" s="165">
        <v>1.2649999999999999</v>
      </c>
      <c r="I541" s="166"/>
      <c r="L541" s="162"/>
      <c r="M541" s="167"/>
      <c r="T541" s="168"/>
      <c r="AT541" s="163" t="s">
        <v>175</v>
      </c>
      <c r="AU541" s="163" t="s">
        <v>85</v>
      </c>
      <c r="AV541" s="14" t="s">
        <v>166</v>
      </c>
      <c r="AW541" s="14" t="s">
        <v>36</v>
      </c>
      <c r="AX541" s="14" t="s">
        <v>83</v>
      </c>
      <c r="AY541" s="163" t="s">
        <v>159</v>
      </c>
    </row>
    <row r="542" spans="2:65" s="1" customFormat="1" ht="24.15" customHeight="1" x14ac:dyDescent="0.2">
      <c r="B542" s="32"/>
      <c r="C542" s="131">
        <v>79</v>
      </c>
      <c r="D542" s="131" t="s">
        <v>161</v>
      </c>
      <c r="E542" s="132" t="s">
        <v>696</v>
      </c>
      <c r="F542" s="133" t="s">
        <v>697</v>
      </c>
      <c r="G542" s="134" t="s">
        <v>172</v>
      </c>
      <c r="H542" s="135">
        <v>2.004</v>
      </c>
      <c r="I542" s="136"/>
      <c r="J542" s="137">
        <f>ROUND(I542*H542,2)</f>
        <v>0</v>
      </c>
      <c r="K542" s="133" t="s">
        <v>165</v>
      </c>
      <c r="L542" s="32"/>
      <c r="M542" s="138" t="s">
        <v>19</v>
      </c>
      <c r="N542" s="139" t="s">
        <v>47</v>
      </c>
      <c r="P542" s="140">
        <f>O542*H542</f>
        <v>0</v>
      </c>
      <c r="Q542" s="140">
        <v>0</v>
      </c>
      <c r="R542" s="140">
        <f>Q542*H542</f>
        <v>0</v>
      </c>
      <c r="S542" s="140">
        <v>1.8</v>
      </c>
      <c r="T542" s="141">
        <f>S542*H542</f>
        <v>3.6072000000000002</v>
      </c>
      <c r="AR542" s="142" t="s">
        <v>166</v>
      </c>
      <c r="AT542" s="142" t="s">
        <v>161</v>
      </c>
      <c r="AU542" s="142" t="s">
        <v>85</v>
      </c>
      <c r="AY542" s="17" t="s">
        <v>159</v>
      </c>
      <c r="BE542" s="143">
        <f>IF(N542="základní",J542,0)</f>
        <v>0</v>
      </c>
      <c r="BF542" s="143">
        <f>IF(N542="snížená",J542,0)</f>
        <v>0</v>
      </c>
      <c r="BG542" s="143">
        <f>IF(N542="zákl. přenesená",J542,0)</f>
        <v>0</v>
      </c>
      <c r="BH542" s="143">
        <f>IF(N542="sníž. přenesená",J542,0)</f>
        <v>0</v>
      </c>
      <c r="BI542" s="143">
        <f>IF(N542="nulová",J542,0)</f>
        <v>0</v>
      </c>
      <c r="BJ542" s="17" t="s">
        <v>83</v>
      </c>
      <c r="BK542" s="143">
        <f>ROUND(I542*H542,2)</f>
        <v>0</v>
      </c>
      <c r="BL542" s="17" t="s">
        <v>166</v>
      </c>
      <c r="BM542" s="142" t="s">
        <v>698</v>
      </c>
    </row>
    <row r="543" spans="2:65" s="1" customFormat="1" x14ac:dyDescent="0.2">
      <c r="B543" s="32"/>
      <c r="C543" s="1" t="s">
        <v>19</v>
      </c>
      <c r="D543" s="144" t="s">
        <v>168</v>
      </c>
      <c r="F543" s="145" t="s">
        <v>699</v>
      </c>
      <c r="I543" s="146"/>
      <c r="L543" s="32"/>
      <c r="M543" s="147"/>
      <c r="T543" s="51"/>
      <c r="AT543" s="17" t="s">
        <v>168</v>
      </c>
      <c r="AU543" s="17" t="s">
        <v>85</v>
      </c>
    </row>
    <row r="544" spans="2:65" s="12" customFormat="1" x14ac:dyDescent="0.2">
      <c r="B544" s="148"/>
      <c r="C544" s="12" t="s">
        <v>19</v>
      </c>
      <c r="D544" s="149" t="s">
        <v>175</v>
      </c>
      <c r="E544" s="150" t="s">
        <v>19</v>
      </c>
      <c r="F544" s="151" t="s">
        <v>700</v>
      </c>
      <c r="H544" s="150" t="s">
        <v>19</v>
      </c>
      <c r="I544" s="152"/>
      <c r="L544" s="148"/>
      <c r="M544" s="153"/>
      <c r="T544" s="154"/>
      <c r="AT544" s="150" t="s">
        <v>175</v>
      </c>
      <c r="AU544" s="150" t="s">
        <v>85</v>
      </c>
      <c r="AV544" s="12" t="s">
        <v>83</v>
      </c>
      <c r="AW544" s="12" t="s">
        <v>36</v>
      </c>
      <c r="AX544" s="12" t="s">
        <v>76</v>
      </c>
      <c r="AY544" s="150" t="s">
        <v>159</v>
      </c>
    </row>
    <row r="545" spans="2:65" s="12" customFormat="1" x14ac:dyDescent="0.2">
      <c r="B545" s="148"/>
      <c r="C545" s="12" t="s">
        <v>19</v>
      </c>
      <c r="D545" s="149" t="s">
        <v>175</v>
      </c>
      <c r="E545" s="150" t="s">
        <v>19</v>
      </c>
      <c r="F545" s="151" t="s">
        <v>294</v>
      </c>
      <c r="H545" s="150" t="s">
        <v>19</v>
      </c>
      <c r="I545" s="152"/>
      <c r="L545" s="148"/>
      <c r="M545" s="153"/>
      <c r="T545" s="154"/>
      <c r="AT545" s="150" t="s">
        <v>175</v>
      </c>
      <c r="AU545" s="150" t="s">
        <v>85</v>
      </c>
      <c r="AV545" s="12" t="s">
        <v>83</v>
      </c>
      <c r="AW545" s="12" t="s">
        <v>36</v>
      </c>
      <c r="AX545" s="12" t="s">
        <v>76</v>
      </c>
      <c r="AY545" s="150" t="s">
        <v>159</v>
      </c>
    </row>
    <row r="546" spans="2:65" s="13" customFormat="1" x14ac:dyDescent="0.2">
      <c r="B546" s="155"/>
      <c r="C546" s="13" t="s">
        <v>19</v>
      </c>
      <c r="D546" s="149" t="s">
        <v>175</v>
      </c>
      <c r="E546" s="156" t="s">
        <v>19</v>
      </c>
      <c r="F546" s="157" t="s">
        <v>701</v>
      </c>
      <c r="H546" s="158">
        <v>2.004</v>
      </c>
      <c r="I546" s="159"/>
      <c r="L546" s="155"/>
      <c r="M546" s="160"/>
      <c r="T546" s="161"/>
      <c r="AT546" s="156" t="s">
        <v>175</v>
      </c>
      <c r="AU546" s="156" t="s">
        <v>85</v>
      </c>
      <c r="AV546" s="13" t="s">
        <v>85</v>
      </c>
      <c r="AW546" s="13" t="s">
        <v>36</v>
      </c>
      <c r="AX546" s="13" t="s">
        <v>76</v>
      </c>
      <c r="AY546" s="156" t="s">
        <v>159</v>
      </c>
    </row>
    <row r="547" spans="2:65" s="12" customFormat="1" x14ac:dyDescent="0.2">
      <c r="B547" s="148"/>
      <c r="C547" s="12" t="s">
        <v>19</v>
      </c>
      <c r="D547" s="149" t="s">
        <v>175</v>
      </c>
      <c r="E547" s="150" t="s">
        <v>19</v>
      </c>
      <c r="F547" s="151" t="s">
        <v>522</v>
      </c>
      <c r="H547" s="150" t="s">
        <v>19</v>
      </c>
      <c r="I547" s="152"/>
      <c r="L547" s="148"/>
      <c r="M547" s="153"/>
      <c r="T547" s="154"/>
      <c r="AT547" s="150" t="s">
        <v>175</v>
      </c>
      <c r="AU547" s="150" t="s">
        <v>85</v>
      </c>
      <c r="AV547" s="12" t="s">
        <v>83</v>
      </c>
      <c r="AW547" s="12" t="s">
        <v>36</v>
      </c>
      <c r="AX547" s="12" t="s">
        <v>76</v>
      </c>
      <c r="AY547" s="150" t="s">
        <v>159</v>
      </c>
    </row>
    <row r="548" spans="2:65" s="12" customFormat="1" x14ac:dyDescent="0.2">
      <c r="B548" s="148"/>
      <c r="C548" s="12" t="s">
        <v>19</v>
      </c>
      <c r="D548" s="149" t="s">
        <v>175</v>
      </c>
      <c r="E548" s="150" t="s">
        <v>19</v>
      </c>
      <c r="F548" s="151" t="s">
        <v>273</v>
      </c>
      <c r="H548" s="150" t="s">
        <v>19</v>
      </c>
      <c r="I548" s="152"/>
      <c r="L548" s="148"/>
      <c r="M548" s="153"/>
      <c r="T548" s="154"/>
      <c r="AT548" s="150" t="s">
        <v>175</v>
      </c>
      <c r="AU548" s="150" t="s">
        <v>85</v>
      </c>
      <c r="AV548" s="12" t="s">
        <v>83</v>
      </c>
      <c r="AW548" s="12" t="s">
        <v>36</v>
      </c>
      <c r="AX548" s="12" t="s">
        <v>76</v>
      </c>
      <c r="AY548" s="150" t="s">
        <v>159</v>
      </c>
    </row>
    <row r="549" spans="2:65" s="12" customFormat="1" x14ac:dyDescent="0.2">
      <c r="B549" s="148"/>
      <c r="C549" s="12" t="s">
        <v>19</v>
      </c>
      <c r="D549" s="149" t="s">
        <v>175</v>
      </c>
      <c r="E549" s="150" t="s">
        <v>19</v>
      </c>
      <c r="F549" s="151" t="s">
        <v>702</v>
      </c>
      <c r="H549" s="150" t="s">
        <v>19</v>
      </c>
      <c r="I549" s="152"/>
      <c r="L549" s="148"/>
      <c r="M549" s="153"/>
      <c r="T549" s="154"/>
      <c r="AT549" s="150" t="s">
        <v>175</v>
      </c>
      <c r="AU549" s="150" t="s">
        <v>85</v>
      </c>
      <c r="AV549" s="12" t="s">
        <v>83</v>
      </c>
      <c r="AW549" s="12" t="s">
        <v>36</v>
      </c>
      <c r="AX549" s="12" t="s">
        <v>76</v>
      </c>
      <c r="AY549" s="150" t="s">
        <v>159</v>
      </c>
    </row>
    <row r="550" spans="2:65" s="14" customFormat="1" x14ac:dyDescent="0.2">
      <c r="B550" s="162"/>
      <c r="C550" s="14" t="s">
        <v>19</v>
      </c>
      <c r="D550" s="149" t="s">
        <v>175</v>
      </c>
      <c r="E550" s="163" t="s">
        <v>19</v>
      </c>
      <c r="F550" s="164" t="s">
        <v>179</v>
      </c>
      <c r="H550" s="165">
        <v>2.004</v>
      </c>
      <c r="I550" s="166"/>
      <c r="L550" s="162"/>
      <c r="M550" s="167"/>
      <c r="T550" s="168"/>
      <c r="AT550" s="163" t="s">
        <v>175</v>
      </c>
      <c r="AU550" s="163" t="s">
        <v>85</v>
      </c>
      <c r="AV550" s="14" t="s">
        <v>166</v>
      </c>
      <c r="AW550" s="14" t="s">
        <v>36</v>
      </c>
      <c r="AX550" s="14" t="s">
        <v>83</v>
      </c>
      <c r="AY550" s="163" t="s">
        <v>159</v>
      </c>
    </row>
    <row r="551" spans="2:65" s="1" customFormat="1" ht="16.5" customHeight="1" x14ac:dyDescent="0.2">
      <c r="B551" s="32"/>
      <c r="C551" s="131">
        <v>80</v>
      </c>
      <c r="D551" s="131" t="s">
        <v>161</v>
      </c>
      <c r="E551" s="132" t="s">
        <v>704</v>
      </c>
      <c r="F551" s="133" t="s">
        <v>705</v>
      </c>
      <c r="G551" s="134" t="s">
        <v>164</v>
      </c>
      <c r="H551" s="135">
        <v>4.5309999999999997</v>
      </c>
      <c r="I551" s="136"/>
      <c r="J551" s="137">
        <f>ROUND(I551*H551,2)</f>
        <v>0</v>
      </c>
      <c r="K551" s="133" t="s">
        <v>165</v>
      </c>
      <c r="L551" s="32"/>
      <c r="M551" s="138" t="s">
        <v>19</v>
      </c>
      <c r="N551" s="139" t="s">
        <v>47</v>
      </c>
      <c r="P551" s="140">
        <f>O551*H551</f>
        <v>0</v>
      </c>
      <c r="Q551" s="140">
        <v>0</v>
      </c>
      <c r="R551" s="140">
        <f>Q551*H551</f>
        <v>0</v>
      </c>
      <c r="S551" s="140">
        <v>0.27900000000000003</v>
      </c>
      <c r="T551" s="141">
        <f>S551*H551</f>
        <v>1.264149</v>
      </c>
      <c r="AR551" s="142" t="s">
        <v>166</v>
      </c>
      <c r="AT551" s="142" t="s">
        <v>161</v>
      </c>
      <c r="AU551" s="142" t="s">
        <v>85</v>
      </c>
      <c r="AY551" s="17" t="s">
        <v>159</v>
      </c>
      <c r="BE551" s="143">
        <f>IF(N551="základní",J551,0)</f>
        <v>0</v>
      </c>
      <c r="BF551" s="143">
        <f>IF(N551="snížená",J551,0)</f>
        <v>0</v>
      </c>
      <c r="BG551" s="143">
        <f>IF(N551="zákl. přenesená",J551,0)</f>
        <v>0</v>
      </c>
      <c r="BH551" s="143">
        <f>IF(N551="sníž. přenesená",J551,0)</f>
        <v>0</v>
      </c>
      <c r="BI551" s="143">
        <f>IF(N551="nulová",J551,0)</f>
        <v>0</v>
      </c>
      <c r="BJ551" s="17" t="s">
        <v>83</v>
      </c>
      <c r="BK551" s="143">
        <f>ROUND(I551*H551,2)</f>
        <v>0</v>
      </c>
      <c r="BL551" s="17" t="s">
        <v>166</v>
      </c>
      <c r="BM551" s="142" t="s">
        <v>706</v>
      </c>
    </row>
    <row r="552" spans="2:65" s="1" customFormat="1" x14ac:dyDescent="0.2">
      <c r="B552" s="32"/>
      <c r="C552" s="1" t="s">
        <v>19</v>
      </c>
      <c r="D552" s="144" t="s">
        <v>168</v>
      </c>
      <c r="F552" s="145" t="s">
        <v>707</v>
      </c>
      <c r="I552" s="146"/>
      <c r="L552" s="32"/>
      <c r="M552" s="147"/>
      <c r="T552" s="51"/>
      <c r="AT552" s="17" t="s">
        <v>168</v>
      </c>
      <c r="AU552" s="17" t="s">
        <v>85</v>
      </c>
    </row>
    <row r="553" spans="2:65" s="12" customFormat="1" x14ac:dyDescent="0.2">
      <c r="B553" s="148"/>
      <c r="C553" s="12" t="s">
        <v>19</v>
      </c>
      <c r="D553" s="149" t="s">
        <v>175</v>
      </c>
      <c r="E553" s="150" t="s">
        <v>19</v>
      </c>
      <c r="F553" s="151" t="s">
        <v>522</v>
      </c>
      <c r="H553" s="150" t="s">
        <v>19</v>
      </c>
      <c r="I553" s="152"/>
      <c r="L553" s="148"/>
      <c r="M553" s="153"/>
      <c r="T553" s="154"/>
      <c r="AT553" s="150" t="s">
        <v>175</v>
      </c>
      <c r="AU553" s="150" t="s">
        <v>85</v>
      </c>
      <c r="AV553" s="12" t="s">
        <v>83</v>
      </c>
      <c r="AW553" s="12" t="s">
        <v>36</v>
      </c>
      <c r="AX553" s="12" t="s">
        <v>76</v>
      </c>
      <c r="AY553" s="150" t="s">
        <v>159</v>
      </c>
    </row>
    <row r="554" spans="2:65" s="12" customFormat="1" x14ac:dyDescent="0.2">
      <c r="B554" s="148"/>
      <c r="C554" s="12" t="s">
        <v>19</v>
      </c>
      <c r="D554" s="149" t="s">
        <v>175</v>
      </c>
      <c r="E554" s="150" t="s">
        <v>19</v>
      </c>
      <c r="F554" s="151" t="s">
        <v>273</v>
      </c>
      <c r="H554" s="150" t="s">
        <v>19</v>
      </c>
      <c r="I554" s="152"/>
      <c r="L554" s="148"/>
      <c r="M554" s="153"/>
      <c r="T554" s="154"/>
      <c r="AT554" s="150" t="s">
        <v>175</v>
      </c>
      <c r="AU554" s="150" t="s">
        <v>85</v>
      </c>
      <c r="AV554" s="12" t="s">
        <v>83</v>
      </c>
      <c r="AW554" s="12" t="s">
        <v>36</v>
      </c>
      <c r="AX554" s="12" t="s">
        <v>76</v>
      </c>
      <c r="AY554" s="150" t="s">
        <v>159</v>
      </c>
    </row>
    <row r="555" spans="2:65" s="13" customFormat="1" x14ac:dyDescent="0.2">
      <c r="B555" s="155"/>
      <c r="C555" s="13" t="s">
        <v>19</v>
      </c>
      <c r="D555" s="149" t="s">
        <v>175</v>
      </c>
      <c r="E555" s="156" t="s">
        <v>19</v>
      </c>
      <c r="F555" s="157" t="s">
        <v>708</v>
      </c>
      <c r="H555" s="158">
        <v>4.5309999999999997</v>
      </c>
      <c r="I555" s="159"/>
      <c r="L555" s="155"/>
      <c r="M555" s="160"/>
      <c r="T555" s="161"/>
      <c r="AT555" s="156" t="s">
        <v>175</v>
      </c>
      <c r="AU555" s="156" t="s">
        <v>85</v>
      </c>
      <c r="AV555" s="13" t="s">
        <v>85</v>
      </c>
      <c r="AW555" s="13" t="s">
        <v>36</v>
      </c>
      <c r="AX555" s="13" t="s">
        <v>76</v>
      </c>
      <c r="AY555" s="156" t="s">
        <v>159</v>
      </c>
    </row>
    <row r="556" spans="2:65" s="14" customFormat="1" x14ac:dyDescent="0.2">
      <c r="B556" s="162"/>
      <c r="C556" s="14" t="s">
        <v>19</v>
      </c>
      <c r="D556" s="149" t="s">
        <v>175</v>
      </c>
      <c r="E556" s="163" t="s">
        <v>19</v>
      </c>
      <c r="F556" s="164" t="s">
        <v>179</v>
      </c>
      <c r="H556" s="165">
        <v>4.5309999999999997</v>
      </c>
      <c r="I556" s="166"/>
      <c r="L556" s="162"/>
      <c r="M556" s="167"/>
      <c r="T556" s="168"/>
      <c r="AT556" s="163" t="s">
        <v>175</v>
      </c>
      <c r="AU556" s="163" t="s">
        <v>85</v>
      </c>
      <c r="AV556" s="14" t="s">
        <v>166</v>
      </c>
      <c r="AW556" s="14" t="s">
        <v>36</v>
      </c>
      <c r="AX556" s="14" t="s">
        <v>83</v>
      </c>
      <c r="AY556" s="163" t="s">
        <v>159</v>
      </c>
    </row>
    <row r="557" spans="2:65" s="1" customFormat="1" ht="16.5" customHeight="1" x14ac:dyDescent="0.2">
      <c r="B557" s="32"/>
      <c r="C557" s="131">
        <v>81</v>
      </c>
      <c r="D557" s="131" t="s">
        <v>161</v>
      </c>
      <c r="E557" s="132" t="s">
        <v>710</v>
      </c>
      <c r="F557" s="133" t="s">
        <v>711</v>
      </c>
      <c r="G557" s="134" t="s">
        <v>172</v>
      </c>
      <c r="H557" s="135">
        <v>0.69699999999999995</v>
      </c>
      <c r="I557" s="136"/>
      <c r="J557" s="137">
        <f>ROUND(I557*H557,2)</f>
        <v>0</v>
      </c>
      <c r="K557" s="133" t="s">
        <v>165</v>
      </c>
      <c r="L557" s="32"/>
      <c r="M557" s="138" t="s">
        <v>19</v>
      </c>
      <c r="N557" s="139" t="s">
        <v>47</v>
      </c>
      <c r="P557" s="140">
        <f>O557*H557</f>
        <v>0</v>
      </c>
      <c r="Q557" s="140">
        <v>0</v>
      </c>
      <c r="R557" s="140">
        <f>Q557*H557</f>
        <v>0</v>
      </c>
      <c r="S557" s="140">
        <v>2.4</v>
      </c>
      <c r="T557" s="141">
        <f>S557*H557</f>
        <v>1.6727999999999998</v>
      </c>
      <c r="AR557" s="142" t="s">
        <v>166</v>
      </c>
      <c r="AT557" s="142" t="s">
        <v>161</v>
      </c>
      <c r="AU557" s="142" t="s">
        <v>85</v>
      </c>
      <c r="AY557" s="17" t="s">
        <v>159</v>
      </c>
      <c r="BE557" s="143">
        <f>IF(N557="základní",J557,0)</f>
        <v>0</v>
      </c>
      <c r="BF557" s="143">
        <f>IF(N557="snížená",J557,0)</f>
        <v>0</v>
      </c>
      <c r="BG557" s="143">
        <f>IF(N557="zákl. přenesená",J557,0)</f>
        <v>0</v>
      </c>
      <c r="BH557" s="143">
        <f>IF(N557="sníž. přenesená",J557,0)</f>
        <v>0</v>
      </c>
      <c r="BI557" s="143">
        <f>IF(N557="nulová",J557,0)</f>
        <v>0</v>
      </c>
      <c r="BJ557" s="17" t="s">
        <v>83</v>
      </c>
      <c r="BK557" s="143">
        <f>ROUND(I557*H557,2)</f>
        <v>0</v>
      </c>
      <c r="BL557" s="17" t="s">
        <v>166</v>
      </c>
      <c r="BM557" s="142" t="s">
        <v>712</v>
      </c>
    </row>
    <row r="558" spans="2:65" s="1" customFormat="1" x14ac:dyDescent="0.2">
      <c r="B558" s="32"/>
      <c r="C558" s="1" t="s">
        <v>19</v>
      </c>
      <c r="D558" s="144" t="s">
        <v>168</v>
      </c>
      <c r="F558" s="145" t="s">
        <v>713</v>
      </c>
      <c r="I558" s="146"/>
      <c r="L558" s="32"/>
      <c r="M558" s="147"/>
      <c r="T558" s="51"/>
      <c r="AT558" s="17" t="s">
        <v>168</v>
      </c>
      <c r="AU558" s="17" t="s">
        <v>85</v>
      </c>
    </row>
    <row r="559" spans="2:65" s="12" customFormat="1" x14ac:dyDescent="0.2">
      <c r="B559" s="148"/>
      <c r="C559" s="12" t="s">
        <v>19</v>
      </c>
      <c r="D559" s="149" t="s">
        <v>175</v>
      </c>
      <c r="E559" s="150" t="s">
        <v>19</v>
      </c>
      <c r="F559" s="151" t="s">
        <v>700</v>
      </c>
      <c r="H559" s="150" t="s">
        <v>19</v>
      </c>
      <c r="I559" s="152"/>
      <c r="L559" s="148"/>
      <c r="M559" s="153"/>
      <c r="T559" s="154"/>
      <c r="AT559" s="150" t="s">
        <v>175</v>
      </c>
      <c r="AU559" s="150" t="s">
        <v>85</v>
      </c>
      <c r="AV559" s="12" t="s">
        <v>83</v>
      </c>
      <c r="AW559" s="12" t="s">
        <v>36</v>
      </c>
      <c r="AX559" s="12" t="s">
        <v>76</v>
      </c>
      <c r="AY559" s="150" t="s">
        <v>159</v>
      </c>
    </row>
    <row r="560" spans="2:65" s="12" customFormat="1" x14ac:dyDescent="0.2">
      <c r="B560" s="148"/>
      <c r="C560" s="12" t="s">
        <v>19</v>
      </c>
      <c r="D560" s="149" t="s">
        <v>175</v>
      </c>
      <c r="E560" s="150" t="s">
        <v>19</v>
      </c>
      <c r="F560" s="151" t="s">
        <v>294</v>
      </c>
      <c r="H560" s="150" t="s">
        <v>19</v>
      </c>
      <c r="I560" s="152"/>
      <c r="L560" s="148"/>
      <c r="M560" s="153"/>
      <c r="T560" s="154"/>
      <c r="AT560" s="150" t="s">
        <v>175</v>
      </c>
      <c r="AU560" s="150" t="s">
        <v>85</v>
      </c>
      <c r="AV560" s="12" t="s">
        <v>83</v>
      </c>
      <c r="AW560" s="12" t="s">
        <v>36</v>
      </c>
      <c r="AX560" s="12" t="s">
        <v>76</v>
      </c>
      <c r="AY560" s="150" t="s">
        <v>159</v>
      </c>
    </row>
    <row r="561" spans="2:65" s="13" customFormat="1" x14ac:dyDescent="0.2">
      <c r="B561" s="155"/>
      <c r="C561" s="13" t="s">
        <v>19</v>
      </c>
      <c r="D561" s="149" t="s">
        <v>175</v>
      </c>
      <c r="E561" s="156" t="s">
        <v>19</v>
      </c>
      <c r="F561" s="157" t="s">
        <v>714</v>
      </c>
      <c r="H561" s="158">
        <v>0.39300000000000002</v>
      </c>
      <c r="I561" s="159"/>
      <c r="L561" s="155"/>
      <c r="M561" s="160"/>
      <c r="T561" s="161"/>
      <c r="AT561" s="156" t="s">
        <v>175</v>
      </c>
      <c r="AU561" s="156" t="s">
        <v>85</v>
      </c>
      <c r="AV561" s="13" t="s">
        <v>85</v>
      </c>
      <c r="AW561" s="13" t="s">
        <v>36</v>
      </c>
      <c r="AX561" s="13" t="s">
        <v>76</v>
      </c>
      <c r="AY561" s="156" t="s">
        <v>159</v>
      </c>
    </row>
    <row r="562" spans="2:65" s="12" customFormat="1" x14ac:dyDescent="0.2">
      <c r="B562" s="148"/>
      <c r="C562" s="12" t="s">
        <v>19</v>
      </c>
      <c r="D562" s="149" t="s">
        <v>175</v>
      </c>
      <c r="E562" s="150" t="s">
        <v>19</v>
      </c>
      <c r="F562" s="151" t="s">
        <v>522</v>
      </c>
      <c r="H562" s="150" t="s">
        <v>19</v>
      </c>
      <c r="I562" s="152"/>
      <c r="L562" s="148"/>
      <c r="M562" s="153"/>
      <c r="T562" s="154"/>
      <c r="AT562" s="150" t="s">
        <v>175</v>
      </c>
      <c r="AU562" s="150" t="s">
        <v>85</v>
      </c>
      <c r="AV562" s="12" t="s">
        <v>83</v>
      </c>
      <c r="AW562" s="12" t="s">
        <v>36</v>
      </c>
      <c r="AX562" s="12" t="s">
        <v>76</v>
      </c>
      <c r="AY562" s="150" t="s">
        <v>159</v>
      </c>
    </row>
    <row r="563" spans="2:65" s="12" customFormat="1" x14ac:dyDescent="0.2">
      <c r="B563" s="148"/>
      <c r="C563" s="12" t="s">
        <v>19</v>
      </c>
      <c r="D563" s="149" t="s">
        <v>175</v>
      </c>
      <c r="E563" s="150" t="s">
        <v>19</v>
      </c>
      <c r="F563" s="151" t="s">
        <v>273</v>
      </c>
      <c r="H563" s="150" t="s">
        <v>19</v>
      </c>
      <c r="I563" s="152"/>
      <c r="L563" s="148"/>
      <c r="M563" s="153"/>
      <c r="T563" s="154"/>
      <c r="AT563" s="150" t="s">
        <v>175</v>
      </c>
      <c r="AU563" s="150" t="s">
        <v>85</v>
      </c>
      <c r="AV563" s="12" t="s">
        <v>83</v>
      </c>
      <c r="AW563" s="12" t="s">
        <v>36</v>
      </c>
      <c r="AX563" s="12" t="s">
        <v>76</v>
      </c>
      <c r="AY563" s="150" t="s">
        <v>159</v>
      </c>
    </row>
    <row r="564" spans="2:65" s="13" customFormat="1" x14ac:dyDescent="0.2">
      <c r="B564" s="155"/>
      <c r="C564" s="13" t="s">
        <v>19</v>
      </c>
      <c r="D564" s="149" t="s">
        <v>175</v>
      </c>
      <c r="E564" s="156" t="s">
        <v>19</v>
      </c>
      <c r="F564" s="157" t="s">
        <v>715</v>
      </c>
      <c r="H564" s="158">
        <v>0.30399999999999999</v>
      </c>
      <c r="I564" s="159"/>
      <c r="L564" s="155"/>
      <c r="M564" s="160"/>
      <c r="T564" s="161"/>
      <c r="AT564" s="156" t="s">
        <v>175</v>
      </c>
      <c r="AU564" s="156" t="s">
        <v>85</v>
      </c>
      <c r="AV564" s="13" t="s">
        <v>85</v>
      </c>
      <c r="AW564" s="13" t="s">
        <v>36</v>
      </c>
      <c r="AX564" s="13" t="s">
        <v>76</v>
      </c>
      <c r="AY564" s="156" t="s">
        <v>159</v>
      </c>
    </row>
    <row r="565" spans="2:65" s="14" customFormat="1" x14ac:dyDescent="0.2">
      <c r="B565" s="162"/>
      <c r="C565" s="14" t="s">
        <v>19</v>
      </c>
      <c r="D565" s="149" t="s">
        <v>175</v>
      </c>
      <c r="E565" s="163" t="s">
        <v>19</v>
      </c>
      <c r="F565" s="164" t="s">
        <v>179</v>
      </c>
      <c r="H565" s="165">
        <v>0.69699999999999995</v>
      </c>
      <c r="I565" s="166"/>
      <c r="L565" s="162"/>
      <c r="M565" s="167"/>
      <c r="T565" s="168"/>
      <c r="AT565" s="163" t="s">
        <v>175</v>
      </c>
      <c r="AU565" s="163" t="s">
        <v>85</v>
      </c>
      <c r="AV565" s="14" t="s">
        <v>166</v>
      </c>
      <c r="AW565" s="14" t="s">
        <v>36</v>
      </c>
      <c r="AX565" s="14" t="s">
        <v>83</v>
      </c>
      <c r="AY565" s="163" t="s">
        <v>159</v>
      </c>
    </row>
    <row r="566" spans="2:65" s="1" customFormat="1" ht="16.5" customHeight="1" x14ac:dyDescent="0.2">
      <c r="B566" s="32"/>
      <c r="C566" s="131">
        <v>82</v>
      </c>
      <c r="D566" s="131" t="s">
        <v>161</v>
      </c>
      <c r="E566" s="132" t="s">
        <v>717</v>
      </c>
      <c r="F566" s="133" t="s">
        <v>718</v>
      </c>
      <c r="G566" s="134" t="s">
        <v>172</v>
      </c>
      <c r="H566" s="135">
        <v>3.0209999999999999</v>
      </c>
      <c r="I566" s="136"/>
      <c r="J566" s="137">
        <f>ROUND(I566*H566,2)</f>
        <v>0</v>
      </c>
      <c r="K566" s="133" t="s">
        <v>165</v>
      </c>
      <c r="L566" s="32"/>
      <c r="M566" s="138" t="s">
        <v>19</v>
      </c>
      <c r="N566" s="139" t="s">
        <v>47</v>
      </c>
      <c r="P566" s="140">
        <f>O566*H566</f>
        <v>0</v>
      </c>
      <c r="Q566" s="140">
        <v>0</v>
      </c>
      <c r="R566" s="140">
        <f>Q566*H566</f>
        <v>0</v>
      </c>
      <c r="S566" s="140">
        <v>2.2000000000000002</v>
      </c>
      <c r="T566" s="141">
        <f>S566*H566</f>
        <v>6.6462000000000003</v>
      </c>
      <c r="AR566" s="142" t="s">
        <v>166</v>
      </c>
      <c r="AT566" s="142" t="s">
        <v>161</v>
      </c>
      <c r="AU566" s="142" t="s">
        <v>85</v>
      </c>
      <c r="AY566" s="17" t="s">
        <v>159</v>
      </c>
      <c r="BE566" s="143">
        <f>IF(N566="základní",J566,0)</f>
        <v>0</v>
      </c>
      <c r="BF566" s="143">
        <f>IF(N566="snížená",J566,0)</f>
        <v>0</v>
      </c>
      <c r="BG566" s="143">
        <f>IF(N566="zákl. přenesená",J566,0)</f>
        <v>0</v>
      </c>
      <c r="BH566" s="143">
        <f>IF(N566="sníž. přenesená",J566,0)</f>
        <v>0</v>
      </c>
      <c r="BI566" s="143">
        <f>IF(N566="nulová",J566,0)</f>
        <v>0</v>
      </c>
      <c r="BJ566" s="17" t="s">
        <v>83</v>
      </c>
      <c r="BK566" s="143">
        <f>ROUND(I566*H566,2)</f>
        <v>0</v>
      </c>
      <c r="BL566" s="17" t="s">
        <v>166</v>
      </c>
      <c r="BM566" s="142" t="s">
        <v>719</v>
      </c>
    </row>
    <row r="567" spans="2:65" s="1" customFormat="1" x14ac:dyDescent="0.2">
      <c r="B567" s="32"/>
      <c r="C567" s="1" t="s">
        <v>19</v>
      </c>
      <c r="D567" s="144" t="s">
        <v>168</v>
      </c>
      <c r="F567" s="145" t="s">
        <v>720</v>
      </c>
      <c r="I567" s="146"/>
      <c r="L567" s="32"/>
      <c r="M567" s="147"/>
      <c r="T567" s="51"/>
      <c r="AT567" s="17" t="s">
        <v>168</v>
      </c>
      <c r="AU567" s="17" t="s">
        <v>85</v>
      </c>
    </row>
    <row r="568" spans="2:65" s="12" customFormat="1" x14ac:dyDescent="0.2">
      <c r="B568" s="148"/>
      <c r="C568" s="12" t="s">
        <v>19</v>
      </c>
      <c r="D568" s="149" t="s">
        <v>175</v>
      </c>
      <c r="E568" s="150" t="s">
        <v>19</v>
      </c>
      <c r="F568" s="151" t="s">
        <v>700</v>
      </c>
      <c r="H568" s="150" t="s">
        <v>19</v>
      </c>
      <c r="I568" s="152"/>
      <c r="L568" s="148"/>
      <c r="M568" s="153"/>
      <c r="T568" s="154"/>
      <c r="AT568" s="150" t="s">
        <v>175</v>
      </c>
      <c r="AU568" s="150" t="s">
        <v>85</v>
      </c>
      <c r="AV568" s="12" t="s">
        <v>83</v>
      </c>
      <c r="AW568" s="12" t="s">
        <v>36</v>
      </c>
      <c r="AX568" s="12" t="s">
        <v>76</v>
      </c>
      <c r="AY568" s="150" t="s">
        <v>159</v>
      </c>
    </row>
    <row r="569" spans="2:65" s="12" customFormat="1" x14ac:dyDescent="0.2">
      <c r="B569" s="148"/>
      <c r="C569" s="12" t="s">
        <v>19</v>
      </c>
      <c r="D569" s="149" t="s">
        <v>175</v>
      </c>
      <c r="E569" s="150" t="s">
        <v>19</v>
      </c>
      <c r="F569" s="151" t="s">
        <v>294</v>
      </c>
      <c r="H569" s="150" t="s">
        <v>19</v>
      </c>
      <c r="I569" s="152"/>
      <c r="L569" s="148"/>
      <c r="M569" s="153"/>
      <c r="T569" s="154"/>
      <c r="AT569" s="150" t="s">
        <v>175</v>
      </c>
      <c r="AU569" s="150" t="s">
        <v>85</v>
      </c>
      <c r="AV569" s="12" t="s">
        <v>83</v>
      </c>
      <c r="AW569" s="12" t="s">
        <v>36</v>
      </c>
      <c r="AX569" s="12" t="s">
        <v>76</v>
      </c>
      <c r="AY569" s="150" t="s">
        <v>159</v>
      </c>
    </row>
    <row r="570" spans="2:65" s="13" customFormat="1" x14ac:dyDescent="0.2">
      <c r="B570" s="155"/>
      <c r="C570" s="13" t="s">
        <v>19</v>
      </c>
      <c r="D570" s="149" t="s">
        <v>175</v>
      </c>
      <c r="E570" s="156" t="s">
        <v>19</v>
      </c>
      <c r="F570" s="157" t="s">
        <v>721</v>
      </c>
      <c r="H570" s="158">
        <v>0.31</v>
      </c>
      <c r="I570" s="159"/>
      <c r="L570" s="155"/>
      <c r="M570" s="160"/>
      <c r="T570" s="161"/>
      <c r="AT570" s="156" t="s">
        <v>175</v>
      </c>
      <c r="AU570" s="156" t="s">
        <v>85</v>
      </c>
      <c r="AV570" s="13" t="s">
        <v>85</v>
      </c>
      <c r="AW570" s="13" t="s">
        <v>36</v>
      </c>
      <c r="AX570" s="13" t="s">
        <v>76</v>
      </c>
      <c r="AY570" s="156" t="s">
        <v>159</v>
      </c>
    </row>
    <row r="571" spans="2:65" s="12" customFormat="1" x14ac:dyDescent="0.2">
      <c r="B571" s="148"/>
      <c r="C571" s="12" t="s">
        <v>19</v>
      </c>
      <c r="D571" s="149" t="s">
        <v>175</v>
      </c>
      <c r="E571" s="150" t="s">
        <v>19</v>
      </c>
      <c r="F571" s="151" t="s">
        <v>522</v>
      </c>
      <c r="H571" s="150" t="s">
        <v>19</v>
      </c>
      <c r="I571" s="152"/>
      <c r="L571" s="148"/>
      <c r="M571" s="153"/>
      <c r="T571" s="154"/>
      <c r="AT571" s="150" t="s">
        <v>175</v>
      </c>
      <c r="AU571" s="150" t="s">
        <v>85</v>
      </c>
      <c r="AV571" s="12" t="s">
        <v>83</v>
      </c>
      <c r="AW571" s="12" t="s">
        <v>36</v>
      </c>
      <c r="AX571" s="12" t="s">
        <v>76</v>
      </c>
      <c r="AY571" s="150" t="s">
        <v>159</v>
      </c>
    </row>
    <row r="572" spans="2:65" s="12" customFormat="1" x14ac:dyDescent="0.2">
      <c r="B572" s="148"/>
      <c r="C572" s="12" t="s">
        <v>19</v>
      </c>
      <c r="D572" s="149" t="s">
        <v>175</v>
      </c>
      <c r="E572" s="150" t="s">
        <v>19</v>
      </c>
      <c r="F572" s="151" t="s">
        <v>273</v>
      </c>
      <c r="H572" s="150" t="s">
        <v>19</v>
      </c>
      <c r="I572" s="152"/>
      <c r="L572" s="148"/>
      <c r="M572" s="153"/>
      <c r="T572" s="154"/>
      <c r="AT572" s="150" t="s">
        <v>175</v>
      </c>
      <c r="AU572" s="150" t="s">
        <v>85</v>
      </c>
      <c r="AV572" s="12" t="s">
        <v>83</v>
      </c>
      <c r="AW572" s="12" t="s">
        <v>36</v>
      </c>
      <c r="AX572" s="12" t="s">
        <v>76</v>
      </c>
      <c r="AY572" s="150" t="s">
        <v>159</v>
      </c>
    </row>
    <row r="573" spans="2:65" s="13" customFormat="1" x14ac:dyDescent="0.2">
      <c r="B573" s="155"/>
      <c r="C573" s="13" t="s">
        <v>19</v>
      </c>
      <c r="D573" s="149" t="s">
        <v>175</v>
      </c>
      <c r="E573" s="156" t="s">
        <v>19</v>
      </c>
      <c r="F573" s="157" t="s">
        <v>722</v>
      </c>
      <c r="H573" s="158">
        <v>0.17399999999999999</v>
      </c>
      <c r="I573" s="159"/>
      <c r="L573" s="155"/>
      <c r="M573" s="160"/>
      <c r="T573" s="161"/>
      <c r="AT573" s="156" t="s">
        <v>175</v>
      </c>
      <c r="AU573" s="156" t="s">
        <v>85</v>
      </c>
      <c r="AV573" s="13" t="s">
        <v>85</v>
      </c>
      <c r="AW573" s="13" t="s">
        <v>36</v>
      </c>
      <c r="AX573" s="13" t="s">
        <v>76</v>
      </c>
      <c r="AY573" s="156" t="s">
        <v>159</v>
      </c>
    </row>
    <row r="574" spans="2:65" s="12" customFormat="1" x14ac:dyDescent="0.2">
      <c r="B574" s="148"/>
      <c r="C574" s="12" t="s">
        <v>19</v>
      </c>
      <c r="D574" s="149" t="s">
        <v>175</v>
      </c>
      <c r="E574" s="150" t="s">
        <v>19</v>
      </c>
      <c r="F574" s="151" t="s">
        <v>176</v>
      </c>
      <c r="H574" s="150" t="s">
        <v>19</v>
      </c>
      <c r="I574" s="152"/>
      <c r="L574" s="148"/>
      <c r="M574" s="153"/>
      <c r="T574" s="154"/>
      <c r="AT574" s="150" t="s">
        <v>175</v>
      </c>
      <c r="AU574" s="150" t="s">
        <v>85</v>
      </c>
      <c r="AV574" s="12" t="s">
        <v>83</v>
      </c>
      <c r="AW574" s="12" t="s">
        <v>36</v>
      </c>
      <c r="AX574" s="12" t="s">
        <v>76</v>
      </c>
      <c r="AY574" s="150" t="s">
        <v>159</v>
      </c>
    </row>
    <row r="575" spans="2:65" s="12" customFormat="1" x14ac:dyDescent="0.2">
      <c r="B575" s="148"/>
      <c r="C575" s="12" t="s">
        <v>19</v>
      </c>
      <c r="D575" s="149" t="s">
        <v>175</v>
      </c>
      <c r="E575" s="150" t="s">
        <v>19</v>
      </c>
      <c r="F575" s="151" t="s">
        <v>177</v>
      </c>
      <c r="H575" s="150" t="s">
        <v>19</v>
      </c>
      <c r="I575" s="152"/>
      <c r="L575" s="148"/>
      <c r="M575" s="153"/>
      <c r="T575" s="154"/>
      <c r="AT575" s="150" t="s">
        <v>175</v>
      </c>
      <c r="AU575" s="150" t="s">
        <v>85</v>
      </c>
      <c r="AV575" s="12" t="s">
        <v>83</v>
      </c>
      <c r="AW575" s="12" t="s">
        <v>36</v>
      </c>
      <c r="AX575" s="12" t="s">
        <v>76</v>
      </c>
      <c r="AY575" s="150" t="s">
        <v>159</v>
      </c>
    </row>
    <row r="576" spans="2:65" s="13" customFormat="1" x14ac:dyDescent="0.2">
      <c r="B576" s="155"/>
      <c r="C576" s="13" t="s">
        <v>19</v>
      </c>
      <c r="D576" s="149" t="s">
        <v>175</v>
      </c>
      <c r="E576" s="156" t="s">
        <v>19</v>
      </c>
      <c r="F576" s="157" t="s">
        <v>723</v>
      </c>
      <c r="H576" s="158">
        <v>1.698</v>
      </c>
      <c r="I576" s="159"/>
      <c r="L576" s="155"/>
      <c r="M576" s="160"/>
      <c r="T576" s="161"/>
      <c r="AT576" s="156" t="s">
        <v>175</v>
      </c>
      <c r="AU576" s="156" t="s">
        <v>85</v>
      </c>
      <c r="AV576" s="13" t="s">
        <v>85</v>
      </c>
      <c r="AW576" s="13" t="s">
        <v>36</v>
      </c>
      <c r="AX576" s="13" t="s">
        <v>76</v>
      </c>
      <c r="AY576" s="156" t="s">
        <v>159</v>
      </c>
    </row>
    <row r="577" spans="2:65" s="12" customFormat="1" x14ac:dyDescent="0.2">
      <c r="B577" s="148"/>
      <c r="C577" s="12" t="s">
        <v>19</v>
      </c>
      <c r="D577" s="149" t="s">
        <v>175</v>
      </c>
      <c r="E577" s="150" t="s">
        <v>19</v>
      </c>
      <c r="F577" s="151" t="s">
        <v>272</v>
      </c>
      <c r="H577" s="150" t="s">
        <v>19</v>
      </c>
      <c r="I577" s="152"/>
      <c r="L577" s="148"/>
      <c r="M577" s="153"/>
      <c r="T577" s="154"/>
      <c r="AT577" s="150" t="s">
        <v>175</v>
      </c>
      <c r="AU577" s="150" t="s">
        <v>85</v>
      </c>
      <c r="AV577" s="12" t="s">
        <v>83</v>
      </c>
      <c r="AW577" s="12" t="s">
        <v>36</v>
      </c>
      <c r="AX577" s="12" t="s">
        <v>76</v>
      </c>
      <c r="AY577" s="150" t="s">
        <v>159</v>
      </c>
    </row>
    <row r="578" spans="2:65" s="12" customFormat="1" x14ac:dyDescent="0.2">
      <c r="B578" s="148"/>
      <c r="C578" s="12" t="s">
        <v>19</v>
      </c>
      <c r="D578" s="149" t="s">
        <v>175</v>
      </c>
      <c r="E578" s="150" t="s">
        <v>19</v>
      </c>
      <c r="F578" s="151" t="s">
        <v>273</v>
      </c>
      <c r="H578" s="150" t="s">
        <v>19</v>
      </c>
      <c r="I578" s="152"/>
      <c r="L578" s="148"/>
      <c r="M578" s="153"/>
      <c r="T578" s="154"/>
      <c r="AT578" s="150" t="s">
        <v>175</v>
      </c>
      <c r="AU578" s="150" t="s">
        <v>85</v>
      </c>
      <c r="AV578" s="12" t="s">
        <v>83</v>
      </c>
      <c r="AW578" s="12" t="s">
        <v>36</v>
      </c>
      <c r="AX578" s="12" t="s">
        <v>76</v>
      </c>
      <c r="AY578" s="150" t="s">
        <v>159</v>
      </c>
    </row>
    <row r="579" spans="2:65" s="13" customFormat="1" x14ac:dyDescent="0.2">
      <c r="B579" s="155"/>
      <c r="C579" s="13" t="s">
        <v>19</v>
      </c>
      <c r="D579" s="149" t="s">
        <v>175</v>
      </c>
      <c r="E579" s="156" t="s">
        <v>19</v>
      </c>
      <c r="F579" s="157" t="s">
        <v>588</v>
      </c>
      <c r="H579" s="158">
        <v>0.83899999999999997</v>
      </c>
      <c r="I579" s="159"/>
      <c r="L579" s="155"/>
      <c r="M579" s="160"/>
      <c r="T579" s="161"/>
      <c r="AT579" s="156" t="s">
        <v>175</v>
      </c>
      <c r="AU579" s="156" t="s">
        <v>85</v>
      </c>
      <c r="AV579" s="13" t="s">
        <v>85</v>
      </c>
      <c r="AW579" s="13" t="s">
        <v>36</v>
      </c>
      <c r="AX579" s="13" t="s">
        <v>76</v>
      </c>
      <c r="AY579" s="156" t="s">
        <v>159</v>
      </c>
    </row>
    <row r="580" spans="2:65" s="14" customFormat="1" x14ac:dyDescent="0.2">
      <c r="B580" s="162"/>
      <c r="C580" s="14" t="s">
        <v>19</v>
      </c>
      <c r="D580" s="149" t="s">
        <v>175</v>
      </c>
      <c r="E580" s="163" t="s">
        <v>19</v>
      </c>
      <c r="F580" s="164" t="s">
        <v>179</v>
      </c>
      <c r="H580" s="165">
        <v>3.0209999999999999</v>
      </c>
      <c r="I580" s="166"/>
      <c r="L580" s="162"/>
      <c r="M580" s="167"/>
      <c r="T580" s="168"/>
      <c r="AT580" s="163" t="s">
        <v>175</v>
      </c>
      <c r="AU580" s="163" t="s">
        <v>85</v>
      </c>
      <c r="AV580" s="14" t="s">
        <v>166</v>
      </c>
      <c r="AW580" s="14" t="s">
        <v>36</v>
      </c>
      <c r="AX580" s="14" t="s">
        <v>83</v>
      </c>
      <c r="AY580" s="163" t="s">
        <v>159</v>
      </c>
    </row>
    <row r="581" spans="2:65" s="1" customFormat="1" ht="16.5" customHeight="1" x14ac:dyDescent="0.2">
      <c r="B581" s="32"/>
      <c r="C581" s="131">
        <v>83</v>
      </c>
      <c r="D581" s="131" t="s">
        <v>161</v>
      </c>
      <c r="E581" s="132" t="s">
        <v>725</v>
      </c>
      <c r="F581" s="133" t="s">
        <v>726</v>
      </c>
      <c r="G581" s="134" t="s">
        <v>164</v>
      </c>
      <c r="H581" s="135">
        <v>82.944999999999993</v>
      </c>
      <c r="I581" s="136"/>
      <c r="J581" s="137">
        <f>ROUND(I581*H581,2)</f>
        <v>0</v>
      </c>
      <c r="K581" s="133" t="s">
        <v>165</v>
      </c>
      <c r="L581" s="32"/>
      <c r="M581" s="138" t="s">
        <v>19</v>
      </c>
      <c r="N581" s="139" t="s">
        <v>47</v>
      </c>
      <c r="P581" s="140">
        <f>O581*H581</f>
        <v>0</v>
      </c>
      <c r="Q581" s="140">
        <v>0</v>
      </c>
      <c r="R581" s="140">
        <f>Q581*H581</f>
        <v>0</v>
      </c>
      <c r="S581" s="140">
        <v>0</v>
      </c>
      <c r="T581" s="141">
        <f>S581*H581</f>
        <v>0</v>
      </c>
      <c r="AR581" s="142" t="s">
        <v>166</v>
      </c>
      <c r="AT581" s="142" t="s">
        <v>161</v>
      </c>
      <c r="AU581" s="142" t="s">
        <v>85</v>
      </c>
      <c r="AY581" s="17" t="s">
        <v>159</v>
      </c>
      <c r="BE581" s="143">
        <f>IF(N581="základní",J581,0)</f>
        <v>0</v>
      </c>
      <c r="BF581" s="143">
        <f>IF(N581="snížená",J581,0)</f>
        <v>0</v>
      </c>
      <c r="BG581" s="143">
        <f>IF(N581="zákl. přenesená",J581,0)</f>
        <v>0</v>
      </c>
      <c r="BH581" s="143">
        <f>IF(N581="sníž. přenesená",J581,0)</f>
        <v>0</v>
      </c>
      <c r="BI581" s="143">
        <f>IF(N581="nulová",J581,0)</f>
        <v>0</v>
      </c>
      <c r="BJ581" s="17" t="s">
        <v>83</v>
      </c>
      <c r="BK581" s="143">
        <f>ROUND(I581*H581,2)</f>
        <v>0</v>
      </c>
      <c r="BL581" s="17" t="s">
        <v>166</v>
      </c>
      <c r="BM581" s="142" t="s">
        <v>727</v>
      </c>
    </row>
    <row r="582" spans="2:65" s="1" customFormat="1" x14ac:dyDescent="0.2">
      <c r="B582" s="32"/>
      <c r="C582" s="1" t="s">
        <v>19</v>
      </c>
      <c r="D582" s="144" t="s">
        <v>168</v>
      </c>
      <c r="F582" s="145" t="s">
        <v>728</v>
      </c>
      <c r="I582" s="146"/>
      <c r="L582" s="32"/>
      <c r="M582" s="147"/>
      <c r="T582" s="51"/>
      <c r="AT582" s="17" t="s">
        <v>168</v>
      </c>
      <c r="AU582" s="17" t="s">
        <v>85</v>
      </c>
    </row>
    <row r="583" spans="2:65" s="1" customFormat="1" ht="19.2" x14ac:dyDescent="0.2">
      <c r="B583" s="32"/>
      <c r="C583" s="1" t="s">
        <v>19</v>
      </c>
      <c r="D583" s="149" t="s">
        <v>189</v>
      </c>
      <c r="F583" s="169" t="s">
        <v>729</v>
      </c>
      <c r="I583" s="146"/>
      <c r="L583" s="32"/>
      <c r="M583" s="147"/>
      <c r="T583" s="51"/>
      <c r="AT583" s="17" t="s">
        <v>189</v>
      </c>
      <c r="AU583" s="17" t="s">
        <v>85</v>
      </c>
    </row>
    <row r="584" spans="2:65" s="13" customFormat="1" x14ac:dyDescent="0.2">
      <c r="B584" s="155"/>
      <c r="C584" s="13" t="s">
        <v>19</v>
      </c>
      <c r="D584" s="149" t="s">
        <v>175</v>
      </c>
      <c r="F584" s="157" t="s">
        <v>730</v>
      </c>
      <c r="H584" s="158">
        <v>82.944999999999993</v>
      </c>
      <c r="I584" s="159"/>
      <c r="L584" s="155"/>
      <c r="M584" s="160"/>
      <c r="T584" s="161"/>
      <c r="AT584" s="156" t="s">
        <v>175</v>
      </c>
      <c r="AU584" s="156" t="s">
        <v>85</v>
      </c>
      <c r="AV584" s="13" t="s">
        <v>85</v>
      </c>
      <c r="AW584" s="13" t="s">
        <v>4</v>
      </c>
      <c r="AX584" s="13" t="s">
        <v>83</v>
      </c>
      <c r="AY584" s="156" t="s">
        <v>159</v>
      </c>
    </row>
    <row r="585" spans="2:65" s="1" customFormat="1" ht="21.75" customHeight="1" x14ac:dyDescent="0.2">
      <c r="B585" s="32"/>
      <c r="C585" s="131">
        <v>84</v>
      </c>
      <c r="D585" s="131" t="s">
        <v>161</v>
      </c>
      <c r="E585" s="132" t="s">
        <v>732</v>
      </c>
      <c r="F585" s="133" t="s">
        <v>733</v>
      </c>
      <c r="G585" s="134" t="s">
        <v>172</v>
      </c>
      <c r="H585" s="135">
        <v>0.155</v>
      </c>
      <c r="I585" s="136"/>
      <c r="J585" s="137">
        <f>ROUND(I585*H585,2)</f>
        <v>0</v>
      </c>
      <c r="K585" s="133" t="s">
        <v>165</v>
      </c>
      <c r="L585" s="32"/>
      <c r="M585" s="138" t="s">
        <v>19</v>
      </c>
      <c r="N585" s="139" t="s">
        <v>47</v>
      </c>
      <c r="P585" s="140">
        <f>O585*H585</f>
        <v>0</v>
      </c>
      <c r="Q585" s="140">
        <v>0</v>
      </c>
      <c r="R585" s="140">
        <f>Q585*H585</f>
        <v>0</v>
      </c>
      <c r="S585" s="140">
        <v>1.4</v>
      </c>
      <c r="T585" s="141">
        <f>S585*H585</f>
        <v>0.217</v>
      </c>
      <c r="AR585" s="142" t="s">
        <v>166</v>
      </c>
      <c r="AT585" s="142" t="s">
        <v>161</v>
      </c>
      <c r="AU585" s="142" t="s">
        <v>85</v>
      </c>
      <c r="AY585" s="17" t="s">
        <v>159</v>
      </c>
      <c r="BE585" s="143">
        <f>IF(N585="základní",J585,0)</f>
        <v>0</v>
      </c>
      <c r="BF585" s="143">
        <f>IF(N585="snížená",J585,0)</f>
        <v>0</v>
      </c>
      <c r="BG585" s="143">
        <f>IF(N585="zákl. přenesená",J585,0)</f>
        <v>0</v>
      </c>
      <c r="BH585" s="143">
        <f>IF(N585="sníž. přenesená",J585,0)</f>
        <v>0</v>
      </c>
      <c r="BI585" s="143">
        <f>IF(N585="nulová",J585,0)</f>
        <v>0</v>
      </c>
      <c r="BJ585" s="17" t="s">
        <v>83</v>
      </c>
      <c r="BK585" s="143">
        <f>ROUND(I585*H585,2)</f>
        <v>0</v>
      </c>
      <c r="BL585" s="17" t="s">
        <v>166</v>
      </c>
      <c r="BM585" s="142" t="s">
        <v>734</v>
      </c>
    </row>
    <row r="586" spans="2:65" s="1" customFormat="1" x14ac:dyDescent="0.2">
      <c r="B586" s="32"/>
      <c r="C586" s="1" t="s">
        <v>19</v>
      </c>
      <c r="D586" s="144" t="s">
        <v>168</v>
      </c>
      <c r="F586" s="145" t="s">
        <v>735</v>
      </c>
      <c r="I586" s="146"/>
      <c r="L586" s="32"/>
      <c r="M586" s="147"/>
      <c r="T586" s="51"/>
      <c r="AT586" s="17" t="s">
        <v>168</v>
      </c>
      <c r="AU586" s="17" t="s">
        <v>85</v>
      </c>
    </row>
    <row r="587" spans="2:65" s="12" customFormat="1" x14ac:dyDescent="0.2">
      <c r="B587" s="148"/>
      <c r="C587" s="12" t="s">
        <v>19</v>
      </c>
      <c r="D587" s="149" t="s">
        <v>175</v>
      </c>
      <c r="E587" s="150" t="s">
        <v>19</v>
      </c>
      <c r="F587" s="151" t="s">
        <v>700</v>
      </c>
      <c r="H587" s="150" t="s">
        <v>19</v>
      </c>
      <c r="I587" s="152"/>
      <c r="L587" s="148"/>
      <c r="M587" s="153"/>
      <c r="T587" s="154"/>
      <c r="AT587" s="150" t="s">
        <v>175</v>
      </c>
      <c r="AU587" s="150" t="s">
        <v>85</v>
      </c>
      <c r="AV587" s="12" t="s">
        <v>83</v>
      </c>
      <c r="AW587" s="12" t="s">
        <v>36</v>
      </c>
      <c r="AX587" s="12" t="s">
        <v>76</v>
      </c>
      <c r="AY587" s="150" t="s">
        <v>159</v>
      </c>
    </row>
    <row r="588" spans="2:65" s="12" customFormat="1" x14ac:dyDescent="0.2">
      <c r="B588" s="148"/>
      <c r="C588" s="12" t="s">
        <v>19</v>
      </c>
      <c r="D588" s="149" t="s">
        <v>175</v>
      </c>
      <c r="E588" s="150" t="s">
        <v>19</v>
      </c>
      <c r="F588" s="151" t="s">
        <v>294</v>
      </c>
      <c r="H588" s="150" t="s">
        <v>19</v>
      </c>
      <c r="I588" s="152"/>
      <c r="L588" s="148"/>
      <c r="M588" s="153"/>
      <c r="T588" s="154"/>
      <c r="AT588" s="150" t="s">
        <v>175</v>
      </c>
      <c r="AU588" s="150" t="s">
        <v>85</v>
      </c>
      <c r="AV588" s="12" t="s">
        <v>83</v>
      </c>
      <c r="AW588" s="12" t="s">
        <v>36</v>
      </c>
      <c r="AX588" s="12" t="s">
        <v>76</v>
      </c>
      <c r="AY588" s="150" t="s">
        <v>159</v>
      </c>
    </row>
    <row r="589" spans="2:65" s="13" customFormat="1" x14ac:dyDescent="0.2">
      <c r="B589" s="155"/>
      <c r="C589" s="13" t="s">
        <v>19</v>
      </c>
      <c r="D589" s="149" t="s">
        <v>175</v>
      </c>
      <c r="E589" s="156" t="s">
        <v>19</v>
      </c>
      <c r="F589" s="157" t="s">
        <v>736</v>
      </c>
      <c r="H589" s="158">
        <v>0.155</v>
      </c>
      <c r="I589" s="159"/>
      <c r="L589" s="155"/>
      <c r="M589" s="160"/>
      <c r="T589" s="161"/>
      <c r="AT589" s="156" t="s">
        <v>175</v>
      </c>
      <c r="AU589" s="156" t="s">
        <v>85</v>
      </c>
      <c r="AV589" s="13" t="s">
        <v>85</v>
      </c>
      <c r="AW589" s="13" t="s">
        <v>36</v>
      </c>
      <c r="AX589" s="13" t="s">
        <v>76</v>
      </c>
      <c r="AY589" s="156" t="s">
        <v>159</v>
      </c>
    </row>
    <row r="590" spans="2:65" s="14" customFormat="1" x14ac:dyDescent="0.2">
      <c r="B590" s="162"/>
      <c r="C590" s="14" t="s">
        <v>19</v>
      </c>
      <c r="D590" s="149" t="s">
        <v>175</v>
      </c>
      <c r="E590" s="163" t="s">
        <v>19</v>
      </c>
      <c r="F590" s="164" t="s">
        <v>179</v>
      </c>
      <c r="H590" s="165">
        <v>0.155</v>
      </c>
      <c r="I590" s="166"/>
      <c r="L590" s="162"/>
      <c r="M590" s="167"/>
      <c r="T590" s="168"/>
      <c r="AT590" s="163" t="s">
        <v>175</v>
      </c>
      <c r="AU590" s="163" t="s">
        <v>85</v>
      </c>
      <c r="AV590" s="14" t="s">
        <v>166</v>
      </c>
      <c r="AW590" s="14" t="s">
        <v>36</v>
      </c>
      <c r="AX590" s="14" t="s">
        <v>83</v>
      </c>
      <c r="AY590" s="163" t="s">
        <v>159</v>
      </c>
    </row>
    <row r="591" spans="2:65" s="1" customFormat="1" ht="24.15" customHeight="1" x14ac:dyDescent="0.2">
      <c r="B591" s="32"/>
      <c r="C591" s="131">
        <v>85</v>
      </c>
      <c r="D591" s="131" t="s">
        <v>161</v>
      </c>
      <c r="E591" s="132" t="s">
        <v>738</v>
      </c>
      <c r="F591" s="133" t="s">
        <v>739</v>
      </c>
      <c r="G591" s="134" t="s">
        <v>164</v>
      </c>
      <c r="H591" s="135">
        <v>2.7909999999999999</v>
      </c>
      <c r="I591" s="136"/>
      <c r="J591" s="137">
        <f>ROUND(I591*H591,2)</f>
        <v>0</v>
      </c>
      <c r="K591" s="133" t="s">
        <v>165</v>
      </c>
      <c r="L591" s="32"/>
      <c r="M591" s="138" t="s">
        <v>19</v>
      </c>
      <c r="N591" s="139" t="s">
        <v>47</v>
      </c>
      <c r="P591" s="140">
        <f>O591*H591</f>
        <v>0</v>
      </c>
      <c r="Q591" s="140">
        <v>0</v>
      </c>
      <c r="R591" s="140">
        <f>Q591*H591</f>
        <v>0</v>
      </c>
      <c r="S591" s="140">
        <v>5.5E-2</v>
      </c>
      <c r="T591" s="141">
        <f>S591*H591</f>
        <v>0.153505</v>
      </c>
      <c r="AR591" s="142" t="s">
        <v>166</v>
      </c>
      <c r="AT591" s="142" t="s">
        <v>161</v>
      </c>
      <c r="AU591" s="142" t="s">
        <v>85</v>
      </c>
      <c r="AY591" s="17" t="s">
        <v>159</v>
      </c>
      <c r="BE591" s="143">
        <f>IF(N591="základní",J591,0)</f>
        <v>0</v>
      </c>
      <c r="BF591" s="143">
        <f>IF(N591="snížená",J591,0)</f>
        <v>0</v>
      </c>
      <c r="BG591" s="143">
        <f>IF(N591="zákl. přenesená",J591,0)</f>
        <v>0</v>
      </c>
      <c r="BH591" s="143">
        <f>IF(N591="sníž. přenesená",J591,0)</f>
        <v>0</v>
      </c>
      <c r="BI591" s="143">
        <f>IF(N591="nulová",J591,0)</f>
        <v>0</v>
      </c>
      <c r="BJ591" s="17" t="s">
        <v>83</v>
      </c>
      <c r="BK591" s="143">
        <f>ROUND(I591*H591,2)</f>
        <v>0</v>
      </c>
      <c r="BL591" s="17" t="s">
        <v>166</v>
      </c>
      <c r="BM591" s="142" t="s">
        <v>740</v>
      </c>
    </row>
    <row r="592" spans="2:65" s="1" customFormat="1" x14ac:dyDescent="0.2">
      <c r="B592" s="32"/>
      <c r="C592" s="1" t="s">
        <v>19</v>
      </c>
      <c r="D592" s="144" t="s">
        <v>168</v>
      </c>
      <c r="F592" s="145" t="s">
        <v>741</v>
      </c>
      <c r="I592" s="146"/>
      <c r="L592" s="32"/>
      <c r="M592" s="147"/>
      <c r="T592" s="51"/>
      <c r="AT592" s="17" t="s">
        <v>168</v>
      </c>
      <c r="AU592" s="17" t="s">
        <v>85</v>
      </c>
    </row>
    <row r="593" spans="2:65" s="12" customFormat="1" x14ac:dyDescent="0.2">
      <c r="B593" s="148"/>
      <c r="C593" s="12" t="s">
        <v>19</v>
      </c>
      <c r="D593" s="149" t="s">
        <v>175</v>
      </c>
      <c r="E593" s="150" t="s">
        <v>19</v>
      </c>
      <c r="F593" s="151" t="s">
        <v>700</v>
      </c>
      <c r="H593" s="150" t="s">
        <v>19</v>
      </c>
      <c r="I593" s="152"/>
      <c r="L593" s="148"/>
      <c r="M593" s="153"/>
      <c r="T593" s="154"/>
      <c r="AT593" s="150" t="s">
        <v>175</v>
      </c>
      <c r="AU593" s="150" t="s">
        <v>85</v>
      </c>
      <c r="AV593" s="12" t="s">
        <v>83</v>
      </c>
      <c r="AW593" s="12" t="s">
        <v>36</v>
      </c>
      <c r="AX593" s="12" t="s">
        <v>76</v>
      </c>
      <c r="AY593" s="150" t="s">
        <v>159</v>
      </c>
    </row>
    <row r="594" spans="2:65" s="12" customFormat="1" x14ac:dyDescent="0.2">
      <c r="B594" s="148"/>
      <c r="C594" s="12" t="s">
        <v>19</v>
      </c>
      <c r="D594" s="149" t="s">
        <v>175</v>
      </c>
      <c r="E594" s="150" t="s">
        <v>19</v>
      </c>
      <c r="F594" s="151" t="s">
        <v>742</v>
      </c>
      <c r="H594" s="150" t="s">
        <v>19</v>
      </c>
      <c r="I594" s="152"/>
      <c r="L594" s="148"/>
      <c r="M594" s="153"/>
      <c r="T594" s="154"/>
      <c r="AT594" s="150" t="s">
        <v>175</v>
      </c>
      <c r="AU594" s="150" t="s">
        <v>85</v>
      </c>
      <c r="AV594" s="12" t="s">
        <v>83</v>
      </c>
      <c r="AW594" s="12" t="s">
        <v>36</v>
      </c>
      <c r="AX594" s="12" t="s">
        <v>76</v>
      </c>
      <c r="AY594" s="150" t="s">
        <v>159</v>
      </c>
    </row>
    <row r="595" spans="2:65" s="13" customFormat="1" x14ac:dyDescent="0.2">
      <c r="B595" s="155"/>
      <c r="C595" s="13" t="s">
        <v>19</v>
      </c>
      <c r="D595" s="149" t="s">
        <v>175</v>
      </c>
      <c r="E595" s="156" t="s">
        <v>19</v>
      </c>
      <c r="F595" s="157" t="s">
        <v>743</v>
      </c>
      <c r="H595" s="158">
        <v>2.7909999999999999</v>
      </c>
      <c r="I595" s="159"/>
      <c r="L595" s="155"/>
      <c r="M595" s="160"/>
      <c r="T595" s="161"/>
      <c r="AT595" s="156" t="s">
        <v>175</v>
      </c>
      <c r="AU595" s="156" t="s">
        <v>85</v>
      </c>
      <c r="AV595" s="13" t="s">
        <v>85</v>
      </c>
      <c r="AW595" s="13" t="s">
        <v>36</v>
      </c>
      <c r="AX595" s="13" t="s">
        <v>76</v>
      </c>
      <c r="AY595" s="156" t="s">
        <v>159</v>
      </c>
    </row>
    <row r="596" spans="2:65" s="14" customFormat="1" x14ac:dyDescent="0.2">
      <c r="B596" s="162"/>
      <c r="C596" s="14" t="s">
        <v>19</v>
      </c>
      <c r="D596" s="149" t="s">
        <v>175</v>
      </c>
      <c r="E596" s="163" t="s">
        <v>19</v>
      </c>
      <c r="F596" s="164" t="s">
        <v>179</v>
      </c>
      <c r="H596" s="165">
        <v>2.7909999999999999</v>
      </c>
      <c r="I596" s="166"/>
      <c r="L596" s="162"/>
      <c r="M596" s="167"/>
      <c r="T596" s="168"/>
      <c r="AT596" s="163" t="s">
        <v>175</v>
      </c>
      <c r="AU596" s="163" t="s">
        <v>85</v>
      </c>
      <c r="AV596" s="14" t="s">
        <v>166</v>
      </c>
      <c r="AW596" s="14" t="s">
        <v>36</v>
      </c>
      <c r="AX596" s="14" t="s">
        <v>83</v>
      </c>
      <c r="AY596" s="163" t="s">
        <v>159</v>
      </c>
    </row>
    <row r="597" spans="2:65" s="1" customFormat="1" ht="24.15" customHeight="1" x14ac:dyDescent="0.2">
      <c r="B597" s="32"/>
      <c r="C597" s="131">
        <v>86</v>
      </c>
      <c r="D597" s="131" t="s">
        <v>161</v>
      </c>
      <c r="E597" s="132" t="s">
        <v>745</v>
      </c>
      <c r="F597" s="133" t="s">
        <v>746</v>
      </c>
      <c r="G597" s="134" t="s">
        <v>164</v>
      </c>
      <c r="H597" s="135">
        <v>8.1370000000000005</v>
      </c>
      <c r="I597" s="136"/>
      <c r="J597" s="137">
        <f>ROUND(I597*H597,2)</f>
        <v>0</v>
      </c>
      <c r="K597" s="133" t="s">
        <v>165</v>
      </c>
      <c r="L597" s="32"/>
      <c r="M597" s="138" t="s">
        <v>19</v>
      </c>
      <c r="N597" s="139" t="s">
        <v>47</v>
      </c>
      <c r="P597" s="140">
        <f>O597*H597</f>
        <v>0</v>
      </c>
      <c r="Q597" s="140">
        <v>0</v>
      </c>
      <c r="R597" s="140">
        <f>Q597*H597</f>
        <v>0</v>
      </c>
      <c r="S597" s="140">
        <v>4.7E-2</v>
      </c>
      <c r="T597" s="141">
        <f>S597*H597</f>
        <v>0.38243900000000003</v>
      </c>
      <c r="AR597" s="142" t="s">
        <v>166</v>
      </c>
      <c r="AT597" s="142" t="s">
        <v>161</v>
      </c>
      <c r="AU597" s="142" t="s">
        <v>85</v>
      </c>
      <c r="AY597" s="17" t="s">
        <v>159</v>
      </c>
      <c r="BE597" s="143">
        <f>IF(N597="základní",J597,0)</f>
        <v>0</v>
      </c>
      <c r="BF597" s="143">
        <f>IF(N597="snížená",J597,0)</f>
        <v>0</v>
      </c>
      <c r="BG597" s="143">
        <f>IF(N597="zákl. přenesená",J597,0)</f>
        <v>0</v>
      </c>
      <c r="BH597" s="143">
        <f>IF(N597="sníž. přenesená",J597,0)</f>
        <v>0</v>
      </c>
      <c r="BI597" s="143">
        <f>IF(N597="nulová",J597,0)</f>
        <v>0</v>
      </c>
      <c r="BJ597" s="17" t="s">
        <v>83</v>
      </c>
      <c r="BK597" s="143">
        <f>ROUND(I597*H597,2)</f>
        <v>0</v>
      </c>
      <c r="BL597" s="17" t="s">
        <v>166</v>
      </c>
      <c r="BM597" s="142" t="s">
        <v>747</v>
      </c>
    </row>
    <row r="598" spans="2:65" s="1" customFormat="1" x14ac:dyDescent="0.2">
      <c r="B598" s="32"/>
      <c r="C598" s="1" t="s">
        <v>19</v>
      </c>
      <c r="D598" s="144" t="s">
        <v>168</v>
      </c>
      <c r="F598" s="145" t="s">
        <v>748</v>
      </c>
      <c r="I598" s="146"/>
      <c r="L598" s="32"/>
      <c r="M598" s="147"/>
      <c r="T598" s="51"/>
      <c r="AT598" s="17" t="s">
        <v>168</v>
      </c>
      <c r="AU598" s="17" t="s">
        <v>85</v>
      </c>
    </row>
    <row r="599" spans="2:65" s="12" customFormat="1" x14ac:dyDescent="0.2">
      <c r="B599" s="148"/>
      <c r="C599" s="12" t="s">
        <v>19</v>
      </c>
      <c r="D599" s="149" t="s">
        <v>175</v>
      </c>
      <c r="E599" s="150" t="s">
        <v>19</v>
      </c>
      <c r="F599" s="151" t="s">
        <v>700</v>
      </c>
      <c r="H599" s="150" t="s">
        <v>19</v>
      </c>
      <c r="I599" s="152"/>
      <c r="L599" s="148"/>
      <c r="M599" s="153"/>
      <c r="T599" s="154"/>
      <c r="AT599" s="150" t="s">
        <v>175</v>
      </c>
      <c r="AU599" s="150" t="s">
        <v>85</v>
      </c>
      <c r="AV599" s="12" t="s">
        <v>83</v>
      </c>
      <c r="AW599" s="12" t="s">
        <v>36</v>
      </c>
      <c r="AX599" s="12" t="s">
        <v>76</v>
      </c>
      <c r="AY599" s="150" t="s">
        <v>159</v>
      </c>
    </row>
    <row r="600" spans="2:65" s="12" customFormat="1" x14ac:dyDescent="0.2">
      <c r="B600" s="148"/>
      <c r="C600" s="12" t="s">
        <v>19</v>
      </c>
      <c r="D600" s="149" t="s">
        <v>175</v>
      </c>
      <c r="E600" s="150" t="s">
        <v>19</v>
      </c>
      <c r="F600" s="151" t="s">
        <v>294</v>
      </c>
      <c r="H600" s="150" t="s">
        <v>19</v>
      </c>
      <c r="I600" s="152"/>
      <c r="L600" s="148"/>
      <c r="M600" s="153"/>
      <c r="T600" s="154"/>
      <c r="AT600" s="150" t="s">
        <v>175</v>
      </c>
      <c r="AU600" s="150" t="s">
        <v>85</v>
      </c>
      <c r="AV600" s="12" t="s">
        <v>83</v>
      </c>
      <c r="AW600" s="12" t="s">
        <v>36</v>
      </c>
      <c r="AX600" s="12" t="s">
        <v>76</v>
      </c>
      <c r="AY600" s="150" t="s">
        <v>159</v>
      </c>
    </row>
    <row r="601" spans="2:65" s="13" customFormat="1" x14ac:dyDescent="0.2">
      <c r="B601" s="155"/>
      <c r="C601" s="13" t="s">
        <v>19</v>
      </c>
      <c r="D601" s="149" t="s">
        <v>175</v>
      </c>
      <c r="E601" s="156" t="s">
        <v>19</v>
      </c>
      <c r="F601" s="157" t="s">
        <v>749</v>
      </c>
      <c r="H601" s="158">
        <v>8.1370000000000005</v>
      </c>
      <c r="I601" s="159"/>
      <c r="L601" s="155"/>
      <c r="M601" s="160"/>
      <c r="T601" s="161"/>
      <c r="AT601" s="156" t="s">
        <v>175</v>
      </c>
      <c r="AU601" s="156" t="s">
        <v>85</v>
      </c>
      <c r="AV601" s="13" t="s">
        <v>85</v>
      </c>
      <c r="AW601" s="13" t="s">
        <v>36</v>
      </c>
      <c r="AX601" s="13" t="s">
        <v>76</v>
      </c>
      <c r="AY601" s="156" t="s">
        <v>159</v>
      </c>
    </row>
    <row r="602" spans="2:65" s="14" customFormat="1" x14ac:dyDescent="0.2">
      <c r="B602" s="162"/>
      <c r="C602" s="14" t="s">
        <v>19</v>
      </c>
      <c r="D602" s="149" t="s">
        <v>175</v>
      </c>
      <c r="E602" s="163" t="s">
        <v>19</v>
      </c>
      <c r="F602" s="164" t="s">
        <v>179</v>
      </c>
      <c r="H602" s="165">
        <v>8.1370000000000005</v>
      </c>
      <c r="I602" s="166"/>
      <c r="L602" s="162"/>
      <c r="M602" s="167"/>
      <c r="T602" s="168"/>
      <c r="AT602" s="163" t="s">
        <v>175</v>
      </c>
      <c r="AU602" s="163" t="s">
        <v>85</v>
      </c>
      <c r="AV602" s="14" t="s">
        <v>166</v>
      </c>
      <c r="AW602" s="14" t="s">
        <v>36</v>
      </c>
      <c r="AX602" s="14" t="s">
        <v>83</v>
      </c>
      <c r="AY602" s="163" t="s">
        <v>159</v>
      </c>
    </row>
    <row r="603" spans="2:65" s="1" customFormat="1" ht="24.15" customHeight="1" x14ac:dyDescent="0.2">
      <c r="B603" s="32"/>
      <c r="C603" s="131">
        <v>87</v>
      </c>
      <c r="D603" s="131" t="s">
        <v>161</v>
      </c>
      <c r="E603" s="132" t="s">
        <v>751</v>
      </c>
      <c r="F603" s="133" t="s">
        <v>752</v>
      </c>
      <c r="G603" s="134" t="s">
        <v>164</v>
      </c>
      <c r="H603" s="135">
        <v>0.65600000000000003</v>
      </c>
      <c r="I603" s="136"/>
      <c r="J603" s="137">
        <f>ROUND(I603*H603,2)</f>
        <v>0</v>
      </c>
      <c r="K603" s="133" t="s">
        <v>165</v>
      </c>
      <c r="L603" s="32"/>
      <c r="M603" s="138" t="s">
        <v>19</v>
      </c>
      <c r="N603" s="139" t="s">
        <v>47</v>
      </c>
      <c r="P603" s="140">
        <f>O603*H603</f>
        <v>0</v>
      </c>
      <c r="Q603" s="140">
        <v>0</v>
      </c>
      <c r="R603" s="140">
        <f>Q603*H603</f>
        <v>0</v>
      </c>
      <c r="S603" s="140">
        <v>4.8000000000000001E-2</v>
      </c>
      <c r="T603" s="141">
        <f>S603*H603</f>
        <v>3.1488000000000002E-2</v>
      </c>
      <c r="AR603" s="142" t="s">
        <v>166</v>
      </c>
      <c r="AT603" s="142" t="s">
        <v>161</v>
      </c>
      <c r="AU603" s="142" t="s">
        <v>85</v>
      </c>
      <c r="AY603" s="17" t="s">
        <v>159</v>
      </c>
      <c r="BE603" s="143">
        <f>IF(N603="základní",J603,0)</f>
        <v>0</v>
      </c>
      <c r="BF603" s="143">
        <f>IF(N603="snížená",J603,0)</f>
        <v>0</v>
      </c>
      <c r="BG603" s="143">
        <f>IF(N603="zákl. přenesená",J603,0)</f>
        <v>0</v>
      </c>
      <c r="BH603" s="143">
        <f>IF(N603="sníž. přenesená",J603,0)</f>
        <v>0</v>
      </c>
      <c r="BI603" s="143">
        <f>IF(N603="nulová",J603,0)</f>
        <v>0</v>
      </c>
      <c r="BJ603" s="17" t="s">
        <v>83</v>
      </c>
      <c r="BK603" s="143">
        <f>ROUND(I603*H603,2)</f>
        <v>0</v>
      </c>
      <c r="BL603" s="17" t="s">
        <v>166</v>
      </c>
      <c r="BM603" s="142" t="s">
        <v>753</v>
      </c>
    </row>
    <row r="604" spans="2:65" s="1" customFormat="1" x14ac:dyDescent="0.2">
      <c r="B604" s="32"/>
      <c r="C604" s="1" t="s">
        <v>19</v>
      </c>
      <c r="D604" s="144" t="s">
        <v>168</v>
      </c>
      <c r="F604" s="145" t="s">
        <v>754</v>
      </c>
      <c r="I604" s="146"/>
      <c r="L604" s="32"/>
      <c r="M604" s="147"/>
      <c r="T604" s="51"/>
      <c r="AT604" s="17" t="s">
        <v>168</v>
      </c>
      <c r="AU604" s="17" t="s">
        <v>85</v>
      </c>
    </row>
    <row r="605" spans="2:65" s="12" customFormat="1" x14ac:dyDescent="0.2">
      <c r="B605" s="148"/>
      <c r="C605" s="12" t="s">
        <v>19</v>
      </c>
      <c r="D605" s="149" t="s">
        <v>175</v>
      </c>
      <c r="E605" s="150" t="s">
        <v>19</v>
      </c>
      <c r="F605" s="151" t="s">
        <v>522</v>
      </c>
      <c r="H605" s="150" t="s">
        <v>19</v>
      </c>
      <c r="I605" s="152"/>
      <c r="L605" s="148"/>
      <c r="M605" s="153"/>
      <c r="T605" s="154"/>
      <c r="AT605" s="150" t="s">
        <v>175</v>
      </c>
      <c r="AU605" s="150" t="s">
        <v>85</v>
      </c>
      <c r="AV605" s="12" t="s">
        <v>83</v>
      </c>
      <c r="AW605" s="12" t="s">
        <v>36</v>
      </c>
      <c r="AX605" s="12" t="s">
        <v>76</v>
      </c>
      <c r="AY605" s="150" t="s">
        <v>159</v>
      </c>
    </row>
    <row r="606" spans="2:65" s="12" customFormat="1" x14ac:dyDescent="0.2">
      <c r="B606" s="148"/>
      <c r="C606" s="12" t="s">
        <v>19</v>
      </c>
      <c r="D606" s="149" t="s">
        <v>175</v>
      </c>
      <c r="E606" s="150" t="s">
        <v>19</v>
      </c>
      <c r="F606" s="151" t="s">
        <v>273</v>
      </c>
      <c r="H606" s="150" t="s">
        <v>19</v>
      </c>
      <c r="I606" s="152"/>
      <c r="L606" s="148"/>
      <c r="M606" s="153"/>
      <c r="T606" s="154"/>
      <c r="AT606" s="150" t="s">
        <v>175</v>
      </c>
      <c r="AU606" s="150" t="s">
        <v>85</v>
      </c>
      <c r="AV606" s="12" t="s">
        <v>83</v>
      </c>
      <c r="AW606" s="12" t="s">
        <v>36</v>
      </c>
      <c r="AX606" s="12" t="s">
        <v>76</v>
      </c>
      <c r="AY606" s="150" t="s">
        <v>159</v>
      </c>
    </row>
    <row r="607" spans="2:65" s="13" customFormat="1" x14ac:dyDescent="0.2">
      <c r="B607" s="155"/>
      <c r="C607" s="13" t="s">
        <v>19</v>
      </c>
      <c r="D607" s="149" t="s">
        <v>175</v>
      </c>
      <c r="E607" s="156" t="s">
        <v>19</v>
      </c>
      <c r="F607" s="157" t="s">
        <v>755</v>
      </c>
      <c r="H607" s="158">
        <v>0.65600000000000003</v>
      </c>
      <c r="I607" s="159"/>
      <c r="L607" s="155"/>
      <c r="M607" s="160"/>
      <c r="T607" s="161"/>
      <c r="AT607" s="156" t="s">
        <v>175</v>
      </c>
      <c r="AU607" s="156" t="s">
        <v>85</v>
      </c>
      <c r="AV607" s="13" t="s">
        <v>85</v>
      </c>
      <c r="AW607" s="13" t="s">
        <v>36</v>
      </c>
      <c r="AX607" s="13" t="s">
        <v>76</v>
      </c>
      <c r="AY607" s="156" t="s">
        <v>159</v>
      </c>
    </row>
    <row r="608" spans="2:65" s="14" customFormat="1" x14ac:dyDescent="0.2">
      <c r="B608" s="162"/>
      <c r="C608" s="14" t="s">
        <v>19</v>
      </c>
      <c r="D608" s="149" t="s">
        <v>175</v>
      </c>
      <c r="E608" s="163" t="s">
        <v>19</v>
      </c>
      <c r="F608" s="164" t="s">
        <v>179</v>
      </c>
      <c r="H608" s="165">
        <v>0.65600000000000003</v>
      </c>
      <c r="I608" s="166"/>
      <c r="L608" s="162"/>
      <c r="M608" s="167"/>
      <c r="T608" s="168"/>
      <c r="AT608" s="163" t="s">
        <v>175</v>
      </c>
      <c r="AU608" s="163" t="s">
        <v>85</v>
      </c>
      <c r="AV608" s="14" t="s">
        <v>166</v>
      </c>
      <c r="AW608" s="14" t="s">
        <v>36</v>
      </c>
      <c r="AX608" s="14" t="s">
        <v>83</v>
      </c>
      <c r="AY608" s="163" t="s">
        <v>159</v>
      </c>
    </row>
    <row r="609" spans="2:65" s="1" customFormat="1" ht="24.15" customHeight="1" x14ac:dyDescent="0.2">
      <c r="B609" s="32"/>
      <c r="C609" s="131">
        <v>88</v>
      </c>
      <c r="D609" s="131" t="s">
        <v>161</v>
      </c>
      <c r="E609" s="132" t="s">
        <v>757</v>
      </c>
      <c r="F609" s="133" t="s">
        <v>758</v>
      </c>
      <c r="G609" s="134" t="s">
        <v>164</v>
      </c>
      <c r="H609" s="135">
        <v>3.5840000000000001</v>
      </c>
      <c r="I609" s="136"/>
      <c r="J609" s="137">
        <f>ROUND(I609*H609,2)</f>
        <v>0</v>
      </c>
      <c r="K609" s="133" t="s">
        <v>165</v>
      </c>
      <c r="L609" s="32"/>
      <c r="M609" s="138" t="s">
        <v>19</v>
      </c>
      <c r="N609" s="139" t="s">
        <v>47</v>
      </c>
      <c r="P609" s="140">
        <f>O609*H609</f>
        <v>0</v>
      </c>
      <c r="Q609" s="140">
        <v>0</v>
      </c>
      <c r="R609" s="140">
        <f>Q609*H609</f>
        <v>0</v>
      </c>
      <c r="S609" s="140">
        <v>3.4000000000000002E-2</v>
      </c>
      <c r="T609" s="141">
        <f>S609*H609</f>
        <v>0.12185600000000001</v>
      </c>
      <c r="AR609" s="142" t="s">
        <v>166</v>
      </c>
      <c r="AT609" s="142" t="s">
        <v>161</v>
      </c>
      <c r="AU609" s="142" t="s">
        <v>85</v>
      </c>
      <c r="AY609" s="17" t="s">
        <v>159</v>
      </c>
      <c r="BE609" s="143">
        <f>IF(N609="základní",J609,0)</f>
        <v>0</v>
      </c>
      <c r="BF609" s="143">
        <f>IF(N609="snížená",J609,0)</f>
        <v>0</v>
      </c>
      <c r="BG609" s="143">
        <f>IF(N609="zákl. přenesená",J609,0)</f>
        <v>0</v>
      </c>
      <c r="BH609" s="143">
        <f>IF(N609="sníž. přenesená",J609,0)</f>
        <v>0</v>
      </c>
      <c r="BI609" s="143">
        <f>IF(N609="nulová",J609,0)</f>
        <v>0</v>
      </c>
      <c r="BJ609" s="17" t="s">
        <v>83</v>
      </c>
      <c r="BK609" s="143">
        <f>ROUND(I609*H609,2)</f>
        <v>0</v>
      </c>
      <c r="BL609" s="17" t="s">
        <v>166</v>
      </c>
      <c r="BM609" s="142" t="s">
        <v>759</v>
      </c>
    </row>
    <row r="610" spans="2:65" s="1" customFormat="1" x14ac:dyDescent="0.2">
      <c r="B610" s="32"/>
      <c r="C610" s="1" t="s">
        <v>19</v>
      </c>
      <c r="D610" s="144" t="s">
        <v>168</v>
      </c>
      <c r="F610" s="145" t="s">
        <v>760</v>
      </c>
      <c r="I610" s="146"/>
      <c r="L610" s="32"/>
      <c r="M610" s="147"/>
      <c r="T610" s="51"/>
      <c r="AT610" s="17" t="s">
        <v>168</v>
      </c>
      <c r="AU610" s="17" t="s">
        <v>85</v>
      </c>
    </row>
    <row r="611" spans="2:65" s="12" customFormat="1" x14ac:dyDescent="0.2">
      <c r="B611" s="148"/>
      <c r="C611" s="12" t="s">
        <v>19</v>
      </c>
      <c r="D611" s="149" t="s">
        <v>175</v>
      </c>
      <c r="E611" s="150" t="s">
        <v>19</v>
      </c>
      <c r="F611" s="151" t="s">
        <v>522</v>
      </c>
      <c r="H611" s="150" t="s">
        <v>19</v>
      </c>
      <c r="I611" s="152"/>
      <c r="L611" s="148"/>
      <c r="M611" s="153"/>
      <c r="T611" s="154"/>
      <c r="AT611" s="150" t="s">
        <v>175</v>
      </c>
      <c r="AU611" s="150" t="s">
        <v>85</v>
      </c>
      <c r="AV611" s="12" t="s">
        <v>83</v>
      </c>
      <c r="AW611" s="12" t="s">
        <v>36</v>
      </c>
      <c r="AX611" s="12" t="s">
        <v>76</v>
      </c>
      <c r="AY611" s="150" t="s">
        <v>159</v>
      </c>
    </row>
    <row r="612" spans="2:65" s="12" customFormat="1" x14ac:dyDescent="0.2">
      <c r="B612" s="148"/>
      <c r="C612" s="12" t="s">
        <v>19</v>
      </c>
      <c r="D612" s="149" t="s">
        <v>175</v>
      </c>
      <c r="E612" s="150" t="s">
        <v>19</v>
      </c>
      <c r="F612" s="151" t="s">
        <v>273</v>
      </c>
      <c r="H612" s="150" t="s">
        <v>19</v>
      </c>
      <c r="I612" s="152"/>
      <c r="L612" s="148"/>
      <c r="M612" s="153"/>
      <c r="T612" s="154"/>
      <c r="AT612" s="150" t="s">
        <v>175</v>
      </c>
      <c r="AU612" s="150" t="s">
        <v>85</v>
      </c>
      <c r="AV612" s="12" t="s">
        <v>83</v>
      </c>
      <c r="AW612" s="12" t="s">
        <v>36</v>
      </c>
      <c r="AX612" s="12" t="s">
        <v>76</v>
      </c>
      <c r="AY612" s="150" t="s">
        <v>159</v>
      </c>
    </row>
    <row r="613" spans="2:65" s="13" customFormat="1" x14ac:dyDescent="0.2">
      <c r="B613" s="155"/>
      <c r="C613" s="13" t="s">
        <v>19</v>
      </c>
      <c r="D613" s="149" t="s">
        <v>175</v>
      </c>
      <c r="E613" s="156" t="s">
        <v>19</v>
      </c>
      <c r="F613" s="157" t="s">
        <v>761</v>
      </c>
      <c r="H613" s="158">
        <v>3.5840000000000001</v>
      </c>
      <c r="I613" s="159"/>
      <c r="L613" s="155"/>
      <c r="M613" s="160"/>
      <c r="T613" s="161"/>
      <c r="AT613" s="156" t="s">
        <v>175</v>
      </c>
      <c r="AU613" s="156" t="s">
        <v>85</v>
      </c>
      <c r="AV613" s="13" t="s">
        <v>85</v>
      </c>
      <c r="AW613" s="13" t="s">
        <v>36</v>
      </c>
      <c r="AX613" s="13" t="s">
        <v>76</v>
      </c>
      <c r="AY613" s="156" t="s">
        <v>159</v>
      </c>
    </row>
    <row r="614" spans="2:65" s="14" customFormat="1" x14ac:dyDescent="0.2">
      <c r="B614" s="162"/>
      <c r="C614" s="14" t="s">
        <v>19</v>
      </c>
      <c r="D614" s="149" t="s">
        <v>175</v>
      </c>
      <c r="E614" s="163" t="s">
        <v>19</v>
      </c>
      <c r="F614" s="164" t="s">
        <v>179</v>
      </c>
      <c r="H614" s="165">
        <v>3.5840000000000001</v>
      </c>
      <c r="I614" s="166"/>
      <c r="L614" s="162"/>
      <c r="M614" s="167"/>
      <c r="T614" s="168"/>
      <c r="AT614" s="163" t="s">
        <v>175</v>
      </c>
      <c r="AU614" s="163" t="s">
        <v>85</v>
      </c>
      <c r="AV614" s="14" t="s">
        <v>166</v>
      </c>
      <c r="AW614" s="14" t="s">
        <v>36</v>
      </c>
      <c r="AX614" s="14" t="s">
        <v>83</v>
      </c>
      <c r="AY614" s="163" t="s">
        <v>159</v>
      </c>
    </row>
    <row r="615" spans="2:65" s="1" customFormat="1" ht="24.15" customHeight="1" x14ac:dyDescent="0.2">
      <c r="B615" s="32"/>
      <c r="C615" s="131">
        <v>89</v>
      </c>
      <c r="D615" s="131" t="s">
        <v>161</v>
      </c>
      <c r="E615" s="132" t="s">
        <v>763</v>
      </c>
      <c r="F615" s="133" t="s">
        <v>764</v>
      </c>
      <c r="G615" s="134" t="s">
        <v>164</v>
      </c>
      <c r="H615" s="135">
        <v>12.497</v>
      </c>
      <c r="I615" s="136"/>
      <c r="J615" s="137">
        <f>ROUND(I615*H615,2)</f>
        <v>0</v>
      </c>
      <c r="K615" s="133" t="s">
        <v>165</v>
      </c>
      <c r="L615" s="32"/>
      <c r="M615" s="138" t="s">
        <v>19</v>
      </c>
      <c r="N615" s="139" t="s">
        <v>47</v>
      </c>
      <c r="P615" s="140">
        <f>O615*H615</f>
        <v>0</v>
      </c>
      <c r="Q615" s="140">
        <v>0</v>
      </c>
      <c r="R615" s="140">
        <f>Q615*H615</f>
        <v>0</v>
      </c>
      <c r="S615" s="140">
        <v>7.5999999999999998E-2</v>
      </c>
      <c r="T615" s="141">
        <f>S615*H615</f>
        <v>0.94977199999999995</v>
      </c>
      <c r="AR615" s="142" t="s">
        <v>166</v>
      </c>
      <c r="AT615" s="142" t="s">
        <v>161</v>
      </c>
      <c r="AU615" s="142" t="s">
        <v>85</v>
      </c>
      <c r="AY615" s="17" t="s">
        <v>159</v>
      </c>
      <c r="BE615" s="143">
        <f>IF(N615="základní",J615,0)</f>
        <v>0</v>
      </c>
      <c r="BF615" s="143">
        <f>IF(N615="snížená",J615,0)</f>
        <v>0</v>
      </c>
      <c r="BG615" s="143">
        <f>IF(N615="zákl. přenesená",J615,0)</f>
        <v>0</v>
      </c>
      <c r="BH615" s="143">
        <f>IF(N615="sníž. přenesená",J615,0)</f>
        <v>0</v>
      </c>
      <c r="BI615" s="143">
        <f>IF(N615="nulová",J615,0)</f>
        <v>0</v>
      </c>
      <c r="BJ615" s="17" t="s">
        <v>83</v>
      </c>
      <c r="BK615" s="143">
        <f>ROUND(I615*H615,2)</f>
        <v>0</v>
      </c>
      <c r="BL615" s="17" t="s">
        <v>166</v>
      </c>
      <c r="BM615" s="142" t="s">
        <v>765</v>
      </c>
    </row>
    <row r="616" spans="2:65" s="1" customFormat="1" x14ac:dyDescent="0.2">
      <c r="B616" s="32"/>
      <c r="C616" s="1" t="s">
        <v>19</v>
      </c>
      <c r="D616" s="144" t="s">
        <v>168</v>
      </c>
      <c r="F616" s="145" t="s">
        <v>766</v>
      </c>
      <c r="I616" s="146"/>
      <c r="L616" s="32"/>
      <c r="M616" s="147"/>
      <c r="T616" s="51"/>
      <c r="AT616" s="17" t="s">
        <v>168</v>
      </c>
      <c r="AU616" s="17" t="s">
        <v>85</v>
      </c>
    </row>
    <row r="617" spans="2:65" s="12" customFormat="1" x14ac:dyDescent="0.2">
      <c r="B617" s="148"/>
      <c r="C617" s="12" t="s">
        <v>19</v>
      </c>
      <c r="D617" s="149" t="s">
        <v>175</v>
      </c>
      <c r="E617" s="150" t="s">
        <v>19</v>
      </c>
      <c r="F617" s="151" t="s">
        <v>522</v>
      </c>
      <c r="H617" s="150" t="s">
        <v>19</v>
      </c>
      <c r="I617" s="152"/>
      <c r="L617" s="148"/>
      <c r="M617" s="153"/>
      <c r="T617" s="154"/>
      <c r="AT617" s="150" t="s">
        <v>175</v>
      </c>
      <c r="AU617" s="150" t="s">
        <v>85</v>
      </c>
      <c r="AV617" s="12" t="s">
        <v>83</v>
      </c>
      <c r="AW617" s="12" t="s">
        <v>36</v>
      </c>
      <c r="AX617" s="12" t="s">
        <v>76</v>
      </c>
      <c r="AY617" s="150" t="s">
        <v>159</v>
      </c>
    </row>
    <row r="618" spans="2:65" s="12" customFormat="1" x14ac:dyDescent="0.2">
      <c r="B618" s="148"/>
      <c r="C618" s="12" t="s">
        <v>19</v>
      </c>
      <c r="D618" s="149" t="s">
        <v>175</v>
      </c>
      <c r="E618" s="150" t="s">
        <v>19</v>
      </c>
      <c r="F618" s="151" t="s">
        <v>273</v>
      </c>
      <c r="H618" s="150" t="s">
        <v>19</v>
      </c>
      <c r="I618" s="152"/>
      <c r="L618" s="148"/>
      <c r="M618" s="153"/>
      <c r="T618" s="154"/>
      <c r="AT618" s="150" t="s">
        <v>175</v>
      </c>
      <c r="AU618" s="150" t="s">
        <v>85</v>
      </c>
      <c r="AV618" s="12" t="s">
        <v>83</v>
      </c>
      <c r="AW618" s="12" t="s">
        <v>36</v>
      </c>
      <c r="AX618" s="12" t="s">
        <v>76</v>
      </c>
      <c r="AY618" s="150" t="s">
        <v>159</v>
      </c>
    </row>
    <row r="619" spans="2:65" s="13" customFormat="1" x14ac:dyDescent="0.2">
      <c r="B619" s="155"/>
      <c r="C619" s="13" t="s">
        <v>19</v>
      </c>
      <c r="D619" s="149" t="s">
        <v>175</v>
      </c>
      <c r="E619" s="156" t="s">
        <v>19</v>
      </c>
      <c r="F619" s="157" t="s">
        <v>767</v>
      </c>
      <c r="H619" s="158">
        <v>12.497</v>
      </c>
      <c r="I619" s="159"/>
      <c r="L619" s="155"/>
      <c r="M619" s="160"/>
      <c r="T619" s="161"/>
      <c r="AT619" s="156" t="s">
        <v>175</v>
      </c>
      <c r="AU619" s="156" t="s">
        <v>85</v>
      </c>
      <c r="AV619" s="13" t="s">
        <v>85</v>
      </c>
      <c r="AW619" s="13" t="s">
        <v>36</v>
      </c>
      <c r="AX619" s="13" t="s">
        <v>76</v>
      </c>
      <c r="AY619" s="156" t="s">
        <v>159</v>
      </c>
    </row>
    <row r="620" spans="2:65" s="14" customFormat="1" x14ac:dyDescent="0.2">
      <c r="B620" s="162"/>
      <c r="C620" s="14" t="s">
        <v>19</v>
      </c>
      <c r="D620" s="149" t="s">
        <v>175</v>
      </c>
      <c r="E620" s="163" t="s">
        <v>19</v>
      </c>
      <c r="F620" s="164" t="s">
        <v>179</v>
      </c>
      <c r="H620" s="165">
        <v>12.497</v>
      </c>
      <c r="I620" s="166"/>
      <c r="L620" s="162"/>
      <c r="M620" s="167"/>
      <c r="T620" s="168"/>
      <c r="AT620" s="163" t="s">
        <v>175</v>
      </c>
      <c r="AU620" s="163" t="s">
        <v>85</v>
      </c>
      <c r="AV620" s="14" t="s">
        <v>166</v>
      </c>
      <c r="AW620" s="14" t="s">
        <v>36</v>
      </c>
      <c r="AX620" s="14" t="s">
        <v>83</v>
      </c>
      <c r="AY620" s="163" t="s">
        <v>159</v>
      </c>
    </row>
    <row r="621" spans="2:65" s="1" customFormat="1" ht="24.15" customHeight="1" x14ac:dyDescent="0.2">
      <c r="B621" s="32"/>
      <c r="C621" s="131">
        <v>90</v>
      </c>
      <c r="D621" s="131" t="s">
        <v>161</v>
      </c>
      <c r="E621" s="132" t="s">
        <v>769</v>
      </c>
      <c r="F621" s="133" t="s">
        <v>770</v>
      </c>
      <c r="G621" s="134" t="s">
        <v>164</v>
      </c>
      <c r="H621" s="135">
        <v>2.73</v>
      </c>
      <c r="I621" s="136"/>
      <c r="J621" s="137">
        <f>ROUND(I621*H621,2)</f>
        <v>0</v>
      </c>
      <c r="K621" s="133" t="s">
        <v>165</v>
      </c>
      <c r="L621" s="32"/>
      <c r="M621" s="138" t="s">
        <v>19</v>
      </c>
      <c r="N621" s="139" t="s">
        <v>47</v>
      </c>
      <c r="P621" s="140">
        <f>O621*H621</f>
        <v>0</v>
      </c>
      <c r="Q621" s="140">
        <v>0</v>
      </c>
      <c r="R621" s="140">
        <f>Q621*H621</f>
        <v>0</v>
      </c>
      <c r="S621" s="140">
        <v>6.3E-2</v>
      </c>
      <c r="T621" s="141">
        <f>S621*H621</f>
        <v>0.17199</v>
      </c>
      <c r="AR621" s="142" t="s">
        <v>166</v>
      </c>
      <c r="AT621" s="142" t="s">
        <v>161</v>
      </c>
      <c r="AU621" s="142" t="s">
        <v>85</v>
      </c>
      <c r="AY621" s="17" t="s">
        <v>159</v>
      </c>
      <c r="BE621" s="143">
        <f>IF(N621="základní",J621,0)</f>
        <v>0</v>
      </c>
      <c r="BF621" s="143">
        <f>IF(N621="snížená",J621,0)</f>
        <v>0</v>
      </c>
      <c r="BG621" s="143">
        <f>IF(N621="zákl. přenesená",J621,0)</f>
        <v>0</v>
      </c>
      <c r="BH621" s="143">
        <f>IF(N621="sníž. přenesená",J621,0)</f>
        <v>0</v>
      </c>
      <c r="BI621" s="143">
        <f>IF(N621="nulová",J621,0)</f>
        <v>0</v>
      </c>
      <c r="BJ621" s="17" t="s">
        <v>83</v>
      </c>
      <c r="BK621" s="143">
        <f>ROUND(I621*H621,2)</f>
        <v>0</v>
      </c>
      <c r="BL621" s="17" t="s">
        <v>166</v>
      </c>
      <c r="BM621" s="142" t="s">
        <v>771</v>
      </c>
    </row>
    <row r="622" spans="2:65" s="1" customFormat="1" x14ac:dyDescent="0.2">
      <c r="B622" s="32"/>
      <c r="C622" s="1" t="s">
        <v>19</v>
      </c>
      <c r="D622" s="144" t="s">
        <v>168</v>
      </c>
      <c r="F622" s="145" t="s">
        <v>772</v>
      </c>
      <c r="I622" s="146"/>
      <c r="L622" s="32"/>
      <c r="M622" s="147"/>
      <c r="T622" s="51"/>
      <c r="AT622" s="17" t="s">
        <v>168</v>
      </c>
      <c r="AU622" s="17" t="s">
        <v>85</v>
      </c>
    </row>
    <row r="623" spans="2:65" s="12" customFormat="1" x14ac:dyDescent="0.2">
      <c r="B623" s="148"/>
      <c r="C623" s="12" t="s">
        <v>19</v>
      </c>
      <c r="D623" s="149" t="s">
        <v>175</v>
      </c>
      <c r="E623" s="150" t="s">
        <v>19</v>
      </c>
      <c r="F623" s="151" t="s">
        <v>522</v>
      </c>
      <c r="H623" s="150" t="s">
        <v>19</v>
      </c>
      <c r="I623" s="152"/>
      <c r="L623" s="148"/>
      <c r="M623" s="153"/>
      <c r="T623" s="154"/>
      <c r="AT623" s="150" t="s">
        <v>175</v>
      </c>
      <c r="AU623" s="150" t="s">
        <v>85</v>
      </c>
      <c r="AV623" s="12" t="s">
        <v>83</v>
      </c>
      <c r="AW623" s="12" t="s">
        <v>36</v>
      </c>
      <c r="AX623" s="12" t="s">
        <v>76</v>
      </c>
      <c r="AY623" s="150" t="s">
        <v>159</v>
      </c>
    </row>
    <row r="624" spans="2:65" s="12" customFormat="1" x14ac:dyDescent="0.2">
      <c r="B624" s="148"/>
      <c r="C624" s="12" t="s">
        <v>19</v>
      </c>
      <c r="D624" s="149" t="s">
        <v>175</v>
      </c>
      <c r="E624" s="150" t="s">
        <v>19</v>
      </c>
      <c r="F624" s="151" t="s">
        <v>273</v>
      </c>
      <c r="H624" s="150" t="s">
        <v>19</v>
      </c>
      <c r="I624" s="152"/>
      <c r="L624" s="148"/>
      <c r="M624" s="153"/>
      <c r="T624" s="154"/>
      <c r="AT624" s="150" t="s">
        <v>175</v>
      </c>
      <c r="AU624" s="150" t="s">
        <v>85</v>
      </c>
      <c r="AV624" s="12" t="s">
        <v>83</v>
      </c>
      <c r="AW624" s="12" t="s">
        <v>36</v>
      </c>
      <c r="AX624" s="12" t="s">
        <v>76</v>
      </c>
      <c r="AY624" s="150" t="s">
        <v>159</v>
      </c>
    </row>
    <row r="625" spans="2:65" s="13" customFormat="1" x14ac:dyDescent="0.2">
      <c r="B625" s="155"/>
      <c r="C625" s="13" t="s">
        <v>19</v>
      </c>
      <c r="D625" s="149" t="s">
        <v>175</v>
      </c>
      <c r="E625" s="156" t="s">
        <v>19</v>
      </c>
      <c r="F625" s="157" t="s">
        <v>773</v>
      </c>
      <c r="H625" s="158">
        <v>2.73</v>
      </c>
      <c r="I625" s="159"/>
      <c r="L625" s="155"/>
      <c r="M625" s="160"/>
      <c r="T625" s="161"/>
      <c r="AT625" s="156" t="s">
        <v>175</v>
      </c>
      <c r="AU625" s="156" t="s">
        <v>85</v>
      </c>
      <c r="AV625" s="13" t="s">
        <v>85</v>
      </c>
      <c r="AW625" s="13" t="s">
        <v>36</v>
      </c>
      <c r="AX625" s="13" t="s">
        <v>76</v>
      </c>
      <c r="AY625" s="156" t="s">
        <v>159</v>
      </c>
    </row>
    <row r="626" spans="2:65" s="14" customFormat="1" x14ac:dyDescent="0.2">
      <c r="B626" s="162"/>
      <c r="C626" s="14" t="s">
        <v>19</v>
      </c>
      <c r="D626" s="149" t="s">
        <v>175</v>
      </c>
      <c r="E626" s="163" t="s">
        <v>19</v>
      </c>
      <c r="F626" s="164" t="s">
        <v>179</v>
      </c>
      <c r="H626" s="165">
        <v>2.73</v>
      </c>
      <c r="I626" s="166"/>
      <c r="L626" s="162"/>
      <c r="M626" s="167"/>
      <c r="T626" s="168"/>
      <c r="AT626" s="163" t="s">
        <v>175</v>
      </c>
      <c r="AU626" s="163" t="s">
        <v>85</v>
      </c>
      <c r="AV626" s="14" t="s">
        <v>166</v>
      </c>
      <c r="AW626" s="14" t="s">
        <v>36</v>
      </c>
      <c r="AX626" s="14" t="s">
        <v>83</v>
      </c>
      <c r="AY626" s="163" t="s">
        <v>159</v>
      </c>
    </row>
    <row r="627" spans="2:65" s="1" customFormat="1" ht="24.15" customHeight="1" x14ac:dyDescent="0.2">
      <c r="B627" s="32"/>
      <c r="C627" s="131">
        <v>91</v>
      </c>
      <c r="D627" s="131" t="s">
        <v>161</v>
      </c>
      <c r="E627" s="132" t="s">
        <v>775</v>
      </c>
      <c r="F627" s="133" t="s">
        <v>776</v>
      </c>
      <c r="G627" s="134" t="s">
        <v>172</v>
      </c>
      <c r="H627" s="135">
        <v>0.15</v>
      </c>
      <c r="I627" s="136"/>
      <c r="J627" s="137">
        <f>ROUND(I627*H627,2)</f>
        <v>0</v>
      </c>
      <c r="K627" s="133" t="s">
        <v>165</v>
      </c>
      <c r="L627" s="32"/>
      <c r="M627" s="138" t="s">
        <v>19</v>
      </c>
      <c r="N627" s="139" t="s">
        <v>47</v>
      </c>
      <c r="P627" s="140">
        <f>O627*H627</f>
        <v>0</v>
      </c>
      <c r="Q627" s="140">
        <v>0</v>
      </c>
      <c r="R627" s="140">
        <f>Q627*H627</f>
        <v>0</v>
      </c>
      <c r="S627" s="140">
        <v>1.8</v>
      </c>
      <c r="T627" s="141">
        <f>S627*H627</f>
        <v>0.27</v>
      </c>
      <c r="AR627" s="142" t="s">
        <v>166</v>
      </c>
      <c r="AT627" s="142" t="s">
        <v>161</v>
      </c>
      <c r="AU627" s="142" t="s">
        <v>85</v>
      </c>
      <c r="AY627" s="17" t="s">
        <v>159</v>
      </c>
      <c r="BE627" s="143">
        <f>IF(N627="základní",J627,0)</f>
        <v>0</v>
      </c>
      <c r="BF627" s="143">
        <f>IF(N627="snížená",J627,0)</f>
        <v>0</v>
      </c>
      <c r="BG627" s="143">
        <f>IF(N627="zákl. přenesená",J627,0)</f>
        <v>0</v>
      </c>
      <c r="BH627" s="143">
        <f>IF(N627="sníž. přenesená",J627,0)</f>
        <v>0</v>
      </c>
      <c r="BI627" s="143">
        <f>IF(N627="nulová",J627,0)</f>
        <v>0</v>
      </c>
      <c r="BJ627" s="17" t="s">
        <v>83</v>
      </c>
      <c r="BK627" s="143">
        <f>ROUND(I627*H627,2)</f>
        <v>0</v>
      </c>
      <c r="BL627" s="17" t="s">
        <v>166</v>
      </c>
      <c r="BM627" s="142" t="s">
        <v>777</v>
      </c>
    </row>
    <row r="628" spans="2:65" s="1" customFormat="1" x14ac:dyDescent="0.2">
      <c r="B628" s="32"/>
      <c r="C628" s="1" t="s">
        <v>19</v>
      </c>
      <c r="D628" s="144" t="s">
        <v>168</v>
      </c>
      <c r="F628" s="145" t="s">
        <v>778</v>
      </c>
      <c r="I628" s="146"/>
      <c r="L628" s="32"/>
      <c r="M628" s="147"/>
      <c r="T628" s="51"/>
      <c r="AT628" s="17" t="s">
        <v>168</v>
      </c>
      <c r="AU628" s="17" t="s">
        <v>85</v>
      </c>
    </row>
    <row r="629" spans="2:65" s="12" customFormat="1" x14ac:dyDescent="0.2">
      <c r="B629" s="148"/>
      <c r="C629" s="12" t="s">
        <v>19</v>
      </c>
      <c r="D629" s="149" t="s">
        <v>175</v>
      </c>
      <c r="E629" s="150" t="s">
        <v>19</v>
      </c>
      <c r="F629" s="151" t="s">
        <v>235</v>
      </c>
      <c r="H629" s="150" t="s">
        <v>19</v>
      </c>
      <c r="I629" s="152"/>
      <c r="L629" s="148"/>
      <c r="M629" s="153"/>
      <c r="T629" s="154"/>
      <c r="AT629" s="150" t="s">
        <v>175</v>
      </c>
      <c r="AU629" s="150" t="s">
        <v>85</v>
      </c>
      <c r="AV629" s="12" t="s">
        <v>83</v>
      </c>
      <c r="AW629" s="12" t="s">
        <v>36</v>
      </c>
      <c r="AX629" s="12" t="s">
        <v>76</v>
      </c>
      <c r="AY629" s="150" t="s">
        <v>159</v>
      </c>
    </row>
    <row r="630" spans="2:65" s="12" customFormat="1" x14ac:dyDescent="0.2">
      <c r="B630" s="148"/>
      <c r="C630" s="12" t="s">
        <v>19</v>
      </c>
      <c r="D630" s="149" t="s">
        <v>175</v>
      </c>
      <c r="E630" s="150" t="s">
        <v>19</v>
      </c>
      <c r="F630" s="151" t="s">
        <v>177</v>
      </c>
      <c r="H630" s="150" t="s">
        <v>19</v>
      </c>
      <c r="I630" s="152"/>
      <c r="L630" s="148"/>
      <c r="M630" s="153"/>
      <c r="T630" s="154"/>
      <c r="AT630" s="150" t="s">
        <v>175</v>
      </c>
      <c r="AU630" s="150" t="s">
        <v>85</v>
      </c>
      <c r="AV630" s="12" t="s">
        <v>83</v>
      </c>
      <c r="AW630" s="12" t="s">
        <v>36</v>
      </c>
      <c r="AX630" s="12" t="s">
        <v>76</v>
      </c>
      <c r="AY630" s="150" t="s">
        <v>159</v>
      </c>
    </row>
    <row r="631" spans="2:65" s="13" customFormat="1" x14ac:dyDescent="0.2">
      <c r="B631" s="155"/>
      <c r="C631" s="13" t="s">
        <v>19</v>
      </c>
      <c r="D631" s="149" t="s">
        <v>175</v>
      </c>
      <c r="E631" s="156" t="s">
        <v>19</v>
      </c>
      <c r="F631" s="157" t="s">
        <v>779</v>
      </c>
      <c r="H631" s="158">
        <v>0.15</v>
      </c>
      <c r="I631" s="159"/>
      <c r="L631" s="155"/>
      <c r="M631" s="160"/>
      <c r="T631" s="161"/>
      <c r="AT631" s="156" t="s">
        <v>175</v>
      </c>
      <c r="AU631" s="156" t="s">
        <v>85</v>
      </c>
      <c r="AV631" s="13" t="s">
        <v>85</v>
      </c>
      <c r="AW631" s="13" t="s">
        <v>36</v>
      </c>
      <c r="AX631" s="13" t="s">
        <v>76</v>
      </c>
      <c r="AY631" s="156" t="s">
        <v>159</v>
      </c>
    </row>
    <row r="632" spans="2:65" s="14" customFormat="1" x14ac:dyDescent="0.2">
      <c r="B632" s="162"/>
      <c r="C632" s="14" t="s">
        <v>19</v>
      </c>
      <c r="D632" s="149" t="s">
        <v>175</v>
      </c>
      <c r="E632" s="163" t="s">
        <v>19</v>
      </c>
      <c r="F632" s="164" t="s">
        <v>179</v>
      </c>
      <c r="H632" s="165">
        <v>0.15</v>
      </c>
      <c r="I632" s="166"/>
      <c r="L632" s="162"/>
      <c r="M632" s="167"/>
      <c r="T632" s="168"/>
      <c r="AT632" s="163" t="s">
        <v>175</v>
      </c>
      <c r="AU632" s="163" t="s">
        <v>85</v>
      </c>
      <c r="AV632" s="14" t="s">
        <v>166</v>
      </c>
      <c r="AW632" s="14" t="s">
        <v>36</v>
      </c>
      <c r="AX632" s="14" t="s">
        <v>83</v>
      </c>
      <c r="AY632" s="163" t="s">
        <v>159</v>
      </c>
    </row>
    <row r="633" spans="2:65" s="1" customFormat="1" ht="24.15" customHeight="1" x14ac:dyDescent="0.2">
      <c r="B633" s="32"/>
      <c r="C633" s="131">
        <v>92</v>
      </c>
      <c r="D633" s="131" t="s">
        <v>161</v>
      </c>
      <c r="E633" s="132" t="s">
        <v>781</v>
      </c>
      <c r="F633" s="133" t="s">
        <v>782</v>
      </c>
      <c r="G633" s="134" t="s">
        <v>345</v>
      </c>
      <c r="H633" s="135">
        <v>1</v>
      </c>
      <c r="I633" s="136"/>
      <c r="J633" s="137">
        <f>ROUND(I633*H633,2)</f>
        <v>0</v>
      </c>
      <c r="K633" s="133" t="s">
        <v>165</v>
      </c>
      <c r="L633" s="32"/>
      <c r="M633" s="138" t="s">
        <v>19</v>
      </c>
      <c r="N633" s="139" t="s">
        <v>47</v>
      </c>
      <c r="P633" s="140">
        <f>O633*H633</f>
        <v>0</v>
      </c>
      <c r="Q633" s="140">
        <v>0</v>
      </c>
      <c r="R633" s="140">
        <f>Q633*H633</f>
        <v>0</v>
      </c>
      <c r="S633" s="140">
        <v>2.1999999999999999E-2</v>
      </c>
      <c r="T633" s="141">
        <f>S633*H633</f>
        <v>2.1999999999999999E-2</v>
      </c>
      <c r="AR633" s="142" t="s">
        <v>166</v>
      </c>
      <c r="AT633" s="142" t="s">
        <v>161</v>
      </c>
      <c r="AU633" s="142" t="s">
        <v>85</v>
      </c>
      <c r="AY633" s="17" t="s">
        <v>159</v>
      </c>
      <c r="BE633" s="143">
        <f>IF(N633="základní",J633,0)</f>
        <v>0</v>
      </c>
      <c r="BF633" s="143">
        <f>IF(N633="snížená",J633,0)</f>
        <v>0</v>
      </c>
      <c r="BG633" s="143">
        <f>IF(N633="zákl. přenesená",J633,0)</f>
        <v>0</v>
      </c>
      <c r="BH633" s="143">
        <f>IF(N633="sníž. přenesená",J633,0)</f>
        <v>0</v>
      </c>
      <c r="BI633" s="143">
        <f>IF(N633="nulová",J633,0)</f>
        <v>0</v>
      </c>
      <c r="BJ633" s="17" t="s">
        <v>83</v>
      </c>
      <c r="BK633" s="143">
        <f>ROUND(I633*H633,2)</f>
        <v>0</v>
      </c>
      <c r="BL633" s="17" t="s">
        <v>166</v>
      </c>
      <c r="BM633" s="142" t="s">
        <v>783</v>
      </c>
    </row>
    <row r="634" spans="2:65" s="1" customFormat="1" x14ac:dyDescent="0.2">
      <c r="B634" s="32"/>
      <c r="C634" s="1" t="s">
        <v>19</v>
      </c>
      <c r="D634" s="144" t="s">
        <v>168</v>
      </c>
      <c r="F634" s="145" t="s">
        <v>784</v>
      </c>
      <c r="I634" s="146"/>
      <c r="L634" s="32"/>
      <c r="M634" s="147"/>
      <c r="T634" s="51"/>
      <c r="AT634" s="17" t="s">
        <v>168</v>
      </c>
      <c r="AU634" s="17" t="s">
        <v>85</v>
      </c>
    </row>
    <row r="635" spans="2:65" s="12" customFormat="1" x14ac:dyDescent="0.2">
      <c r="B635" s="148"/>
      <c r="C635" s="12" t="s">
        <v>19</v>
      </c>
      <c r="D635" s="149" t="s">
        <v>175</v>
      </c>
      <c r="E635" s="150" t="s">
        <v>19</v>
      </c>
      <c r="F635" s="151" t="s">
        <v>227</v>
      </c>
      <c r="H635" s="150" t="s">
        <v>19</v>
      </c>
      <c r="I635" s="152"/>
      <c r="L635" s="148"/>
      <c r="M635" s="153"/>
      <c r="T635" s="154"/>
      <c r="AT635" s="150" t="s">
        <v>175</v>
      </c>
      <c r="AU635" s="150" t="s">
        <v>85</v>
      </c>
      <c r="AV635" s="12" t="s">
        <v>83</v>
      </c>
      <c r="AW635" s="12" t="s">
        <v>36</v>
      </c>
      <c r="AX635" s="12" t="s">
        <v>76</v>
      </c>
      <c r="AY635" s="150" t="s">
        <v>159</v>
      </c>
    </row>
    <row r="636" spans="2:65" s="12" customFormat="1" x14ac:dyDescent="0.2">
      <c r="B636" s="148"/>
      <c r="C636" s="12" t="s">
        <v>19</v>
      </c>
      <c r="D636" s="149" t="s">
        <v>175</v>
      </c>
      <c r="E636" s="150" t="s">
        <v>19</v>
      </c>
      <c r="F636" s="151" t="s">
        <v>294</v>
      </c>
      <c r="H636" s="150" t="s">
        <v>19</v>
      </c>
      <c r="I636" s="152"/>
      <c r="L636" s="148"/>
      <c r="M636" s="153"/>
      <c r="T636" s="154"/>
      <c r="AT636" s="150" t="s">
        <v>175</v>
      </c>
      <c r="AU636" s="150" t="s">
        <v>85</v>
      </c>
      <c r="AV636" s="12" t="s">
        <v>83</v>
      </c>
      <c r="AW636" s="12" t="s">
        <v>36</v>
      </c>
      <c r="AX636" s="12" t="s">
        <v>76</v>
      </c>
      <c r="AY636" s="150" t="s">
        <v>159</v>
      </c>
    </row>
    <row r="637" spans="2:65" s="13" customFormat="1" x14ac:dyDescent="0.2">
      <c r="B637" s="155"/>
      <c r="C637" s="13" t="s">
        <v>19</v>
      </c>
      <c r="D637" s="149" t="s">
        <v>175</v>
      </c>
      <c r="E637" s="156" t="s">
        <v>19</v>
      </c>
      <c r="F637" s="157" t="s">
        <v>785</v>
      </c>
      <c r="H637" s="158">
        <v>1</v>
      </c>
      <c r="I637" s="159"/>
      <c r="L637" s="155"/>
      <c r="M637" s="160"/>
      <c r="T637" s="161"/>
      <c r="AT637" s="156" t="s">
        <v>175</v>
      </c>
      <c r="AU637" s="156" t="s">
        <v>85</v>
      </c>
      <c r="AV637" s="13" t="s">
        <v>85</v>
      </c>
      <c r="AW637" s="13" t="s">
        <v>36</v>
      </c>
      <c r="AX637" s="13" t="s">
        <v>76</v>
      </c>
      <c r="AY637" s="156" t="s">
        <v>159</v>
      </c>
    </row>
    <row r="638" spans="2:65" s="14" customFormat="1" x14ac:dyDescent="0.2">
      <c r="B638" s="162"/>
      <c r="C638" s="14" t="s">
        <v>19</v>
      </c>
      <c r="D638" s="149" t="s">
        <v>175</v>
      </c>
      <c r="E638" s="163" t="s">
        <v>19</v>
      </c>
      <c r="F638" s="164" t="s">
        <v>179</v>
      </c>
      <c r="H638" s="165">
        <v>1</v>
      </c>
      <c r="I638" s="166"/>
      <c r="L638" s="162"/>
      <c r="M638" s="167"/>
      <c r="T638" s="168"/>
      <c r="AT638" s="163" t="s">
        <v>175</v>
      </c>
      <c r="AU638" s="163" t="s">
        <v>85</v>
      </c>
      <c r="AV638" s="14" t="s">
        <v>166</v>
      </c>
      <c r="AW638" s="14" t="s">
        <v>36</v>
      </c>
      <c r="AX638" s="14" t="s">
        <v>83</v>
      </c>
      <c r="AY638" s="163" t="s">
        <v>159</v>
      </c>
    </row>
    <row r="639" spans="2:65" s="1" customFormat="1" ht="24.15" customHeight="1" x14ac:dyDescent="0.2">
      <c r="B639" s="32"/>
      <c r="C639" s="131">
        <v>93</v>
      </c>
      <c r="D639" s="131" t="s">
        <v>161</v>
      </c>
      <c r="E639" s="132" t="s">
        <v>787</v>
      </c>
      <c r="F639" s="133" t="s">
        <v>788</v>
      </c>
      <c r="G639" s="134" t="s">
        <v>172</v>
      </c>
      <c r="H639" s="135">
        <v>0.53900000000000003</v>
      </c>
      <c r="I639" s="136"/>
      <c r="J639" s="137">
        <f>ROUND(I639*H639,2)</f>
        <v>0</v>
      </c>
      <c r="K639" s="133" t="s">
        <v>165</v>
      </c>
      <c r="L639" s="32"/>
      <c r="M639" s="138" t="s">
        <v>19</v>
      </c>
      <c r="N639" s="139" t="s">
        <v>47</v>
      </c>
      <c r="P639" s="140">
        <f>O639*H639</f>
        <v>0</v>
      </c>
      <c r="Q639" s="140">
        <v>0</v>
      </c>
      <c r="R639" s="140">
        <f>Q639*H639</f>
        <v>0</v>
      </c>
      <c r="S639" s="140">
        <v>1.8</v>
      </c>
      <c r="T639" s="141">
        <f>S639*H639</f>
        <v>0.97020000000000006</v>
      </c>
      <c r="AR639" s="142" t="s">
        <v>166</v>
      </c>
      <c r="AT639" s="142" t="s">
        <v>161</v>
      </c>
      <c r="AU639" s="142" t="s">
        <v>85</v>
      </c>
      <c r="AY639" s="17" t="s">
        <v>159</v>
      </c>
      <c r="BE639" s="143">
        <f>IF(N639="základní",J639,0)</f>
        <v>0</v>
      </c>
      <c r="BF639" s="143">
        <f>IF(N639="snížená",J639,0)</f>
        <v>0</v>
      </c>
      <c r="BG639" s="143">
        <f>IF(N639="zákl. přenesená",J639,0)</f>
        <v>0</v>
      </c>
      <c r="BH639" s="143">
        <f>IF(N639="sníž. přenesená",J639,0)</f>
        <v>0</v>
      </c>
      <c r="BI639" s="143">
        <f>IF(N639="nulová",J639,0)</f>
        <v>0</v>
      </c>
      <c r="BJ639" s="17" t="s">
        <v>83</v>
      </c>
      <c r="BK639" s="143">
        <f>ROUND(I639*H639,2)</f>
        <v>0</v>
      </c>
      <c r="BL639" s="17" t="s">
        <v>166</v>
      </c>
      <c r="BM639" s="142" t="s">
        <v>789</v>
      </c>
    </row>
    <row r="640" spans="2:65" s="1" customFormat="1" x14ac:dyDescent="0.2">
      <c r="B640" s="32"/>
      <c r="C640" s="1" t="s">
        <v>19</v>
      </c>
      <c r="D640" s="144" t="s">
        <v>168</v>
      </c>
      <c r="F640" s="145" t="s">
        <v>790</v>
      </c>
      <c r="I640" s="146"/>
      <c r="L640" s="32"/>
      <c r="M640" s="147"/>
      <c r="T640" s="51"/>
      <c r="AT640" s="17" t="s">
        <v>168</v>
      </c>
      <c r="AU640" s="17" t="s">
        <v>85</v>
      </c>
    </row>
    <row r="641" spans="2:65" s="12" customFormat="1" x14ac:dyDescent="0.2">
      <c r="B641" s="148"/>
      <c r="C641" s="12" t="s">
        <v>19</v>
      </c>
      <c r="D641" s="149" t="s">
        <v>175</v>
      </c>
      <c r="E641" s="150" t="s">
        <v>19</v>
      </c>
      <c r="F641" s="151" t="s">
        <v>522</v>
      </c>
      <c r="H641" s="150" t="s">
        <v>19</v>
      </c>
      <c r="I641" s="152"/>
      <c r="L641" s="148"/>
      <c r="M641" s="153"/>
      <c r="T641" s="154"/>
      <c r="AT641" s="150" t="s">
        <v>175</v>
      </c>
      <c r="AU641" s="150" t="s">
        <v>85</v>
      </c>
      <c r="AV641" s="12" t="s">
        <v>83</v>
      </c>
      <c r="AW641" s="12" t="s">
        <v>36</v>
      </c>
      <c r="AX641" s="12" t="s">
        <v>76</v>
      </c>
      <c r="AY641" s="150" t="s">
        <v>159</v>
      </c>
    </row>
    <row r="642" spans="2:65" s="12" customFormat="1" x14ac:dyDescent="0.2">
      <c r="B642" s="148"/>
      <c r="C642" s="12" t="s">
        <v>19</v>
      </c>
      <c r="D642" s="149" t="s">
        <v>175</v>
      </c>
      <c r="E642" s="150" t="s">
        <v>19</v>
      </c>
      <c r="F642" s="151" t="s">
        <v>273</v>
      </c>
      <c r="H642" s="150" t="s">
        <v>19</v>
      </c>
      <c r="I642" s="152"/>
      <c r="L642" s="148"/>
      <c r="M642" s="153"/>
      <c r="T642" s="154"/>
      <c r="AT642" s="150" t="s">
        <v>175</v>
      </c>
      <c r="AU642" s="150" t="s">
        <v>85</v>
      </c>
      <c r="AV642" s="12" t="s">
        <v>83</v>
      </c>
      <c r="AW642" s="12" t="s">
        <v>36</v>
      </c>
      <c r="AX642" s="12" t="s">
        <v>76</v>
      </c>
      <c r="AY642" s="150" t="s">
        <v>159</v>
      </c>
    </row>
    <row r="643" spans="2:65" s="13" customFormat="1" x14ac:dyDescent="0.2">
      <c r="B643" s="155"/>
      <c r="C643" s="13" t="s">
        <v>19</v>
      </c>
      <c r="D643" s="149" t="s">
        <v>175</v>
      </c>
      <c r="E643" s="156" t="s">
        <v>19</v>
      </c>
      <c r="F643" s="157" t="s">
        <v>791</v>
      </c>
      <c r="H643" s="158">
        <v>0.47299999999999998</v>
      </c>
      <c r="I643" s="159"/>
      <c r="L643" s="155"/>
      <c r="M643" s="160"/>
      <c r="T643" s="161"/>
      <c r="AT643" s="156" t="s">
        <v>175</v>
      </c>
      <c r="AU643" s="156" t="s">
        <v>85</v>
      </c>
      <c r="AV643" s="13" t="s">
        <v>85</v>
      </c>
      <c r="AW643" s="13" t="s">
        <v>36</v>
      </c>
      <c r="AX643" s="13" t="s">
        <v>76</v>
      </c>
      <c r="AY643" s="156" t="s">
        <v>159</v>
      </c>
    </row>
    <row r="644" spans="2:65" s="12" customFormat="1" x14ac:dyDescent="0.2">
      <c r="B644" s="148"/>
      <c r="C644" s="12" t="s">
        <v>19</v>
      </c>
      <c r="D644" s="149" t="s">
        <v>175</v>
      </c>
      <c r="E644" s="150" t="s">
        <v>19</v>
      </c>
      <c r="F644" s="151" t="s">
        <v>176</v>
      </c>
      <c r="H644" s="150" t="s">
        <v>19</v>
      </c>
      <c r="I644" s="152"/>
      <c r="L644" s="148"/>
      <c r="M644" s="153"/>
      <c r="T644" s="154"/>
      <c r="AT644" s="150" t="s">
        <v>175</v>
      </c>
      <c r="AU644" s="150" t="s">
        <v>85</v>
      </c>
      <c r="AV644" s="12" t="s">
        <v>83</v>
      </c>
      <c r="AW644" s="12" t="s">
        <v>36</v>
      </c>
      <c r="AX644" s="12" t="s">
        <v>76</v>
      </c>
      <c r="AY644" s="150" t="s">
        <v>159</v>
      </c>
    </row>
    <row r="645" spans="2:65" s="12" customFormat="1" x14ac:dyDescent="0.2">
      <c r="B645" s="148"/>
      <c r="C645" s="12" t="s">
        <v>19</v>
      </c>
      <c r="D645" s="149" t="s">
        <v>175</v>
      </c>
      <c r="E645" s="150" t="s">
        <v>19</v>
      </c>
      <c r="F645" s="151" t="s">
        <v>177</v>
      </c>
      <c r="H645" s="150" t="s">
        <v>19</v>
      </c>
      <c r="I645" s="152"/>
      <c r="L645" s="148"/>
      <c r="M645" s="153"/>
      <c r="T645" s="154"/>
      <c r="AT645" s="150" t="s">
        <v>175</v>
      </c>
      <c r="AU645" s="150" t="s">
        <v>85</v>
      </c>
      <c r="AV645" s="12" t="s">
        <v>83</v>
      </c>
      <c r="AW645" s="12" t="s">
        <v>36</v>
      </c>
      <c r="AX645" s="12" t="s">
        <v>76</v>
      </c>
      <c r="AY645" s="150" t="s">
        <v>159</v>
      </c>
    </row>
    <row r="646" spans="2:65" s="13" customFormat="1" x14ac:dyDescent="0.2">
      <c r="B646" s="155"/>
      <c r="C646" s="13" t="s">
        <v>19</v>
      </c>
      <c r="D646" s="149" t="s">
        <v>175</v>
      </c>
      <c r="E646" s="156" t="s">
        <v>19</v>
      </c>
      <c r="F646" s="157" t="s">
        <v>792</v>
      </c>
      <c r="H646" s="158">
        <v>6.6000000000000003E-2</v>
      </c>
      <c r="I646" s="159"/>
      <c r="L646" s="155"/>
      <c r="M646" s="160"/>
      <c r="T646" s="161"/>
      <c r="AT646" s="156" t="s">
        <v>175</v>
      </c>
      <c r="AU646" s="156" t="s">
        <v>85</v>
      </c>
      <c r="AV646" s="13" t="s">
        <v>85</v>
      </c>
      <c r="AW646" s="13" t="s">
        <v>36</v>
      </c>
      <c r="AX646" s="13" t="s">
        <v>76</v>
      </c>
      <c r="AY646" s="156" t="s">
        <v>159</v>
      </c>
    </row>
    <row r="647" spans="2:65" s="14" customFormat="1" x14ac:dyDescent="0.2">
      <c r="B647" s="162"/>
      <c r="C647" s="14" t="s">
        <v>19</v>
      </c>
      <c r="D647" s="149" t="s">
        <v>175</v>
      </c>
      <c r="E647" s="163" t="s">
        <v>19</v>
      </c>
      <c r="F647" s="164" t="s">
        <v>179</v>
      </c>
      <c r="H647" s="165">
        <v>0.53900000000000003</v>
      </c>
      <c r="I647" s="166"/>
      <c r="L647" s="162"/>
      <c r="M647" s="167"/>
      <c r="T647" s="168"/>
      <c r="AT647" s="163" t="s">
        <v>175</v>
      </c>
      <c r="AU647" s="163" t="s">
        <v>85</v>
      </c>
      <c r="AV647" s="14" t="s">
        <v>166</v>
      </c>
      <c r="AW647" s="14" t="s">
        <v>36</v>
      </c>
      <c r="AX647" s="14" t="s">
        <v>83</v>
      </c>
      <c r="AY647" s="163" t="s">
        <v>159</v>
      </c>
    </row>
    <row r="648" spans="2:65" s="1" customFormat="1" ht="24.15" customHeight="1" x14ac:dyDescent="0.2">
      <c r="B648" s="32"/>
      <c r="C648" s="131">
        <v>94</v>
      </c>
      <c r="D648" s="131" t="s">
        <v>161</v>
      </c>
      <c r="E648" s="132" t="s">
        <v>794</v>
      </c>
      <c r="F648" s="133" t="s">
        <v>795</v>
      </c>
      <c r="G648" s="134" t="s">
        <v>345</v>
      </c>
      <c r="H648" s="135">
        <v>7</v>
      </c>
      <c r="I648" s="136"/>
      <c r="J648" s="137">
        <f>ROUND(I648*H648,2)</f>
        <v>0</v>
      </c>
      <c r="K648" s="133" t="s">
        <v>165</v>
      </c>
      <c r="L648" s="32"/>
      <c r="M648" s="138" t="s">
        <v>19</v>
      </c>
      <c r="N648" s="139" t="s">
        <v>47</v>
      </c>
      <c r="P648" s="140">
        <f>O648*H648</f>
        <v>0</v>
      </c>
      <c r="Q648" s="140">
        <v>0</v>
      </c>
      <c r="R648" s="140">
        <f>Q648*H648</f>
        <v>0</v>
      </c>
      <c r="S648" s="140">
        <v>3.1E-2</v>
      </c>
      <c r="T648" s="141">
        <f>S648*H648</f>
        <v>0.217</v>
      </c>
      <c r="AR648" s="142" t="s">
        <v>166</v>
      </c>
      <c r="AT648" s="142" t="s">
        <v>161</v>
      </c>
      <c r="AU648" s="142" t="s">
        <v>85</v>
      </c>
      <c r="AY648" s="17" t="s">
        <v>159</v>
      </c>
      <c r="BE648" s="143">
        <f>IF(N648="základní",J648,0)</f>
        <v>0</v>
      </c>
      <c r="BF648" s="143">
        <f>IF(N648="snížená",J648,0)</f>
        <v>0</v>
      </c>
      <c r="BG648" s="143">
        <f>IF(N648="zákl. přenesená",J648,0)</f>
        <v>0</v>
      </c>
      <c r="BH648" s="143">
        <f>IF(N648="sníž. přenesená",J648,0)</f>
        <v>0</v>
      </c>
      <c r="BI648" s="143">
        <f>IF(N648="nulová",J648,0)</f>
        <v>0</v>
      </c>
      <c r="BJ648" s="17" t="s">
        <v>83</v>
      </c>
      <c r="BK648" s="143">
        <f>ROUND(I648*H648,2)</f>
        <v>0</v>
      </c>
      <c r="BL648" s="17" t="s">
        <v>166</v>
      </c>
      <c r="BM648" s="142" t="s">
        <v>796</v>
      </c>
    </row>
    <row r="649" spans="2:65" s="1" customFormat="1" x14ac:dyDescent="0.2">
      <c r="B649" s="32"/>
      <c r="C649" s="1" t="s">
        <v>19</v>
      </c>
      <c r="D649" s="144" t="s">
        <v>168</v>
      </c>
      <c r="F649" s="145" t="s">
        <v>797</v>
      </c>
      <c r="I649" s="146"/>
      <c r="L649" s="32"/>
      <c r="M649" s="147"/>
      <c r="T649" s="51"/>
      <c r="AT649" s="17" t="s">
        <v>168</v>
      </c>
      <c r="AU649" s="17" t="s">
        <v>85</v>
      </c>
    </row>
    <row r="650" spans="2:65" s="12" customFormat="1" x14ac:dyDescent="0.2">
      <c r="B650" s="148"/>
      <c r="C650" s="12" t="s">
        <v>19</v>
      </c>
      <c r="D650" s="149" t="s">
        <v>175</v>
      </c>
      <c r="E650" s="150" t="s">
        <v>19</v>
      </c>
      <c r="F650" s="151" t="s">
        <v>522</v>
      </c>
      <c r="H650" s="150" t="s">
        <v>19</v>
      </c>
      <c r="I650" s="152"/>
      <c r="L650" s="148"/>
      <c r="M650" s="153"/>
      <c r="T650" s="154"/>
      <c r="AT650" s="150" t="s">
        <v>175</v>
      </c>
      <c r="AU650" s="150" t="s">
        <v>85</v>
      </c>
      <c r="AV650" s="12" t="s">
        <v>83</v>
      </c>
      <c r="AW650" s="12" t="s">
        <v>36</v>
      </c>
      <c r="AX650" s="12" t="s">
        <v>76</v>
      </c>
      <c r="AY650" s="150" t="s">
        <v>159</v>
      </c>
    </row>
    <row r="651" spans="2:65" s="12" customFormat="1" x14ac:dyDescent="0.2">
      <c r="B651" s="148"/>
      <c r="C651" s="12" t="s">
        <v>19</v>
      </c>
      <c r="D651" s="149" t="s">
        <v>175</v>
      </c>
      <c r="E651" s="150" t="s">
        <v>19</v>
      </c>
      <c r="F651" s="151" t="s">
        <v>273</v>
      </c>
      <c r="H651" s="150" t="s">
        <v>19</v>
      </c>
      <c r="I651" s="152"/>
      <c r="L651" s="148"/>
      <c r="M651" s="153"/>
      <c r="T651" s="154"/>
      <c r="AT651" s="150" t="s">
        <v>175</v>
      </c>
      <c r="AU651" s="150" t="s">
        <v>85</v>
      </c>
      <c r="AV651" s="12" t="s">
        <v>83</v>
      </c>
      <c r="AW651" s="12" t="s">
        <v>36</v>
      </c>
      <c r="AX651" s="12" t="s">
        <v>76</v>
      </c>
      <c r="AY651" s="150" t="s">
        <v>159</v>
      </c>
    </row>
    <row r="652" spans="2:65" s="13" customFormat="1" x14ac:dyDescent="0.2">
      <c r="B652" s="155"/>
      <c r="C652" s="13" t="s">
        <v>19</v>
      </c>
      <c r="D652" s="149" t="s">
        <v>175</v>
      </c>
      <c r="E652" s="156" t="s">
        <v>19</v>
      </c>
      <c r="F652" s="157" t="s">
        <v>798</v>
      </c>
      <c r="H652" s="158">
        <v>1</v>
      </c>
      <c r="I652" s="159"/>
      <c r="L652" s="155"/>
      <c r="M652" s="160"/>
      <c r="T652" s="161"/>
      <c r="AT652" s="156" t="s">
        <v>175</v>
      </c>
      <c r="AU652" s="156" t="s">
        <v>85</v>
      </c>
      <c r="AV652" s="13" t="s">
        <v>85</v>
      </c>
      <c r="AW652" s="13" t="s">
        <v>36</v>
      </c>
      <c r="AX652" s="13" t="s">
        <v>76</v>
      </c>
      <c r="AY652" s="156" t="s">
        <v>159</v>
      </c>
    </row>
    <row r="653" spans="2:65" s="13" customFormat="1" x14ac:dyDescent="0.2">
      <c r="B653" s="155"/>
      <c r="C653" s="13" t="s">
        <v>19</v>
      </c>
      <c r="D653" s="149" t="s">
        <v>175</v>
      </c>
      <c r="E653" s="156" t="s">
        <v>19</v>
      </c>
      <c r="F653" s="157" t="s">
        <v>799</v>
      </c>
      <c r="H653" s="158">
        <v>3</v>
      </c>
      <c r="I653" s="159"/>
      <c r="L653" s="155"/>
      <c r="M653" s="160"/>
      <c r="T653" s="161"/>
      <c r="AT653" s="156" t="s">
        <v>175</v>
      </c>
      <c r="AU653" s="156" t="s">
        <v>85</v>
      </c>
      <c r="AV653" s="13" t="s">
        <v>85</v>
      </c>
      <c r="AW653" s="13" t="s">
        <v>36</v>
      </c>
      <c r="AX653" s="13" t="s">
        <v>76</v>
      </c>
      <c r="AY653" s="156" t="s">
        <v>159</v>
      </c>
    </row>
    <row r="654" spans="2:65" s="13" customFormat="1" x14ac:dyDescent="0.2">
      <c r="B654" s="155"/>
      <c r="C654" s="13" t="s">
        <v>19</v>
      </c>
      <c r="D654" s="149" t="s">
        <v>175</v>
      </c>
      <c r="E654" s="156" t="s">
        <v>19</v>
      </c>
      <c r="F654" s="157" t="s">
        <v>800</v>
      </c>
      <c r="H654" s="158">
        <v>3</v>
      </c>
      <c r="I654" s="159"/>
      <c r="L654" s="155"/>
      <c r="M654" s="160"/>
      <c r="T654" s="161"/>
      <c r="AT654" s="156" t="s">
        <v>175</v>
      </c>
      <c r="AU654" s="156" t="s">
        <v>85</v>
      </c>
      <c r="AV654" s="13" t="s">
        <v>85</v>
      </c>
      <c r="AW654" s="13" t="s">
        <v>36</v>
      </c>
      <c r="AX654" s="13" t="s">
        <v>76</v>
      </c>
      <c r="AY654" s="156" t="s">
        <v>159</v>
      </c>
    </row>
    <row r="655" spans="2:65" s="14" customFormat="1" x14ac:dyDescent="0.2">
      <c r="B655" s="162"/>
      <c r="C655" s="14" t="s">
        <v>19</v>
      </c>
      <c r="D655" s="149" t="s">
        <v>175</v>
      </c>
      <c r="E655" s="163" t="s">
        <v>19</v>
      </c>
      <c r="F655" s="164" t="s">
        <v>179</v>
      </c>
      <c r="H655" s="165">
        <v>7</v>
      </c>
      <c r="I655" s="166"/>
      <c r="L655" s="162"/>
      <c r="M655" s="167"/>
      <c r="T655" s="168"/>
      <c r="AT655" s="163" t="s">
        <v>175</v>
      </c>
      <c r="AU655" s="163" t="s">
        <v>85</v>
      </c>
      <c r="AV655" s="14" t="s">
        <v>166</v>
      </c>
      <c r="AW655" s="14" t="s">
        <v>36</v>
      </c>
      <c r="AX655" s="14" t="s">
        <v>83</v>
      </c>
      <c r="AY655" s="163" t="s">
        <v>159</v>
      </c>
    </row>
    <row r="656" spans="2:65" s="1" customFormat="1" ht="24.15" customHeight="1" x14ac:dyDescent="0.2">
      <c r="B656" s="32"/>
      <c r="C656" s="131">
        <v>95</v>
      </c>
      <c r="D656" s="131" t="s">
        <v>161</v>
      </c>
      <c r="E656" s="132" t="s">
        <v>802</v>
      </c>
      <c r="F656" s="133" t="s">
        <v>803</v>
      </c>
      <c r="G656" s="134" t="s">
        <v>384</v>
      </c>
      <c r="H656" s="135">
        <v>1.4750000000000001</v>
      </c>
      <c r="I656" s="136"/>
      <c r="J656" s="137">
        <f>ROUND(I656*H656,2)</f>
        <v>0</v>
      </c>
      <c r="K656" s="133" t="s">
        <v>165</v>
      </c>
      <c r="L656" s="32"/>
      <c r="M656" s="138" t="s">
        <v>19</v>
      </c>
      <c r="N656" s="139" t="s">
        <v>47</v>
      </c>
      <c r="P656" s="140">
        <f>O656*H656</f>
        <v>0</v>
      </c>
      <c r="Q656" s="140">
        <v>4.7370000000000002E-2</v>
      </c>
      <c r="R656" s="140">
        <f>Q656*H656</f>
        <v>6.9870750000000009E-2</v>
      </c>
      <c r="S656" s="140">
        <v>0</v>
      </c>
      <c r="T656" s="141">
        <f>S656*H656</f>
        <v>0</v>
      </c>
      <c r="AR656" s="142" t="s">
        <v>166</v>
      </c>
      <c r="AT656" s="142" t="s">
        <v>161</v>
      </c>
      <c r="AU656" s="142" t="s">
        <v>85</v>
      </c>
      <c r="AY656" s="17" t="s">
        <v>159</v>
      </c>
      <c r="BE656" s="143">
        <f>IF(N656="základní",J656,0)</f>
        <v>0</v>
      </c>
      <c r="BF656" s="143">
        <f>IF(N656="snížená",J656,0)</f>
        <v>0</v>
      </c>
      <c r="BG656" s="143">
        <f>IF(N656="zákl. přenesená",J656,0)</f>
        <v>0</v>
      </c>
      <c r="BH656" s="143">
        <f>IF(N656="sníž. přenesená",J656,0)</f>
        <v>0</v>
      </c>
      <c r="BI656" s="143">
        <f>IF(N656="nulová",J656,0)</f>
        <v>0</v>
      </c>
      <c r="BJ656" s="17" t="s">
        <v>83</v>
      </c>
      <c r="BK656" s="143">
        <f>ROUND(I656*H656,2)</f>
        <v>0</v>
      </c>
      <c r="BL656" s="17" t="s">
        <v>166</v>
      </c>
      <c r="BM656" s="142" t="s">
        <v>804</v>
      </c>
    </row>
    <row r="657" spans="2:65" s="1" customFormat="1" x14ac:dyDescent="0.2">
      <c r="B657" s="32"/>
      <c r="C657" s="1" t="s">
        <v>19</v>
      </c>
      <c r="D657" s="144" t="s">
        <v>168</v>
      </c>
      <c r="F657" s="145" t="s">
        <v>805</v>
      </c>
      <c r="I657" s="146"/>
      <c r="L657" s="32"/>
      <c r="M657" s="147"/>
      <c r="T657" s="51"/>
      <c r="AT657" s="17" t="s">
        <v>168</v>
      </c>
      <c r="AU657" s="17" t="s">
        <v>85</v>
      </c>
    </row>
    <row r="658" spans="2:65" s="12" customFormat="1" x14ac:dyDescent="0.2">
      <c r="B658" s="148"/>
      <c r="C658" s="12" t="s">
        <v>19</v>
      </c>
      <c r="D658" s="149" t="s">
        <v>175</v>
      </c>
      <c r="E658" s="150" t="s">
        <v>19</v>
      </c>
      <c r="F658" s="151" t="s">
        <v>176</v>
      </c>
      <c r="H658" s="150" t="s">
        <v>19</v>
      </c>
      <c r="I658" s="152"/>
      <c r="L658" s="148"/>
      <c r="M658" s="153"/>
      <c r="T658" s="154"/>
      <c r="AT658" s="150" t="s">
        <v>175</v>
      </c>
      <c r="AU658" s="150" t="s">
        <v>85</v>
      </c>
      <c r="AV658" s="12" t="s">
        <v>83</v>
      </c>
      <c r="AW658" s="12" t="s">
        <v>36</v>
      </c>
      <c r="AX658" s="12" t="s">
        <v>76</v>
      </c>
      <c r="AY658" s="150" t="s">
        <v>159</v>
      </c>
    </row>
    <row r="659" spans="2:65" s="12" customFormat="1" x14ac:dyDescent="0.2">
      <c r="B659" s="148"/>
      <c r="C659" s="12" t="s">
        <v>19</v>
      </c>
      <c r="D659" s="149" t="s">
        <v>175</v>
      </c>
      <c r="E659" s="150" t="s">
        <v>19</v>
      </c>
      <c r="F659" s="151" t="s">
        <v>177</v>
      </c>
      <c r="H659" s="150" t="s">
        <v>19</v>
      </c>
      <c r="I659" s="152"/>
      <c r="L659" s="148"/>
      <c r="M659" s="153"/>
      <c r="T659" s="154"/>
      <c r="AT659" s="150" t="s">
        <v>175</v>
      </c>
      <c r="AU659" s="150" t="s">
        <v>85</v>
      </c>
      <c r="AV659" s="12" t="s">
        <v>83</v>
      </c>
      <c r="AW659" s="12" t="s">
        <v>36</v>
      </c>
      <c r="AX659" s="12" t="s">
        <v>76</v>
      </c>
      <c r="AY659" s="150" t="s">
        <v>159</v>
      </c>
    </row>
    <row r="660" spans="2:65" s="13" customFormat="1" x14ac:dyDescent="0.2">
      <c r="B660" s="155"/>
      <c r="C660" s="13" t="s">
        <v>19</v>
      </c>
      <c r="D660" s="149" t="s">
        <v>175</v>
      </c>
      <c r="E660" s="156" t="s">
        <v>19</v>
      </c>
      <c r="F660" s="157" t="s">
        <v>806</v>
      </c>
      <c r="H660" s="158">
        <v>1.4750000000000001</v>
      </c>
      <c r="I660" s="159"/>
      <c r="L660" s="155"/>
      <c r="M660" s="160"/>
      <c r="T660" s="161"/>
      <c r="AT660" s="156" t="s">
        <v>175</v>
      </c>
      <c r="AU660" s="156" t="s">
        <v>85</v>
      </c>
      <c r="AV660" s="13" t="s">
        <v>85</v>
      </c>
      <c r="AW660" s="13" t="s">
        <v>36</v>
      </c>
      <c r="AX660" s="13" t="s">
        <v>76</v>
      </c>
      <c r="AY660" s="156" t="s">
        <v>159</v>
      </c>
    </row>
    <row r="661" spans="2:65" s="14" customFormat="1" x14ac:dyDescent="0.2">
      <c r="B661" s="162"/>
      <c r="C661" s="14" t="s">
        <v>19</v>
      </c>
      <c r="D661" s="149" t="s">
        <v>175</v>
      </c>
      <c r="E661" s="163" t="s">
        <v>19</v>
      </c>
      <c r="F661" s="164" t="s">
        <v>179</v>
      </c>
      <c r="H661" s="165">
        <v>1.4750000000000001</v>
      </c>
      <c r="I661" s="166"/>
      <c r="L661" s="162"/>
      <c r="M661" s="167"/>
      <c r="T661" s="168"/>
      <c r="AT661" s="163" t="s">
        <v>175</v>
      </c>
      <c r="AU661" s="163" t="s">
        <v>85</v>
      </c>
      <c r="AV661" s="14" t="s">
        <v>166</v>
      </c>
      <c r="AW661" s="14" t="s">
        <v>36</v>
      </c>
      <c r="AX661" s="14" t="s">
        <v>83</v>
      </c>
      <c r="AY661" s="163" t="s">
        <v>159</v>
      </c>
    </row>
    <row r="662" spans="2:65" s="1" customFormat="1" ht="24.15" customHeight="1" x14ac:dyDescent="0.2">
      <c r="B662" s="32"/>
      <c r="C662" s="131">
        <v>96</v>
      </c>
      <c r="D662" s="131" t="s">
        <v>161</v>
      </c>
      <c r="E662" s="132" t="s">
        <v>808</v>
      </c>
      <c r="F662" s="133" t="s">
        <v>809</v>
      </c>
      <c r="G662" s="134" t="s">
        <v>384</v>
      </c>
      <c r="H662" s="135">
        <v>7.2050000000000001</v>
      </c>
      <c r="I662" s="136"/>
      <c r="J662" s="137">
        <f>ROUND(I662*H662,2)</f>
        <v>0</v>
      </c>
      <c r="K662" s="133" t="s">
        <v>165</v>
      </c>
      <c r="L662" s="32"/>
      <c r="M662" s="138" t="s">
        <v>19</v>
      </c>
      <c r="N662" s="139" t="s">
        <v>47</v>
      </c>
      <c r="P662" s="140">
        <f>O662*H662</f>
        <v>0</v>
      </c>
      <c r="Q662" s="140">
        <v>1.804E-2</v>
      </c>
      <c r="R662" s="140">
        <f>Q662*H662</f>
        <v>0.12997820000000002</v>
      </c>
      <c r="S662" s="140">
        <v>0</v>
      </c>
      <c r="T662" s="141">
        <f>S662*H662</f>
        <v>0</v>
      </c>
      <c r="AR662" s="142" t="s">
        <v>166</v>
      </c>
      <c r="AT662" s="142" t="s">
        <v>161</v>
      </c>
      <c r="AU662" s="142" t="s">
        <v>85</v>
      </c>
      <c r="AY662" s="17" t="s">
        <v>159</v>
      </c>
      <c r="BE662" s="143">
        <f>IF(N662="základní",J662,0)</f>
        <v>0</v>
      </c>
      <c r="BF662" s="143">
        <f>IF(N662="snížená",J662,0)</f>
        <v>0</v>
      </c>
      <c r="BG662" s="143">
        <f>IF(N662="zákl. přenesená",J662,0)</f>
        <v>0</v>
      </c>
      <c r="BH662" s="143">
        <f>IF(N662="sníž. přenesená",J662,0)</f>
        <v>0</v>
      </c>
      <c r="BI662" s="143">
        <f>IF(N662="nulová",J662,0)</f>
        <v>0</v>
      </c>
      <c r="BJ662" s="17" t="s">
        <v>83</v>
      </c>
      <c r="BK662" s="143">
        <f>ROUND(I662*H662,2)</f>
        <v>0</v>
      </c>
      <c r="BL662" s="17" t="s">
        <v>166</v>
      </c>
      <c r="BM662" s="142" t="s">
        <v>810</v>
      </c>
    </row>
    <row r="663" spans="2:65" s="1" customFormat="1" x14ac:dyDescent="0.2">
      <c r="B663" s="32"/>
      <c r="C663" s="1" t="s">
        <v>19</v>
      </c>
      <c r="D663" s="144" t="s">
        <v>168</v>
      </c>
      <c r="F663" s="145" t="s">
        <v>811</v>
      </c>
      <c r="I663" s="146"/>
      <c r="L663" s="32"/>
      <c r="M663" s="147"/>
      <c r="T663" s="51"/>
      <c r="AT663" s="17" t="s">
        <v>168</v>
      </c>
      <c r="AU663" s="17" t="s">
        <v>85</v>
      </c>
    </row>
    <row r="664" spans="2:65" s="12" customFormat="1" x14ac:dyDescent="0.2">
      <c r="B664" s="148"/>
      <c r="C664" s="12" t="s">
        <v>19</v>
      </c>
      <c r="D664" s="149" t="s">
        <v>175</v>
      </c>
      <c r="E664" s="150" t="s">
        <v>19</v>
      </c>
      <c r="F664" s="151" t="s">
        <v>522</v>
      </c>
      <c r="H664" s="150" t="s">
        <v>19</v>
      </c>
      <c r="I664" s="152"/>
      <c r="L664" s="148"/>
      <c r="M664" s="153"/>
      <c r="T664" s="154"/>
      <c r="AT664" s="150" t="s">
        <v>175</v>
      </c>
      <c r="AU664" s="150" t="s">
        <v>85</v>
      </c>
      <c r="AV664" s="12" t="s">
        <v>83</v>
      </c>
      <c r="AW664" s="12" t="s">
        <v>36</v>
      </c>
      <c r="AX664" s="12" t="s">
        <v>76</v>
      </c>
      <c r="AY664" s="150" t="s">
        <v>159</v>
      </c>
    </row>
    <row r="665" spans="2:65" s="12" customFormat="1" x14ac:dyDescent="0.2">
      <c r="B665" s="148"/>
      <c r="C665" s="12" t="s">
        <v>19</v>
      </c>
      <c r="D665" s="149" t="s">
        <v>175</v>
      </c>
      <c r="E665" s="150" t="s">
        <v>19</v>
      </c>
      <c r="F665" s="151" t="s">
        <v>273</v>
      </c>
      <c r="H665" s="150" t="s">
        <v>19</v>
      </c>
      <c r="I665" s="152"/>
      <c r="L665" s="148"/>
      <c r="M665" s="153"/>
      <c r="T665" s="154"/>
      <c r="AT665" s="150" t="s">
        <v>175</v>
      </c>
      <c r="AU665" s="150" t="s">
        <v>85</v>
      </c>
      <c r="AV665" s="12" t="s">
        <v>83</v>
      </c>
      <c r="AW665" s="12" t="s">
        <v>36</v>
      </c>
      <c r="AX665" s="12" t="s">
        <v>76</v>
      </c>
      <c r="AY665" s="150" t="s">
        <v>159</v>
      </c>
    </row>
    <row r="666" spans="2:65" s="13" customFormat="1" x14ac:dyDescent="0.2">
      <c r="B666" s="155"/>
      <c r="C666" s="13" t="s">
        <v>19</v>
      </c>
      <c r="D666" s="149" t="s">
        <v>175</v>
      </c>
      <c r="E666" s="156" t="s">
        <v>19</v>
      </c>
      <c r="F666" s="157" t="s">
        <v>812</v>
      </c>
      <c r="H666" s="158">
        <v>3.68</v>
      </c>
      <c r="I666" s="159"/>
      <c r="L666" s="155"/>
      <c r="M666" s="160"/>
      <c r="T666" s="161"/>
      <c r="AT666" s="156" t="s">
        <v>175</v>
      </c>
      <c r="AU666" s="156" t="s">
        <v>85</v>
      </c>
      <c r="AV666" s="13" t="s">
        <v>85</v>
      </c>
      <c r="AW666" s="13" t="s">
        <v>36</v>
      </c>
      <c r="AX666" s="13" t="s">
        <v>76</v>
      </c>
      <c r="AY666" s="156" t="s">
        <v>159</v>
      </c>
    </row>
    <row r="667" spans="2:65" s="12" customFormat="1" x14ac:dyDescent="0.2">
      <c r="B667" s="148"/>
      <c r="C667" s="12" t="s">
        <v>19</v>
      </c>
      <c r="D667" s="149" t="s">
        <v>175</v>
      </c>
      <c r="E667" s="150" t="s">
        <v>19</v>
      </c>
      <c r="F667" s="151" t="s">
        <v>176</v>
      </c>
      <c r="H667" s="150" t="s">
        <v>19</v>
      </c>
      <c r="I667" s="152"/>
      <c r="L667" s="148"/>
      <c r="M667" s="153"/>
      <c r="T667" s="154"/>
      <c r="AT667" s="150" t="s">
        <v>175</v>
      </c>
      <c r="AU667" s="150" t="s">
        <v>85</v>
      </c>
      <c r="AV667" s="12" t="s">
        <v>83</v>
      </c>
      <c r="AW667" s="12" t="s">
        <v>36</v>
      </c>
      <c r="AX667" s="12" t="s">
        <v>76</v>
      </c>
      <c r="AY667" s="150" t="s">
        <v>159</v>
      </c>
    </row>
    <row r="668" spans="2:65" s="12" customFormat="1" x14ac:dyDescent="0.2">
      <c r="B668" s="148"/>
      <c r="C668" s="12" t="s">
        <v>19</v>
      </c>
      <c r="D668" s="149" t="s">
        <v>175</v>
      </c>
      <c r="E668" s="150" t="s">
        <v>19</v>
      </c>
      <c r="F668" s="151" t="s">
        <v>177</v>
      </c>
      <c r="H668" s="150" t="s">
        <v>19</v>
      </c>
      <c r="I668" s="152"/>
      <c r="L668" s="148"/>
      <c r="M668" s="153"/>
      <c r="T668" s="154"/>
      <c r="AT668" s="150" t="s">
        <v>175</v>
      </c>
      <c r="AU668" s="150" t="s">
        <v>85</v>
      </c>
      <c r="AV668" s="12" t="s">
        <v>83</v>
      </c>
      <c r="AW668" s="12" t="s">
        <v>36</v>
      </c>
      <c r="AX668" s="12" t="s">
        <v>76</v>
      </c>
      <c r="AY668" s="150" t="s">
        <v>159</v>
      </c>
    </row>
    <row r="669" spans="2:65" s="13" customFormat="1" x14ac:dyDescent="0.2">
      <c r="B669" s="155"/>
      <c r="C669" s="13" t="s">
        <v>19</v>
      </c>
      <c r="D669" s="149" t="s">
        <v>175</v>
      </c>
      <c r="E669" s="156" t="s">
        <v>19</v>
      </c>
      <c r="F669" s="157" t="s">
        <v>813</v>
      </c>
      <c r="H669" s="158">
        <v>3.5249999999999999</v>
      </c>
      <c r="I669" s="159"/>
      <c r="L669" s="155"/>
      <c r="M669" s="160"/>
      <c r="T669" s="161"/>
      <c r="AT669" s="156" t="s">
        <v>175</v>
      </c>
      <c r="AU669" s="156" t="s">
        <v>85</v>
      </c>
      <c r="AV669" s="13" t="s">
        <v>85</v>
      </c>
      <c r="AW669" s="13" t="s">
        <v>36</v>
      </c>
      <c r="AX669" s="13" t="s">
        <v>76</v>
      </c>
      <c r="AY669" s="156" t="s">
        <v>159</v>
      </c>
    </row>
    <row r="670" spans="2:65" s="14" customFormat="1" x14ac:dyDescent="0.2">
      <c r="B670" s="162"/>
      <c r="C670" s="14" t="s">
        <v>19</v>
      </c>
      <c r="D670" s="149" t="s">
        <v>175</v>
      </c>
      <c r="E670" s="163" t="s">
        <v>19</v>
      </c>
      <c r="F670" s="164" t="s">
        <v>179</v>
      </c>
      <c r="H670" s="165">
        <v>7.2050000000000001</v>
      </c>
      <c r="I670" s="166"/>
      <c r="L670" s="162"/>
      <c r="M670" s="167"/>
      <c r="T670" s="168"/>
      <c r="AT670" s="163" t="s">
        <v>175</v>
      </c>
      <c r="AU670" s="163" t="s">
        <v>85</v>
      </c>
      <c r="AV670" s="14" t="s">
        <v>166</v>
      </c>
      <c r="AW670" s="14" t="s">
        <v>36</v>
      </c>
      <c r="AX670" s="14" t="s">
        <v>83</v>
      </c>
      <c r="AY670" s="163" t="s">
        <v>159</v>
      </c>
    </row>
    <row r="671" spans="2:65" s="1" customFormat="1" ht="24.15" customHeight="1" x14ac:dyDescent="0.2">
      <c r="B671" s="32"/>
      <c r="C671" s="131">
        <v>97</v>
      </c>
      <c r="D671" s="131" t="s">
        <v>161</v>
      </c>
      <c r="E671" s="132" t="s">
        <v>815</v>
      </c>
      <c r="F671" s="133" t="s">
        <v>816</v>
      </c>
      <c r="G671" s="134" t="s">
        <v>384</v>
      </c>
      <c r="H671" s="135">
        <v>3.68</v>
      </c>
      <c r="I671" s="136"/>
      <c r="J671" s="137">
        <f>ROUND(I671*H671,2)</f>
        <v>0</v>
      </c>
      <c r="K671" s="133" t="s">
        <v>165</v>
      </c>
      <c r="L671" s="32"/>
      <c r="M671" s="138" t="s">
        <v>19</v>
      </c>
      <c r="N671" s="139" t="s">
        <v>47</v>
      </c>
      <c r="P671" s="140">
        <f>O671*H671</f>
        <v>0</v>
      </c>
      <c r="Q671" s="140">
        <v>2.63E-3</v>
      </c>
      <c r="R671" s="140">
        <f>Q671*H671</f>
        <v>9.6784000000000002E-3</v>
      </c>
      <c r="S671" s="140">
        <v>0</v>
      </c>
      <c r="T671" s="141">
        <f>S671*H671</f>
        <v>0</v>
      </c>
      <c r="AR671" s="142" t="s">
        <v>166</v>
      </c>
      <c r="AT671" s="142" t="s">
        <v>161</v>
      </c>
      <c r="AU671" s="142" t="s">
        <v>85</v>
      </c>
      <c r="AY671" s="17" t="s">
        <v>159</v>
      </c>
      <c r="BE671" s="143">
        <f>IF(N671="základní",J671,0)</f>
        <v>0</v>
      </c>
      <c r="BF671" s="143">
        <f>IF(N671="snížená",J671,0)</f>
        <v>0</v>
      </c>
      <c r="BG671" s="143">
        <f>IF(N671="zákl. přenesená",J671,0)</f>
        <v>0</v>
      </c>
      <c r="BH671" s="143">
        <f>IF(N671="sníž. přenesená",J671,0)</f>
        <v>0</v>
      </c>
      <c r="BI671" s="143">
        <f>IF(N671="nulová",J671,0)</f>
        <v>0</v>
      </c>
      <c r="BJ671" s="17" t="s">
        <v>83</v>
      </c>
      <c r="BK671" s="143">
        <f>ROUND(I671*H671,2)</f>
        <v>0</v>
      </c>
      <c r="BL671" s="17" t="s">
        <v>166</v>
      </c>
      <c r="BM671" s="142" t="s">
        <v>817</v>
      </c>
    </row>
    <row r="672" spans="2:65" s="1" customFormat="1" x14ac:dyDescent="0.2">
      <c r="B672" s="32"/>
      <c r="C672" s="1" t="s">
        <v>19</v>
      </c>
      <c r="D672" s="144" t="s">
        <v>168</v>
      </c>
      <c r="F672" s="145" t="s">
        <v>818</v>
      </c>
      <c r="I672" s="146"/>
      <c r="L672" s="32"/>
      <c r="M672" s="147"/>
      <c r="T672" s="51"/>
      <c r="AT672" s="17" t="s">
        <v>168</v>
      </c>
      <c r="AU672" s="17" t="s">
        <v>85</v>
      </c>
    </row>
    <row r="673" spans="2:65" s="12" customFormat="1" x14ac:dyDescent="0.2">
      <c r="B673" s="148"/>
      <c r="C673" s="12" t="s">
        <v>19</v>
      </c>
      <c r="D673" s="149" t="s">
        <v>175</v>
      </c>
      <c r="E673" s="150" t="s">
        <v>19</v>
      </c>
      <c r="F673" s="151" t="s">
        <v>522</v>
      </c>
      <c r="H673" s="150" t="s">
        <v>19</v>
      </c>
      <c r="I673" s="152"/>
      <c r="L673" s="148"/>
      <c r="M673" s="153"/>
      <c r="T673" s="154"/>
      <c r="AT673" s="150" t="s">
        <v>175</v>
      </c>
      <c r="AU673" s="150" t="s">
        <v>85</v>
      </c>
      <c r="AV673" s="12" t="s">
        <v>83</v>
      </c>
      <c r="AW673" s="12" t="s">
        <v>36</v>
      </c>
      <c r="AX673" s="12" t="s">
        <v>76</v>
      </c>
      <c r="AY673" s="150" t="s">
        <v>159</v>
      </c>
    </row>
    <row r="674" spans="2:65" s="12" customFormat="1" x14ac:dyDescent="0.2">
      <c r="B674" s="148"/>
      <c r="C674" s="12" t="s">
        <v>19</v>
      </c>
      <c r="D674" s="149" t="s">
        <v>175</v>
      </c>
      <c r="E674" s="150" t="s">
        <v>19</v>
      </c>
      <c r="F674" s="151" t="s">
        <v>273</v>
      </c>
      <c r="H674" s="150" t="s">
        <v>19</v>
      </c>
      <c r="I674" s="152"/>
      <c r="L674" s="148"/>
      <c r="M674" s="153"/>
      <c r="T674" s="154"/>
      <c r="AT674" s="150" t="s">
        <v>175</v>
      </c>
      <c r="AU674" s="150" t="s">
        <v>85</v>
      </c>
      <c r="AV674" s="12" t="s">
        <v>83</v>
      </c>
      <c r="AW674" s="12" t="s">
        <v>36</v>
      </c>
      <c r="AX674" s="12" t="s">
        <v>76</v>
      </c>
      <c r="AY674" s="150" t="s">
        <v>159</v>
      </c>
    </row>
    <row r="675" spans="2:65" s="13" customFormat="1" x14ac:dyDescent="0.2">
      <c r="B675" s="155"/>
      <c r="C675" s="13" t="s">
        <v>19</v>
      </c>
      <c r="D675" s="149" t="s">
        <v>175</v>
      </c>
      <c r="E675" s="156" t="s">
        <v>19</v>
      </c>
      <c r="F675" s="157" t="s">
        <v>812</v>
      </c>
      <c r="H675" s="158">
        <v>3.68</v>
      </c>
      <c r="I675" s="159"/>
      <c r="L675" s="155"/>
      <c r="M675" s="160"/>
      <c r="T675" s="161"/>
      <c r="AT675" s="156" t="s">
        <v>175</v>
      </c>
      <c r="AU675" s="156" t="s">
        <v>85</v>
      </c>
      <c r="AV675" s="13" t="s">
        <v>85</v>
      </c>
      <c r="AW675" s="13" t="s">
        <v>36</v>
      </c>
      <c r="AX675" s="13" t="s">
        <v>76</v>
      </c>
      <c r="AY675" s="156" t="s">
        <v>159</v>
      </c>
    </row>
    <row r="676" spans="2:65" s="14" customFormat="1" x14ac:dyDescent="0.2">
      <c r="B676" s="162"/>
      <c r="C676" s="14" t="s">
        <v>19</v>
      </c>
      <c r="D676" s="149" t="s">
        <v>175</v>
      </c>
      <c r="E676" s="163" t="s">
        <v>19</v>
      </c>
      <c r="F676" s="164" t="s">
        <v>179</v>
      </c>
      <c r="H676" s="165">
        <v>3.68</v>
      </c>
      <c r="I676" s="166"/>
      <c r="L676" s="162"/>
      <c r="M676" s="167"/>
      <c r="T676" s="168"/>
      <c r="AT676" s="163" t="s">
        <v>175</v>
      </c>
      <c r="AU676" s="163" t="s">
        <v>85</v>
      </c>
      <c r="AV676" s="14" t="s">
        <v>166</v>
      </c>
      <c r="AW676" s="14" t="s">
        <v>36</v>
      </c>
      <c r="AX676" s="14" t="s">
        <v>83</v>
      </c>
      <c r="AY676" s="163" t="s">
        <v>159</v>
      </c>
    </row>
    <row r="677" spans="2:65" s="11" customFormat="1" ht="22.95" customHeight="1" x14ac:dyDescent="0.25">
      <c r="B677" s="119"/>
      <c r="C677" s="11" t="s">
        <v>19</v>
      </c>
      <c r="D677" s="120" t="s">
        <v>75</v>
      </c>
      <c r="E677" s="129" t="s">
        <v>819</v>
      </c>
      <c r="F677" s="129" t="s">
        <v>820</v>
      </c>
      <c r="I677" s="122"/>
      <c r="J677" s="130">
        <f>BK677</f>
        <v>0</v>
      </c>
      <c r="L677" s="119"/>
      <c r="M677" s="124"/>
      <c r="P677" s="125">
        <f>SUM(P678:P688)</f>
        <v>0</v>
      </c>
      <c r="R677" s="125">
        <f>SUM(R678:R688)</f>
        <v>0</v>
      </c>
      <c r="T677" s="126">
        <f>SUM(T678:T688)</f>
        <v>0</v>
      </c>
      <c r="AR677" s="120" t="s">
        <v>83</v>
      </c>
      <c r="AT677" s="127" t="s">
        <v>75</v>
      </c>
      <c r="AU677" s="127" t="s">
        <v>83</v>
      </c>
      <c r="AY677" s="120" t="s">
        <v>159</v>
      </c>
      <c r="BK677" s="128">
        <f>SUM(BK678:BK688)</f>
        <v>0</v>
      </c>
    </row>
    <row r="678" spans="2:65" s="1" customFormat="1" ht="16.5" customHeight="1" x14ac:dyDescent="0.2">
      <c r="B678" s="32"/>
      <c r="C678" s="131">
        <v>98</v>
      </c>
      <c r="D678" s="131" t="s">
        <v>161</v>
      </c>
      <c r="E678" s="132" t="s">
        <v>822</v>
      </c>
      <c r="F678" s="133" t="s">
        <v>823</v>
      </c>
      <c r="G678" s="134" t="s">
        <v>210</v>
      </c>
      <c r="H678" s="135">
        <v>61.249000000000002</v>
      </c>
      <c r="I678" s="136"/>
      <c r="J678" s="137">
        <f>ROUND(I678*H678,2)</f>
        <v>0</v>
      </c>
      <c r="K678" s="133" t="s">
        <v>165</v>
      </c>
      <c r="L678" s="32"/>
      <c r="M678" s="138" t="s">
        <v>19</v>
      </c>
      <c r="N678" s="139" t="s">
        <v>47</v>
      </c>
      <c r="P678" s="140">
        <f>O678*H678</f>
        <v>0</v>
      </c>
      <c r="Q678" s="140">
        <v>0</v>
      </c>
      <c r="R678" s="140">
        <f>Q678*H678</f>
        <v>0</v>
      </c>
      <c r="S678" s="140">
        <v>0</v>
      </c>
      <c r="T678" s="141">
        <f>S678*H678</f>
        <v>0</v>
      </c>
      <c r="AR678" s="142" t="s">
        <v>166</v>
      </c>
      <c r="AT678" s="142" t="s">
        <v>161</v>
      </c>
      <c r="AU678" s="142" t="s">
        <v>85</v>
      </c>
      <c r="AY678" s="17" t="s">
        <v>159</v>
      </c>
      <c r="BE678" s="143">
        <f>IF(N678="základní",J678,0)</f>
        <v>0</v>
      </c>
      <c r="BF678" s="143">
        <f>IF(N678="snížená",J678,0)</f>
        <v>0</v>
      </c>
      <c r="BG678" s="143">
        <f>IF(N678="zákl. přenesená",J678,0)</f>
        <v>0</v>
      </c>
      <c r="BH678" s="143">
        <f>IF(N678="sníž. přenesená",J678,0)</f>
        <v>0</v>
      </c>
      <c r="BI678" s="143">
        <f>IF(N678="nulová",J678,0)</f>
        <v>0</v>
      </c>
      <c r="BJ678" s="17" t="s">
        <v>83</v>
      </c>
      <c r="BK678" s="143">
        <f>ROUND(I678*H678,2)</f>
        <v>0</v>
      </c>
      <c r="BL678" s="17" t="s">
        <v>166</v>
      </c>
      <c r="BM678" s="142" t="s">
        <v>824</v>
      </c>
    </row>
    <row r="679" spans="2:65" s="1" customFormat="1" x14ac:dyDescent="0.2">
      <c r="B679" s="32"/>
      <c r="C679" s="1" t="s">
        <v>19</v>
      </c>
      <c r="D679" s="144" t="s">
        <v>168</v>
      </c>
      <c r="F679" s="145" t="s">
        <v>825</v>
      </c>
      <c r="I679" s="146"/>
      <c r="L679" s="32"/>
      <c r="M679" s="147"/>
      <c r="T679" s="51"/>
      <c r="AT679" s="17" t="s">
        <v>168</v>
      </c>
      <c r="AU679" s="17" t="s">
        <v>85</v>
      </c>
    </row>
    <row r="680" spans="2:65" s="1" customFormat="1" ht="24.15" customHeight="1" x14ac:dyDescent="0.2">
      <c r="B680" s="32"/>
      <c r="C680" s="131">
        <v>99</v>
      </c>
      <c r="D680" s="131" t="s">
        <v>161</v>
      </c>
      <c r="E680" s="132" t="s">
        <v>827</v>
      </c>
      <c r="F680" s="133" t="s">
        <v>828</v>
      </c>
      <c r="G680" s="134" t="s">
        <v>210</v>
      </c>
      <c r="H680" s="135">
        <v>61.249000000000002</v>
      </c>
      <c r="I680" s="136"/>
      <c r="J680" s="137">
        <f>ROUND(I680*H680,2)</f>
        <v>0</v>
      </c>
      <c r="K680" s="133" t="s">
        <v>165</v>
      </c>
      <c r="L680" s="32"/>
      <c r="M680" s="138" t="s">
        <v>19</v>
      </c>
      <c r="N680" s="139" t="s">
        <v>47</v>
      </c>
      <c r="P680" s="140">
        <f>O680*H680</f>
        <v>0</v>
      </c>
      <c r="Q680" s="140">
        <v>0</v>
      </c>
      <c r="R680" s="140">
        <f>Q680*H680</f>
        <v>0</v>
      </c>
      <c r="S680" s="140">
        <v>0</v>
      </c>
      <c r="T680" s="141">
        <f>S680*H680</f>
        <v>0</v>
      </c>
      <c r="AR680" s="142" t="s">
        <v>166</v>
      </c>
      <c r="AT680" s="142" t="s">
        <v>161</v>
      </c>
      <c r="AU680" s="142" t="s">
        <v>85</v>
      </c>
      <c r="AY680" s="17" t="s">
        <v>159</v>
      </c>
      <c r="BE680" s="143">
        <f>IF(N680="základní",J680,0)</f>
        <v>0</v>
      </c>
      <c r="BF680" s="143">
        <f>IF(N680="snížená",J680,0)</f>
        <v>0</v>
      </c>
      <c r="BG680" s="143">
        <f>IF(N680="zákl. přenesená",J680,0)</f>
        <v>0</v>
      </c>
      <c r="BH680" s="143">
        <f>IF(N680="sníž. přenesená",J680,0)</f>
        <v>0</v>
      </c>
      <c r="BI680" s="143">
        <f>IF(N680="nulová",J680,0)</f>
        <v>0</v>
      </c>
      <c r="BJ680" s="17" t="s">
        <v>83</v>
      </c>
      <c r="BK680" s="143">
        <f>ROUND(I680*H680,2)</f>
        <v>0</v>
      </c>
      <c r="BL680" s="17" t="s">
        <v>166</v>
      </c>
      <c r="BM680" s="142" t="s">
        <v>829</v>
      </c>
    </row>
    <row r="681" spans="2:65" s="1" customFormat="1" x14ac:dyDescent="0.2">
      <c r="B681" s="32"/>
      <c r="C681" s="1" t="s">
        <v>19</v>
      </c>
      <c r="D681" s="144" t="s">
        <v>168</v>
      </c>
      <c r="F681" s="145" t="s">
        <v>830</v>
      </c>
      <c r="I681" s="146"/>
      <c r="L681" s="32"/>
      <c r="M681" s="147"/>
      <c r="T681" s="51"/>
      <c r="AT681" s="17" t="s">
        <v>168</v>
      </c>
      <c r="AU681" s="17" t="s">
        <v>85</v>
      </c>
    </row>
    <row r="682" spans="2:65" s="1" customFormat="1" ht="21.75" customHeight="1" x14ac:dyDescent="0.2">
      <c r="B682" s="32"/>
      <c r="C682" s="131">
        <v>100</v>
      </c>
      <c r="D682" s="131" t="s">
        <v>161</v>
      </c>
      <c r="E682" s="132" t="s">
        <v>832</v>
      </c>
      <c r="F682" s="133" t="s">
        <v>833</v>
      </c>
      <c r="G682" s="134" t="s">
        <v>210</v>
      </c>
      <c r="H682" s="135">
        <v>61.249000000000002</v>
      </c>
      <c r="I682" s="136"/>
      <c r="J682" s="137">
        <f>ROUND(I682*H682,2)</f>
        <v>0</v>
      </c>
      <c r="K682" s="133" t="s">
        <v>165</v>
      </c>
      <c r="L682" s="32"/>
      <c r="M682" s="138" t="s">
        <v>19</v>
      </c>
      <c r="N682" s="139" t="s">
        <v>47</v>
      </c>
      <c r="P682" s="140">
        <f>O682*H682</f>
        <v>0</v>
      </c>
      <c r="Q682" s="140">
        <v>0</v>
      </c>
      <c r="R682" s="140">
        <f>Q682*H682</f>
        <v>0</v>
      </c>
      <c r="S682" s="140">
        <v>0</v>
      </c>
      <c r="T682" s="141">
        <f>S682*H682</f>
        <v>0</v>
      </c>
      <c r="AR682" s="142" t="s">
        <v>166</v>
      </c>
      <c r="AT682" s="142" t="s">
        <v>161</v>
      </c>
      <c r="AU682" s="142" t="s">
        <v>85</v>
      </c>
      <c r="AY682" s="17" t="s">
        <v>159</v>
      </c>
      <c r="BE682" s="143">
        <f>IF(N682="základní",J682,0)</f>
        <v>0</v>
      </c>
      <c r="BF682" s="143">
        <f>IF(N682="snížená",J682,0)</f>
        <v>0</v>
      </c>
      <c r="BG682" s="143">
        <f>IF(N682="zákl. přenesená",J682,0)</f>
        <v>0</v>
      </c>
      <c r="BH682" s="143">
        <f>IF(N682="sníž. přenesená",J682,0)</f>
        <v>0</v>
      </c>
      <c r="BI682" s="143">
        <f>IF(N682="nulová",J682,0)</f>
        <v>0</v>
      </c>
      <c r="BJ682" s="17" t="s">
        <v>83</v>
      </c>
      <c r="BK682" s="143">
        <f>ROUND(I682*H682,2)</f>
        <v>0</v>
      </c>
      <c r="BL682" s="17" t="s">
        <v>166</v>
      </c>
      <c r="BM682" s="142" t="s">
        <v>834</v>
      </c>
    </row>
    <row r="683" spans="2:65" s="1" customFormat="1" x14ac:dyDescent="0.2">
      <c r="B683" s="32"/>
      <c r="C683" s="1" t="s">
        <v>19</v>
      </c>
      <c r="D683" s="144" t="s">
        <v>168</v>
      </c>
      <c r="F683" s="145" t="s">
        <v>835</v>
      </c>
      <c r="I683" s="146"/>
      <c r="L683" s="32"/>
      <c r="M683" s="147"/>
      <c r="T683" s="51"/>
      <c r="AT683" s="17" t="s">
        <v>168</v>
      </c>
      <c r="AU683" s="17" t="s">
        <v>85</v>
      </c>
    </row>
    <row r="684" spans="2:65" s="1" customFormat="1" ht="24.15" customHeight="1" x14ac:dyDescent="0.2">
      <c r="B684" s="32"/>
      <c r="C684" s="131">
        <v>101</v>
      </c>
      <c r="D684" s="131" t="s">
        <v>161</v>
      </c>
      <c r="E684" s="132" t="s">
        <v>837</v>
      </c>
      <c r="F684" s="133" t="s">
        <v>838</v>
      </c>
      <c r="G684" s="134" t="s">
        <v>210</v>
      </c>
      <c r="H684" s="135">
        <v>1163.731</v>
      </c>
      <c r="I684" s="136"/>
      <c r="J684" s="137">
        <f>ROUND(I684*H684,2)</f>
        <v>0</v>
      </c>
      <c r="K684" s="133" t="s">
        <v>165</v>
      </c>
      <c r="L684" s="32"/>
      <c r="M684" s="138" t="s">
        <v>19</v>
      </c>
      <c r="N684" s="139" t="s">
        <v>47</v>
      </c>
      <c r="P684" s="140">
        <f>O684*H684</f>
        <v>0</v>
      </c>
      <c r="Q684" s="140">
        <v>0</v>
      </c>
      <c r="R684" s="140">
        <f>Q684*H684</f>
        <v>0</v>
      </c>
      <c r="S684" s="140">
        <v>0</v>
      </c>
      <c r="T684" s="141">
        <f>S684*H684</f>
        <v>0</v>
      </c>
      <c r="AR684" s="142" t="s">
        <v>166</v>
      </c>
      <c r="AT684" s="142" t="s">
        <v>161</v>
      </c>
      <c r="AU684" s="142" t="s">
        <v>85</v>
      </c>
      <c r="AY684" s="17" t="s">
        <v>159</v>
      </c>
      <c r="BE684" s="143">
        <f>IF(N684="základní",J684,0)</f>
        <v>0</v>
      </c>
      <c r="BF684" s="143">
        <f>IF(N684="snížená",J684,0)</f>
        <v>0</v>
      </c>
      <c r="BG684" s="143">
        <f>IF(N684="zákl. přenesená",J684,0)</f>
        <v>0</v>
      </c>
      <c r="BH684" s="143">
        <f>IF(N684="sníž. přenesená",J684,0)</f>
        <v>0</v>
      </c>
      <c r="BI684" s="143">
        <f>IF(N684="nulová",J684,0)</f>
        <v>0</v>
      </c>
      <c r="BJ684" s="17" t="s">
        <v>83</v>
      </c>
      <c r="BK684" s="143">
        <f>ROUND(I684*H684,2)</f>
        <v>0</v>
      </c>
      <c r="BL684" s="17" t="s">
        <v>166</v>
      </c>
      <c r="BM684" s="142" t="s">
        <v>839</v>
      </c>
    </row>
    <row r="685" spans="2:65" s="1" customFormat="1" x14ac:dyDescent="0.2">
      <c r="B685" s="32"/>
      <c r="C685" s="1" t="s">
        <v>19</v>
      </c>
      <c r="D685" s="144" t="s">
        <v>168</v>
      </c>
      <c r="F685" s="145" t="s">
        <v>840</v>
      </c>
      <c r="I685" s="146"/>
      <c r="L685" s="32"/>
      <c r="M685" s="147"/>
      <c r="T685" s="51"/>
      <c r="AT685" s="17" t="s">
        <v>168</v>
      </c>
      <c r="AU685" s="17" t="s">
        <v>85</v>
      </c>
    </row>
    <row r="686" spans="2:65" s="13" customFormat="1" x14ac:dyDescent="0.2">
      <c r="B686" s="155"/>
      <c r="C686" s="13" t="s">
        <v>19</v>
      </c>
      <c r="D686" s="149" t="s">
        <v>175</v>
      </c>
      <c r="F686" s="157" t="s">
        <v>841</v>
      </c>
      <c r="H686" s="158">
        <v>1163.731</v>
      </c>
      <c r="I686" s="159"/>
      <c r="L686" s="155"/>
      <c r="M686" s="160"/>
      <c r="T686" s="161"/>
      <c r="AT686" s="156" t="s">
        <v>175</v>
      </c>
      <c r="AU686" s="156" t="s">
        <v>85</v>
      </c>
      <c r="AV686" s="13" t="s">
        <v>85</v>
      </c>
      <c r="AW686" s="13" t="s">
        <v>4</v>
      </c>
      <c r="AX686" s="13" t="s">
        <v>83</v>
      </c>
      <c r="AY686" s="156" t="s">
        <v>159</v>
      </c>
    </row>
    <row r="687" spans="2:65" s="1" customFormat="1" ht="24.15" customHeight="1" x14ac:dyDescent="0.2">
      <c r="B687" s="32"/>
      <c r="C687" s="131">
        <v>102</v>
      </c>
      <c r="D687" s="131" t="s">
        <v>161</v>
      </c>
      <c r="E687" s="132" t="s">
        <v>843</v>
      </c>
      <c r="F687" s="133" t="s">
        <v>844</v>
      </c>
      <c r="G687" s="134" t="s">
        <v>210</v>
      </c>
      <c r="H687" s="135">
        <v>61.249000000000002</v>
      </c>
      <c r="I687" s="136"/>
      <c r="J687" s="137">
        <f>ROUND(I687*H687,2)</f>
        <v>0</v>
      </c>
      <c r="K687" s="133" t="s">
        <v>165</v>
      </c>
      <c r="L687" s="32"/>
      <c r="M687" s="138" t="s">
        <v>19</v>
      </c>
      <c r="N687" s="139" t="s">
        <v>47</v>
      </c>
      <c r="P687" s="140">
        <f>O687*H687</f>
        <v>0</v>
      </c>
      <c r="Q687" s="140">
        <v>0</v>
      </c>
      <c r="R687" s="140">
        <f>Q687*H687</f>
        <v>0</v>
      </c>
      <c r="S687" s="140">
        <v>0</v>
      </c>
      <c r="T687" s="141">
        <f>S687*H687</f>
        <v>0</v>
      </c>
      <c r="AR687" s="142" t="s">
        <v>166</v>
      </c>
      <c r="AT687" s="142" t="s">
        <v>161</v>
      </c>
      <c r="AU687" s="142" t="s">
        <v>85</v>
      </c>
      <c r="AY687" s="17" t="s">
        <v>159</v>
      </c>
      <c r="BE687" s="143">
        <f>IF(N687="základní",J687,0)</f>
        <v>0</v>
      </c>
      <c r="BF687" s="143">
        <f>IF(N687="snížená",J687,0)</f>
        <v>0</v>
      </c>
      <c r="BG687" s="143">
        <f>IF(N687="zákl. přenesená",J687,0)</f>
        <v>0</v>
      </c>
      <c r="BH687" s="143">
        <f>IF(N687="sníž. přenesená",J687,0)</f>
        <v>0</v>
      </c>
      <c r="BI687" s="143">
        <f>IF(N687="nulová",J687,0)</f>
        <v>0</v>
      </c>
      <c r="BJ687" s="17" t="s">
        <v>83</v>
      </c>
      <c r="BK687" s="143">
        <f>ROUND(I687*H687,2)</f>
        <v>0</v>
      </c>
      <c r="BL687" s="17" t="s">
        <v>166</v>
      </c>
      <c r="BM687" s="142" t="s">
        <v>845</v>
      </c>
    </row>
    <row r="688" spans="2:65" s="1" customFormat="1" x14ac:dyDescent="0.2">
      <c r="B688" s="32"/>
      <c r="C688" s="1" t="s">
        <v>19</v>
      </c>
      <c r="D688" s="144" t="s">
        <v>168</v>
      </c>
      <c r="F688" s="145" t="s">
        <v>846</v>
      </c>
      <c r="I688" s="146"/>
      <c r="L688" s="32"/>
      <c r="M688" s="147"/>
      <c r="T688" s="51"/>
      <c r="AT688" s="17" t="s">
        <v>168</v>
      </c>
      <c r="AU688" s="17" t="s">
        <v>85</v>
      </c>
    </row>
    <row r="689" spans="2:65" s="11" customFormat="1" ht="22.95" customHeight="1" x14ac:dyDescent="0.25">
      <c r="B689" s="119"/>
      <c r="C689" s="11" t="s">
        <v>19</v>
      </c>
      <c r="D689" s="120" t="s">
        <v>75</v>
      </c>
      <c r="E689" s="129" t="s">
        <v>847</v>
      </c>
      <c r="F689" s="129" t="s">
        <v>848</v>
      </c>
      <c r="I689" s="122"/>
      <c r="J689" s="130">
        <f>BK689</f>
        <v>0</v>
      </c>
      <c r="L689" s="119"/>
      <c r="M689" s="124"/>
      <c r="P689" s="125">
        <f>SUM(P690:P691)</f>
        <v>0</v>
      </c>
      <c r="R689" s="125">
        <f>SUM(R690:R691)</f>
        <v>0</v>
      </c>
      <c r="T689" s="126">
        <f>SUM(T690:T691)</f>
        <v>0</v>
      </c>
      <c r="AR689" s="120" t="s">
        <v>83</v>
      </c>
      <c r="AT689" s="127" t="s">
        <v>75</v>
      </c>
      <c r="AU689" s="127" t="s">
        <v>83</v>
      </c>
      <c r="AY689" s="120" t="s">
        <v>159</v>
      </c>
      <c r="BK689" s="128">
        <f>SUM(BK690:BK691)</f>
        <v>0</v>
      </c>
    </row>
    <row r="690" spans="2:65" s="1" customFormat="1" ht="33" customHeight="1" x14ac:dyDescent="0.2">
      <c r="B690" s="32"/>
      <c r="C690" s="131">
        <v>103</v>
      </c>
      <c r="D690" s="131" t="s">
        <v>161</v>
      </c>
      <c r="E690" s="132" t="s">
        <v>850</v>
      </c>
      <c r="F690" s="133" t="s">
        <v>851</v>
      </c>
      <c r="G690" s="134" t="s">
        <v>210</v>
      </c>
      <c r="H690" s="135">
        <v>231.33699999999999</v>
      </c>
      <c r="I690" s="136"/>
      <c r="J690" s="137">
        <f>ROUND(I690*H690,2)</f>
        <v>0</v>
      </c>
      <c r="K690" s="133" t="s">
        <v>165</v>
      </c>
      <c r="L690" s="32"/>
      <c r="M690" s="138" t="s">
        <v>19</v>
      </c>
      <c r="N690" s="139" t="s">
        <v>47</v>
      </c>
      <c r="P690" s="140">
        <f>O690*H690</f>
        <v>0</v>
      </c>
      <c r="Q690" s="140">
        <v>0</v>
      </c>
      <c r="R690" s="140">
        <f>Q690*H690</f>
        <v>0</v>
      </c>
      <c r="S690" s="140">
        <v>0</v>
      </c>
      <c r="T690" s="141">
        <f>S690*H690</f>
        <v>0</v>
      </c>
      <c r="AR690" s="142" t="s">
        <v>166</v>
      </c>
      <c r="AT690" s="142" t="s">
        <v>161</v>
      </c>
      <c r="AU690" s="142" t="s">
        <v>85</v>
      </c>
      <c r="AY690" s="17" t="s">
        <v>159</v>
      </c>
      <c r="BE690" s="143">
        <f>IF(N690="základní",J690,0)</f>
        <v>0</v>
      </c>
      <c r="BF690" s="143">
        <f>IF(N690="snížená",J690,0)</f>
        <v>0</v>
      </c>
      <c r="BG690" s="143">
        <f>IF(N690="zákl. přenesená",J690,0)</f>
        <v>0</v>
      </c>
      <c r="BH690" s="143">
        <f>IF(N690="sníž. přenesená",J690,0)</f>
        <v>0</v>
      </c>
      <c r="BI690" s="143">
        <f>IF(N690="nulová",J690,0)</f>
        <v>0</v>
      </c>
      <c r="BJ690" s="17" t="s">
        <v>83</v>
      </c>
      <c r="BK690" s="143">
        <f>ROUND(I690*H690,2)</f>
        <v>0</v>
      </c>
      <c r="BL690" s="17" t="s">
        <v>166</v>
      </c>
      <c r="BM690" s="142" t="s">
        <v>852</v>
      </c>
    </row>
    <row r="691" spans="2:65" s="1" customFormat="1" x14ac:dyDescent="0.2">
      <c r="B691" s="32"/>
      <c r="C691" s="1" t="s">
        <v>19</v>
      </c>
      <c r="D691" s="144" t="s">
        <v>168</v>
      </c>
      <c r="F691" s="145" t="s">
        <v>853</v>
      </c>
      <c r="I691" s="146"/>
      <c r="L691" s="32"/>
      <c r="M691" s="147"/>
      <c r="T691" s="51"/>
      <c r="AT691" s="17" t="s">
        <v>168</v>
      </c>
      <c r="AU691" s="17" t="s">
        <v>85</v>
      </c>
    </row>
    <row r="692" spans="2:65" s="11" customFormat="1" ht="25.95" customHeight="1" x14ac:dyDescent="0.25">
      <c r="B692" s="119"/>
      <c r="C692" s="11" t="s">
        <v>19</v>
      </c>
      <c r="D692" s="120" t="s">
        <v>75</v>
      </c>
      <c r="E692" s="121" t="s">
        <v>854</v>
      </c>
      <c r="F692" s="121" t="s">
        <v>855</v>
      </c>
      <c r="I692" s="122"/>
      <c r="J692" s="123">
        <f>BK692</f>
        <v>0</v>
      </c>
      <c r="L692" s="119"/>
      <c r="M692" s="124"/>
      <c r="P692" s="125">
        <f>P693+P726+P739+P792+P798+P824+P861+P922+P973+P995</f>
        <v>0</v>
      </c>
      <c r="R692" s="125">
        <f>R693+R726+R739+R792+R798+R824+R861+R922+R973+R995</f>
        <v>13.48380974</v>
      </c>
      <c r="T692" s="126">
        <f>T693+T726+T739+T792+T798+T824+T861+T922+T973+T995</f>
        <v>17.046171199999996</v>
      </c>
      <c r="AR692" s="120" t="s">
        <v>85</v>
      </c>
      <c r="AT692" s="127" t="s">
        <v>75</v>
      </c>
      <c r="AU692" s="127" t="s">
        <v>76</v>
      </c>
      <c r="AY692" s="120" t="s">
        <v>159</v>
      </c>
      <c r="BK692" s="128">
        <f>BK693+BK726+BK739+BK792+BK798+BK824+BK861+BK922+BK973+BK995</f>
        <v>0</v>
      </c>
    </row>
    <row r="693" spans="2:65" s="11" customFormat="1" ht="22.95" customHeight="1" x14ac:dyDescent="0.25">
      <c r="B693" s="119"/>
      <c r="C693" s="11" t="s">
        <v>19</v>
      </c>
      <c r="D693" s="120" t="s">
        <v>75</v>
      </c>
      <c r="E693" s="129" t="s">
        <v>856</v>
      </c>
      <c r="F693" s="129" t="s">
        <v>857</v>
      </c>
      <c r="I693" s="122"/>
      <c r="J693" s="130">
        <f>BK693</f>
        <v>0</v>
      </c>
      <c r="L693" s="119"/>
      <c r="M693" s="124"/>
      <c r="P693" s="125">
        <f>SUM(P694:P725)</f>
        <v>0</v>
      </c>
      <c r="R693" s="125">
        <f>SUM(R694:R725)</f>
        <v>2.3553775800000003</v>
      </c>
      <c r="T693" s="126">
        <f>SUM(T694:T725)</f>
        <v>0</v>
      </c>
      <c r="AR693" s="120" t="s">
        <v>85</v>
      </c>
      <c r="AT693" s="127" t="s">
        <v>75</v>
      </c>
      <c r="AU693" s="127" t="s">
        <v>83</v>
      </c>
      <c r="AY693" s="120" t="s">
        <v>159</v>
      </c>
      <c r="BK693" s="128">
        <f>SUM(BK694:BK725)</f>
        <v>0</v>
      </c>
    </row>
    <row r="694" spans="2:65" s="1" customFormat="1" ht="16.5" customHeight="1" x14ac:dyDescent="0.2">
      <c r="B694" s="32"/>
      <c r="C694" s="131">
        <v>104</v>
      </c>
      <c r="D694" s="131" t="s">
        <v>161</v>
      </c>
      <c r="E694" s="132" t="s">
        <v>859</v>
      </c>
      <c r="F694" s="133" t="s">
        <v>860</v>
      </c>
      <c r="G694" s="134" t="s">
        <v>164</v>
      </c>
      <c r="H694" s="135">
        <v>32.003</v>
      </c>
      <c r="I694" s="136"/>
      <c r="J694" s="137">
        <f>ROUND(I694*H694,2)</f>
        <v>0</v>
      </c>
      <c r="K694" s="133" t="s">
        <v>165</v>
      </c>
      <c r="L694" s="32"/>
      <c r="M694" s="138" t="s">
        <v>19</v>
      </c>
      <c r="N694" s="139" t="s">
        <v>47</v>
      </c>
      <c r="P694" s="140">
        <f>O694*H694</f>
        <v>0</v>
      </c>
      <c r="Q694" s="140">
        <v>4.1799999999999997E-3</v>
      </c>
      <c r="R694" s="140">
        <f>Q694*H694</f>
        <v>0.13377254</v>
      </c>
      <c r="S694" s="140">
        <v>0</v>
      </c>
      <c r="T694" s="141">
        <f>S694*H694</f>
        <v>0</v>
      </c>
      <c r="AR694" s="142" t="s">
        <v>261</v>
      </c>
      <c r="AT694" s="142" t="s">
        <v>161</v>
      </c>
      <c r="AU694" s="142" t="s">
        <v>85</v>
      </c>
      <c r="AY694" s="17" t="s">
        <v>159</v>
      </c>
      <c r="BE694" s="143">
        <f>IF(N694="základní",J694,0)</f>
        <v>0</v>
      </c>
      <c r="BF694" s="143">
        <f>IF(N694="snížená",J694,0)</f>
        <v>0</v>
      </c>
      <c r="BG694" s="143">
        <f>IF(N694="zákl. přenesená",J694,0)</f>
        <v>0</v>
      </c>
      <c r="BH694" s="143">
        <f>IF(N694="sníž. přenesená",J694,0)</f>
        <v>0</v>
      </c>
      <c r="BI694" s="143">
        <f>IF(N694="nulová",J694,0)</f>
        <v>0</v>
      </c>
      <c r="BJ694" s="17" t="s">
        <v>83</v>
      </c>
      <c r="BK694" s="143">
        <f>ROUND(I694*H694,2)</f>
        <v>0</v>
      </c>
      <c r="BL694" s="17" t="s">
        <v>261</v>
      </c>
      <c r="BM694" s="142" t="s">
        <v>861</v>
      </c>
    </row>
    <row r="695" spans="2:65" s="1" customFormat="1" x14ac:dyDescent="0.2">
      <c r="B695" s="32"/>
      <c r="C695" s="1" t="s">
        <v>19</v>
      </c>
      <c r="D695" s="144" t="s">
        <v>168</v>
      </c>
      <c r="F695" s="145" t="s">
        <v>862</v>
      </c>
      <c r="I695" s="146"/>
      <c r="L695" s="32"/>
      <c r="M695" s="147"/>
      <c r="T695" s="51"/>
      <c r="AT695" s="17" t="s">
        <v>168</v>
      </c>
      <c r="AU695" s="17" t="s">
        <v>85</v>
      </c>
    </row>
    <row r="696" spans="2:65" s="12" customFormat="1" x14ac:dyDescent="0.2">
      <c r="B696" s="148"/>
      <c r="C696" s="12" t="s">
        <v>19</v>
      </c>
      <c r="D696" s="149" t="s">
        <v>175</v>
      </c>
      <c r="E696" s="150" t="s">
        <v>19</v>
      </c>
      <c r="F696" s="151" t="s">
        <v>272</v>
      </c>
      <c r="H696" s="150" t="s">
        <v>19</v>
      </c>
      <c r="I696" s="152"/>
      <c r="L696" s="148"/>
      <c r="M696" s="153"/>
      <c r="T696" s="154"/>
      <c r="AT696" s="150" t="s">
        <v>175</v>
      </c>
      <c r="AU696" s="150" t="s">
        <v>85</v>
      </c>
      <c r="AV696" s="12" t="s">
        <v>83</v>
      </c>
      <c r="AW696" s="12" t="s">
        <v>36</v>
      </c>
      <c r="AX696" s="12" t="s">
        <v>76</v>
      </c>
      <c r="AY696" s="150" t="s">
        <v>159</v>
      </c>
    </row>
    <row r="697" spans="2:65" s="12" customFormat="1" x14ac:dyDescent="0.2">
      <c r="B697" s="148"/>
      <c r="C697" s="12" t="s">
        <v>19</v>
      </c>
      <c r="D697" s="149" t="s">
        <v>175</v>
      </c>
      <c r="E697" s="150" t="s">
        <v>19</v>
      </c>
      <c r="F697" s="151" t="s">
        <v>273</v>
      </c>
      <c r="H697" s="150" t="s">
        <v>19</v>
      </c>
      <c r="I697" s="152"/>
      <c r="L697" s="148"/>
      <c r="M697" s="153"/>
      <c r="T697" s="154"/>
      <c r="AT697" s="150" t="s">
        <v>175</v>
      </c>
      <c r="AU697" s="150" t="s">
        <v>85</v>
      </c>
      <c r="AV697" s="12" t="s">
        <v>83</v>
      </c>
      <c r="AW697" s="12" t="s">
        <v>36</v>
      </c>
      <c r="AX697" s="12" t="s">
        <v>76</v>
      </c>
      <c r="AY697" s="150" t="s">
        <v>159</v>
      </c>
    </row>
    <row r="698" spans="2:65" s="13" customFormat="1" x14ac:dyDescent="0.2">
      <c r="B698" s="155"/>
      <c r="C698" s="13" t="s">
        <v>19</v>
      </c>
      <c r="D698" s="149" t="s">
        <v>175</v>
      </c>
      <c r="E698" s="156" t="s">
        <v>19</v>
      </c>
      <c r="F698" s="157" t="s">
        <v>863</v>
      </c>
      <c r="H698" s="158">
        <v>32.003</v>
      </c>
      <c r="I698" s="159"/>
      <c r="L698" s="155"/>
      <c r="M698" s="160"/>
      <c r="T698" s="161"/>
      <c r="AT698" s="156" t="s">
        <v>175</v>
      </c>
      <c r="AU698" s="156" t="s">
        <v>85</v>
      </c>
      <c r="AV698" s="13" t="s">
        <v>85</v>
      </c>
      <c r="AW698" s="13" t="s">
        <v>36</v>
      </c>
      <c r="AX698" s="13" t="s">
        <v>76</v>
      </c>
      <c r="AY698" s="156" t="s">
        <v>159</v>
      </c>
    </row>
    <row r="699" spans="2:65" s="14" customFormat="1" x14ac:dyDescent="0.2">
      <c r="B699" s="162"/>
      <c r="C699" s="14" t="s">
        <v>19</v>
      </c>
      <c r="D699" s="149" t="s">
        <v>175</v>
      </c>
      <c r="E699" s="163" t="s">
        <v>19</v>
      </c>
      <c r="F699" s="164" t="s">
        <v>179</v>
      </c>
      <c r="H699" s="165">
        <v>32.003</v>
      </c>
      <c r="I699" s="166"/>
      <c r="L699" s="162"/>
      <c r="M699" s="167"/>
      <c r="T699" s="168"/>
      <c r="AT699" s="163" t="s">
        <v>175</v>
      </c>
      <c r="AU699" s="163" t="s">
        <v>85</v>
      </c>
      <c r="AV699" s="14" t="s">
        <v>166</v>
      </c>
      <c r="AW699" s="14" t="s">
        <v>36</v>
      </c>
      <c r="AX699" s="14" t="s">
        <v>83</v>
      </c>
      <c r="AY699" s="163" t="s">
        <v>159</v>
      </c>
    </row>
    <row r="700" spans="2:65" s="1" customFormat="1" ht="16.5" customHeight="1" x14ac:dyDescent="0.2">
      <c r="B700" s="32"/>
      <c r="C700" s="170">
        <v>105</v>
      </c>
      <c r="D700" s="170" t="s">
        <v>467</v>
      </c>
      <c r="E700" s="171" t="s">
        <v>865</v>
      </c>
      <c r="F700" s="172" t="s">
        <v>866</v>
      </c>
      <c r="G700" s="173" t="s">
        <v>164</v>
      </c>
      <c r="H700" s="174">
        <v>35.203000000000003</v>
      </c>
      <c r="I700" s="175"/>
      <c r="J700" s="176">
        <f>ROUND(I700*H700,2)</f>
        <v>0</v>
      </c>
      <c r="K700" s="172" t="s">
        <v>19</v>
      </c>
      <c r="L700" s="177"/>
      <c r="M700" s="178" t="s">
        <v>19</v>
      </c>
      <c r="N700" s="179" t="s">
        <v>47</v>
      </c>
      <c r="P700" s="140">
        <f>O700*H700</f>
        <v>0</v>
      </c>
      <c r="Q700" s="140">
        <v>6.0000000000000001E-3</v>
      </c>
      <c r="R700" s="140">
        <f>Q700*H700</f>
        <v>0.21121800000000002</v>
      </c>
      <c r="S700" s="140">
        <v>0</v>
      </c>
      <c r="T700" s="141">
        <f>S700*H700</f>
        <v>0</v>
      </c>
      <c r="AR700" s="142" t="s">
        <v>381</v>
      </c>
      <c r="AT700" s="142" t="s">
        <v>467</v>
      </c>
      <c r="AU700" s="142" t="s">
        <v>85</v>
      </c>
      <c r="AY700" s="17" t="s">
        <v>159</v>
      </c>
      <c r="BE700" s="143">
        <f>IF(N700="základní",J700,0)</f>
        <v>0</v>
      </c>
      <c r="BF700" s="143">
        <f>IF(N700="snížená",J700,0)</f>
        <v>0</v>
      </c>
      <c r="BG700" s="143">
        <f>IF(N700="zákl. přenesená",J700,0)</f>
        <v>0</v>
      </c>
      <c r="BH700" s="143">
        <f>IF(N700="sníž. přenesená",J700,0)</f>
        <v>0</v>
      </c>
      <c r="BI700" s="143">
        <f>IF(N700="nulová",J700,0)</f>
        <v>0</v>
      </c>
      <c r="BJ700" s="17" t="s">
        <v>83</v>
      </c>
      <c r="BK700" s="143">
        <f>ROUND(I700*H700,2)</f>
        <v>0</v>
      </c>
      <c r="BL700" s="17" t="s">
        <v>261</v>
      </c>
      <c r="BM700" s="142" t="s">
        <v>867</v>
      </c>
    </row>
    <row r="701" spans="2:65" s="13" customFormat="1" x14ac:dyDescent="0.2">
      <c r="B701" s="155"/>
      <c r="C701" s="13" t="s">
        <v>19</v>
      </c>
      <c r="D701" s="149" t="s">
        <v>175</v>
      </c>
      <c r="F701" s="157" t="s">
        <v>868</v>
      </c>
      <c r="H701" s="158">
        <v>35.203000000000003</v>
      </c>
      <c r="I701" s="159"/>
      <c r="L701" s="155"/>
      <c r="M701" s="160"/>
      <c r="T701" s="161"/>
      <c r="AT701" s="156" t="s">
        <v>175</v>
      </c>
      <c r="AU701" s="156" t="s">
        <v>85</v>
      </c>
      <c r="AV701" s="13" t="s">
        <v>85</v>
      </c>
      <c r="AW701" s="13" t="s">
        <v>4</v>
      </c>
      <c r="AX701" s="13" t="s">
        <v>83</v>
      </c>
      <c r="AY701" s="156" t="s">
        <v>159</v>
      </c>
    </row>
    <row r="702" spans="2:65" s="1" customFormat="1" ht="21.75" customHeight="1" x14ac:dyDescent="0.2">
      <c r="B702" s="32"/>
      <c r="C702" s="131">
        <v>106</v>
      </c>
      <c r="D702" s="131" t="s">
        <v>161</v>
      </c>
      <c r="E702" s="132" t="s">
        <v>870</v>
      </c>
      <c r="F702" s="133" t="s">
        <v>871</v>
      </c>
      <c r="G702" s="134" t="s">
        <v>164</v>
      </c>
      <c r="H702" s="135">
        <v>238.375</v>
      </c>
      <c r="I702" s="136"/>
      <c r="J702" s="137">
        <f>ROUND(I702*H702,2)</f>
        <v>0</v>
      </c>
      <c r="K702" s="133" t="s">
        <v>165</v>
      </c>
      <c r="L702" s="32"/>
      <c r="M702" s="138" t="s">
        <v>19</v>
      </c>
      <c r="N702" s="139" t="s">
        <v>47</v>
      </c>
      <c r="P702" s="140">
        <f>O702*H702</f>
        <v>0</v>
      </c>
      <c r="Q702" s="140">
        <v>1.5399999999999999E-3</v>
      </c>
      <c r="R702" s="140">
        <f>Q702*H702</f>
        <v>0.36709749999999997</v>
      </c>
      <c r="S702" s="140">
        <v>0</v>
      </c>
      <c r="T702" s="141">
        <f>S702*H702</f>
        <v>0</v>
      </c>
      <c r="AR702" s="142" t="s">
        <v>261</v>
      </c>
      <c r="AT702" s="142" t="s">
        <v>161</v>
      </c>
      <c r="AU702" s="142" t="s">
        <v>85</v>
      </c>
      <c r="AY702" s="17" t="s">
        <v>159</v>
      </c>
      <c r="BE702" s="143">
        <f>IF(N702="základní",J702,0)</f>
        <v>0</v>
      </c>
      <c r="BF702" s="143">
        <f>IF(N702="snížená",J702,0)</f>
        <v>0</v>
      </c>
      <c r="BG702" s="143">
        <f>IF(N702="zákl. přenesená",J702,0)</f>
        <v>0</v>
      </c>
      <c r="BH702" s="143">
        <f>IF(N702="sníž. přenesená",J702,0)</f>
        <v>0</v>
      </c>
      <c r="BI702" s="143">
        <f>IF(N702="nulová",J702,0)</f>
        <v>0</v>
      </c>
      <c r="BJ702" s="17" t="s">
        <v>83</v>
      </c>
      <c r="BK702" s="143">
        <f>ROUND(I702*H702,2)</f>
        <v>0</v>
      </c>
      <c r="BL702" s="17" t="s">
        <v>261</v>
      </c>
      <c r="BM702" s="142" t="s">
        <v>872</v>
      </c>
    </row>
    <row r="703" spans="2:65" s="1" customFormat="1" x14ac:dyDescent="0.2">
      <c r="B703" s="32"/>
      <c r="C703" s="1" t="s">
        <v>19</v>
      </c>
      <c r="D703" s="144" t="s">
        <v>168</v>
      </c>
      <c r="F703" s="145" t="s">
        <v>873</v>
      </c>
      <c r="I703" s="146"/>
      <c r="L703" s="32"/>
      <c r="M703" s="147"/>
      <c r="T703" s="51"/>
      <c r="AT703" s="17" t="s">
        <v>168</v>
      </c>
      <c r="AU703" s="17" t="s">
        <v>85</v>
      </c>
    </row>
    <row r="704" spans="2:65" s="12" customFormat="1" x14ac:dyDescent="0.2">
      <c r="B704" s="148"/>
      <c r="C704" s="12" t="s">
        <v>19</v>
      </c>
      <c r="D704" s="149" t="s">
        <v>175</v>
      </c>
      <c r="E704" s="150" t="s">
        <v>19</v>
      </c>
      <c r="F704" s="151" t="s">
        <v>272</v>
      </c>
      <c r="H704" s="150" t="s">
        <v>19</v>
      </c>
      <c r="I704" s="152"/>
      <c r="L704" s="148"/>
      <c r="M704" s="153"/>
      <c r="T704" s="154"/>
      <c r="AT704" s="150" t="s">
        <v>175</v>
      </c>
      <c r="AU704" s="150" t="s">
        <v>85</v>
      </c>
      <c r="AV704" s="12" t="s">
        <v>83</v>
      </c>
      <c r="AW704" s="12" t="s">
        <v>36</v>
      </c>
      <c r="AX704" s="12" t="s">
        <v>76</v>
      </c>
      <c r="AY704" s="150" t="s">
        <v>159</v>
      </c>
    </row>
    <row r="705" spans="2:65" s="12" customFormat="1" x14ac:dyDescent="0.2">
      <c r="B705" s="148"/>
      <c r="C705" s="12" t="s">
        <v>19</v>
      </c>
      <c r="D705" s="149" t="s">
        <v>175</v>
      </c>
      <c r="E705" s="150" t="s">
        <v>19</v>
      </c>
      <c r="F705" s="151" t="s">
        <v>273</v>
      </c>
      <c r="H705" s="150" t="s">
        <v>19</v>
      </c>
      <c r="I705" s="152"/>
      <c r="L705" s="148"/>
      <c r="M705" s="153"/>
      <c r="T705" s="154"/>
      <c r="AT705" s="150" t="s">
        <v>175</v>
      </c>
      <c r="AU705" s="150" t="s">
        <v>85</v>
      </c>
      <c r="AV705" s="12" t="s">
        <v>83</v>
      </c>
      <c r="AW705" s="12" t="s">
        <v>36</v>
      </c>
      <c r="AX705" s="12" t="s">
        <v>76</v>
      </c>
      <c r="AY705" s="150" t="s">
        <v>159</v>
      </c>
    </row>
    <row r="706" spans="2:65" s="13" customFormat="1" x14ac:dyDescent="0.2">
      <c r="B706" s="155"/>
      <c r="C706" s="13" t="s">
        <v>19</v>
      </c>
      <c r="D706" s="149" t="s">
        <v>175</v>
      </c>
      <c r="E706" s="156" t="s">
        <v>19</v>
      </c>
      <c r="F706" s="157" t="s">
        <v>874</v>
      </c>
      <c r="H706" s="158">
        <v>10.282999999999999</v>
      </c>
      <c r="I706" s="159"/>
      <c r="L706" s="155"/>
      <c r="M706" s="160"/>
      <c r="T706" s="161"/>
      <c r="AT706" s="156" t="s">
        <v>175</v>
      </c>
      <c r="AU706" s="156" t="s">
        <v>85</v>
      </c>
      <c r="AV706" s="13" t="s">
        <v>85</v>
      </c>
      <c r="AW706" s="13" t="s">
        <v>36</v>
      </c>
      <c r="AX706" s="13" t="s">
        <v>76</v>
      </c>
      <c r="AY706" s="156" t="s">
        <v>159</v>
      </c>
    </row>
    <row r="707" spans="2:65" s="13" customFormat="1" x14ac:dyDescent="0.2">
      <c r="B707" s="155"/>
      <c r="C707" s="13" t="s">
        <v>19</v>
      </c>
      <c r="D707" s="149" t="s">
        <v>175</v>
      </c>
      <c r="E707" s="156" t="s">
        <v>19</v>
      </c>
      <c r="F707" s="157" t="s">
        <v>875</v>
      </c>
      <c r="H707" s="158">
        <v>216.20099999999999</v>
      </c>
      <c r="I707" s="159"/>
      <c r="L707" s="155"/>
      <c r="M707" s="160"/>
      <c r="T707" s="161"/>
      <c r="AT707" s="156" t="s">
        <v>175</v>
      </c>
      <c r="AU707" s="156" t="s">
        <v>85</v>
      </c>
      <c r="AV707" s="13" t="s">
        <v>85</v>
      </c>
      <c r="AW707" s="13" t="s">
        <v>36</v>
      </c>
      <c r="AX707" s="13" t="s">
        <v>76</v>
      </c>
      <c r="AY707" s="156" t="s">
        <v>159</v>
      </c>
    </row>
    <row r="708" spans="2:65" s="12" customFormat="1" x14ac:dyDescent="0.2">
      <c r="B708" s="148"/>
      <c r="C708" s="12" t="s">
        <v>19</v>
      </c>
      <c r="D708" s="149" t="s">
        <v>175</v>
      </c>
      <c r="E708" s="150" t="s">
        <v>19</v>
      </c>
      <c r="F708" s="151" t="s">
        <v>876</v>
      </c>
      <c r="H708" s="150" t="s">
        <v>19</v>
      </c>
      <c r="I708" s="152"/>
      <c r="L708" s="148"/>
      <c r="M708" s="153"/>
      <c r="T708" s="154"/>
      <c r="AT708" s="150" t="s">
        <v>175</v>
      </c>
      <c r="AU708" s="150" t="s">
        <v>85</v>
      </c>
      <c r="AV708" s="12" t="s">
        <v>83</v>
      </c>
      <c r="AW708" s="12" t="s">
        <v>36</v>
      </c>
      <c r="AX708" s="12" t="s">
        <v>76</v>
      </c>
      <c r="AY708" s="150" t="s">
        <v>159</v>
      </c>
    </row>
    <row r="709" spans="2:65" s="12" customFormat="1" x14ac:dyDescent="0.2">
      <c r="B709" s="148"/>
      <c r="C709" s="12" t="s">
        <v>19</v>
      </c>
      <c r="D709" s="149" t="s">
        <v>175</v>
      </c>
      <c r="E709" s="150" t="s">
        <v>19</v>
      </c>
      <c r="F709" s="151" t="s">
        <v>404</v>
      </c>
      <c r="H709" s="150" t="s">
        <v>19</v>
      </c>
      <c r="I709" s="152"/>
      <c r="L709" s="148"/>
      <c r="M709" s="153"/>
      <c r="T709" s="154"/>
      <c r="AT709" s="150" t="s">
        <v>175</v>
      </c>
      <c r="AU709" s="150" t="s">
        <v>85</v>
      </c>
      <c r="AV709" s="12" t="s">
        <v>83</v>
      </c>
      <c r="AW709" s="12" t="s">
        <v>36</v>
      </c>
      <c r="AX709" s="12" t="s">
        <v>76</v>
      </c>
      <c r="AY709" s="150" t="s">
        <v>159</v>
      </c>
    </row>
    <row r="710" spans="2:65" s="13" customFormat="1" x14ac:dyDescent="0.2">
      <c r="B710" s="155"/>
      <c r="C710" s="13" t="s">
        <v>19</v>
      </c>
      <c r="D710" s="149" t="s">
        <v>175</v>
      </c>
      <c r="E710" s="156" t="s">
        <v>19</v>
      </c>
      <c r="F710" s="157" t="s">
        <v>877</v>
      </c>
      <c r="H710" s="158">
        <v>11.891</v>
      </c>
      <c r="I710" s="159"/>
      <c r="L710" s="155"/>
      <c r="M710" s="160"/>
      <c r="T710" s="161"/>
      <c r="AT710" s="156" t="s">
        <v>175</v>
      </c>
      <c r="AU710" s="156" t="s">
        <v>85</v>
      </c>
      <c r="AV710" s="13" t="s">
        <v>85</v>
      </c>
      <c r="AW710" s="13" t="s">
        <v>36</v>
      </c>
      <c r="AX710" s="13" t="s">
        <v>76</v>
      </c>
      <c r="AY710" s="156" t="s">
        <v>159</v>
      </c>
    </row>
    <row r="711" spans="2:65" s="14" customFormat="1" x14ac:dyDescent="0.2">
      <c r="B711" s="162"/>
      <c r="C711" s="14" t="s">
        <v>19</v>
      </c>
      <c r="D711" s="149" t="s">
        <v>175</v>
      </c>
      <c r="E711" s="163" t="s">
        <v>19</v>
      </c>
      <c r="F711" s="164" t="s">
        <v>179</v>
      </c>
      <c r="H711" s="165">
        <v>238.375</v>
      </c>
      <c r="I711" s="166"/>
      <c r="L711" s="162"/>
      <c r="M711" s="167"/>
      <c r="T711" s="168"/>
      <c r="AT711" s="163" t="s">
        <v>175</v>
      </c>
      <c r="AU711" s="163" t="s">
        <v>85</v>
      </c>
      <c r="AV711" s="14" t="s">
        <v>166</v>
      </c>
      <c r="AW711" s="14" t="s">
        <v>36</v>
      </c>
      <c r="AX711" s="14" t="s">
        <v>83</v>
      </c>
      <c r="AY711" s="163" t="s">
        <v>159</v>
      </c>
    </row>
    <row r="712" spans="2:65" s="1" customFormat="1" ht="16.5" customHeight="1" x14ac:dyDescent="0.2">
      <c r="B712" s="32"/>
      <c r="C712" s="170">
        <v>107</v>
      </c>
      <c r="D712" s="170" t="s">
        <v>467</v>
      </c>
      <c r="E712" s="171" t="s">
        <v>865</v>
      </c>
      <c r="F712" s="172" t="s">
        <v>866</v>
      </c>
      <c r="G712" s="173" t="s">
        <v>164</v>
      </c>
      <c r="H712" s="174">
        <v>262.21300000000002</v>
      </c>
      <c r="I712" s="175"/>
      <c r="J712" s="176">
        <f>ROUND(I712*H712,2)</f>
        <v>0</v>
      </c>
      <c r="K712" s="172" t="s">
        <v>19</v>
      </c>
      <c r="L712" s="177"/>
      <c r="M712" s="178" t="s">
        <v>19</v>
      </c>
      <c r="N712" s="179" t="s">
        <v>47</v>
      </c>
      <c r="P712" s="140">
        <f>O712*H712</f>
        <v>0</v>
      </c>
      <c r="Q712" s="140">
        <v>6.0000000000000001E-3</v>
      </c>
      <c r="R712" s="140">
        <f>Q712*H712</f>
        <v>1.5732780000000002</v>
      </c>
      <c r="S712" s="140">
        <v>0</v>
      </c>
      <c r="T712" s="141">
        <f>S712*H712</f>
        <v>0</v>
      </c>
      <c r="AR712" s="142" t="s">
        <v>381</v>
      </c>
      <c r="AT712" s="142" t="s">
        <v>467</v>
      </c>
      <c r="AU712" s="142" t="s">
        <v>85</v>
      </c>
      <c r="AY712" s="17" t="s">
        <v>159</v>
      </c>
      <c r="BE712" s="143">
        <f>IF(N712="základní",J712,0)</f>
        <v>0</v>
      </c>
      <c r="BF712" s="143">
        <f>IF(N712="snížená",J712,0)</f>
        <v>0</v>
      </c>
      <c r="BG712" s="143">
        <f>IF(N712="zákl. přenesená",J712,0)</f>
        <v>0</v>
      </c>
      <c r="BH712" s="143">
        <f>IF(N712="sníž. přenesená",J712,0)</f>
        <v>0</v>
      </c>
      <c r="BI712" s="143">
        <f>IF(N712="nulová",J712,0)</f>
        <v>0</v>
      </c>
      <c r="BJ712" s="17" t="s">
        <v>83</v>
      </c>
      <c r="BK712" s="143">
        <f>ROUND(I712*H712,2)</f>
        <v>0</v>
      </c>
      <c r="BL712" s="17" t="s">
        <v>261</v>
      </c>
      <c r="BM712" s="142" t="s">
        <v>879</v>
      </c>
    </row>
    <row r="713" spans="2:65" s="13" customFormat="1" x14ac:dyDescent="0.2">
      <c r="B713" s="155"/>
      <c r="C713" s="13" t="s">
        <v>19</v>
      </c>
      <c r="D713" s="149" t="s">
        <v>175</v>
      </c>
      <c r="F713" s="157" t="s">
        <v>880</v>
      </c>
      <c r="H713" s="158">
        <v>262.21300000000002</v>
      </c>
      <c r="I713" s="159"/>
      <c r="L713" s="155"/>
      <c r="M713" s="160"/>
      <c r="T713" s="161"/>
      <c r="AT713" s="156" t="s">
        <v>175</v>
      </c>
      <c r="AU713" s="156" t="s">
        <v>85</v>
      </c>
      <c r="AV713" s="13" t="s">
        <v>85</v>
      </c>
      <c r="AW713" s="13" t="s">
        <v>4</v>
      </c>
      <c r="AX713" s="13" t="s">
        <v>83</v>
      </c>
      <c r="AY713" s="156" t="s">
        <v>159</v>
      </c>
    </row>
    <row r="714" spans="2:65" s="1" customFormat="1" ht="21.75" customHeight="1" x14ac:dyDescent="0.2">
      <c r="B714" s="32"/>
      <c r="C714" s="131">
        <v>108</v>
      </c>
      <c r="D714" s="131" t="s">
        <v>161</v>
      </c>
      <c r="E714" s="132" t="s">
        <v>882</v>
      </c>
      <c r="F714" s="133" t="s">
        <v>883</v>
      </c>
      <c r="G714" s="134" t="s">
        <v>164</v>
      </c>
      <c r="H714" s="135">
        <v>8.6010000000000009</v>
      </c>
      <c r="I714" s="136"/>
      <c r="J714" s="137">
        <f>ROUND(I714*H714,2)</f>
        <v>0</v>
      </c>
      <c r="K714" s="133" t="s">
        <v>165</v>
      </c>
      <c r="L714" s="32"/>
      <c r="M714" s="138" t="s">
        <v>19</v>
      </c>
      <c r="N714" s="139" t="s">
        <v>47</v>
      </c>
      <c r="P714" s="140">
        <f>O714*H714</f>
        <v>0</v>
      </c>
      <c r="Q714" s="140">
        <v>1.5399999999999999E-3</v>
      </c>
      <c r="R714" s="140">
        <f>Q714*H714</f>
        <v>1.324554E-2</v>
      </c>
      <c r="S714" s="140">
        <v>0</v>
      </c>
      <c r="T714" s="141">
        <f>S714*H714</f>
        <v>0</v>
      </c>
      <c r="AR714" s="142" t="s">
        <v>261</v>
      </c>
      <c r="AT714" s="142" t="s">
        <v>161</v>
      </c>
      <c r="AU714" s="142" t="s">
        <v>85</v>
      </c>
      <c r="AY714" s="17" t="s">
        <v>159</v>
      </c>
      <c r="BE714" s="143">
        <f>IF(N714="základní",J714,0)</f>
        <v>0</v>
      </c>
      <c r="BF714" s="143">
        <f>IF(N714="snížená",J714,0)</f>
        <v>0</v>
      </c>
      <c r="BG714" s="143">
        <f>IF(N714="zákl. přenesená",J714,0)</f>
        <v>0</v>
      </c>
      <c r="BH714" s="143">
        <f>IF(N714="sníž. přenesená",J714,0)</f>
        <v>0</v>
      </c>
      <c r="BI714" s="143">
        <f>IF(N714="nulová",J714,0)</f>
        <v>0</v>
      </c>
      <c r="BJ714" s="17" t="s">
        <v>83</v>
      </c>
      <c r="BK714" s="143">
        <f>ROUND(I714*H714,2)</f>
        <v>0</v>
      </c>
      <c r="BL714" s="17" t="s">
        <v>261</v>
      </c>
      <c r="BM714" s="142" t="s">
        <v>884</v>
      </c>
    </row>
    <row r="715" spans="2:65" s="1" customFormat="1" x14ac:dyDescent="0.2">
      <c r="B715" s="32"/>
      <c r="C715" s="1" t="s">
        <v>19</v>
      </c>
      <c r="D715" s="144" t="s">
        <v>168</v>
      </c>
      <c r="F715" s="145" t="s">
        <v>885</v>
      </c>
      <c r="I715" s="146"/>
      <c r="L715" s="32"/>
      <c r="M715" s="147"/>
      <c r="T715" s="51"/>
      <c r="AT715" s="17" t="s">
        <v>168</v>
      </c>
      <c r="AU715" s="17" t="s">
        <v>85</v>
      </c>
    </row>
    <row r="716" spans="2:65" s="12" customFormat="1" x14ac:dyDescent="0.2">
      <c r="B716" s="148"/>
      <c r="C716" s="12" t="s">
        <v>19</v>
      </c>
      <c r="D716" s="149" t="s">
        <v>175</v>
      </c>
      <c r="E716" s="150" t="s">
        <v>19</v>
      </c>
      <c r="F716" s="151" t="s">
        <v>272</v>
      </c>
      <c r="H716" s="150" t="s">
        <v>19</v>
      </c>
      <c r="I716" s="152"/>
      <c r="L716" s="148"/>
      <c r="M716" s="153"/>
      <c r="T716" s="154"/>
      <c r="AT716" s="150" t="s">
        <v>175</v>
      </c>
      <c r="AU716" s="150" t="s">
        <v>85</v>
      </c>
      <c r="AV716" s="12" t="s">
        <v>83</v>
      </c>
      <c r="AW716" s="12" t="s">
        <v>36</v>
      </c>
      <c r="AX716" s="12" t="s">
        <v>76</v>
      </c>
      <c r="AY716" s="150" t="s">
        <v>159</v>
      </c>
    </row>
    <row r="717" spans="2:65" s="12" customFormat="1" x14ac:dyDescent="0.2">
      <c r="B717" s="148"/>
      <c r="C717" s="12" t="s">
        <v>19</v>
      </c>
      <c r="D717" s="149" t="s">
        <v>175</v>
      </c>
      <c r="E717" s="150" t="s">
        <v>19</v>
      </c>
      <c r="F717" s="151" t="s">
        <v>273</v>
      </c>
      <c r="H717" s="150" t="s">
        <v>19</v>
      </c>
      <c r="I717" s="152"/>
      <c r="L717" s="148"/>
      <c r="M717" s="153"/>
      <c r="T717" s="154"/>
      <c r="AT717" s="150" t="s">
        <v>175</v>
      </c>
      <c r="AU717" s="150" t="s">
        <v>85</v>
      </c>
      <c r="AV717" s="12" t="s">
        <v>83</v>
      </c>
      <c r="AW717" s="12" t="s">
        <v>36</v>
      </c>
      <c r="AX717" s="12" t="s">
        <v>76</v>
      </c>
      <c r="AY717" s="150" t="s">
        <v>159</v>
      </c>
    </row>
    <row r="718" spans="2:65" s="13" customFormat="1" x14ac:dyDescent="0.2">
      <c r="B718" s="155"/>
      <c r="C718" s="13" t="s">
        <v>19</v>
      </c>
      <c r="D718" s="149" t="s">
        <v>175</v>
      </c>
      <c r="E718" s="156" t="s">
        <v>19</v>
      </c>
      <c r="F718" s="157" t="s">
        <v>886</v>
      </c>
      <c r="H718" s="158">
        <v>8.6010000000000009</v>
      </c>
      <c r="I718" s="159"/>
      <c r="L718" s="155"/>
      <c r="M718" s="160"/>
      <c r="T718" s="161"/>
      <c r="AT718" s="156" t="s">
        <v>175</v>
      </c>
      <c r="AU718" s="156" t="s">
        <v>85</v>
      </c>
      <c r="AV718" s="13" t="s">
        <v>85</v>
      </c>
      <c r="AW718" s="13" t="s">
        <v>36</v>
      </c>
      <c r="AX718" s="13" t="s">
        <v>76</v>
      </c>
      <c r="AY718" s="156" t="s">
        <v>159</v>
      </c>
    </row>
    <row r="719" spans="2:65" s="14" customFormat="1" x14ac:dyDescent="0.2">
      <c r="B719" s="162"/>
      <c r="C719" s="14" t="s">
        <v>19</v>
      </c>
      <c r="D719" s="149" t="s">
        <v>175</v>
      </c>
      <c r="E719" s="163" t="s">
        <v>19</v>
      </c>
      <c r="F719" s="164" t="s">
        <v>179</v>
      </c>
      <c r="H719" s="165">
        <v>8.6010000000000009</v>
      </c>
      <c r="I719" s="166"/>
      <c r="L719" s="162"/>
      <c r="M719" s="167"/>
      <c r="T719" s="168"/>
      <c r="AT719" s="163" t="s">
        <v>175</v>
      </c>
      <c r="AU719" s="163" t="s">
        <v>85</v>
      </c>
      <c r="AV719" s="14" t="s">
        <v>166</v>
      </c>
      <c r="AW719" s="14" t="s">
        <v>36</v>
      </c>
      <c r="AX719" s="14" t="s">
        <v>83</v>
      </c>
      <c r="AY719" s="163" t="s">
        <v>159</v>
      </c>
    </row>
    <row r="720" spans="2:65" s="1" customFormat="1" ht="16.5" customHeight="1" x14ac:dyDescent="0.2">
      <c r="B720" s="32"/>
      <c r="C720" s="170">
        <v>109</v>
      </c>
      <c r="D720" s="170" t="s">
        <v>467</v>
      </c>
      <c r="E720" s="171" t="s">
        <v>865</v>
      </c>
      <c r="F720" s="172" t="s">
        <v>866</v>
      </c>
      <c r="G720" s="173" t="s">
        <v>164</v>
      </c>
      <c r="H720" s="174">
        <v>9.4610000000000003</v>
      </c>
      <c r="I720" s="175"/>
      <c r="J720" s="176">
        <f>ROUND(I720*H720,2)</f>
        <v>0</v>
      </c>
      <c r="K720" s="172" t="s">
        <v>19</v>
      </c>
      <c r="L720" s="177"/>
      <c r="M720" s="178" t="s">
        <v>19</v>
      </c>
      <c r="N720" s="179" t="s">
        <v>47</v>
      </c>
      <c r="P720" s="140">
        <f>O720*H720</f>
        <v>0</v>
      </c>
      <c r="Q720" s="140">
        <v>6.0000000000000001E-3</v>
      </c>
      <c r="R720" s="140">
        <f>Q720*H720</f>
        <v>5.6766000000000004E-2</v>
      </c>
      <c r="S720" s="140">
        <v>0</v>
      </c>
      <c r="T720" s="141">
        <f>S720*H720</f>
        <v>0</v>
      </c>
      <c r="AR720" s="142" t="s">
        <v>381</v>
      </c>
      <c r="AT720" s="142" t="s">
        <v>467</v>
      </c>
      <c r="AU720" s="142" t="s">
        <v>85</v>
      </c>
      <c r="AY720" s="17" t="s">
        <v>159</v>
      </c>
      <c r="BE720" s="143">
        <f>IF(N720="základní",J720,0)</f>
        <v>0</v>
      </c>
      <c r="BF720" s="143">
        <f>IF(N720="snížená",J720,0)</f>
        <v>0</v>
      </c>
      <c r="BG720" s="143">
        <f>IF(N720="zákl. přenesená",J720,0)</f>
        <v>0</v>
      </c>
      <c r="BH720" s="143">
        <f>IF(N720="sníž. přenesená",J720,0)</f>
        <v>0</v>
      </c>
      <c r="BI720" s="143">
        <f>IF(N720="nulová",J720,0)</f>
        <v>0</v>
      </c>
      <c r="BJ720" s="17" t="s">
        <v>83</v>
      </c>
      <c r="BK720" s="143">
        <f>ROUND(I720*H720,2)</f>
        <v>0</v>
      </c>
      <c r="BL720" s="17" t="s">
        <v>261</v>
      </c>
      <c r="BM720" s="142" t="s">
        <v>888</v>
      </c>
    </row>
    <row r="721" spans="2:65" s="13" customFormat="1" x14ac:dyDescent="0.2">
      <c r="B721" s="155"/>
      <c r="C721" s="13" t="s">
        <v>19</v>
      </c>
      <c r="D721" s="149" t="s">
        <v>175</v>
      </c>
      <c r="F721" s="157" t="s">
        <v>889</v>
      </c>
      <c r="H721" s="158">
        <v>9.4610000000000003</v>
      </c>
      <c r="I721" s="159"/>
      <c r="L721" s="155"/>
      <c r="M721" s="160"/>
      <c r="T721" s="161"/>
      <c r="AT721" s="156" t="s">
        <v>175</v>
      </c>
      <c r="AU721" s="156" t="s">
        <v>85</v>
      </c>
      <c r="AV721" s="13" t="s">
        <v>85</v>
      </c>
      <c r="AW721" s="13" t="s">
        <v>4</v>
      </c>
      <c r="AX721" s="13" t="s">
        <v>83</v>
      </c>
      <c r="AY721" s="156" t="s">
        <v>159</v>
      </c>
    </row>
    <row r="722" spans="2:65" s="1" customFormat="1" ht="24.15" customHeight="1" x14ac:dyDescent="0.2">
      <c r="B722" s="32"/>
      <c r="C722" s="131">
        <v>110</v>
      </c>
      <c r="D722" s="131" t="s">
        <v>161</v>
      </c>
      <c r="E722" s="132" t="s">
        <v>891</v>
      </c>
      <c r="F722" s="133" t="s">
        <v>892</v>
      </c>
      <c r="G722" s="134" t="s">
        <v>210</v>
      </c>
      <c r="H722" s="135">
        <v>2.355</v>
      </c>
      <c r="I722" s="136"/>
      <c r="J722" s="137">
        <f>ROUND(I722*H722,2)</f>
        <v>0</v>
      </c>
      <c r="K722" s="133" t="s">
        <v>165</v>
      </c>
      <c r="L722" s="32"/>
      <c r="M722" s="138" t="s">
        <v>19</v>
      </c>
      <c r="N722" s="139" t="s">
        <v>47</v>
      </c>
      <c r="P722" s="140">
        <f>O722*H722</f>
        <v>0</v>
      </c>
      <c r="Q722" s="140">
        <v>0</v>
      </c>
      <c r="R722" s="140">
        <f>Q722*H722</f>
        <v>0</v>
      </c>
      <c r="S722" s="140">
        <v>0</v>
      </c>
      <c r="T722" s="141">
        <f>S722*H722</f>
        <v>0</v>
      </c>
      <c r="AR722" s="142" t="s">
        <v>261</v>
      </c>
      <c r="AT722" s="142" t="s">
        <v>161</v>
      </c>
      <c r="AU722" s="142" t="s">
        <v>85</v>
      </c>
      <c r="AY722" s="17" t="s">
        <v>159</v>
      </c>
      <c r="BE722" s="143">
        <f>IF(N722="základní",J722,0)</f>
        <v>0</v>
      </c>
      <c r="BF722" s="143">
        <f>IF(N722="snížená",J722,0)</f>
        <v>0</v>
      </c>
      <c r="BG722" s="143">
        <f>IF(N722="zákl. přenesená",J722,0)</f>
        <v>0</v>
      </c>
      <c r="BH722" s="143">
        <f>IF(N722="sníž. přenesená",J722,0)</f>
        <v>0</v>
      </c>
      <c r="BI722" s="143">
        <f>IF(N722="nulová",J722,0)</f>
        <v>0</v>
      </c>
      <c r="BJ722" s="17" t="s">
        <v>83</v>
      </c>
      <c r="BK722" s="143">
        <f>ROUND(I722*H722,2)</f>
        <v>0</v>
      </c>
      <c r="BL722" s="17" t="s">
        <v>261</v>
      </c>
      <c r="BM722" s="142" t="s">
        <v>893</v>
      </c>
    </row>
    <row r="723" spans="2:65" s="1" customFormat="1" x14ac:dyDescent="0.2">
      <c r="B723" s="32"/>
      <c r="C723" s="1" t="s">
        <v>19</v>
      </c>
      <c r="D723" s="144" t="s">
        <v>168</v>
      </c>
      <c r="F723" s="145" t="s">
        <v>894</v>
      </c>
      <c r="I723" s="146"/>
      <c r="L723" s="32"/>
      <c r="M723" s="147"/>
      <c r="T723" s="51"/>
      <c r="AT723" s="17" t="s">
        <v>168</v>
      </c>
      <c r="AU723" s="17" t="s">
        <v>85</v>
      </c>
    </row>
    <row r="724" spans="2:65" s="1" customFormat="1" ht="24.15" customHeight="1" x14ac:dyDescent="0.2">
      <c r="B724" s="32"/>
      <c r="C724" s="131">
        <v>111</v>
      </c>
      <c r="D724" s="131" t="s">
        <v>161</v>
      </c>
      <c r="E724" s="132" t="s">
        <v>896</v>
      </c>
      <c r="F724" s="133" t="s">
        <v>897</v>
      </c>
      <c r="G724" s="134" t="s">
        <v>210</v>
      </c>
      <c r="H724" s="135">
        <v>2.355</v>
      </c>
      <c r="I724" s="136"/>
      <c r="J724" s="137">
        <f>ROUND(I724*H724,2)</f>
        <v>0</v>
      </c>
      <c r="K724" s="133" t="s">
        <v>165</v>
      </c>
      <c r="L724" s="32"/>
      <c r="M724" s="138" t="s">
        <v>19</v>
      </c>
      <c r="N724" s="139" t="s">
        <v>47</v>
      </c>
      <c r="P724" s="140">
        <f>O724*H724</f>
        <v>0</v>
      </c>
      <c r="Q724" s="140">
        <v>0</v>
      </c>
      <c r="R724" s="140">
        <f>Q724*H724</f>
        <v>0</v>
      </c>
      <c r="S724" s="140">
        <v>0</v>
      </c>
      <c r="T724" s="141">
        <f>S724*H724</f>
        <v>0</v>
      </c>
      <c r="AR724" s="142" t="s">
        <v>261</v>
      </c>
      <c r="AT724" s="142" t="s">
        <v>161</v>
      </c>
      <c r="AU724" s="142" t="s">
        <v>85</v>
      </c>
      <c r="AY724" s="17" t="s">
        <v>159</v>
      </c>
      <c r="BE724" s="143">
        <f>IF(N724="základní",J724,0)</f>
        <v>0</v>
      </c>
      <c r="BF724" s="143">
        <f>IF(N724="snížená",J724,0)</f>
        <v>0</v>
      </c>
      <c r="BG724" s="143">
        <f>IF(N724="zákl. přenesená",J724,0)</f>
        <v>0</v>
      </c>
      <c r="BH724" s="143">
        <f>IF(N724="sníž. přenesená",J724,0)</f>
        <v>0</v>
      </c>
      <c r="BI724" s="143">
        <f>IF(N724="nulová",J724,0)</f>
        <v>0</v>
      </c>
      <c r="BJ724" s="17" t="s">
        <v>83</v>
      </c>
      <c r="BK724" s="143">
        <f>ROUND(I724*H724,2)</f>
        <v>0</v>
      </c>
      <c r="BL724" s="17" t="s">
        <v>261</v>
      </c>
      <c r="BM724" s="142" t="s">
        <v>898</v>
      </c>
    </row>
    <row r="725" spans="2:65" s="1" customFormat="1" x14ac:dyDescent="0.2">
      <c r="B725" s="32"/>
      <c r="C725" s="1" t="s">
        <v>19</v>
      </c>
      <c r="D725" s="144" t="s">
        <v>168</v>
      </c>
      <c r="F725" s="145" t="s">
        <v>899</v>
      </c>
      <c r="I725" s="146"/>
      <c r="L725" s="32"/>
      <c r="M725" s="147"/>
      <c r="T725" s="51"/>
      <c r="AT725" s="17" t="s">
        <v>168</v>
      </c>
      <c r="AU725" s="17" t="s">
        <v>85</v>
      </c>
    </row>
    <row r="726" spans="2:65" s="11" customFormat="1" ht="22.95" customHeight="1" x14ac:dyDescent="0.25">
      <c r="B726" s="119"/>
      <c r="C726" s="11" t="s">
        <v>19</v>
      </c>
      <c r="D726" s="120" t="s">
        <v>75</v>
      </c>
      <c r="E726" s="129" t="s">
        <v>900</v>
      </c>
      <c r="F726" s="129" t="s">
        <v>901</v>
      </c>
      <c r="I726" s="122"/>
      <c r="J726" s="130">
        <f>BK726</f>
        <v>0</v>
      </c>
      <c r="L726" s="119"/>
      <c r="M726" s="124"/>
      <c r="P726" s="125">
        <f>SUM(P727:P738)</f>
        <v>0</v>
      </c>
      <c r="R726" s="125">
        <f>SUM(R727:R738)</f>
        <v>0</v>
      </c>
      <c r="T726" s="126">
        <f>SUM(T727:T738)</f>
        <v>0.13355</v>
      </c>
      <c r="AR726" s="120" t="s">
        <v>85</v>
      </c>
      <c r="AT726" s="127" t="s">
        <v>75</v>
      </c>
      <c r="AU726" s="127" t="s">
        <v>83</v>
      </c>
      <c r="AY726" s="120" t="s">
        <v>159</v>
      </c>
      <c r="BK726" s="128">
        <f>SUM(BK727:BK738)</f>
        <v>0</v>
      </c>
    </row>
    <row r="727" spans="2:65" s="1" customFormat="1" ht="16.5" customHeight="1" x14ac:dyDescent="0.2">
      <c r="B727" s="32"/>
      <c r="C727" s="131">
        <v>112</v>
      </c>
      <c r="D727" s="131" t="s">
        <v>161</v>
      </c>
      <c r="E727" s="132" t="s">
        <v>903</v>
      </c>
      <c r="F727" s="133" t="s">
        <v>904</v>
      </c>
      <c r="G727" s="134" t="s">
        <v>905</v>
      </c>
      <c r="H727" s="135">
        <v>3</v>
      </c>
      <c r="I727" s="136"/>
      <c r="J727" s="137">
        <f>ROUND(I727*H727,2)</f>
        <v>0</v>
      </c>
      <c r="K727" s="133" t="s">
        <v>165</v>
      </c>
      <c r="L727" s="32"/>
      <c r="M727" s="138" t="s">
        <v>19</v>
      </c>
      <c r="N727" s="139" t="s">
        <v>47</v>
      </c>
      <c r="P727" s="140">
        <f>O727*H727</f>
        <v>0</v>
      </c>
      <c r="Q727" s="140">
        <v>0</v>
      </c>
      <c r="R727" s="140">
        <f>Q727*H727</f>
        <v>0</v>
      </c>
      <c r="S727" s="140">
        <v>1.933E-2</v>
      </c>
      <c r="T727" s="141">
        <f>S727*H727</f>
        <v>5.799E-2</v>
      </c>
      <c r="AR727" s="142" t="s">
        <v>261</v>
      </c>
      <c r="AT727" s="142" t="s">
        <v>161</v>
      </c>
      <c r="AU727" s="142" t="s">
        <v>85</v>
      </c>
      <c r="AY727" s="17" t="s">
        <v>159</v>
      </c>
      <c r="BE727" s="143">
        <f>IF(N727="základní",J727,0)</f>
        <v>0</v>
      </c>
      <c r="BF727" s="143">
        <f>IF(N727="snížená",J727,0)</f>
        <v>0</v>
      </c>
      <c r="BG727" s="143">
        <f>IF(N727="zákl. přenesená",J727,0)</f>
        <v>0</v>
      </c>
      <c r="BH727" s="143">
        <f>IF(N727="sníž. přenesená",J727,0)</f>
        <v>0</v>
      </c>
      <c r="BI727" s="143">
        <f>IF(N727="nulová",J727,0)</f>
        <v>0</v>
      </c>
      <c r="BJ727" s="17" t="s">
        <v>83</v>
      </c>
      <c r="BK727" s="143">
        <f>ROUND(I727*H727,2)</f>
        <v>0</v>
      </c>
      <c r="BL727" s="17" t="s">
        <v>261</v>
      </c>
      <c r="BM727" s="142" t="s">
        <v>906</v>
      </c>
    </row>
    <row r="728" spans="2:65" s="1" customFormat="1" x14ac:dyDescent="0.2">
      <c r="B728" s="32"/>
      <c r="C728" s="1" t="s">
        <v>19</v>
      </c>
      <c r="D728" s="144" t="s">
        <v>168</v>
      </c>
      <c r="F728" s="145" t="s">
        <v>907</v>
      </c>
      <c r="I728" s="146"/>
      <c r="L728" s="32"/>
      <c r="M728" s="147"/>
      <c r="T728" s="51"/>
      <c r="AT728" s="17" t="s">
        <v>168</v>
      </c>
      <c r="AU728" s="17" t="s">
        <v>85</v>
      </c>
    </row>
    <row r="729" spans="2:65" s="1" customFormat="1" ht="16.5" customHeight="1" x14ac:dyDescent="0.2">
      <c r="B729" s="32"/>
      <c r="C729" s="131">
        <v>113</v>
      </c>
      <c r="D729" s="131" t="s">
        <v>161</v>
      </c>
      <c r="E729" s="132" t="s">
        <v>909</v>
      </c>
      <c r="F729" s="133" t="s">
        <v>910</v>
      </c>
      <c r="G729" s="134" t="s">
        <v>905</v>
      </c>
      <c r="H729" s="135">
        <v>3</v>
      </c>
      <c r="I729" s="136"/>
      <c r="J729" s="137">
        <f>ROUND(I729*H729,2)</f>
        <v>0</v>
      </c>
      <c r="K729" s="133" t="s">
        <v>165</v>
      </c>
      <c r="L729" s="32"/>
      <c r="M729" s="138" t="s">
        <v>19</v>
      </c>
      <c r="N729" s="139" t="s">
        <v>47</v>
      </c>
      <c r="P729" s="140">
        <f>O729*H729</f>
        <v>0</v>
      </c>
      <c r="Q729" s="140">
        <v>0</v>
      </c>
      <c r="R729" s="140">
        <f>Q729*H729</f>
        <v>0</v>
      </c>
      <c r="S729" s="140">
        <v>1.72E-2</v>
      </c>
      <c r="T729" s="141">
        <f>S729*H729</f>
        <v>5.16E-2</v>
      </c>
      <c r="AR729" s="142" t="s">
        <v>261</v>
      </c>
      <c r="AT729" s="142" t="s">
        <v>161</v>
      </c>
      <c r="AU729" s="142" t="s">
        <v>85</v>
      </c>
      <c r="AY729" s="17" t="s">
        <v>159</v>
      </c>
      <c r="BE729" s="143">
        <f>IF(N729="základní",J729,0)</f>
        <v>0</v>
      </c>
      <c r="BF729" s="143">
        <f>IF(N729="snížená",J729,0)</f>
        <v>0</v>
      </c>
      <c r="BG729" s="143">
        <f>IF(N729="zákl. přenesená",J729,0)</f>
        <v>0</v>
      </c>
      <c r="BH729" s="143">
        <f>IF(N729="sníž. přenesená",J729,0)</f>
        <v>0</v>
      </c>
      <c r="BI729" s="143">
        <f>IF(N729="nulová",J729,0)</f>
        <v>0</v>
      </c>
      <c r="BJ729" s="17" t="s">
        <v>83</v>
      </c>
      <c r="BK729" s="143">
        <f>ROUND(I729*H729,2)</f>
        <v>0</v>
      </c>
      <c r="BL729" s="17" t="s">
        <v>261</v>
      </c>
      <c r="BM729" s="142" t="s">
        <v>911</v>
      </c>
    </row>
    <row r="730" spans="2:65" s="1" customFormat="1" x14ac:dyDescent="0.2">
      <c r="B730" s="32"/>
      <c r="C730" s="1" t="s">
        <v>19</v>
      </c>
      <c r="D730" s="144" t="s">
        <v>168</v>
      </c>
      <c r="F730" s="145" t="s">
        <v>912</v>
      </c>
      <c r="I730" s="146"/>
      <c r="L730" s="32"/>
      <c r="M730" s="147"/>
      <c r="T730" s="51"/>
      <c r="AT730" s="17" t="s">
        <v>168</v>
      </c>
      <c r="AU730" s="17" t="s">
        <v>85</v>
      </c>
    </row>
    <row r="731" spans="2:65" s="1" customFormat="1" ht="16.5" customHeight="1" x14ac:dyDescent="0.2">
      <c r="B731" s="32"/>
      <c r="C731" s="131">
        <v>114</v>
      </c>
      <c r="D731" s="131" t="s">
        <v>161</v>
      </c>
      <c r="E731" s="132" t="s">
        <v>914</v>
      </c>
      <c r="F731" s="133" t="s">
        <v>915</v>
      </c>
      <c r="G731" s="134" t="s">
        <v>905</v>
      </c>
      <c r="H731" s="135">
        <v>1</v>
      </c>
      <c r="I731" s="136"/>
      <c r="J731" s="137">
        <f>ROUND(I731*H731,2)</f>
        <v>0</v>
      </c>
      <c r="K731" s="133" t="s">
        <v>165</v>
      </c>
      <c r="L731" s="32"/>
      <c r="M731" s="138" t="s">
        <v>19</v>
      </c>
      <c r="N731" s="139" t="s">
        <v>47</v>
      </c>
      <c r="P731" s="140">
        <f>O731*H731</f>
        <v>0</v>
      </c>
      <c r="Q731" s="140">
        <v>0</v>
      </c>
      <c r="R731" s="140">
        <f>Q731*H731</f>
        <v>0</v>
      </c>
      <c r="S731" s="140">
        <v>1.9460000000000002E-2</v>
      </c>
      <c r="T731" s="141">
        <f>S731*H731</f>
        <v>1.9460000000000002E-2</v>
      </c>
      <c r="AR731" s="142" t="s">
        <v>261</v>
      </c>
      <c r="AT731" s="142" t="s">
        <v>161</v>
      </c>
      <c r="AU731" s="142" t="s">
        <v>85</v>
      </c>
      <c r="AY731" s="17" t="s">
        <v>159</v>
      </c>
      <c r="BE731" s="143">
        <f>IF(N731="základní",J731,0)</f>
        <v>0</v>
      </c>
      <c r="BF731" s="143">
        <f>IF(N731="snížená",J731,0)</f>
        <v>0</v>
      </c>
      <c r="BG731" s="143">
        <f>IF(N731="zákl. přenesená",J731,0)</f>
        <v>0</v>
      </c>
      <c r="BH731" s="143">
        <f>IF(N731="sníž. přenesená",J731,0)</f>
        <v>0</v>
      </c>
      <c r="BI731" s="143">
        <f>IF(N731="nulová",J731,0)</f>
        <v>0</v>
      </c>
      <c r="BJ731" s="17" t="s">
        <v>83</v>
      </c>
      <c r="BK731" s="143">
        <f>ROUND(I731*H731,2)</f>
        <v>0</v>
      </c>
      <c r="BL731" s="17" t="s">
        <v>261</v>
      </c>
      <c r="BM731" s="142" t="s">
        <v>916</v>
      </c>
    </row>
    <row r="732" spans="2:65" s="1" customFormat="1" x14ac:dyDescent="0.2">
      <c r="B732" s="32"/>
      <c r="C732" s="1" t="s">
        <v>19</v>
      </c>
      <c r="D732" s="144" t="s">
        <v>168</v>
      </c>
      <c r="F732" s="145" t="s">
        <v>917</v>
      </c>
      <c r="I732" s="146"/>
      <c r="L732" s="32"/>
      <c r="M732" s="147"/>
      <c r="T732" s="51"/>
      <c r="AT732" s="17" t="s">
        <v>168</v>
      </c>
      <c r="AU732" s="17" t="s">
        <v>85</v>
      </c>
    </row>
    <row r="733" spans="2:65" s="1" customFormat="1" ht="24.15" customHeight="1" x14ac:dyDescent="0.2">
      <c r="B733" s="32"/>
      <c r="C733" s="131">
        <v>115</v>
      </c>
      <c r="D733" s="131" t="s">
        <v>161</v>
      </c>
      <c r="E733" s="132" t="s">
        <v>919</v>
      </c>
      <c r="F733" s="133" t="s">
        <v>920</v>
      </c>
      <c r="G733" s="134" t="s">
        <v>210</v>
      </c>
      <c r="H733" s="135">
        <v>0.13400000000000001</v>
      </c>
      <c r="I733" s="136"/>
      <c r="J733" s="137">
        <f>ROUND(I733*H733,2)</f>
        <v>0</v>
      </c>
      <c r="K733" s="133" t="s">
        <v>165</v>
      </c>
      <c r="L733" s="32"/>
      <c r="M733" s="138" t="s">
        <v>19</v>
      </c>
      <c r="N733" s="139" t="s">
        <v>47</v>
      </c>
      <c r="P733" s="140">
        <f>O733*H733</f>
        <v>0</v>
      </c>
      <c r="Q733" s="140">
        <v>0</v>
      </c>
      <c r="R733" s="140">
        <f>Q733*H733</f>
        <v>0</v>
      </c>
      <c r="S733" s="140">
        <v>0</v>
      </c>
      <c r="T733" s="141">
        <f>S733*H733</f>
        <v>0</v>
      </c>
      <c r="AR733" s="142" t="s">
        <v>261</v>
      </c>
      <c r="AT733" s="142" t="s">
        <v>161</v>
      </c>
      <c r="AU733" s="142" t="s">
        <v>85</v>
      </c>
      <c r="AY733" s="17" t="s">
        <v>159</v>
      </c>
      <c r="BE733" s="143">
        <f>IF(N733="základní",J733,0)</f>
        <v>0</v>
      </c>
      <c r="BF733" s="143">
        <f>IF(N733="snížená",J733,0)</f>
        <v>0</v>
      </c>
      <c r="BG733" s="143">
        <f>IF(N733="zákl. přenesená",J733,0)</f>
        <v>0</v>
      </c>
      <c r="BH733" s="143">
        <f>IF(N733="sníž. přenesená",J733,0)</f>
        <v>0</v>
      </c>
      <c r="BI733" s="143">
        <f>IF(N733="nulová",J733,0)</f>
        <v>0</v>
      </c>
      <c r="BJ733" s="17" t="s">
        <v>83</v>
      </c>
      <c r="BK733" s="143">
        <f>ROUND(I733*H733,2)</f>
        <v>0</v>
      </c>
      <c r="BL733" s="17" t="s">
        <v>261</v>
      </c>
      <c r="BM733" s="142" t="s">
        <v>921</v>
      </c>
    </row>
    <row r="734" spans="2:65" s="1" customFormat="1" x14ac:dyDescent="0.2">
      <c r="B734" s="32"/>
      <c r="C734" s="1" t="s">
        <v>19</v>
      </c>
      <c r="D734" s="144" t="s">
        <v>168</v>
      </c>
      <c r="F734" s="145" t="s">
        <v>922</v>
      </c>
      <c r="I734" s="146"/>
      <c r="L734" s="32"/>
      <c r="M734" s="147"/>
      <c r="T734" s="51"/>
      <c r="AT734" s="17" t="s">
        <v>168</v>
      </c>
      <c r="AU734" s="17" t="s">
        <v>85</v>
      </c>
    </row>
    <row r="735" spans="2:65" s="1" customFormat="1" ht="16.5" customHeight="1" x14ac:dyDescent="0.2">
      <c r="B735" s="32"/>
      <c r="C735" s="131">
        <v>116</v>
      </c>
      <c r="D735" s="131" t="s">
        <v>161</v>
      </c>
      <c r="E735" s="132" t="s">
        <v>924</v>
      </c>
      <c r="F735" s="133" t="s">
        <v>925</v>
      </c>
      <c r="G735" s="134" t="s">
        <v>345</v>
      </c>
      <c r="H735" s="135">
        <v>6</v>
      </c>
      <c r="I735" s="136"/>
      <c r="J735" s="137">
        <f>ROUND(I735*H735,2)</f>
        <v>0</v>
      </c>
      <c r="K735" s="133" t="s">
        <v>165</v>
      </c>
      <c r="L735" s="32"/>
      <c r="M735" s="138" t="s">
        <v>19</v>
      </c>
      <c r="N735" s="139" t="s">
        <v>47</v>
      </c>
      <c r="P735" s="140">
        <f>O735*H735</f>
        <v>0</v>
      </c>
      <c r="Q735" s="140">
        <v>0</v>
      </c>
      <c r="R735" s="140">
        <f>Q735*H735</f>
        <v>0</v>
      </c>
      <c r="S735" s="140">
        <v>4.8999999999999998E-4</v>
      </c>
      <c r="T735" s="141">
        <f>S735*H735</f>
        <v>2.9399999999999999E-3</v>
      </c>
      <c r="AR735" s="142" t="s">
        <v>261</v>
      </c>
      <c r="AT735" s="142" t="s">
        <v>161</v>
      </c>
      <c r="AU735" s="142" t="s">
        <v>85</v>
      </c>
      <c r="AY735" s="17" t="s">
        <v>159</v>
      </c>
      <c r="BE735" s="143">
        <f>IF(N735="základní",J735,0)</f>
        <v>0</v>
      </c>
      <c r="BF735" s="143">
        <f>IF(N735="snížená",J735,0)</f>
        <v>0</v>
      </c>
      <c r="BG735" s="143">
        <f>IF(N735="zákl. přenesená",J735,0)</f>
        <v>0</v>
      </c>
      <c r="BH735" s="143">
        <f>IF(N735="sníž. přenesená",J735,0)</f>
        <v>0</v>
      </c>
      <c r="BI735" s="143">
        <f>IF(N735="nulová",J735,0)</f>
        <v>0</v>
      </c>
      <c r="BJ735" s="17" t="s">
        <v>83</v>
      </c>
      <c r="BK735" s="143">
        <f>ROUND(I735*H735,2)</f>
        <v>0</v>
      </c>
      <c r="BL735" s="17" t="s">
        <v>261</v>
      </c>
      <c r="BM735" s="142" t="s">
        <v>926</v>
      </c>
    </row>
    <row r="736" spans="2:65" s="1" customFormat="1" x14ac:dyDescent="0.2">
      <c r="B736" s="32"/>
      <c r="C736" s="1" t="s">
        <v>19</v>
      </c>
      <c r="D736" s="144" t="s">
        <v>168</v>
      </c>
      <c r="F736" s="145" t="s">
        <v>927</v>
      </c>
      <c r="I736" s="146"/>
      <c r="L736" s="32"/>
      <c r="M736" s="147"/>
      <c r="T736" s="51"/>
      <c r="AT736" s="17" t="s">
        <v>168</v>
      </c>
      <c r="AU736" s="17" t="s">
        <v>85</v>
      </c>
    </row>
    <row r="737" spans="2:65" s="1" customFormat="1" ht="16.5" customHeight="1" x14ac:dyDescent="0.2">
      <c r="B737" s="32"/>
      <c r="C737" s="131">
        <v>117</v>
      </c>
      <c r="D737" s="131" t="s">
        <v>161</v>
      </c>
      <c r="E737" s="132" t="s">
        <v>929</v>
      </c>
      <c r="F737" s="133" t="s">
        <v>930</v>
      </c>
      <c r="G737" s="134" t="s">
        <v>905</v>
      </c>
      <c r="H737" s="135">
        <v>1</v>
      </c>
      <c r="I737" s="136"/>
      <c r="J737" s="137">
        <f>ROUND(I737*H737,2)</f>
        <v>0</v>
      </c>
      <c r="K737" s="133" t="s">
        <v>165</v>
      </c>
      <c r="L737" s="32"/>
      <c r="M737" s="138" t="s">
        <v>19</v>
      </c>
      <c r="N737" s="139" t="s">
        <v>47</v>
      </c>
      <c r="P737" s="140">
        <f>O737*H737</f>
        <v>0</v>
      </c>
      <c r="Q737" s="140">
        <v>0</v>
      </c>
      <c r="R737" s="140">
        <f>Q737*H737</f>
        <v>0</v>
      </c>
      <c r="S737" s="140">
        <v>1.56E-3</v>
      </c>
      <c r="T737" s="141">
        <f>S737*H737</f>
        <v>1.56E-3</v>
      </c>
      <c r="AR737" s="142" t="s">
        <v>261</v>
      </c>
      <c r="AT737" s="142" t="s">
        <v>161</v>
      </c>
      <c r="AU737" s="142" t="s">
        <v>85</v>
      </c>
      <c r="AY737" s="17" t="s">
        <v>159</v>
      </c>
      <c r="BE737" s="143">
        <f>IF(N737="základní",J737,0)</f>
        <v>0</v>
      </c>
      <c r="BF737" s="143">
        <f>IF(N737="snížená",J737,0)</f>
        <v>0</v>
      </c>
      <c r="BG737" s="143">
        <f>IF(N737="zákl. přenesená",J737,0)</f>
        <v>0</v>
      </c>
      <c r="BH737" s="143">
        <f>IF(N737="sníž. přenesená",J737,0)</f>
        <v>0</v>
      </c>
      <c r="BI737" s="143">
        <f>IF(N737="nulová",J737,0)</f>
        <v>0</v>
      </c>
      <c r="BJ737" s="17" t="s">
        <v>83</v>
      </c>
      <c r="BK737" s="143">
        <f>ROUND(I737*H737,2)</f>
        <v>0</v>
      </c>
      <c r="BL737" s="17" t="s">
        <v>261</v>
      </c>
      <c r="BM737" s="142" t="s">
        <v>931</v>
      </c>
    </row>
    <row r="738" spans="2:65" s="1" customFormat="1" x14ac:dyDescent="0.2">
      <c r="B738" s="32"/>
      <c r="C738" s="1" t="s">
        <v>19</v>
      </c>
      <c r="D738" s="144" t="s">
        <v>168</v>
      </c>
      <c r="F738" s="145" t="s">
        <v>932</v>
      </c>
      <c r="I738" s="146"/>
      <c r="L738" s="32"/>
      <c r="M738" s="147"/>
      <c r="T738" s="51"/>
      <c r="AT738" s="17" t="s">
        <v>168</v>
      </c>
      <c r="AU738" s="17" t="s">
        <v>85</v>
      </c>
    </row>
    <row r="739" spans="2:65" s="11" customFormat="1" ht="22.95" customHeight="1" x14ac:dyDescent="0.25">
      <c r="B739" s="119"/>
      <c r="C739" s="11" t="s">
        <v>19</v>
      </c>
      <c r="D739" s="120" t="s">
        <v>75</v>
      </c>
      <c r="E739" s="129" t="s">
        <v>933</v>
      </c>
      <c r="F739" s="129" t="s">
        <v>934</v>
      </c>
      <c r="I739" s="122"/>
      <c r="J739" s="130">
        <f>BK739</f>
        <v>0</v>
      </c>
      <c r="L739" s="119"/>
      <c r="M739" s="124"/>
      <c r="P739" s="125">
        <f>SUM(P740:P791)</f>
        <v>0</v>
      </c>
      <c r="R739" s="125">
        <f>SUM(R740:R791)</f>
        <v>2.9864385400000004</v>
      </c>
      <c r="T739" s="126">
        <f>SUM(T740:T791)</f>
        <v>0</v>
      </c>
      <c r="AR739" s="120" t="s">
        <v>85</v>
      </c>
      <c r="AT739" s="127" t="s">
        <v>75</v>
      </c>
      <c r="AU739" s="127" t="s">
        <v>83</v>
      </c>
      <c r="AY739" s="120" t="s">
        <v>159</v>
      </c>
      <c r="BK739" s="128">
        <f>SUM(BK740:BK791)</f>
        <v>0</v>
      </c>
    </row>
    <row r="740" spans="2:65" s="1" customFormat="1" ht="33" customHeight="1" x14ac:dyDescent="0.2">
      <c r="B740" s="32"/>
      <c r="C740" s="131">
        <v>118</v>
      </c>
      <c r="D740" s="131" t="s">
        <v>161</v>
      </c>
      <c r="E740" s="132" t="s">
        <v>936</v>
      </c>
      <c r="F740" s="133" t="s">
        <v>937</v>
      </c>
      <c r="G740" s="134" t="s">
        <v>164</v>
      </c>
      <c r="H740" s="135">
        <v>12.672000000000001</v>
      </c>
      <c r="I740" s="136"/>
      <c r="J740" s="137">
        <f>ROUND(I740*H740,2)</f>
        <v>0</v>
      </c>
      <c r="K740" s="133" t="s">
        <v>165</v>
      </c>
      <c r="L740" s="32"/>
      <c r="M740" s="138" t="s">
        <v>19</v>
      </c>
      <c r="N740" s="139" t="s">
        <v>47</v>
      </c>
      <c r="P740" s="140">
        <f>O740*H740</f>
        <v>0</v>
      </c>
      <c r="Q740" s="140">
        <v>6.1420000000000002E-2</v>
      </c>
      <c r="R740" s="140">
        <f>Q740*H740</f>
        <v>0.77831424000000005</v>
      </c>
      <c r="S740" s="140">
        <v>0</v>
      </c>
      <c r="T740" s="141">
        <f>S740*H740</f>
        <v>0</v>
      </c>
      <c r="AR740" s="142" t="s">
        <v>261</v>
      </c>
      <c r="AT740" s="142" t="s">
        <v>161</v>
      </c>
      <c r="AU740" s="142" t="s">
        <v>85</v>
      </c>
      <c r="AY740" s="17" t="s">
        <v>159</v>
      </c>
      <c r="BE740" s="143">
        <f>IF(N740="základní",J740,0)</f>
        <v>0</v>
      </c>
      <c r="BF740" s="143">
        <f>IF(N740="snížená",J740,0)</f>
        <v>0</v>
      </c>
      <c r="BG740" s="143">
        <f>IF(N740="zákl. přenesená",J740,0)</f>
        <v>0</v>
      </c>
      <c r="BH740" s="143">
        <f>IF(N740="sníž. přenesená",J740,0)</f>
        <v>0</v>
      </c>
      <c r="BI740" s="143">
        <f>IF(N740="nulová",J740,0)</f>
        <v>0</v>
      </c>
      <c r="BJ740" s="17" t="s">
        <v>83</v>
      </c>
      <c r="BK740" s="143">
        <f>ROUND(I740*H740,2)</f>
        <v>0</v>
      </c>
      <c r="BL740" s="17" t="s">
        <v>261</v>
      </c>
      <c r="BM740" s="142" t="s">
        <v>938</v>
      </c>
    </row>
    <row r="741" spans="2:65" s="1" customFormat="1" x14ac:dyDescent="0.2">
      <c r="B741" s="32"/>
      <c r="C741" s="1" t="s">
        <v>19</v>
      </c>
      <c r="D741" s="144" t="s">
        <v>168</v>
      </c>
      <c r="F741" s="145" t="s">
        <v>939</v>
      </c>
      <c r="I741" s="146"/>
      <c r="L741" s="32"/>
      <c r="M741" s="147"/>
      <c r="T741" s="51"/>
      <c r="AT741" s="17" t="s">
        <v>168</v>
      </c>
      <c r="AU741" s="17" t="s">
        <v>85</v>
      </c>
    </row>
    <row r="742" spans="2:65" s="12" customFormat="1" x14ac:dyDescent="0.2">
      <c r="B742" s="148"/>
      <c r="C742" s="12" t="s">
        <v>19</v>
      </c>
      <c r="D742" s="149" t="s">
        <v>175</v>
      </c>
      <c r="E742" s="150" t="s">
        <v>19</v>
      </c>
      <c r="F742" s="151" t="s">
        <v>403</v>
      </c>
      <c r="H742" s="150" t="s">
        <v>19</v>
      </c>
      <c r="I742" s="152"/>
      <c r="L742" s="148"/>
      <c r="M742" s="153"/>
      <c r="T742" s="154"/>
      <c r="AT742" s="150" t="s">
        <v>175</v>
      </c>
      <c r="AU742" s="150" t="s">
        <v>85</v>
      </c>
      <c r="AV742" s="12" t="s">
        <v>83</v>
      </c>
      <c r="AW742" s="12" t="s">
        <v>36</v>
      </c>
      <c r="AX742" s="12" t="s">
        <v>76</v>
      </c>
      <c r="AY742" s="150" t="s">
        <v>159</v>
      </c>
    </row>
    <row r="743" spans="2:65" s="12" customFormat="1" x14ac:dyDescent="0.2">
      <c r="B743" s="148"/>
      <c r="C743" s="12" t="s">
        <v>19</v>
      </c>
      <c r="D743" s="149" t="s">
        <v>175</v>
      </c>
      <c r="E743" s="150" t="s">
        <v>19</v>
      </c>
      <c r="F743" s="151" t="s">
        <v>404</v>
      </c>
      <c r="H743" s="150" t="s">
        <v>19</v>
      </c>
      <c r="I743" s="152"/>
      <c r="L743" s="148"/>
      <c r="M743" s="153"/>
      <c r="T743" s="154"/>
      <c r="AT743" s="150" t="s">
        <v>175</v>
      </c>
      <c r="AU743" s="150" t="s">
        <v>85</v>
      </c>
      <c r="AV743" s="12" t="s">
        <v>83</v>
      </c>
      <c r="AW743" s="12" t="s">
        <v>36</v>
      </c>
      <c r="AX743" s="12" t="s">
        <v>76</v>
      </c>
      <c r="AY743" s="150" t="s">
        <v>159</v>
      </c>
    </row>
    <row r="744" spans="2:65" s="13" customFormat="1" x14ac:dyDescent="0.2">
      <c r="B744" s="155"/>
      <c r="C744" s="13" t="s">
        <v>19</v>
      </c>
      <c r="D744" s="149" t="s">
        <v>175</v>
      </c>
      <c r="E744" s="156" t="s">
        <v>19</v>
      </c>
      <c r="F744" s="157" t="s">
        <v>940</v>
      </c>
      <c r="H744" s="158">
        <v>12.672000000000001</v>
      </c>
      <c r="I744" s="159"/>
      <c r="L744" s="155"/>
      <c r="M744" s="160"/>
      <c r="T744" s="161"/>
      <c r="AT744" s="156" t="s">
        <v>175</v>
      </c>
      <c r="AU744" s="156" t="s">
        <v>85</v>
      </c>
      <c r="AV744" s="13" t="s">
        <v>85</v>
      </c>
      <c r="AW744" s="13" t="s">
        <v>36</v>
      </c>
      <c r="AX744" s="13" t="s">
        <v>76</v>
      </c>
      <c r="AY744" s="156" t="s">
        <v>159</v>
      </c>
    </row>
    <row r="745" spans="2:65" s="14" customFormat="1" x14ac:dyDescent="0.2">
      <c r="B745" s="162"/>
      <c r="C745" s="14" t="s">
        <v>19</v>
      </c>
      <c r="D745" s="149" t="s">
        <v>175</v>
      </c>
      <c r="E745" s="163" t="s">
        <v>19</v>
      </c>
      <c r="F745" s="164" t="s">
        <v>179</v>
      </c>
      <c r="H745" s="165">
        <v>12.672000000000001</v>
      </c>
      <c r="I745" s="166"/>
      <c r="L745" s="162"/>
      <c r="M745" s="167"/>
      <c r="T745" s="168"/>
      <c r="AT745" s="163" t="s">
        <v>175</v>
      </c>
      <c r="AU745" s="163" t="s">
        <v>85</v>
      </c>
      <c r="AV745" s="14" t="s">
        <v>166</v>
      </c>
      <c r="AW745" s="14" t="s">
        <v>36</v>
      </c>
      <c r="AX745" s="14" t="s">
        <v>83</v>
      </c>
      <c r="AY745" s="163" t="s">
        <v>159</v>
      </c>
    </row>
    <row r="746" spans="2:65" s="1" customFormat="1" ht="24.15" customHeight="1" x14ac:dyDescent="0.2">
      <c r="B746" s="32"/>
      <c r="C746" s="131">
        <v>119</v>
      </c>
      <c r="D746" s="131" t="s">
        <v>161</v>
      </c>
      <c r="E746" s="132" t="s">
        <v>942</v>
      </c>
      <c r="F746" s="133" t="s">
        <v>943</v>
      </c>
      <c r="G746" s="134" t="s">
        <v>384</v>
      </c>
      <c r="H746" s="135">
        <v>2.82</v>
      </c>
      <c r="I746" s="136"/>
      <c r="J746" s="137">
        <f>ROUND(I746*H746,2)</f>
        <v>0</v>
      </c>
      <c r="K746" s="133" t="s">
        <v>165</v>
      </c>
      <c r="L746" s="32"/>
      <c r="M746" s="138" t="s">
        <v>19</v>
      </c>
      <c r="N746" s="139" t="s">
        <v>47</v>
      </c>
      <c r="P746" s="140">
        <f>O746*H746</f>
        <v>0</v>
      </c>
      <c r="Q746" s="140">
        <v>9.1E-4</v>
      </c>
      <c r="R746" s="140">
        <f>Q746*H746</f>
        <v>2.5661999999999998E-3</v>
      </c>
      <c r="S746" s="140">
        <v>0</v>
      </c>
      <c r="T746" s="141">
        <f>S746*H746</f>
        <v>0</v>
      </c>
      <c r="AR746" s="142" t="s">
        <v>261</v>
      </c>
      <c r="AT746" s="142" t="s">
        <v>161</v>
      </c>
      <c r="AU746" s="142" t="s">
        <v>85</v>
      </c>
      <c r="AY746" s="17" t="s">
        <v>159</v>
      </c>
      <c r="BE746" s="143">
        <f>IF(N746="základní",J746,0)</f>
        <v>0</v>
      </c>
      <c r="BF746" s="143">
        <f>IF(N746="snížená",J746,0)</f>
        <v>0</v>
      </c>
      <c r="BG746" s="143">
        <f>IF(N746="zákl. přenesená",J746,0)</f>
        <v>0</v>
      </c>
      <c r="BH746" s="143">
        <f>IF(N746="sníž. přenesená",J746,0)</f>
        <v>0</v>
      </c>
      <c r="BI746" s="143">
        <f>IF(N746="nulová",J746,0)</f>
        <v>0</v>
      </c>
      <c r="BJ746" s="17" t="s">
        <v>83</v>
      </c>
      <c r="BK746" s="143">
        <f>ROUND(I746*H746,2)</f>
        <v>0</v>
      </c>
      <c r="BL746" s="17" t="s">
        <v>261</v>
      </c>
      <c r="BM746" s="142" t="s">
        <v>944</v>
      </c>
    </row>
    <row r="747" spans="2:65" s="1" customFormat="1" x14ac:dyDescent="0.2">
      <c r="B747" s="32"/>
      <c r="C747" s="1" t="s">
        <v>19</v>
      </c>
      <c r="D747" s="144" t="s">
        <v>168</v>
      </c>
      <c r="F747" s="145" t="s">
        <v>945</v>
      </c>
      <c r="I747" s="146"/>
      <c r="L747" s="32"/>
      <c r="M747" s="147"/>
      <c r="T747" s="51"/>
      <c r="AT747" s="17" t="s">
        <v>168</v>
      </c>
      <c r="AU747" s="17" t="s">
        <v>85</v>
      </c>
    </row>
    <row r="748" spans="2:65" s="12" customFormat="1" x14ac:dyDescent="0.2">
      <c r="B748" s="148"/>
      <c r="C748" s="12" t="s">
        <v>19</v>
      </c>
      <c r="D748" s="149" t="s">
        <v>175</v>
      </c>
      <c r="E748" s="150" t="s">
        <v>19</v>
      </c>
      <c r="F748" s="151" t="s">
        <v>403</v>
      </c>
      <c r="H748" s="150" t="s">
        <v>19</v>
      </c>
      <c r="I748" s="152"/>
      <c r="L748" s="148"/>
      <c r="M748" s="153"/>
      <c r="T748" s="154"/>
      <c r="AT748" s="150" t="s">
        <v>175</v>
      </c>
      <c r="AU748" s="150" t="s">
        <v>85</v>
      </c>
      <c r="AV748" s="12" t="s">
        <v>83</v>
      </c>
      <c r="AW748" s="12" t="s">
        <v>36</v>
      </c>
      <c r="AX748" s="12" t="s">
        <v>76</v>
      </c>
      <c r="AY748" s="150" t="s">
        <v>159</v>
      </c>
    </row>
    <row r="749" spans="2:65" s="12" customFormat="1" x14ac:dyDescent="0.2">
      <c r="B749" s="148"/>
      <c r="C749" s="12" t="s">
        <v>19</v>
      </c>
      <c r="D749" s="149" t="s">
        <v>175</v>
      </c>
      <c r="E749" s="150" t="s">
        <v>19</v>
      </c>
      <c r="F749" s="151" t="s">
        <v>404</v>
      </c>
      <c r="H749" s="150" t="s">
        <v>19</v>
      </c>
      <c r="I749" s="152"/>
      <c r="L749" s="148"/>
      <c r="M749" s="153"/>
      <c r="T749" s="154"/>
      <c r="AT749" s="150" t="s">
        <v>175</v>
      </c>
      <c r="AU749" s="150" t="s">
        <v>85</v>
      </c>
      <c r="AV749" s="12" t="s">
        <v>83</v>
      </c>
      <c r="AW749" s="12" t="s">
        <v>36</v>
      </c>
      <c r="AX749" s="12" t="s">
        <v>76</v>
      </c>
      <c r="AY749" s="150" t="s">
        <v>159</v>
      </c>
    </row>
    <row r="750" spans="2:65" s="13" customFormat="1" x14ac:dyDescent="0.2">
      <c r="B750" s="155"/>
      <c r="C750" s="13" t="s">
        <v>19</v>
      </c>
      <c r="D750" s="149" t="s">
        <v>175</v>
      </c>
      <c r="E750" s="156" t="s">
        <v>19</v>
      </c>
      <c r="F750" s="157" t="s">
        <v>946</v>
      </c>
      <c r="H750" s="158">
        <v>2.82</v>
      </c>
      <c r="I750" s="159"/>
      <c r="L750" s="155"/>
      <c r="M750" s="160"/>
      <c r="T750" s="161"/>
      <c r="AT750" s="156" t="s">
        <v>175</v>
      </c>
      <c r="AU750" s="156" t="s">
        <v>85</v>
      </c>
      <c r="AV750" s="13" t="s">
        <v>85</v>
      </c>
      <c r="AW750" s="13" t="s">
        <v>36</v>
      </c>
      <c r="AX750" s="13" t="s">
        <v>76</v>
      </c>
      <c r="AY750" s="156" t="s">
        <v>159</v>
      </c>
    </row>
    <row r="751" spans="2:65" s="14" customFormat="1" x14ac:dyDescent="0.2">
      <c r="B751" s="162"/>
      <c r="C751" s="14" t="s">
        <v>19</v>
      </c>
      <c r="D751" s="149" t="s">
        <v>175</v>
      </c>
      <c r="E751" s="163" t="s">
        <v>19</v>
      </c>
      <c r="F751" s="164" t="s">
        <v>179</v>
      </c>
      <c r="H751" s="165">
        <v>2.82</v>
      </c>
      <c r="I751" s="166"/>
      <c r="L751" s="162"/>
      <c r="M751" s="167"/>
      <c r="T751" s="168"/>
      <c r="AT751" s="163" t="s">
        <v>175</v>
      </c>
      <c r="AU751" s="163" t="s">
        <v>85</v>
      </c>
      <c r="AV751" s="14" t="s">
        <v>166</v>
      </c>
      <c r="AW751" s="14" t="s">
        <v>36</v>
      </c>
      <c r="AX751" s="14" t="s">
        <v>83</v>
      </c>
      <c r="AY751" s="163" t="s">
        <v>159</v>
      </c>
    </row>
    <row r="752" spans="2:65" s="1" customFormat="1" ht="24.15" customHeight="1" x14ac:dyDescent="0.2">
      <c r="B752" s="32"/>
      <c r="C752" s="131">
        <v>120</v>
      </c>
      <c r="D752" s="131" t="s">
        <v>161</v>
      </c>
      <c r="E752" s="132" t="s">
        <v>948</v>
      </c>
      <c r="F752" s="133" t="s">
        <v>949</v>
      </c>
      <c r="G752" s="134" t="s">
        <v>164</v>
      </c>
      <c r="H752" s="135">
        <v>12.672000000000001</v>
      </c>
      <c r="I752" s="136"/>
      <c r="J752" s="137">
        <f>ROUND(I752*H752,2)</f>
        <v>0</v>
      </c>
      <c r="K752" s="133" t="s">
        <v>165</v>
      </c>
      <c r="L752" s="32"/>
      <c r="M752" s="138" t="s">
        <v>19</v>
      </c>
      <c r="N752" s="139" t="s">
        <v>47</v>
      </c>
      <c r="P752" s="140">
        <f>O752*H752</f>
        <v>0</v>
      </c>
      <c r="Q752" s="140">
        <v>2.0000000000000001E-4</v>
      </c>
      <c r="R752" s="140">
        <f>Q752*H752</f>
        <v>2.5344000000000005E-3</v>
      </c>
      <c r="S752" s="140">
        <v>0</v>
      </c>
      <c r="T752" s="141">
        <f>S752*H752</f>
        <v>0</v>
      </c>
      <c r="AR752" s="142" t="s">
        <v>261</v>
      </c>
      <c r="AT752" s="142" t="s">
        <v>161</v>
      </c>
      <c r="AU752" s="142" t="s">
        <v>85</v>
      </c>
      <c r="AY752" s="17" t="s">
        <v>159</v>
      </c>
      <c r="BE752" s="143">
        <f>IF(N752="základní",J752,0)</f>
        <v>0</v>
      </c>
      <c r="BF752" s="143">
        <f>IF(N752="snížená",J752,0)</f>
        <v>0</v>
      </c>
      <c r="BG752" s="143">
        <f>IF(N752="zákl. přenesená",J752,0)</f>
        <v>0</v>
      </c>
      <c r="BH752" s="143">
        <f>IF(N752="sníž. přenesená",J752,0)</f>
        <v>0</v>
      </c>
      <c r="BI752" s="143">
        <f>IF(N752="nulová",J752,0)</f>
        <v>0</v>
      </c>
      <c r="BJ752" s="17" t="s">
        <v>83</v>
      </c>
      <c r="BK752" s="143">
        <f>ROUND(I752*H752,2)</f>
        <v>0</v>
      </c>
      <c r="BL752" s="17" t="s">
        <v>261</v>
      </c>
      <c r="BM752" s="142" t="s">
        <v>950</v>
      </c>
    </row>
    <row r="753" spans="2:65" s="1" customFormat="1" x14ac:dyDescent="0.2">
      <c r="B753" s="32"/>
      <c r="C753" s="1" t="s">
        <v>19</v>
      </c>
      <c r="D753" s="144" t="s">
        <v>168</v>
      </c>
      <c r="F753" s="145" t="s">
        <v>951</v>
      </c>
      <c r="I753" s="146"/>
      <c r="L753" s="32"/>
      <c r="M753" s="147"/>
      <c r="T753" s="51"/>
      <c r="AT753" s="17" t="s">
        <v>168</v>
      </c>
      <c r="AU753" s="17" t="s">
        <v>85</v>
      </c>
    </row>
    <row r="754" spans="2:65" s="1" customFormat="1" ht="24.15" customHeight="1" x14ac:dyDescent="0.2">
      <c r="B754" s="32"/>
      <c r="C754" s="131">
        <v>121</v>
      </c>
      <c r="D754" s="131" t="s">
        <v>161</v>
      </c>
      <c r="E754" s="132" t="s">
        <v>953</v>
      </c>
      <c r="F754" s="133" t="s">
        <v>954</v>
      </c>
      <c r="G754" s="134" t="s">
        <v>164</v>
      </c>
      <c r="H754" s="135">
        <v>126.605</v>
      </c>
      <c r="I754" s="136"/>
      <c r="J754" s="137">
        <f>ROUND(I754*H754,2)</f>
        <v>0</v>
      </c>
      <c r="K754" s="133" t="s">
        <v>165</v>
      </c>
      <c r="L754" s="32"/>
      <c r="M754" s="138" t="s">
        <v>19</v>
      </c>
      <c r="N754" s="139" t="s">
        <v>47</v>
      </c>
      <c r="P754" s="140">
        <f>O754*H754</f>
        <v>0</v>
      </c>
      <c r="Q754" s="140">
        <v>1.2200000000000001E-2</v>
      </c>
      <c r="R754" s="140">
        <f>Q754*H754</f>
        <v>1.5445810000000002</v>
      </c>
      <c r="S754" s="140">
        <v>0</v>
      </c>
      <c r="T754" s="141">
        <f>S754*H754</f>
        <v>0</v>
      </c>
      <c r="AR754" s="142" t="s">
        <v>261</v>
      </c>
      <c r="AT754" s="142" t="s">
        <v>161</v>
      </c>
      <c r="AU754" s="142" t="s">
        <v>85</v>
      </c>
      <c r="AY754" s="17" t="s">
        <v>159</v>
      </c>
      <c r="BE754" s="143">
        <f>IF(N754="základní",J754,0)</f>
        <v>0</v>
      </c>
      <c r="BF754" s="143">
        <f>IF(N754="snížená",J754,0)</f>
        <v>0</v>
      </c>
      <c r="BG754" s="143">
        <f>IF(N754="zákl. přenesená",J754,0)</f>
        <v>0</v>
      </c>
      <c r="BH754" s="143">
        <f>IF(N754="sníž. přenesená",J754,0)</f>
        <v>0</v>
      </c>
      <c r="BI754" s="143">
        <f>IF(N754="nulová",J754,0)</f>
        <v>0</v>
      </c>
      <c r="BJ754" s="17" t="s">
        <v>83</v>
      </c>
      <c r="BK754" s="143">
        <f>ROUND(I754*H754,2)</f>
        <v>0</v>
      </c>
      <c r="BL754" s="17" t="s">
        <v>261</v>
      </c>
      <c r="BM754" s="142" t="s">
        <v>955</v>
      </c>
    </row>
    <row r="755" spans="2:65" s="1" customFormat="1" x14ac:dyDescent="0.2">
      <c r="B755" s="32"/>
      <c r="C755" s="1" t="s">
        <v>19</v>
      </c>
      <c r="D755" s="144" t="s">
        <v>168</v>
      </c>
      <c r="F755" s="145" t="s">
        <v>956</v>
      </c>
      <c r="I755" s="146"/>
      <c r="L755" s="32"/>
      <c r="M755" s="147"/>
      <c r="T755" s="51"/>
      <c r="AT755" s="17" t="s">
        <v>168</v>
      </c>
      <c r="AU755" s="17" t="s">
        <v>85</v>
      </c>
    </row>
    <row r="756" spans="2:65" s="12" customFormat="1" x14ac:dyDescent="0.2">
      <c r="B756" s="148"/>
      <c r="C756" s="12" t="s">
        <v>19</v>
      </c>
      <c r="D756" s="149" t="s">
        <v>175</v>
      </c>
      <c r="E756" s="150" t="s">
        <v>19</v>
      </c>
      <c r="F756" s="151" t="s">
        <v>272</v>
      </c>
      <c r="H756" s="150" t="s">
        <v>19</v>
      </c>
      <c r="I756" s="152"/>
      <c r="L756" s="148"/>
      <c r="M756" s="153"/>
      <c r="T756" s="154"/>
      <c r="AT756" s="150" t="s">
        <v>175</v>
      </c>
      <c r="AU756" s="150" t="s">
        <v>85</v>
      </c>
      <c r="AV756" s="12" t="s">
        <v>83</v>
      </c>
      <c r="AW756" s="12" t="s">
        <v>36</v>
      </c>
      <c r="AX756" s="12" t="s">
        <v>76</v>
      </c>
      <c r="AY756" s="150" t="s">
        <v>159</v>
      </c>
    </row>
    <row r="757" spans="2:65" s="12" customFormat="1" x14ac:dyDescent="0.2">
      <c r="B757" s="148"/>
      <c r="C757" s="12" t="s">
        <v>19</v>
      </c>
      <c r="D757" s="149" t="s">
        <v>175</v>
      </c>
      <c r="E757" s="150" t="s">
        <v>19</v>
      </c>
      <c r="F757" s="151" t="s">
        <v>273</v>
      </c>
      <c r="H757" s="150" t="s">
        <v>19</v>
      </c>
      <c r="I757" s="152"/>
      <c r="L757" s="148"/>
      <c r="M757" s="153"/>
      <c r="T757" s="154"/>
      <c r="AT757" s="150" t="s">
        <v>175</v>
      </c>
      <c r="AU757" s="150" t="s">
        <v>85</v>
      </c>
      <c r="AV757" s="12" t="s">
        <v>83</v>
      </c>
      <c r="AW757" s="12" t="s">
        <v>36</v>
      </c>
      <c r="AX757" s="12" t="s">
        <v>76</v>
      </c>
      <c r="AY757" s="150" t="s">
        <v>159</v>
      </c>
    </row>
    <row r="758" spans="2:65" s="13" customFormat="1" x14ac:dyDescent="0.2">
      <c r="B758" s="155"/>
      <c r="C758" s="13" t="s">
        <v>19</v>
      </c>
      <c r="D758" s="149" t="s">
        <v>175</v>
      </c>
      <c r="E758" s="156" t="s">
        <v>19</v>
      </c>
      <c r="F758" s="157" t="s">
        <v>957</v>
      </c>
      <c r="H758" s="158">
        <v>126.605</v>
      </c>
      <c r="I758" s="159"/>
      <c r="L758" s="155"/>
      <c r="M758" s="160"/>
      <c r="T758" s="161"/>
      <c r="AT758" s="156" t="s">
        <v>175</v>
      </c>
      <c r="AU758" s="156" t="s">
        <v>85</v>
      </c>
      <c r="AV758" s="13" t="s">
        <v>85</v>
      </c>
      <c r="AW758" s="13" t="s">
        <v>36</v>
      </c>
      <c r="AX758" s="13" t="s">
        <v>76</v>
      </c>
      <c r="AY758" s="156" t="s">
        <v>159</v>
      </c>
    </row>
    <row r="759" spans="2:65" s="14" customFormat="1" x14ac:dyDescent="0.2">
      <c r="B759" s="162"/>
      <c r="C759" s="14" t="s">
        <v>19</v>
      </c>
      <c r="D759" s="149" t="s">
        <v>175</v>
      </c>
      <c r="E759" s="163" t="s">
        <v>19</v>
      </c>
      <c r="F759" s="164" t="s">
        <v>179</v>
      </c>
      <c r="H759" s="165">
        <v>126.605</v>
      </c>
      <c r="I759" s="166"/>
      <c r="L759" s="162"/>
      <c r="M759" s="167"/>
      <c r="T759" s="168"/>
      <c r="AT759" s="163" t="s">
        <v>175</v>
      </c>
      <c r="AU759" s="163" t="s">
        <v>85</v>
      </c>
      <c r="AV759" s="14" t="s">
        <v>166</v>
      </c>
      <c r="AW759" s="14" t="s">
        <v>36</v>
      </c>
      <c r="AX759" s="14" t="s">
        <v>83</v>
      </c>
      <c r="AY759" s="163" t="s">
        <v>159</v>
      </c>
    </row>
    <row r="760" spans="2:65" s="1" customFormat="1" ht="24.15" customHeight="1" x14ac:dyDescent="0.2">
      <c r="B760" s="32"/>
      <c r="C760" s="131">
        <v>122</v>
      </c>
      <c r="D760" s="131" t="s">
        <v>161</v>
      </c>
      <c r="E760" s="132" t="s">
        <v>958</v>
      </c>
      <c r="F760" s="133" t="s">
        <v>959</v>
      </c>
      <c r="G760" s="134" t="s">
        <v>164</v>
      </c>
      <c r="H760" s="135">
        <v>8.18</v>
      </c>
      <c r="I760" s="136"/>
      <c r="J760" s="137">
        <f>ROUND(I760*H760,2)</f>
        <v>0</v>
      </c>
      <c r="K760" s="133" t="s">
        <v>165</v>
      </c>
      <c r="L760" s="32"/>
      <c r="M760" s="138" t="s">
        <v>19</v>
      </c>
      <c r="N760" s="139" t="s">
        <v>47</v>
      </c>
      <c r="P760" s="140">
        <f>O760*H760</f>
        <v>0</v>
      </c>
      <c r="Q760" s="140">
        <v>3.1189999999999999E-2</v>
      </c>
      <c r="R760" s="140">
        <f>Q760*H760</f>
        <v>0.25513419999999998</v>
      </c>
      <c r="S760" s="140">
        <v>0</v>
      </c>
      <c r="T760" s="141">
        <f>S760*H760</f>
        <v>0</v>
      </c>
      <c r="AR760" s="142" t="s">
        <v>261</v>
      </c>
      <c r="AT760" s="142" t="s">
        <v>161</v>
      </c>
      <c r="AU760" s="142" t="s">
        <v>85</v>
      </c>
      <c r="AY760" s="17" t="s">
        <v>159</v>
      </c>
      <c r="BE760" s="143">
        <f>IF(N760="základní",J760,0)</f>
        <v>0</v>
      </c>
      <c r="BF760" s="143">
        <f>IF(N760="snížená",J760,0)</f>
        <v>0</v>
      </c>
      <c r="BG760" s="143">
        <f>IF(N760="zákl. přenesená",J760,0)</f>
        <v>0</v>
      </c>
      <c r="BH760" s="143">
        <f>IF(N760="sníž. přenesená",J760,0)</f>
        <v>0</v>
      </c>
      <c r="BI760" s="143">
        <f>IF(N760="nulová",J760,0)</f>
        <v>0</v>
      </c>
      <c r="BJ760" s="17" t="s">
        <v>83</v>
      </c>
      <c r="BK760" s="143">
        <f>ROUND(I760*H760,2)</f>
        <v>0</v>
      </c>
      <c r="BL760" s="17" t="s">
        <v>261</v>
      </c>
      <c r="BM760" s="142" t="s">
        <v>960</v>
      </c>
    </row>
    <row r="761" spans="2:65" s="1" customFormat="1" x14ac:dyDescent="0.2">
      <c r="B761" s="32"/>
      <c r="C761" s="1" t="s">
        <v>19</v>
      </c>
      <c r="D761" s="144" t="s">
        <v>168</v>
      </c>
      <c r="F761" s="145" t="s">
        <v>961</v>
      </c>
      <c r="I761" s="146"/>
      <c r="L761" s="32"/>
      <c r="M761" s="147"/>
      <c r="T761" s="51"/>
      <c r="AT761" s="17" t="s">
        <v>168</v>
      </c>
      <c r="AU761" s="17" t="s">
        <v>85</v>
      </c>
    </row>
    <row r="762" spans="2:65" s="12" customFormat="1" x14ac:dyDescent="0.2">
      <c r="B762" s="148"/>
      <c r="C762" s="12" t="s">
        <v>19</v>
      </c>
      <c r="D762" s="149" t="s">
        <v>175</v>
      </c>
      <c r="E762" s="150" t="s">
        <v>19</v>
      </c>
      <c r="F762" s="151" t="s">
        <v>272</v>
      </c>
      <c r="H762" s="150" t="s">
        <v>19</v>
      </c>
      <c r="I762" s="152"/>
      <c r="L762" s="148"/>
      <c r="M762" s="153"/>
      <c r="T762" s="154"/>
      <c r="AT762" s="150" t="s">
        <v>175</v>
      </c>
      <c r="AU762" s="150" t="s">
        <v>85</v>
      </c>
      <c r="AV762" s="12" t="s">
        <v>83</v>
      </c>
      <c r="AW762" s="12" t="s">
        <v>36</v>
      </c>
      <c r="AX762" s="12" t="s">
        <v>76</v>
      </c>
      <c r="AY762" s="150" t="s">
        <v>159</v>
      </c>
    </row>
    <row r="763" spans="2:65" s="12" customFormat="1" x14ac:dyDescent="0.2">
      <c r="B763" s="148"/>
      <c r="C763" s="12" t="s">
        <v>19</v>
      </c>
      <c r="D763" s="149" t="s">
        <v>175</v>
      </c>
      <c r="E763" s="150" t="s">
        <v>19</v>
      </c>
      <c r="F763" s="151" t="s">
        <v>273</v>
      </c>
      <c r="H763" s="150" t="s">
        <v>19</v>
      </c>
      <c r="I763" s="152"/>
      <c r="L763" s="148"/>
      <c r="M763" s="153"/>
      <c r="T763" s="154"/>
      <c r="AT763" s="150" t="s">
        <v>175</v>
      </c>
      <c r="AU763" s="150" t="s">
        <v>85</v>
      </c>
      <c r="AV763" s="12" t="s">
        <v>83</v>
      </c>
      <c r="AW763" s="12" t="s">
        <v>36</v>
      </c>
      <c r="AX763" s="12" t="s">
        <v>76</v>
      </c>
      <c r="AY763" s="150" t="s">
        <v>159</v>
      </c>
    </row>
    <row r="764" spans="2:65" s="13" customFormat="1" x14ac:dyDescent="0.2">
      <c r="B764" s="155"/>
      <c r="C764" s="13" t="s">
        <v>19</v>
      </c>
      <c r="D764" s="149" t="s">
        <v>175</v>
      </c>
      <c r="E764" s="156" t="s">
        <v>19</v>
      </c>
      <c r="F764" s="157" t="s">
        <v>962</v>
      </c>
      <c r="H764" s="158">
        <v>8.18</v>
      </c>
      <c r="I764" s="159"/>
      <c r="L764" s="155"/>
      <c r="M764" s="160"/>
      <c r="T764" s="161"/>
      <c r="AT764" s="156" t="s">
        <v>175</v>
      </c>
      <c r="AU764" s="156" t="s">
        <v>85</v>
      </c>
      <c r="AV764" s="13" t="s">
        <v>85</v>
      </c>
      <c r="AW764" s="13" t="s">
        <v>36</v>
      </c>
      <c r="AX764" s="13" t="s">
        <v>76</v>
      </c>
      <c r="AY764" s="156" t="s">
        <v>159</v>
      </c>
    </row>
    <row r="765" spans="2:65" s="14" customFormat="1" x14ac:dyDescent="0.2">
      <c r="B765" s="162"/>
      <c r="C765" s="14" t="s">
        <v>19</v>
      </c>
      <c r="D765" s="149" t="s">
        <v>175</v>
      </c>
      <c r="E765" s="163" t="s">
        <v>19</v>
      </c>
      <c r="F765" s="164" t="s">
        <v>179</v>
      </c>
      <c r="H765" s="165">
        <v>8.18</v>
      </c>
      <c r="I765" s="166"/>
      <c r="L765" s="162"/>
      <c r="M765" s="167"/>
      <c r="T765" s="168"/>
      <c r="AT765" s="163" t="s">
        <v>175</v>
      </c>
      <c r="AU765" s="163" t="s">
        <v>85</v>
      </c>
      <c r="AV765" s="14" t="s">
        <v>166</v>
      </c>
      <c r="AW765" s="14" t="s">
        <v>36</v>
      </c>
      <c r="AX765" s="14" t="s">
        <v>83</v>
      </c>
      <c r="AY765" s="163" t="s">
        <v>159</v>
      </c>
    </row>
    <row r="766" spans="2:65" s="1" customFormat="1" ht="24.15" customHeight="1" x14ac:dyDescent="0.2">
      <c r="B766" s="32"/>
      <c r="C766" s="131">
        <v>123</v>
      </c>
      <c r="D766" s="131" t="s">
        <v>161</v>
      </c>
      <c r="E766" s="132" t="s">
        <v>964</v>
      </c>
      <c r="F766" s="133" t="s">
        <v>965</v>
      </c>
      <c r="G766" s="134" t="s">
        <v>164</v>
      </c>
      <c r="H766" s="135">
        <v>134.785</v>
      </c>
      <c r="I766" s="136"/>
      <c r="J766" s="137">
        <f>ROUND(I766*H766,2)</f>
        <v>0</v>
      </c>
      <c r="K766" s="133" t="s">
        <v>165</v>
      </c>
      <c r="L766" s="32"/>
      <c r="M766" s="138" t="s">
        <v>19</v>
      </c>
      <c r="N766" s="139" t="s">
        <v>47</v>
      </c>
      <c r="P766" s="140">
        <f>O766*H766</f>
        <v>0</v>
      </c>
      <c r="Q766" s="140">
        <v>1E-4</v>
      </c>
      <c r="R766" s="140">
        <f>Q766*H766</f>
        <v>1.3478500000000001E-2</v>
      </c>
      <c r="S766" s="140">
        <v>0</v>
      </c>
      <c r="T766" s="141">
        <f>S766*H766</f>
        <v>0</v>
      </c>
      <c r="AR766" s="142" t="s">
        <v>261</v>
      </c>
      <c r="AT766" s="142" t="s">
        <v>161</v>
      </c>
      <c r="AU766" s="142" t="s">
        <v>85</v>
      </c>
      <c r="AY766" s="17" t="s">
        <v>159</v>
      </c>
      <c r="BE766" s="143">
        <f>IF(N766="základní",J766,0)</f>
        <v>0</v>
      </c>
      <c r="BF766" s="143">
        <f>IF(N766="snížená",J766,0)</f>
        <v>0</v>
      </c>
      <c r="BG766" s="143">
        <f>IF(N766="zákl. přenesená",J766,0)</f>
        <v>0</v>
      </c>
      <c r="BH766" s="143">
        <f>IF(N766="sníž. přenesená",J766,0)</f>
        <v>0</v>
      </c>
      <c r="BI766" s="143">
        <f>IF(N766="nulová",J766,0)</f>
        <v>0</v>
      </c>
      <c r="BJ766" s="17" t="s">
        <v>83</v>
      </c>
      <c r="BK766" s="143">
        <f>ROUND(I766*H766,2)</f>
        <v>0</v>
      </c>
      <c r="BL766" s="17" t="s">
        <v>261</v>
      </c>
      <c r="BM766" s="142" t="s">
        <v>966</v>
      </c>
    </row>
    <row r="767" spans="2:65" s="1" customFormat="1" x14ac:dyDescent="0.2">
      <c r="B767" s="32"/>
      <c r="C767" s="1" t="s">
        <v>19</v>
      </c>
      <c r="D767" s="144" t="s">
        <v>168</v>
      </c>
      <c r="F767" s="145" t="s">
        <v>967</v>
      </c>
      <c r="I767" s="146"/>
      <c r="L767" s="32"/>
      <c r="M767" s="147"/>
      <c r="T767" s="51"/>
      <c r="AT767" s="17" t="s">
        <v>168</v>
      </c>
      <c r="AU767" s="17" t="s">
        <v>85</v>
      </c>
    </row>
    <row r="768" spans="2:65" s="13" customFormat="1" x14ac:dyDescent="0.2">
      <c r="B768" s="155"/>
      <c r="C768" s="13" t="s">
        <v>19</v>
      </c>
      <c r="D768" s="149" t="s">
        <v>175</v>
      </c>
      <c r="E768" s="156" t="s">
        <v>19</v>
      </c>
      <c r="F768" s="157" t="s">
        <v>968</v>
      </c>
      <c r="H768" s="158">
        <v>134.785</v>
      </c>
      <c r="I768" s="159"/>
      <c r="L768" s="155"/>
      <c r="M768" s="160"/>
      <c r="T768" s="161"/>
      <c r="AT768" s="156" t="s">
        <v>175</v>
      </c>
      <c r="AU768" s="156" t="s">
        <v>85</v>
      </c>
      <c r="AV768" s="13" t="s">
        <v>85</v>
      </c>
      <c r="AW768" s="13" t="s">
        <v>36</v>
      </c>
      <c r="AX768" s="13" t="s">
        <v>76</v>
      </c>
      <c r="AY768" s="156" t="s">
        <v>159</v>
      </c>
    </row>
    <row r="769" spans="2:65" s="14" customFormat="1" x14ac:dyDescent="0.2">
      <c r="B769" s="162"/>
      <c r="C769" s="14" t="s">
        <v>19</v>
      </c>
      <c r="D769" s="149" t="s">
        <v>175</v>
      </c>
      <c r="E769" s="163" t="s">
        <v>19</v>
      </c>
      <c r="F769" s="164" t="s">
        <v>179</v>
      </c>
      <c r="H769" s="165">
        <v>134.785</v>
      </c>
      <c r="I769" s="166"/>
      <c r="L769" s="162"/>
      <c r="M769" s="167"/>
      <c r="T769" s="168"/>
      <c r="AT769" s="163" t="s">
        <v>175</v>
      </c>
      <c r="AU769" s="163" t="s">
        <v>85</v>
      </c>
      <c r="AV769" s="14" t="s">
        <v>166</v>
      </c>
      <c r="AW769" s="14" t="s">
        <v>36</v>
      </c>
      <c r="AX769" s="14" t="s">
        <v>83</v>
      </c>
      <c r="AY769" s="163" t="s">
        <v>159</v>
      </c>
    </row>
    <row r="770" spans="2:65" s="1" customFormat="1" ht="24.15" customHeight="1" x14ac:dyDescent="0.2">
      <c r="B770" s="32"/>
      <c r="C770" s="131">
        <v>124</v>
      </c>
      <c r="D770" s="131" t="s">
        <v>161</v>
      </c>
      <c r="E770" s="132" t="s">
        <v>969</v>
      </c>
      <c r="F770" s="133" t="s">
        <v>970</v>
      </c>
      <c r="G770" s="134" t="s">
        <v>164</v>
      </c>
      <c r="H770" s="135">
        <v>5</v>
      </c>
      <c r="I770" s="136"/>
      <c r="J770" s="137">
        <f>ROUND(I770*H770,2)</f>
        <v>0</v>
      </c>
      <c r="K770" s="133" t="s">
        <v>19</v>
      </c>
      <c r="L770" s="32"/>
      <c r="M770" s="138" t="s">
        <v>19</v>
      </c>
      <c r="N770" s="139" t="s">
        <v>47</v>
      </c>
      <c r="P770" s="140">
        <f>O770*H770</f>
        <v>0</v>
      </c>
      <c r="Q770" s="140">
        <v>7.0099999999999996E-2</v>
      </c>
      <c r="R770" s="140">
        <f>Q770*H770</f>
        <v>0.35049999999999998</v>
      </c>
      <c r="S770" s="140">
        <v>0</v>
      </c>
      <c r="T770" s="141">
        <f>S770*H770</f>
        <v>0</v>
      </c>
      <c r="AR770" s="142" t="s">
        <v>261</v>
      </c>
      <c r="AT770" s="142" t="s">
        <v>161</v>
      </c>
      <c r="AU770" s="142" t="s">
        <v>85</v>
      </c>
      <c r="AY770" s="17" t="s">
        <v>159</v>
      </c>
      <c r="BE770" s="143">
        <f>IF(N770="základní",J770,0)</f>
        <v>0</v>
      </c>
      <c r="BF770" s="143">
        <f>IF(N770="snížená",J770,0)</f>
        <v>0</v>
      </c>
      <c r="BG770" s="143">
        <f>IF(N770="zákl. přenesená",J770,0)</f>
        <v>0</v>
      </c>
      <c r="BH770" s="143">
        <f>IF(N770="sníž. přenesená",J770,0)</f>
        <v>0</v>
      </c>
      <c r="BI770" s="143">
        <f>IF(N770="nulová",J770,0)</f>
        <v>0</v>
      </c>
      <c r="BJ770" s="17" t="s">
        <v>83</v>
      </c>
      <c r="BK770" s="143">
        <f>ROUND(I770*H770,2)</f>
        <v>0</v>
      </c>
      <c r="BL770" s="17" t="s">
        <v>261</v>
      </c>
      <c r="BM770" s="142" t="s">
        <v>971</v>
      </c>
    </row>
    <row r="771" spans="2:65" s="12" customFormat="1" x14ac:dyDescent="0.2">
      <c r="B771" s="148"/>
      <c r="C771" s="12" t="s">
        <v>19</v>
      </c>
      <c r="D771" s="149" t="s">
        <v>175</v>
      </c>
      <c r="E771" s="150" t="s">
        <v>19</v>
      </c>
      <c r="F771" s="151" t="s">
        <v>272</v>
      </c>
      <c r="H771" s="150" t="s">
        <v>19</v>
      </c>
      <c r="I771" s="152"/>
      <c r="L771" s="148"/>
      <c r="M771" s="153"/>
      <c r="T771" s="154"/>
      <c r="AT771" s="150" t="s">
        <v>175</v>
      </c>
      <c r="AU771" s="150" t="s">
        <v>85</v>
      </c>
      <c r="AV771" s="12" t="s">
        <v>83</v>
      </c>
      <c r="AW771" s="12" t="s">
        <v>36</v>
      </c>
      <c r="AX771" s="12" t="s">
        <v>76</v>
      </c>
      <c r="AY771" s="150" t="s">
        <v>159</v>
      </c>
    </row>
    <row r="772" spans="2:65" s="12" customFormat="1" x14ac:dyDescent="0.2">
      <c r="B772" s="148"/>
      <c r="C772" s="12" t="s">
        <v>19</v>
      </c>
      <c r="D772" s="149" t="s">
        <v>175</v>
      </c>
      <c r="E772" s="150" t="s">
        <v>19</v>
      </c>
      <c r="F772" s="151" t="s">
        <v>273</v>
      </c>
      <c r="H772" s="150" t="s">
        <v>19</v>
      </c>
      <c r="I772" s="152"/>
      <c r="L772" s="148"/>
      <c r="M772" s="153"/>
      <c r="T772" s="154"/>
      <c r="AT772" s="150" t="s">
        <v>175</v>
      </c>
      <c r="AU772" s="150" t="s">
        <v>85</v>
      </c>
      <c r="AV772" s="12" t="s">
        <v>83</v>
      </c>
      <c r="AW772" s="12" t="s">
        <v>36</v>
      </c>
      <c r="AX772" s="12" t="s">
        <v>76</v>
      </c>
      <c r="AY772" s="150" t="s">
        <v>159</v>
      </c>
    </row>
    <row r="773" spans="2:65" s="13" customFormat="1" x14ac:dyDescent="0.2">
      <c r="B773" s="155"/>
      <c r="C773" s="13" t="s">
        <v>19</v>
      </c>
      <c r="D773" s="149" t="s">
        <v>175</v>
      </c>
      <c r="E773" s="156" t="s">
        <v>19</v>
      </c>
      <c r="F773" s="157" t="s">
        <v>972</v>
      </c>
      <c r="H773" s="158">
        <v>5</v>
      </c>
      <c r="I773" s="159"/>
      <c r="L773" s="155"/>
      <c r="M773" s="160"/>
      <c r="T773" s="161"/>
      <c r="AT773" s="156" t="s">
        <v>175</v>
      </c>
      <c r="AU773" s="156" t="s">
        <v>85</v>
      </c>
      <c r="AV773" s="13" t="s">
        <v>85</v>
      </c>
      <c r="AW773" s="13" t="s">
        <v>36</v>
      </c>
      <c r="AX773" s="13" t="s">
        <v>76</v>
      </c>
      <c r="AY773" s="156" t="s">
        <v>159</v>
      </c>
    </row>
    <row r="774" spans="2:65" s="14" customFormat="1" x14ac:dyDescent="0.2">
      <c r="B774" s="162"/>
      <c r="C774" s="14" t="s">
        <v>19</v>
      </c>
      <c r="D774" s="149" t="s">
        <v>175</v>
      </c>
      <c r="E774" s="163" t="s">
        <v>19</v>
      </c>
      <c r="F774" s="164" t="s">
        <v>179</v>
      </c>
      <c r="H774" s="165">
        <v>5</v>
      </c>
      <c r="I774" s="166"/>
      <c r="L774" s="162"/>
      <c r="M774" s="167"/>
      <c r="T774" s="168"/>
      <c r="AT774" s="163" t="s">
        <v>175</v>
      </c>
      <c r="AU774" s="163" t="s">
        <v>85</v>
      </c>
      <c r="AV774" s="14" t="s">
        <v>166</v>
      </c>
      <c r="AW774" s="14" t="s">
        <v>36</v>
      </c>
      <c r="AX774" s="14" t="s">
        <v>83</v>
      </c>
      <c r="AY774" s="163" t="s">
        <v>159</v>
      </c>
    </row>
    <row r="775" spans="2:65" s="1" customFormat="1" ht="24.15" customHeight="1" x14ac:dyDescent="0.2">
      <c r="B775" s="32"/>
      <c r="C775" s="131">
        <v>125</v>
      </c>
      <c r="D775" s="131" t="s">
        <v>161</v>
      </c>
      <c r="E775" s="132" t="s">
        <v>974</v>
      </c>
      <c r="F775" s="133" t="s">
        <v>975</v>
      </c>
      <c r="G775" s="134" t="s">
        <v>345</v>
      </c>
      <c r="H775" s="135">
        <v>1</v>
      </c>
      <c r="I775" s="136"/>
      <c r="J775" s="137">
        <f>ROUND(I775*H775,2)</f>
        <v>0</v>
      </c>
      <c r="K775" s="133" t="s">
        <v>165</v>
      </c>
      <c r="L775" s="32"/>
      <c r="M775" s="138" t="s">
        <v>19</v>
      </c>
      <c r="N775" s="139" t="s">
        <v>47</v>
      </c>
      <c r="P775" s="140">
        <f>O775*H775</f>
        <v>0</v>
      </c>
      <c r="Q775" s="140">
        <v>3.0000000000000001E-5</v>
      </c>
      <c r="R775" s="140">
        <f>Q775*H775</f>
        <v>3.0000000000000001E-5</v>
      </c>
      <c r="S775" s="140">
        <v>0</v>
      </c>
      <c r="T775" s="141">
        <f>S775*H775</f>
        <v>0</v>
      </c>
      <c r="AR775" s="142" t="s">
        <v>261</v>
      </c>
      <c r="AT775" s="142" t="s">
        <v>161</v>
      </c>
      <c r="AU775" s="142" t="s">
        <v>85</v>
      </c>
      <c r="AY775" s="17" t="s">
        <v>159</v>
      </c>
      <c r="BE775" s="143">
        <f>IF(N775="základní",J775,0)</f>
        <v>0</v>
      </c>
      <c r="BF775" s="143">
        <f>IF(N775="snížená",J775,0)</f>
        <v>0</v>
      </c>
      <c r="BG775" s="143">
        <f>IF(N775="zákl. přenesená",J775,0)</f>
        <v>0</v>
      </c>
      <c r="BH775" s="143">
        <f>IF(N775="sníž. přenesená",J775,0)</f>
        <v>0</v>
      </c>
      <c r="BI775" s="143">
        <f>IF(N775="nulová",J775,0)</f>
        <v>0</v>
      </c>
      <c r="BJ775" s="17" t="s">
        <v>83</v>
      </c>
      <c r="BK775" s="143">
        <f>ROUND(I775*H775,2)</f>
        <v>0</v>
      </c>
      <c r="BL775" s="17" t="s">
        <v>261</v>
      </c>
      <c r="BM775" s="142" t="s">
        <v>976</v>
      </c>
    </row>
    <row r="776" spans="2:65" s="1" customFormat="1" x14ac:dyDescent="0.2">
      <c r="B776" s="32"/>
      <c r="C776" s="1" t="s">
        <v>19</v>
      </c>
      <c r="D776" s="144" t="s">
        <v>168</v>
      </c>
      <c r="F776" s="145" t="s">
        <v>977</v>
      </c>
      <c r="I776" s="146"/>
      <c r="L776" s="32"/>
      <c r="M776" s="147"/>
      <c r="T776" s="51"/>
      <c r="AT776" s="17" t="s">
        <v>168</v>
      </c>
      <c r="AU776" s="17" t="s">
        <v>85</v>
      </c>
    </row>
    <row r="777" spans="2:65" s="12" customFormat="1" x14ac:dyDescent="0.2">
      <c r="B777" s="148"/>
      <c r="C777" s="12" t="s">
        <v>19</v>
      </c>
      <c r="D777" s="149" t="s">
        <v>175</v>
      </c>
      <c r="E777" s="150" t="s">
        <v>19</v>
      </c>
      <c r="F777" s="151" t="s">
        <v>272</v>
      </c>
      <c r="H777" s="150" t="s">
        <v>19</v>
      </c>
      <c r="I777" s="152"/>
      <c r="L777" s="148"/>
      <c r="M777" s="153"/>
      <c r="T777" s="154"/>
      <c r="AT777" s="150" t="s">
        <v>175</v>
      </c>
      <c r="AU777" s="150" t="s">
        <v>85</v>
      </c>
      <c r="AV777" s="12" t="s">
        <v>83</v>
      </c>
      <c r="AW777" s="12" t="s">
        <v>36</v>
      </c>
      <c r="AX777" s="12" t="s">
        <v>76</v>
      </c>
      <c r="AY777" s="150" t="s">
        <v>159</v>
      </c>
    </row>
    <row r="778" spans="2:65" s="12" customFormat="1" x14ac:dyDescent="0.2">
      <c r="B778" s="148"/>
      <c r="C778" s="12" t="s">
        <v>19</v>
      </c>
      <c r="D778" s="149" t="s">
        <v>175</v>
      </c>
      <c r="E778" s="150" t="s">
        <v>19</v>
      </c>
      <c r="F778" s="151" t="s">
        <v>273</v>
      </c>
      <c r="H778" s="150" t="s">
        <v>19</v>
      </c>
      <c r="I778" s="152"/>
      <c r="L778" s="148"/>
      <c r="M778" s="153"/>
      <c r="T778" s="154"/>
      <c r="AT778" s="150" t="s">
        <v>175</v>
      </c>
      <c r="AU778" s="150" t="s">
        <v>85</v>
      </c>
      <c r="AV778" s="12" t="s">
        <v>83</v>
      </c>
      <c r="AW778" s="12" t="s">
        <v>36</v>
      </c>
      <c r="AX778" s="12" t="s">
        <v>76</v>
      </c>
      <c r="AY778" s="150" t="s">
        <v>159</v>
      </c>
    </row>
    <row r="779" spans="2:65" s="13" customFormat="1" x14ac:dyDescent="0.2">
      <c r="B779" s="155"/>
      <c r="C779" s="13" t="s">
        <v>19</v>
      </c>
      <c r="D779" s="149" t="s">
        <v>175</v>
      </c>
      <c r="E779" s="156" t="s">
        <v>19</v>
      </c>
      <c r="F779" s="157" t="s">
        <v>978</v>
      </c>
      <c r="H779" s="158">
        <v>1</v>
      </c>
      <c r="I779" s="159"/>
      <c r="L779" s="155"/>
      <c r="M779" s="160"/>
      <c r="T779" s="161"/>
      <c r="AT779" s="156" t="s">
        <v>175</v>
      </c>
      <c r="AU779" s="156" t="s">
        <v>85</v>
      </c>
      <c r="AV779" s="13" t="s">
        <v>85</v>
      </c>
      <c r="AW779" s="13" t="s">
        <v>36</v>
      </c>
      <c r="AX779" s="13" t="s">
        <v>76</v>
      </c>
      <c r="AY779" s="156" t="s">
        <v>159</v>
      </c>
    </row>
    <row r="780" spans="2:65" s="14" customFormat="1" x14ac:dyDescent="0.2">
      <c r="B780" s="162"/>
      <c r="C780" s="14" t="s">
        <v>19</v>
      </c>
      <c r="D780" s="149" t="s">
        <v>175</v>
      </c>
      <c r="E780" s="163" t="s">
        <v>19</v>
      </c>
      <c r="F780" s="164" t="s">
        <v>179</v>
      </c>
      <c r="H780" s="165">
        <v>1</v>
      </c>
      <c r="I780" s="166"/>
      <c r="L780" s="162"/>
      <c r="M780" s="167"/>
      <c r="T780" s="168"/>
      <c r="AT780" s="163" t="s">
        <v>175</v>
      </c>
      <c r="AU780" s="163" t="s">
        <v>85</v>
      </c>
      <c r="AV780" s="14" t="s">
        <v>166</v>
      </c>
      <c r="AW780" s="14" t="s">
        <v>36</v>
      </c>
      <c r="AX780" s="14" t="s">
        <v>83</v>
      </c>
      <c r="AY780" s="163" t="s">
        <v>159</v>
      </c>
    </row>
    <row r="781" spans="2:65" s="1" customFormat="1" ht="16.5" customHeight="1" x14ac:dyDescent="0.2">
      <c r="B781" s="32"/>
      <c r="C781" s="170">
        <v>126</v>
      </c>
      <c r="D781" s="170" t="s">
        <v>467</v>
      </c>
      <c r="E781" s="171" t="s">
        <v>979</v>
      </c>
      <c r="F781" s="172" t="s">
        <v>980</v>
      </c>
      <c r="G781" s="173" t="s">
        <v>345</v>
      </c>
      <c r="H781" s="174">
        <v>1</v>
      </c>
      <c r="I781" s="175"/>
      <c r="J781" s="176">
        <f>ROUND(I781*H781,2)</f>
        <v>0</v>
      </c>
      <c r="K781" s="172" t="s">
        <v>165</v>
      </c>
      <c r="L781" s="177"/>
      <c r="M781" s="178" t="s">
        <v>19</v>
      </c>
      <c r="N781" s="179" t="s">
        <v>47</v>
      </c>
      <c r="P781" s="140">
        <f>O781*H781</f>
        <v>0</v>
      </c>
      <c r="Q781" s="140">
        <v>6.0000000000000001E-3</v>
      </c>
      <c r="R781" s="140">
        <f>Q781*H781</f>
        <v>6.0000000000000001E-3</v>
      </c>
      <c r="S781" s="140">
        <v>0</v>
      </c>
      <c r="T781" s="141">
        <f>S781*H781</f>
        <v>0</v>
      </c>
      <c r="AR781" s="142" t="s">
        <v>381</v>
      </c>
      <c r="AT781" s="142" t="s">
        <v>467</v>
      </c>
      <c r="AU781" s="142" t="s">
        <v>85</v>
      </c>
      <c r="AY781" s="17" t="s">
        <v>159</v>
      </c>
      <c r="BE781" s="143">
        <f>IF(N781="základní",J781,0)</f>
        <v>0</v>
      </c>
      <c r="BF781" s="143">
        <f>IF(N781="snížená",J781,0)</f>
        <v>0</v>
      </c>
      <c r="BG781" s="143">
        <f>IF(N781="zákl. přenesená",J781,0)</f>
        <v>0</v>
      </c>
      <c r="BH781" s="143">
        <f>IF(N781="sníž. přenesená",J781,0)</f>
        <v>0</v>
      </c>
      <c r="BI781" s="143">
        <f>IF(N781="nulová",J781,0)</f>
        <v>0</v>
      </c>
      <c r="BJ781" s="17" t="s">
        <v>83</v>
      </c>
      <c r="BK781" s="143">
        <f>ROUND(I781*H781,2)</f>
        <v>0</v>
      </c>
      <c r="BL781" s="17" t="s">
        <v>261</v>
      </c>
      <c r="BM781" s="142" t="s">
        <v>981</v>
      </c>
    </row>
    <row r="782" spans="2:65" s="1" customFormat="1" x14ac:dyDescent="0.2">
      <c r="B782" s="32"/>
      <c r="C782" s="1" t="s">
        <v>19</v>
      </c>
      <c r="D782" s="144" t="s">
        <v>168</v>
      </c>
      <c r="F782" s="145" t="s">
        <v>982</v>
      </c>
      <c r="I782" s="146"/>
      <c r="L782" s="32"/>
      <c r="M782" s="147"/>
      <c r="T782" s="51"/>
      <c r="AT782" s="17" t="s">
        <v>168</v>
      </c>
      <c r="AU782" s="17" t="s">
        <v>85</v>
      </c>
    </row>
    <row r="783" spans="2:65" s="1" customFormat="1" ht="21.75" customHeight="1" x14ac:dyDescent="0.2">
      <c r="B783" s="32"/>
      <c r="C783" s="131">
        <v>127</v>
      </c>
      <c r="D783" s="131" t="s">
        <v>161</v>
      </c>
      <c r="E783" s="132" t="s">
        <v>984</v>
      </c>
      <c r="F783" s="133" t="s">
        <v>985</v>
      </c>
      <c r="G783" s="134" t="s">
        <v>345</v>
      </c>
      <c r="H783" s="135">
        <v>1</v>
      </c>
      <c r="I783" s="136"/>
      <c r="J783" s="137">
        <f>ROUND(I783*H783,2)</f>
        <v>0</v>
      </c>
      <c r="K783" s="133" t="s">
        <v>165</v>
      </c>
      <c r="L783" s="32"/>
      <c r="M783" s="138" t="s">
        <v>19</v>
      </c>
      <c r="N783" s="139" t="s">
        <v>47</v>
      </c>
      <c r="P783" s="140">
        <f>O783*H783</f>
        <v>0</v>
      </c>
      <c r="Q783" s="140">
        <v>2.2000000000000001E-4</v>
      </c>
      <c r="R783" s="140">
        <f>Q783*H783</f>
        <v>2.2000000000000001E-4</v>
      </c>
      <c r="S783" s="140">
        <v>0</v>
      </c>
      <c r="T783" s="141">
        <f>S783*H783</f>
        <v>0</v>
      </c>
      <c r="AR783" s="142" t="s">
        <v>261</v>
      </c>
      <c r="AT783" s="142" t="s">
        <v>161</v>
      </c>
      <c r="AU783" s="142" t="s">
        <v>85</v>
      </c>
      <c r="AY783" s="17" t="s">
        <v>159</v>
      </c>
      <c r="BE783" s="143">
        <f>IF(N783="základní",J783,0)</f>
        <v>0</v>
      </c>
      <c r="BF783" s="143">
        <f>IF(N783="snížená",J783,0)</f>
        <v>0</v>
      </c>
      <c r="BG783" s="143">
        <f>IF(N783="zákl. přenesená",J783,0)</f>
        <v>0</v>
      </c>
      <c r="BH783" s="143">
        <f>IF(N783="sníž. přenesená",J783,0)</f>
        <v>0</v>
      </c>
      <c r="BI783" s="143">
        <f>IF(N783="nulová",J783,0)</f>
        <v>0</v>
      </c>
      <c r="BJ783" s="17" t="s">
        <v>83</v>
      </c>
      <c r="BK783" s="143">
        <f>ROUND(I783*H783,2)</f>
        <v>0</v>
      </c>
      <c r="BL783" s="17" t="s">
        <v>261</v>
      </c>
      <c r="BM783" s="142" t="s">
        <v>986</v>
      </c>
    </row>
    <row r="784" spans="2:65" s="1" customFormat="1" x14ac:dyDescent="0.2">
      <c r="B784" s="32"/>
      <c r="C784" s="1" t="s">
        <v>19</v>
      </c>
      <c r="D784" s="144" t="s">
        <v>168</v>
      </c>
      <c r="F784" s="145" t="s">
        <v>987</v>
      </c>
      <c r="I784" s="146"/>
      <c r="L784" s="32"/>
      <c r="M784" s="147"/>
      <c r="T784" s="51"/>
      <c r="AT784" s="17" t="s">
        <v>168</v>
      </c>
      <c r="AU784" s="17" t="s">
        <v>85</v>
      </c>
    </row>
    <row r="785" spans="2:65" s="1" customFormat="1" ht="24.15" customHeight="1" x14ac:dyDescent="0.2">
      <c r="B785" s="32"/>
      <c r="C785" s="170">
        <v>128</v>
      </c>
      <c r="D785" s="170" t="s">
        <v>467</v>
      </c>
      <c r="E785" s="171" t="s">
        <v>988</v>
      </c>
      <c r="F785" s="172" t="s">
        <v>989</v>
      </c>
      <c r="G785" s="173" t="s">
        <v>345</v>
      </c>
      <c r="H785" s="174">
        <v>1</v>
      </c>
      <c r="I785" s="175"/>
      <c r="J785" s="176">
        <f>ROUND(I785*H785,2)</f>
        <v>0</v>
      </c>
      <c r="K785" s="172" t="s">
        <v>19</v>
      </c>
      <c r="L785" s="177"/>
      <c r="M785" s="178" t="s">
        <v>19</v>
      </c>
      <c r="N785" s="179" t="s">
        <v>47</v>
      </c>
      <c r="P785" s="140">
        <f>O785*H785</f>
        <v>0</v>
      </c>
      <c r="Q785" s="140">
        <v>1.753E-2</v>
      </c>
      <c r="R785" s="140">
        <f>Q785*H785</f>
        <v>1.753E-2</v>
      </c>
      <c r="S785" s="140">
        <v>0</v>
      </c>
      <c r="T785" s="141">
        <f>S785*H785</f>
        <v>0</v>
      </c>
      <c r="AR785" s="142" t="s">
        <v>381</v>
      </c>
      <c r="AT785" s="142" t="s">
        <v>467</v>
      </c>
      <c r="AU785" s="142" t="s">
        <v>85</v>
      </c>
      <c r="AY785" s="17" t="s">
        <v>159</v>
      </c>
      <c r="BE785" s="143">
        <f>IF(N785="základní",J785,0)</f>
        <v>0</v>
      </c>
      <c r="BF785" s="143">
        <f>IF(N785="snížená",J785,0)</f>
        <v>0</v>
      </c>
      <c r="BG785" s="143">
        <f>IF(N785="zákl. přenesená",J785,0)</f>
        <v>0</v>
      </c>
      <c r="BH785" s="143">
        <f>IF(N785="sníž. přenesená",J785,0)</f>
        <v>0</v>
      </c>
      <c r="BI785" s="143">
        <f>IF(N785="nulová",J785,0)</f>
        <v>0</v>
      </c>
      <c r="BJ785" s="17" t="s">
        <v>83</v>
      </c>
      <c r="BK785" s="143">
        <f>ROUND(I785*H785,2)</f>
        <v>0</v>
      </c>
      <c r="BL785" s="17" t="s">
        <v>261</v>
      </c>
      <c r="BM785" s="142" t="s">
        <v>990</v>
      </c>
    </row>
    <row r="786" spans="2:65" s="1" customFormat="1" ht="24.15" customHeight="1" x14ac:dyDescent="0.2">
      <c r="B786" s="32"/>
      <c r="C786" s="131">
        <v>129</v>
      </c>
      <c r="D786" s="131" t="s">
        <v>161</v>
      </c>
      <c r="E786" s="132" t="s">
        <v>992</v>
      </c>
      <c r="F786" s="133" t="s">
        <v>993</v>
      </c>
      <c r="G786" s="134" t="s">
        <v>345</v>
      </c>
      <c r="H786" s="135">
        <v>1</v>
      </c>
      <c r="I786" s="136"/>
      <c r="J786" s="137">
        <f>ROUND(I786*H786,2)</f>
        <v>0</v>
      </c>
      <c r="K786" s="133" t="s">
        <v>165</v>
      </c>
      <c r="L786" s="32"/>
      <c r="M786" s="138" t="s">
        <v>19</v>
      </c>
      <c r="N786" s="139" t="s">
        <v>47</v>
      </c>
      <c r="P786" s="140">
        <f>O786*H786</f>
        <v>0</v>
      </c>
      <c r="Q786" s="140">
        <v>1.555E-2</v>
      </c>
      <c r="R786" s="140">
        <f>Q786*H786</f>
        <v>1.555E-2</v>
      </c>
      <c r="S786" s="140">
        <v>0</v>
      </c>
      <c r="T786" s="141">
        <f>S786*H786</f>
        <v>0</v>
      </c>
      <c r="AR786" s="142" t="s">
        <v>261</v>
      </c>
      <c r="AT786" s="142" t="s">
        <v>161</v>
      </c>
      <c r="AU786" s="142" t="s">
        <v>85</v>
      </c>
      <c r="AY786" s="17" t="s">
        <v>159</v>
      </c>
      <c r="BE786" s="143">
        <f>IF(N786="základní",J786,0)</f>
        <v>0</v>
      </c>
      <c r="BF786" s="143">
        <f>IF(N786="snížená",J786,0)</f>
        <v>0</v>
      </c>
      <c r="BG786" s="143">
        <f>IF(N786="zákl. přenesená",J786,0)</f>
        <v>0</v>
      </c>
      <c r="BH786" s="143">
        <f>IF(N786="sníž. přenesená",J786,0)</f>
        <v>0</v>
      </c>
      <c r="BI786" s="143">
        <f>IF(N786="nulová",J786,0)</f>
        <v>0</v>
      </c>
      <c r="BJ786" s="17" t="s">
        <v>83</v>
      </c>
      <c r="BK786" s="143">
        <f>ROUND(I786*H786,2)</f>
        <v>0</v>
      </c>
      <c r="BL786" s="17" t="s">
        <v>261</v>
      </c>
      <c r="BM786" s="142" t="s">
        <v>994</v>
      </c>
    </row>
    <row r="787" spans="2:65" s="1" customFormat="1" x14ac:dyDescent="0.2">
      <c r="B787" s="32"/>
      <c r="C787" s="1" t="s">
        <v>19</v>
      </c>
      <c r="D787" s="144" t="s">
        <v>168</v>
      </c>
      <c r="F787" s="145" t="s">
        <v>995</v>
      </c>
      <c r="I787" s="146"/>
      <c r="L787" s="32"/>
      <c r="M787" s="147"/>
      <c r="T787" s="51"/>
      <c r="AT787" s="17" t="s">
        <v>168</v>
      </c>
      <c r="AU787" s="17" t="s">
        <v>85</v>
      </c>
    </row>
    <row r="788" spans="2:65" s="1" customFormat="1" ht="37.950000000000003" customHeight="1" x14ac:dyDescent="0.2">
      <c r="B788" s="32"/>
      <c r="C788" s="131">
        <v>130</v>
      </c>
      <c r="D788" s="131" t="s">
        <v>161</v>
      </c>
      <c r="E788" s="132" t="s">
        <v>996</v>
      </c>
      <c r="F788" s="133" t="s">
        <v>997</v>
      </c>
      <c r="G788" s="134" t="s">
        <v>210</v>
      </c>
      <c r="H788" s="135">
        <v>2.9860000000000002</v>
      </c>
      <c r="I788" s="136"/>
      <c r="J788" s="137">
        <f>ROUND(I788*H788,2)</f>
        <v>0</v>
      </c>
      <c r="K788" s="133" t="s">
        <v>165</v>
      </c>
      <c r="L788" s="32"/>
      <c r="M788" s="138" t="s">
        <v>19</v>
      </c>
      <c r="N788" s="139" t="s">
        <v>47</v>
      </c>
      <c r="P788" s="140">
        <f>O788*H788</f>
        <v>0</v>
      </c>
      <c r="Q788" s="140">
        <v>0</v>
      </c>
      <c r="R788" s="140">
        <f>Q788*H788</f>
        <v>0</v>
      </c>
      <c r="S788" s="140">
        <v>0</v>
      </c>
      <c r="T788" s="141">
        <f>S788*H788</f>
        <v>0</v>
      </c>
      <c r="AR788" s="142" t="s">
        <v>261</v>
      </c>
      <c r="AT788" s="142" t="s">
        <v>161</v>
      </c>
      <c r="AU788" s="142" t="s">
        <v>85</v>
      </c>
      <c r="AY788" s="17" t="s">
        <v>159</v>
      </c>
      <c r="BE788" s="143">
        <f>IF(N788="základní",J788,0)</f>
        <v>0</v>
      </c>
      <c r="BF788" s="143">
        <f>IF(N788="snížená",J788,0)</f>
        <v>0</v>
      </c>
      <c r="BG788" s="143">
        <f>IF(N788="zákl. přenesená",J788,0)</f>
        <v>0</v>
      </c>
      <c r="BH788" s="143">
        <f>IF(N788="sníž. přenesená",J788,0)</f>
        <v>0</v>
      </c>
      <c r="BI788" s="143">
        <f>IF(N788="nulová",J788,0)</f>
        <v>0</v>
      </c>
      <c r="BJ788" s="17" t="s">
        <v>83</v>
      </c>
      <c r="BK788" s="143">
        <f>ROUND(I788*H788,2)</f>
        <v>0</v>
      </c>
      <c r="BL788" s="17" t="s">
        <v>261</v>
      </c>
      <c r="BM788" s="142" t="s">
        <v>998</v>
      </c>
    </row>
    <row r="789" spans="2:65" s="1" customFormat="1" x14ac:dyDescent="0.2">
      <c r="B789" s="32"/>
      <c r="C789" s="1" t="s">
        <v>19</v>
      </c>
      <c r="D789" s="144" t="s">
        <v>168</v>
      </c>
      <c r="F789" s="145" t="s">
        <v>999</v>
      </c>
      <c r="I789" s="146"/>
      <c r="L789" s="32"/>
      <c r="M789" s="147"/>
      <c r="T789" s="51"/>
      <c r="AT789" s="17" t="s">
        <v>168</v>
      </c>
      <c r="AU789" s="17" t="s">
        <v>85</v>
      </c>
    </row>
    <row r="790" spans="2:65" s="1" customFormat="1" ht="33" customHeight="1" x14ac:dyDescent="0.2">
      <c r="B790" s="32"/>
      <c r="C790" s="131">
        <v>131</v>
      </c>
      <c r="D790" s="131" t="s">
        <v>161</v>
      </c>
      <c r="E790" s="132" t="s">
        <v>1001</v>
      </c>
      <c r="F790" s="133" t="s">
        <v>1002</v>
      </c>
      <c r="G790" s="134" t="s">
        <v>210</v>
      </c>
      <c r="H790" s="135">
        <v>2.9860000000000002</v>
      </c>
      <c r="I790" s="136"/>
      <c r="J790" s="137">
        <f>ROUND(I790*H790,2)</f>
        <v>0</v>
      </c>
      <c r="K790" s="133" t="s">
        <v>165</v>
      </c>
      <c r="L790" s="32"/>
      <c r="M790" s="138" t="s">
        <v>19</v>
      </c>
      <c r="N790" s="139" t="s">
        <v>47</v>
      </c>
      <c r="P790" s="140">
        <f>O790*H790</f>
        <v>0</v>
      </c>
      <c r="Q790" s="140">
        <v>0</v>
      </c>
      <c r="R790" s="140">
        <f>Q790*H790</f>
        <v>0</v>
      </c>
      <c r="S790" s="140">
        <v>0</v>
      </c>
      <c r="T790" s="141">
        <f>S790*H790</f>
        <v>0</v>
      </c>
      <c r="AR790" s="142" t="s">
        <v>261</v>
      </c>
      <c r="AT790" s="142" t="s">
        <v>161</v>
      </c>
      <c r="AU790" s="142" t="s">
        <v>85</v>
      </c>
      <c r="AY790" s="17" t="s">
        <v>159</v>
      </c>
      <c r="BE790" s="143">
        <f>IF(N790="základní",J790,0)</f>
        <v>0</v>
      </c>
      <c r="BF790" s="143">
        <f>IF(N790="snížená",J790,0)</f>
        <v>0</v>
      </c>
      <c r="BG790" s="143">
        <f>IF(N790="zákl. přenesená",J790,0)</f>
        <v>0</v>
      </c>
      <c r="BH790" s="143">
        <f>IF(N790="sníž. přenesená",J790,0)</f>
        <v>0</v>
      </c>
      <c r="BI790" s="143">
        <f>IF(N790="nulová",J790,0)</f>
        <v>0</v>
      </c>
      <c r="BJ790" s="17" t="s">
        <v>83</v>
      </c>
      <c r="BK790" s="143">
        <f>ROUND(I790*H790,2)</f>
        <v>0</v>
      </c>
      <c r="BL790" s="17" t="s">
        <v>261</v>
      </c>
      <c r="BM790" s="142" t="s">
        <v>1003</v>
      </c>
    </row>
    <row r="791" spans="2:65" s="1" customFormat="1" x14ac:dyDescent="0.2">
      <c r="B791" s="32"/>
      <c r="C791" s="1" t="s">
        <v>19</v>
      </c>
      <c r="D791" s="144" t="s">
        <v>168</v>
      </c>
      <c r="F791" s="145" t="s">
        <v>1004</v>
      </c>
      <c r="I791" s="146"/>
      <c r="L791" s="32"/>
      <c r="M791" s="147"/>
      <c r="T791" s="51"/>
      <c r="AT791" s="17" t="s">
        <v>168</v>
      </c>
      <c r="AU791" s="17" t="s">
        <v>85</v>
      </c>
    </row>
    <row r="792" spans="2:65" s="11" customFormat="1" ht="22.95" customHeight="1" x14ac:dyDescent="0.25">
      <c r="B792" s="119"/>
      <c r="C792" s="11" t="s">
        <v>19</v>
      </c>
      <c r="D792" s="120" t="s">
        <v>75</v>
      </c>
      <c r="E792" s="129" t="s">
        <v>1005</v>
      </c>
      <c r="F792" s="129" t="s">
        <v>1006</v>
      </c>
      <c r="I792" s="122"/>
      <c r="J792" s="130">
        <f>BK792</f>
        <v>0</v>
      </c>
      <c r="L792" s="119"/>
      <c r="M792" s="124"/>
      <c r="P792" s="125">
        <f>SUM(P793:P797)</f>
        <v>0</v>
      </c>
      <c r="R792" s="125">
        <f>SUM(R793:R797)</f>
        <v>0</v>
      </c>
      <c r="T792" s="126">
        <f>SUM(T793:T797)</f>
        <v>4.4254999999999997E-3</v>
      </c>
      <c r="AR792" s="120" t="s">
        <v>85</v>
      </c>
      <c r="AT792" s="127" t="s">
        <v>75</v>
      </c>
      <c r="AU792" s="127" t="s">
        <v>83</v>
      </c>
      <c r="AY792" s="120" t="s">
        <v>159</v>
      </c>
      <c r="BK792" s="128">
        <f>SUM(BK793:BK797)</f>
        <v>0</v>
      </c>
    </row>
    <row r="793" spans="2:65" s="1" customFormat="1" ht="16.5" customHeight="1" x14ac:dyDescent="0.2">
      <c r="B793" s="32"/>
      <c r="C793" s="131">
        <v>132</v>
      </c>
      <c r="D793" s="131" t="s">
        <v>161</v>
      </c>
      <c r="E793" s="132" t="s">
        <v>1007</v>
      </c>
      <c r="F793" s="133" t="s">
        <v>1008</v>
      </c>
      <c r="G793" s="134" t="s">
        <v>384</v>
      </c>
      <c r="H793" s="135">
        <v>2.65</v>
      </c>
      <c r="I793" s="136"/>
      <c r="J793" s="137">
        <f>ROUND(I793*H793,2)</f>
        <v>0</v>
      </c>
      <c r="K793" s="133" t="s">
        <v>165</v>
      </c>
      <c r="L793" s="32"/>
      <c r="M793" s="138" t="s">
        <v>19</v>
      </c>
      <c r="N793" s="139" t="s">
        <v>47</v>
      </c>
      <c r="P793" s="140">
        <f>O793*H793</f>
        <v>0</v>
      </c>
      <c r="Q793" s="140">
        <v>0</v>
      </c>
      <c r="R793" s="140">
        <f>Q793*H793</f>
        <v>0</v>
      </c>
      <c r="S793" s="140">
        <v>1.67E-3</v>
      </c>
      <c r="T793" s="141">
        <f>S793*H793</f>
        <v>4.4254999999999997E-3</v>
      </c>
      <c r="AR793" s="142" t="s">
        <v>261</v>
      </c>
      <c r="AT793" s="142" t="s">
        <v>161</v>
      </c>
      <c r="AU793" s="142" t="s">
        <v>85</v>
      </c>
      <c r="AY793" s="17" t="s">
        <v>159</v>
      </c>
      <c r="BE793" s="143">
        <f>IF(N793="základní",J793,0)</f>
        <v>0</v>
      </c>
      <c r="BF793" s="143">
        <f>IF(N793="snížená",J793,0)</f>
        <v>0</v>
      </c>
      <c r="BG793" s="143">
        <f>IF(N793="zákl. přenesená",J793,0)</f>
        <v>0</v>
      </c>
      <c r="BH793" s="143">
        <f>IF(N793="sníž. přenesená",J793,0)</f>
        <v>0</v>
      </c>
      <c r="BI793" s="143">
        <f>IF(N793="nulová",J793,0)</f>
        <v>0</v>
      </c>
      <c r="BJ793" s="17" t="s">
        <v>83</v>
      </c>
      <c r="BK793" s="143">
        <f>ROUND(I793*H793,2)</f>
        <v>0</v>
      </c>
      <c r="BL793" s="17" t="s">
        <v>261</v>
      </c>
      <c r="BM793" s="142" t="s">
        <v>1009</v>
      </c>
    </row>
    <row r="794" spans="2:65" s="1" customFormat="1" x14ac:dyDescent="0.2">
      <c r="B794" s="32"/>
      <c r="C794" s="1" t="s">
        <v>19</v>
      </c>
      <c r="D794" s="144" t="s">
        <v>168</v>
      </c>
      <c r="F794" s="145" t="s">
        <v>1010</v>
      </c>
      <c r="I794" s="146"/>
      <c r="L794" s="32"/>
      <c r="M794" s="147"/>
      <c r="T794" s="51"/>
      <c r="AT794" s="17" t="s">
        <v>168</v>
      </c>
      <c r="AU794" s="17" t="s">
        <v>85</v>
      </c>
    </row>
    <row r="795" spans="2:65" s="12" customFormat="1" x14ac:dyDescent="0.2">
      <c r="B795" s="148"/>
      <c r="C795" s="12" t="s">
        <v>19</v>
      </c>
      <c r="D795" s="149" t="s">
        <v>175</v>
      </c>
      <c r="E795" s="150" t="s">
        <v>19</v>
      </c>
      <c r="F795" s="151" t="s">
        <v>700</v>
      </c>
      <c r="H795" s="150" t="s">
        <v>19</v>
      </c>
      <c r="I795" s="152"/>
      <c r="L795" s="148"/>
      <c r="M795" s="153"/>
      <c r="T795" s="154"/>
      <c r="AT795" s="150" t="s">
        <v>175</v>
      </c>
      <c r="AU795" s="150" t="s">
        <v>85</v>
      </c>
      <c r="AV795" s="12" t="s">
        <v>83</v>
      </c>
      <c r="AW795" s="12" t="s">
        <v>36</v>
      </c>
      <c r="AX795" s="12" t="s">
        <v>76</v>
      </c>
      <c r="AY795" s="150" t="s">
        <v>159</v>
      </c>
    </row>
    <row r="796" spans="2:65" s="13" customFormat="1" x14ac:dyDescent="0.2">
      <c r="B796" s="155"/>
      <c r="C796" s="13" t="s">
        <v>19</v>
      </c>
      <c r="D796" s="149" t="s">
        <v>175</v>
      </c>
      <c r="E796" s="156" t="s">
        <v>19</v>
      </c>
      <c r="F796" s="157" t="s">
        <v>1011</v>
      </c>
      <c r="H796" s="158">
        <v>2.65</v>
      </c>
      <c r="I796" s="159"/>
      <c r="L796" s="155"/>
      <c r="M796" s="160"/>
      <c r="T796" s="161"/>
      <c r="AT796" s="156" t="s">
        <v>175</v>
      </c>
      <c r="AU796" s="156" t="s">
        <v>85</v>
      </c>
      <c r="AV796" s="13" t="s">
        <v>85</v>
      </c>
      <c r="AW796" s="13" t="s">
        <v>36</v>
      </c>
      <c r="AX796" s="13" t="s">
        <v>76</v>
      </c>
      <c r="AY796" s="156" t="s">
        <v>159</v>
      </c>
    </row>
    <row r="797" spans="2:65" s="14" customFormat="1" x14ac:dyDescent="0.2">
      <c r="B797" s="162"/>
      <c r="C797" s="14" t="s">
        <v>19</v>
      </c>
      <c r="D797" s="149" t="s">
        <v>175</v>
      </c>
      <c r="E797" s="163" t="s">
        <v>19</v>
      </c>
      <c r="F797" s="164" t="s">
        <v>179</v>
      </c>
      <c r="H797" s="165">
        <v>2.65</v>
      </c>
      <c r="I797" s="166"/>
      <c r="L797" s="162"/>
      <c r="M797" s="167"/>
      <c r="T797" s="168"/>
      <c r="AT797" s="163" t="s">
        <v>175</v>
      </c>
      <c r="AU797" s="163" t="s">
        <v>85</v>
      </c>
      <c r="AV797" s="14" t="s">
        <v>166</v>
      </c>
      <c r="AW797" s="14" t="s">
        <v>36</v>
      </c>
      <c r="AX797" s="14" t="s">
        <v>83</v>
      </c>
      <c r="AY797" s="163" t="s">
        <v>159</v>
      </c>
    </row>
    <row r="798" spans="2:65" s="11" customFormat="1" ht="22.95" customHeight="1" x14ac:dyDescent="0.25">
      <c r="B798" s="119"/>
      <c r="C798" s="11" t="s">
        <v>19</v>
      </c>
      <c r="D798" s="120" t="s">
        <v>75</v>
      </c>
      <c r="E798" s="129" t="s">
        <v>1012</v>
      </c>
      <c r="F798" s="129" t="s">
        <v>1013</v>
      </c>
      <c r="I798" s="122"/>
      <c r="J798" s="130">
        <f>BK798</f>
        <v>0</v>
      </c>
      <c r="L798" s="119"/>
      <c r="M798" s="124"/>
      <c r="P798" s="125">
        <f>SUM(P799:P823)</f>
        <v>0</v>
      </c>
      <c r="R798" s="125">
        <f>SUM(R799:R823)</f>
        <v>0.48352250000000008</v>
      </c>
      <c r="T798" s="126">
        <f>SUM(T799:T823)</f>
        <v>5.0000000000000001E-3</v>
      </c>
      <c r="AR798" s="120" t="s">
        <v>85</v>
      </c>
      <c r="AT798" s="127" t="s">
        <v>75</v>
      </c>
      <c r="AU798" s="127" t="s">
        <v>83</v>
      </c>
      <c r="AY798" s="120" t="s">
        <v>159</v>
      </c>
      <c r="BK798" s="128">
        <f>SUM(BK799:BK823)</f>
        <v>0</v>
      </c>
    </row>
    <row r="799" spans="2:65" s="1" customFormat="1" ht="16.5" customHeight="1" x14ac:dyDescent="0.2">
      <c r="B799" s="32"/>
      <c r="C799" s="131">
        <v>133</v>
      </c>
      <c r="D799" s="131" t="s">
        <v>161</v>
      </c>
      <c r="E799" s="132" t="s">
        <v>1015</v>
      </c>
      <c r="F799" s="133" t="s">
        <v>1016</v>
      </c>
      <c r="G799" s="134" t="s">
        <v>345</v>
      </c>
      <c r="H799" s="135">
        <v>1</v>
      </c>
      <c r="I799" s="136"/>
      <c r="J799" s="137">
        <f>ROUND(I799*H799,2)</f>
        <v>0</v>
      </c>
      <c r="K799" s="133" t="s">
        <v>19</v>
      </c>
      <c r="L799" s="32"/>
      <c r="M799" s="138" t="s">
        <v>19</v>
      </c>
      <c r="N799" s="139" t="s">
        <v>47</v>
      </c>
      <c r="P799" s="140">
        <f>O799*H799</f>
        <v>0</v>
      </c>
      <c r="Q799" s="140">
        <v>0.45</v>
      </c>
      <c r="R799" s="140">
        <f>Q799*H799</f>
        <v>0.45</v>
      </c>
      <c r="S799" s="140">
        <v>0</v>
      </c>
      <c r="T799" s="141">
        <f>S799*H799</f>
        <v>0</v>
      </c>
      <c r="AR799" s="142" t="s">
        <v>261</v>
      </c>
      <c r="AT799" s="142" t="s">
        <v>161</v>
      </c>
      <c r="AU799" s="142" t="s">
        <v>85</v>
      </c>
      <c r="AY799" s="17" t="s">
        <v>159</v>
      </c>
      <c r="BE799" s="143">
        <f>IF(N799="základní",J799,0)</f>
        <v>0</v>
      </c>
      <c r="BF799" s="143">
        <f>IF(N799="snížená",J799,0)</f>
        <v>0</v>
      </c>
      <c r="BG799" s="143">
        <f>IF(N799="zákl. přenesená",J799,0)</f>
        <v>0</v>
      </c>
      <c r="BH799" s="143">
        <f>IF(N799="sníž. přenesená",J799,0)</f>
        <v>0</v>
      </c>
      <c r="BI799" s="143">
        <f>IF(N799="nulová",J799,0)</f>
        <v>0</v>
      </c>
      <c r="BJ799" s="17" t="s">
        <v>83</v>
      </c>
      <c r="BK799" s="143">
        <f>ROUND(I799*H799,2)</f>
        <v>0</v>
      </c>
      <c r="BL799" s="17" t="s">
        <v>261</v>
      </c>
      <c r="BM799" s="142" t="s">
        <v>1017</v>
      </c>
    </row>
    <row r="800" spans="2:65" s="1" customFormat="1" ht="16.5" customHeight="1" x14ac:dyDescent="0.2">
      <c r="B800" s="32"/>
      <c r="C800" s="131">
        <v>134</v>
      </c>
      <c r="D800" s="131" t="s">
        <v>161</v>
      </c>
      <c r="E800" s="132" t="s">
        <v>1018</v>
      </c>
      <c r="F800" s="133" t="s">
        <v>1019</v>
      </c>
      <c r="G800" s="134" t="s">
        <v>345</v>
      </c>
      <c r="H800" s="135">
        <v>1</v>
      </c>
      <c r="I800" s="136"/>
      <c r="J800" s="137">
        <f>ROUND(I800*H800,2)</f>
        <v>0</v>
      </c>
      <c r="K800" s="133" t="s">
        <v>165</v>
      </c>
      <c r="L800" s="32"/>
      <c r="M800" s="138" t="s">
        <v>19</v>
      </c>
      <c r="N800" s="139" t="s">
        <v>47</v>
      </c>
      <c r="P800" s="140">
        <f>O800*H800</f>
        <v>0</v>
      </c>
      <c r="Q800" s="140">
        <v>0</v>
      </c>
      <c r="R800" s="140">
        <f>Q800*H800</f>
        <v>0</v>
      </c>
      <c r="S800" s="140">
        <v>5.0000000000000001E-3</v>
      </c>
      <c r="T800" s="141">
        <f>S800*H800</f>
        <v>5.0000000000000001E-3</v>
      </c>
      <c r="AR800" s="142" t="s">
        <v>261</v>
      </c>
      <c r="AT800" s="142" t="s">
        <v>161</v>
      </c>
      <c r="AU800" s="142" t="s">
        <v>85</v>
      </c>
      <c r="AY800" s="17" t="s">
        <v>159</v>
      </c>
      <c r="BE800" s="143">
        <f>IF(N800="základní",J800,0)</f>
        <v>0</v>
      </c>
      <c r="BF800" s="143">
        <f>IF(N800="snížená",J800,0)</f>
        <v>0</v>
      </c>
      <c r="BG800" s="143">
        <f>IF(N800="zákl. přenesená",J800,0)</f>
        <v>0</v>
      </c>
      <c r="BH800" s="143">
        <f>IF(N800="sníž. přenesená",J800,0)</f>
        <v>0</v>
      </c>
      <c r="BI800" s="143">
        <f>IF(N800="nulová",J800,0)</f>
        <v>0</v>
      </c>
      <c r="BJ800" s="17" t="s">
        <v>83</v>
      </c>
      <c r="BK800" s="143">
        <f>ROUND(I800*H800,2)</f>
        <v>0</v>
      </c>
      <c r="BL800" s="17" t="s">
        <v>261</v>
      </c>
      <c r="BM800" s="142" t="s">
        <v>1020</v>
      </c>
    </row>
    <row r="801" spans="2:65" s="1" customFormat="1" x14ac:dyDescent="0.2">
      <c r="B801" s="32"/>
      <c r="C801" s="1" t="s">
        <v>19</v>
      </c>
      <c r="D801" s="144" t="s">
        <v>168</v>
      </c>
      <c r="F801" s="145" t="s">
        <v>1021</v>
      </c>
      <c r="I801" s="146"/>
      <c r="L801" s="32"/>
      <c r="M801" s="147"/>
      <c r="T801" s="51"/>
      <c r="AT801" s="17" t="s">
        <v>168</v>
      </c>
      <c r="AU801" s="17" t="s">
        <v>85</v>
      </c>
    </row>
    <row r="802" spans="2:65" s="12" customFormat="1" x14ac:dyDescent="0.2">
      <c r="B802" s="148"/>
      <c r="C802" s="12" t="s">
        <v>19</v>
      </c>
      <c r="D802" s="149" t="s">
        <v>175</v>
      </c>
      <c r="E802" s="150" t="s">
        <v>19</v>
      </c>
      <c r="F802" s="151" t="s">
        <v>700</v>
      </c>
      <c r="H802" s="150" t="s">
        <v>19</v>
      </c>
      <c r="I802" s="152"/>
      <c r="L802" s="148"/>
      <c r="M802" s="153"/>
      <c r="T802" s="154"/>
      <c r="AT802" s="150" t="s">
        <v>175</v>
      </c>
      <c r="AU802" s="150" t="s">
        <v>85</v>
      </c>
      <c r="AV802" s="12" t="s">
        <v>83</v>
      </c>
      <c r="AW802" s="12" t="s">
        <v>36</v>
      </c>
      <c r="AX802" s="12" t="s">
        <v>76</v>
      </c>
      <c r="AY802" s="150" t="s">
        <v>159</v>
      </c>
    </row>
    <row r="803" spans="2:65" s="12" customFormat="1" x14ac:dyDescent="0.2">
      <c r="B803" s="148"/>
      <c r="C803" s="12" t="s">
        <v>19</v>
      </c>
      <c r="D803" s="149" t="s">
        <v>175</v>
      </c>
      <c r="E803" s="150" t="s">
        <v>19</v>
      </c>
      <c r="F803" s="151" t="s">
        <v>294</v>
      </c>
      <c r="H803" s="150" t="s">
        <v>19</v>
      </c>
      <c r="I803" s="152"/>
      <c r="L803" s="148"/>
      <c r="M803" s="153"/>
      <c r="T803" s="154"/>
      <c r="AT803" s="150" t="s">
        <v>175</v>
      </c>
      <c r="AU803" s="150" t="s">
        <v>85</v>
      </c>
      <c r="AV803" s="12" t="s">
        <v>83</v>
      </c>
      <c r="AW803" s="12" t="s">
        <v>36</v>
      </c>
      <c r="AX803" s="12" t="s">
        <v>76</v>
      </c>
      <c r="AY803" s="150" t="s">
        <v>159</v>
      </c>
    </row>
    <row r="804" spans="2:65" s="13" customFormat="1" x14ac:dyDescent="0.2">
      <c r="B804" s="155"/>
      <c r="C804" s="13" t="s">
        <v>19</v>
      </c>
      <c r="D804" s="149" t="s">
        <v>175</v>
      </c>
      <c r="E804" s="156" t="s">
        <v>19</v>
      </c>
      <c r="F804" s="157" t="s">
        <v>785</v>
      </c>
      <c r="H804" s="158">
        <v>1</v>
      </c>
      <c r="I804" s="159"/>
      <c r="L804" s="155"/>
      <c r="M804" s="160"/>
      <c r="T804" s="161"/>
      <c r="AT804" s="156" t="s">
        <v>175</v>
      </c>
      <c r="AU804" s="156" t="s">
        <v>85</v>
      </c>
      <c r="AV804" s="13" t="s">
        <v>85</v>
      </c>
      <c r="AW804" s="13" t="s">
        <v>36</v>
      </c>
      <c r="AX804" s="13" t="s">
        <v>76</v>
      </c>
      <c r="AY804" s="156" t="s">
        <v>159</v>
      </c>
    </row>
    <row r="805" spans="2:65" s="14" customFormat="1" x14ac:dyDescent="0.2">
      <c r="B805" s="162"/>
      <c r="C805" s="14" t="s">
        <v>19</v>
      </c>
      <c r="D805" s="149" t="s">
        <v>175</v>
      </c>
      <c r="E805" s="163" t="s">
        <v>19</v>
      </c>
      <c r="F805" s="164" t="s">
        <v>179</v>
      </c>
      <c r="H805" s="165">
        <v>1</v>
      </c>
      <c r="I805" s="166"/>
      <c r="L805" s="162"/>
      <c r="M805" s="167"/>
      <c r="T805" s="168"/>
      <c r="AT805" s="163" t="s">
        <v>175</v>
      </c>
      <c r="AU805" s="163" t="s">
        <v>85</v>
      </c>
      <c r="AV805" s="14" t="s">
        <v>166</v>
      </c>
      <c r="AW805" s="14" t="s">
        <v>36</v>
      </c>
      <c r="AX805" s="14" t="s">
        <v>83</v>
      </c>
      <c r="AY805" s="163" t="s">
        <v>159</v>
      </c>
    </row>
    <row r="806" spans="2:65" s="1" customFormat="1" ht="24.15" customHeight="1" x14ac:dyDescent="0.2">
      <c r="B806" s="32"/>
      <c r="C806" s="131">
        <v>135</v>
      </c>
      <c r="D806" s="131" t="s">
        <v>161</v>
      </c>
      <c r="E806" s="132" t="s">
        <v>1023</v>
      </c>
      <c r="F806" s="133" t="s">
        <v>1024</v>
      </c>
      <c r="G806" s="134" t="s">
        <v>384</v>
      </c>
      <c r="H806" s="135">
        <v>10.75</v>
      </c>
      <c r="I806" s="136"/>
      <c r="J806" s="137">
        <f>ROUND(I806*H806,2)</f>
        <v>0</v>
      </c>
      <c r="K806" s="133" t="s">
        <v>165</v>
      </c>
      <c r="L806" s="32"/>
      <c r="M806" s="138" t="s">
        <v>19</v>
      </c>
      <c r="N806" s="139" t="s">
        <v>47</v>
      </c>
      <c r="P806" s="140">
        <f>O806*H806</f>
        <v>0</v>
      </c>
      <c r="Q806" s="140">
        <v>1.4999999999999999E-4</v>
      </c>
      <c r="R806" s="140">
        <f>Q806*H806</f>
        <v>1.6124999999999998E-3</v>
      </c>
      <c r="S806" s="140">
        <v>0</v>
      </c>
      <c r="T806" s="141">
        <f>S806*H806</f>
        <v>0</v>
      </c>
      <c r="AR806" s="142" t="s">
        <v>261</v>
      </c>
      <c r="AT806" s="142" t="s">
        <v>161</v>
      </c>
      <c r="AU806" s="142" t="s">
        <v>85</v>
      </c>
      <c r="AY806" s="17" t="s">
        <v>159</v>
      </c>
      <c r="BE806" s="143">
        <f>IF(N806="základní",J806,0)</f>
        <v>0</v>
      </c>
      <c r="BF806" s="143">
        <f>IF(N806="snížená",J806,0)</f>
        <v>0</v>
      </c>
      <c r="BG806" s="143">
        <f>IF(N806="zákl. přenesená",J806,0)</f>
        <v>0</v>
      </c>
      <c r="BH806" s="143">
        <f>IF(N806="sníž. přenesená",J806,0)</f>
        <v>0</v>
      </c>
      <c r="BI806" s="143">
        <f>IF(N806="nulová",J806,0)</f>
        <v>0</v>
      </c>
      <c r="BJ806" s="17" t="s">
        <v>83</v>
      </c>
      <c r="BK806" s="143">
        <f>ROUND(I806*H806,2)</f>
        <v>0</v>
      </c>
      <c r="BL806" s="17" t="s">
        <v>261</v>
      </c>
      <c r="BM806" s="142" t="s">
        <v>1025</v>
      </c>
    </row>
    <row r="807" spans="2:65" s="1" customFormat="1" x14ac:dyDescent="0.2">
      <c r="B807" s="32"/>
      <c r="C807" s="1" t="s">
        <v>19</v>
      </c>
      <c r="D807" s="144" t="s">
        <v>168</v>
      </c>
      <c r="F807" s="145" t="s">
        <v>1026</v>
      </c>
      <c r="I807" s="146"/>
      <c r="L807" s="32"/>
      <c r="M807" s="147"/>
      <c r="T807" s="51"/>
      <c r="AT807" s="17" t="s">
        <v>168</v>
      </c>
      <c r="AU807" s="17" t="s">
        <v>85</v>
      </c>
    </row>
    <row r="808" spans="2:65" s="13" customFormat="1" x14ac:dyDescent="0.2">
      <c r="B808" s="155"/>
      <c r="C808" s="13" t="s">
        <v>19</v>
      </c>
      <c r="D808" s="149" t="s">
        <v>175</v>
      </c>
      <c r="E808" s="156" t="s">
        <v>19</v>
      </c>
      <c r="F808" s="157" t="s">
        <v>1027</v>
      </c>
      <c r="H808" s="158">
        <v>10.75</v>
      </c>
      <c r="I808" s="159"/>
      <c r="L808" s="155"/>
      <c r="M808" s="160"/>
      <c r="T808" s="161"/>
      <c r="AT808" s="156" t="s">
        <v>175</v>
      </c>
      <c r="AU808" s="156" t="s">
        <v>85</v>
      </c>
      <c r="AV808" s="13" t="s">
        <v>85</v>
      </c>
      <c r="AW808" s="13" t="s">
        <v>36</v>
      </c>
      <c r="AX808" s="13" t="s">
        <v>76</v>
      </c>
      <c r="AY808" s="156" t="s">
        <v>159</v>
      </c>
    </row>
    <row r="809" spans="2:65" s="14" customFormat="1" x14ac:dyDescent="0.2">
      <c r="B809" s="162"/>
      <c r="C809" s="14" t="s">
        <v>19</v>
      </c>
      <c r="D809" s="149" t="s">
        <v>175</v>
      </c>
      <c r="E809" s="163" t="s">
        <v>19</v>
      </c>
      <c r="F809" s="164" t="s">
        <v>179</v>
      </c>
      <c r="H809" s="165">
        <v>10.75</v>
      </c>
      <c r="I809" s="166"/>
      <c r="L809" s="162"/>
      <c r="M809" s="167"/>
      <c r="T809" s="168"/>
      <c r="AT809" s="163" t="s">
        <v>175</v>
      </c>
      <c r="AU809" s="163" t="s">
        <v>85</v>
      </c>
      <c r="AV809" s="14" t="s">
        <v>166</v>
      </c>
      <c r="AW809" s="14" t="s">
        <v>36</v>
      </c>
      <c r="AX809" s="14" t="s">
        <v>83</v>
      </c>
      <c r="AY809" s="163" t="s">
        <v>159</v>
      </c>
    </row>
    <row r="810" spans="2:65" s="1" customFormat="1" ht="24.15" customHeight="1" x14ac:dyDescent="0.2">
      <c r="B810" s="32"/>
      <c r="C810" s="131">
        <v>136</v>
      </c>
      <c r="D810" s="131" t="s">
        <v>161</v>
      </c>
      <c r="E810" s="132" t="s">
        <v>1028</v>
      </c>
      <c r="F810" s="133" t="s">
        <v>1029</v>
      </c>
      <c r="G810" s="134" t="s">
        <v>384</v>
      </c>
      <c r="H810" s="135">
        <v>10.75</v>
      </c>
      <c r="I810" s="136"/>
      <c r="J810" s="137">
        <f>ROUND(I810*H810,2)</f>
        <v>0</v>
      </c>
      <c r="K810" s="133" t="s">
        <v>165</v>
      </c>
      <c r="L810" s="32"/>
      <c r="M810" s="138" t="s">
        <v>19</v>
      </c>
      <c r="N810" s="139" t="s">
        <v>47</v>
      </c>
      <c r="P810" s="140">
        <f>O810*H810</f>
        <v>0</v>
      </c>
      <c r="Q810" s="140">
        <v>2.7999999999999998E-4</v>
      </c>
      <c r="R810" s="140">
        <f>Q810*H810</f>
        <v>3.0099999999999997E-3</v>
      </c>
      <c r="S810" s="140">
        <v>0</v>
      </c>
      <c r="T810" s="141">
        <f>S810*H810</f>
        <v>0</v>
      </c>
      <c r="AR810" s="142" t="s">
        <v>261</v>
      </c>
      <c r="AT810" s="142" t="s">
        <v>161</v>
      </c>
      <c r="AU810" s="142" t="s">
        <v>85</v>
      </c>
      <c r="AY810" s="17" t="s">
        <v>159</v>
      </c>
      <c r="BE810" s="143">
        <f>IF(N810="základní",J810,0)</f>
        <v>0</v>
      </c>
      <c r="BF810" s="143">
        <f>IF(N810="snížená",J810,0)</f>
        <v>0</v>
      </c>
      <c r="BG810" s="143">
        <f>IF(N810="zákl. přenesená",J810,0)</f>
        <v>0</v>
      </c>
      <c r="BH810" s="143">
        <f>IF(N810="sníž. přenesená",J810,0)</f>
        <v>0</v>
      </c>
      <c r="BI810" s="143">
        <f>IF(N810="nulová",J810,0)</f>
        <v>0</v>
      </c>
      <c r="BJ810" s="17" t="s">
        <v>83</v>
      </c>
      <c r="BK810" s="143">
        <f>ROUND(I810*H810,2)</f>
        <v>0</v>
      </c>
      <c r="BL810" s="17" t="s">
        <v>261</v>
      </c>
      <c r="BM810" s="142" t="s">
        <v>1030</v>
      </c>
    </row>
    <row r="811" spans="2:65" s="1" customFormat="1" x14ac:dyDescent="0.2">
      <c r="B811" s="32"/>
      <c r="C811" s="1" t="s">
        <v>19</v>
      </c>
      <c r="D811" s="144" t="s">
        <v>168</v>
      </c>
      <c r="F811" s="145" t="s">
        <v>1031</v>
      </c>
      <c r="I811" s="146"/>
      <c r="L811" s="32"/>
      <c r="M811" s="147"/>
      <c r="T811" s="51"/>
      <c r="AT811" s="17" t="s">
        <v>168</v>
      </c>
      <c r="AU811" s="17" t="s">
        <v>85</v>
      </c>
    </row>
    <row r="812" spans="2:65" s="1" customFormat="1" ht="24.15" customHeight="1" x14ac:dyDescent="0.2">
      <c r="B812" s="32"/>
      <c r="C812" s="131">
        <v>137</v>
      </c>
      <c r="D812" s="131" t="s">
        <v>161</v>
      </c>
      <c r="E812" s="132" t="s">
        <v>1033</v>
      </c>
      <c r="F812" s="133" t="s">
        <v>1034</v>
      </c>
      <c r="G812" s="134" t="s">
        <v>345</v>
      </c>
      <c r="H812" s="135">
        <v>1</v>
      </c>
      <c r="I812" s="136"/>
      <c r="J812" s="137">
        <f>ROUND(I812*H812,2)</f>
        <v>0</v>
      </c>
      <c r="K812" s="133" t="s">
        <v>165</v>
      </c>
      <c r="L812" s="32"/>
      <c r="M812" s="138" t="s">
        <v>19</v>
      </c>
      <c r="N812" s="139" t="s">
        <v>47</v>
      </c>
      <c r="P812" s="140">
        <f>O812*H812</f>
        <v>0</v>
      </c>
      <c r="Q812" s="140">
        <v>0</v>
      </c>
      <c r="R812" s="140">
        <f>Q812*H812</f>
        <v>0</v>
      </c>
      <c r="S812" s="140">
        <v>0</v>
      </c>
      <c r="T812" s="141">
        <f>S812*H812</f>
        <v>0</v>
      </c>
      <c r="AR812" s="142" t="s">
        <v>261</v>
      </c>
      <c r="AT812" s="142" t="s">
        <v>161</v>
      </c>
      <c r="AU812" s="142" t="s">
        <v>85</v>
      </c>
      <c r="AY812" s="17" t="s">
        <v>159</v>
      </c>
      <c r="BE812" s="143">
        <f>IF(N812="základní",J812,0)</f>
        <v>0</v>
      </c>
      <c r="BF812" s="143">
        <f>IF(N812="snížená",J812,0)</f>
        <v>0</v>
      </c>
      <c r="BG812" s="143">
        <f>IF(N812="zákl. přenesená",J812,0)</f>
        <v>0</v>
      </c>
      <c r="BH812" s="143">
        <f>IF(N812="sníž. přenesená",J812,0)</f>
        <v>0</v>
      </c>
      <c r="BI812" s="143">
        <f>IF(N812="nulová",J812,0)</f>
        <v>0</v>
      </c>
      <c r="BJ812" s="17" t="s">
        <v>83</v>
      </c>
      <c r="BK812" s="143">
        <f>ROUND(I812*H812,2)</f>
        <v>0</v>
      </c>
      <c r="BL812" s="17" t="s">
        <v>261</v>
      </c>
      <c r="BM812" s="142" t="s">
        <v>1035</v>
      </c>
    </row>
    <row r="813" spans="2:65" s="1" customFormat="1" x14ac:dyDescent="0.2">
      <c r="B813" s="32"/>
      <c r="C813" s="1" t="s">
        <v>19</v>
      </c>
      <c r="D813" s="144" t="s">
        <v>168</v>
      </c>
      <c r="F813" s="145" t="s">
        <v>1036</v>
      </c>
      <c r="I813" s="146"/>
      <c r="L813" s="32"/>
      <c r="M813" s="147"/>
      <c r="T813" s="51"/>
      <c r="AT813" s="17" t="s">
        <v>168</v>
      </c>
      <c r="AU813" s="17" t="s">
        <v>85</v>
      </c>
    </row>
    <row r="814" spans="2:65" s="1" customFormat="1" ht="16.5" customHeight="1" x14ac:dyDescent="0.2">
      <c r="B814" s="32"/>
      <c r="C814" s="170">
        <v>138</v>
      </c>
      <c r="D814" s="170" t="s">
        <v>467</v>
      </c>
      <c r="E814" s="171" t="s">
        <v>1037</v>
      </c>
      <c r="F814" s="172" t="s">
        <v>1038</v>
      </c>
      <c r="G814" s="173" t="s">
        <v>345</v>
      </c>
      <c r="H814" s="174">
        <v>1</v>
      </c>
      <c r="I814" s="175"/>
      <c r="J814" s="176">
        <f>ROUND(I814*H814,2)</f>
        <v>0</v>
      </c>
      <c r="K814" s="172" t="s">
        <v>165</v>
      </c>
      <c r="L814" s="177"/>
      <c r="M814" s="178" t="s">
        <v>19</v>
      </c>
      <c r="N814" s="179" t="s">
        <v>47</v>
      </c>
      <c r="P814" s="140">
        <f>O814*H814</f>
        <v>0</v>
      </c>
      <c r="Q814" s="140">
        <v>1.4500000000000001E-2</v>
      </c>
      <c r="R814" s="140">
        <f>Q814*H814</f>
        <v>1.4500000000000001E-2</v>
      </c>
      <c r="S814" s="140">
        <v>0</v>
      </c>
      <c r="T814" s="141">
        <f>S814*H814</f>
        <v>0</v>
      </c>
      <c r="AR814" s="142" t="s">
        <v>381</v>
      </c>
      <c r="AT814" s="142" t="s">
        <v>467</v>
      </c>
      <c r="AU814" s="142" t="s">
        <v>85</v>
      </c>
      <c r="AY814" s="17" t="s">
        <v>159</v>
      </c>
      <c r="BE814" s="143">
        <f>IF(N814="základní",J814,0)</f>
        <v>0</v>
      </c>
      <c r="BF814" s="143">
        <f>IF(N814="snížená",J814,0)</f>
        <v>0</v>
      </c>
      <c r="BG814" s="143">
        <f>IF(N814="zákl. přenesená",J814,0)</f>
        <v>0</v>
      </c>
      <c r="BH814" s="143">
        <f>IF(N814="sníž. přenesená",J814,0)</f>
        <v>0</v>
      </c>
      <c r="BI814" s="143">
        <f>IF(N814="nulová",J814,0)</f>
        <v>0</v>
      </c>
      <c r="BJ814" s="17" t="s">
        <v>83</v>
      </c>
      <c r="BK814" s="143">
        <f>ROUND(I814*H814,2)</f>
        <v>0</v>
      </c>
      <c r="BL814" s="17" t="s">
        <v>261</v>
      </c>
      <c r="BM814" s="142" t="s">
        <v>1039</v>
      </c>
    </row>
    <row r="815" spans="2:65" s="1" customFormat="1" x14ac:dyDescent="0.2">
      <c r="B815" s="32"/>
      <c r="C815" s="1" t="s">
        <v>19</v>
      </c>
      <c r="D815" s="144" t="s">
        <v>168</v>
      </c>
      <c r="F815" s="145" t="s">
        <v>1040</v>
      </c>
      <c r="I815" s="146"/>
      <c r="L815" s="32"/>
      <c r="M815" s="147"/>
      <c r="T815" s="51"/>
      <c r="AT815" s="17" t="s">
        <v>168</v>
      </c>
      <c r="AU815" s="17" t="s">
        <v>85</v>
      </c>
    </row>
    <row r="816" spans="2:65" s="1" customFormat="1" ht="16.5" customHeight="1" x14ac:dyDescent="0.2">
      <c r="B816" s="32"/>
      <c r="C816" s="131">
        <v>139</v>
      </c>
      <c r="D816" s="131" t="s">
        <v>161</v>
      </c>
      <c r="E816" s="132" t="s">
        <v>1042</v>
      </c>
      <c r="F816" s="133" t="s">
        <v>1043</v>
      </c>
      <c r="G816" s="134" t="s">
        <v>345</v>
      </c>
      <c r="H816" s="135">
        <v>12</v>
      </c>
      <c r="I816" s="136"/>
      <c r="J816" s="137">
        <f>ROUND(I816*H816,2)</f>
        <v>0</v>
      </c>
      <c r="K816" s="133" t="s">
        <v>165</v>
      </c>
      <c r="L816" s="32"/>
      <c r="M816" s="138" t="s">
        <v>19</v>
      </c>
      <c r="N816" s="139" t="s">
        <v>47</v>
      </c>
      <c r="P816" s="140">
        <f>O816*H816</f>
        <v>0</v>
      </c>
      <c r="Q816" s="140">
        <v>0</v>
      </c>
      <c r="R816" s="140">
        <f>Q816*H816</f>
        <v>0</v>
      </c>
      <c r="S816" s="140">
        <v>0</v>
      </c>
      <c r="T816" s="141">
        <f>S816*H816</f>
        <v>0</v>
      </c>
      <c r="AR816" s="142" t="s">
        <v>261</v>
      </c>
      <c r="AT816" s="142" t="s">
        <v>161</v>
      </c>
      <c r="AU816" s="142" t="s">
        <v>85</v>
      </c>
      <c r="AY816" s="17" t="s">
        <v>159</v>
      </c>
      <c r="BE816" s="143">
        <f>IF(N816="základní",J816,0)</f>
        <v>0</v>
      </c>
      <c r="BF816" s="143">
        <f>IF(N816="snížená",J816,0)</f>
        <v>0</v>
      </c>
      <c r="BG816" s="143">
        <f>IF(N816="zákl. přenesená",J816,0)</f>
        <v>0</v>
      </c>
      <c r="BH816" s="143">
        <f>IF(N816="sníž. přenesená",J816,0)</f>
        <v>0</v>
      </c>
      <c r="BI816" s="143">
        <f>IF(N816="nulová",J816,0)</f>
        <v>0</v>
      </c>
      <c r="BJ816" s="17" t="s">
        <v>83</v>
      </c>
      <c r="BK816" s="143">
        <f>ROUND(I816*H816,2)</f>
        <v>0</v>
      </c>
      <c r="BL816" s="17" t="s">
        <v>261</v>
      </c>
      <c r="BM816" s="142" t="s">
        <v>1044</v>
      </c>
    </row>
    <row r="817" spans="2:65" s="1" customFormat="1" x14ac:dyDescent="0.2">
      <c r="B817" s="32"/>
      <c r="C817" s="1" t="s">
        <v>19</v>
      </c>
      <c r="D817" s="144" t="s">
        <v>168</v>
      </c>
      <c r="F817" s="145" t="s">
        <v>1045</v>
      </c>
      <c r="I817" s="146"/>
      <c r="L817" s="32"/>
      <c r="M817" s="147"/>
      <c r="T817" s="51"/>
      <c r="AT817" s="17" t="s">
        <v>168</v>
      </c>
      <c r="AU817" s="17" t="s">
        <v>85</v>
      </c>
    </row>
    <row r="818" spans="2:65" s="1" customFormat="1" ht="16.5" customHeight="1" x14ac:dyDescent="0.2">
      <c r="B818" s="32"/>
      <c r="C818" s="170">
        <v>140</v>
      </c>
      <c r="D818" s="170" t="s">
        <v>467</v>
      </c>
      <c r="E818" s="171" t="s">
        <v>1046</v>
      </c>
      <c r="F818" s="172" t="s">
        <v>1047</v>
      </c>
      <c r="G818" s="173" t="s">
        <v>345</v>
      </c>
      <c r="H818" s="174">
        <v>12</v>
      </c>
      <c r="I818" s="175"/>
      <c r="J818" s="176">
        <f>ROUND(I818*H818,2)</f>
        <v>0</v>
      </c>
      <c r="K818" s="172" t="s">
        <v>165</v>
      </c>
      <c r="L818" s="177"/>
      <c r="M818" s="178" t="s">
        <v>19</v>
      </c>
      <c r="N818" s="179" t="s">
        <v>47</v>
      </c>
      <c r="P818" s="140">
        <f>O818*H818</f>
        <v>0</v>
      </c>
      <c r="Q818" s="140">
        <v>1.1999999999999999E-3</v>
      </c>
      <c r="R818" s="140">
        <f>Q818*H818</f>
        <v>1.44E-2</v>
      </c>
      <c r="S818" s="140">
        <v>0</v>
      </c>
      <c r="T818" s="141">
        <f>S818*H818</f>
        <v>0</v>
      </c>
      <c r="AR818" s="142" t="s">
        <v>381</v>
      </c>
      <c r="AT818" s="142" t="s">
        <v>467</v>
      </c>
      <c r="AU818" s="142" t="s">
        <v>85</v>
      </c>
      <c r="AY818" s="17" t="s">
        <v>159</v>
      </c>
      <c r="BE818" s="143">
        <f>IF(N818="základní",J818,0)</f>
        <v>0</v>
      </c>
      <c r="BF818" s="143">
        <f>IF(N818="snížená",J818,0)</f>
        <v>0</v>
      </c>
      <c r="BG818" s="143">
        <f>IF(N818="zákl. přenesená",J818,0)</f>
        <v>0</v>
      </c>
      <c r="BH818" s="143">
        <f>IF(N818="sníž. přenesená",J818,0)</f>
        <v>0</v>
      </c>
      <c r="BI818" s="143">
        <f>IF(N818="nulová",J818,0)</f>
        <v>0</v>
      </c>
      <c r="BJ818" s="17" t="s">
        <v>83</v>
      </c>
      <c r="BK818" s="143">
        <f>ROUND(I818*H818,2)</f>
        <v>0</v>
      </c>
      <c r="BL818" s="17" t="s">
        <v>261</v>
      </c>
      <c r="BM818" s="142" t="s">
        <v>1048</v>
      </c>
    </row>
    <row r="819" spans="2:65" s="1" customFormat="1" x14ac:dyDescent="0.2">
      <c r="B819" s="32"/>
      <c r="C819" s="1" t="s">
        <v>19</v>
      </c>
      <c r="D819" s="144" t="s">
        <v>168</v>
      </c>
      <c r="F819" s="145" t="s">
        <v>1049</v>
      </c>
      <c r="I819" s="146"/>
      <c r="L819" s="32"/>
      <c r="M819" s="147"/>
      <c r="T819" s="51"/>
      <c r="AT819" s="17" t="s">
        <v>168</v>
      </c>
      <c r="AU819" s="17" t="s">
        <v>85</v>
      </c>
    </row>
    <row r="820" spans="2:65" s="1" customFormat="1" ht="24.15" customHeight="1" x14ac:dyDescent="0.2">
      <c r="B820" s="32"/>
      <c r="C820" s="131">
        <v>141</v>
      </c>
      <c r="D820" s="131" t="s">
        <v>161</v>
      </c>
      <c r="E820" s="132" t="s">
        <v>1051</v>
      </c>
      <c r="F820" s="133" t="s">
        <v>1052</v>
      </c>
      <c r="G820" s="134" t="s">
        <v>210</v>
      </c>
      <c r="H820" s="135">
        <v>0.48399999999999999</v>
      </c>
      <c r="I820" s="136"/>
      <c r="J820" s="137">
        <f>ROUND(I820*H820,2)</f>
        <v>0</v>
      </c>
      <c r="K820" s="133" t="s">
        <v>165</v>
      </c>
      <c r="L820" s="32"/>
      <c r="M820" s="138" t="s">
        <v>19</v>
      </c>
      <c r="N820" s="139" t="s">
        <v>47</v>
      </c>
      <c r="P820" s="140">
        <f>O820*H820</f>
        <v>0</v>
      </c>
      <c r="Q820" s="140">
        <v>0</v>
      </c>
      <c r="R820" s="140">
        <f>Q820*H820</f>
        <v>0</v>
      </c>
      <c r="S820" s="140">
        <v>0</v>
      </c>
      <c r="T820" s="141">
        <f>S820*H820</f>
        <v>0</v>
      </c>
      <c r="AR820" s="142" t="s">
        <v>261</v>
      </c>
      <c r="AT820" s="142" t="s">
        <v>161</v>
      </c>
      <c r="AU820" s="142" t="s">
        <v>85</v>
      </c>
      <c r="AY820" s="17" t="s">
        <v>159</v>
      </c>
      <c r="BE820" s="143">
        <f>IF(N820="základní",J820,0)</f>
        <v>0</v>
      </c>
      <c r="BF820" s="143">
        <f>IF(N820="snížená",J820,0)</f>
        <v>0</v>
      </c>
      <c r="BG820" s="143">
        <f>IF(N820="zákl. přenesená",J820,0)</f>
        <v>0</v>
      </c>
      <c r="BH820" s="143">
        <f>IF(N820="sníž. přenesená",J820,0)</f>
        <v>0</v>
      </c>
      <c r="BI820" s="143">
        <f>IF(N820="nulová",J820,0)</f>
        <v>0</v>
      </c>
      <c r="BJ820" s="17" t="s">
        <v>83</v>
      </c>
      <c r="BK820" s="143">
        <f>ROUND(I820*H820,2)</f>
        <v>0</v>
      </c>
      <c r="BL820" s="17" t="s">
        <v>261</v>
      </c>
      <c r="BM820" s="142" t="s">
        <v>1053</v>
      </c>
    </row>
    <row r="821" spans="2:65" s="1" customFormat="1" x14ac:dyDescent="0.2">
      <c r="B821" s="32"/>
      <c r="C821" s="1" t="s">
        <v>19</v>
      </c>
      <c r="D821" s="144" t="s">
        <v>168</v>
      </c>
      <c r="F821" s="145" t="s">
        <v>1054</v>
      </c>
      <c r="I821" s="146"/>
      <c r="L821" s="32"/>
      <c r="M821" s="147"/>
      <c r="T821" s="51"/>
      <c r="AT821" s="17" t="s">
        <v>168</v>
      </c>
      <c r="AU821" s="17" t="s">
        <v>85</v>
      </c>
    </row>
    <row r="822" spans="2:65" s="1" customFormat="1" ht="24.15" customHeight="1" x14ac:dyDescent="0.2">
      <c r="B822" s="32"/>
      <c r="C822" s="131">
        <v>142</v>
      </c>
      <c r="D822" s="131" t="s">
        <v>161</v>
      </c>
      <c r="E822" s="132" t="s">
        <v>1055</v>
      </c>
      <c r="F822" s="133" t="s">
        <v>1056</v>
      </c>
      <c r="G822" s="134" t="s">
        <v>210</v>
      </c>
      <c r="H822" s="135">
        <v>0.48399999999999999</v>
      </c>
      <c r="I822" s="136"/>
      <c r="J822" s="137">
        <f>ROUND(I822*H822,2)</f>
        <v>0</v>
      </c>
      <c r="K822" s="133" t="s">
        <v>165</v>
      </c>
      <c r="L822" s="32"/>
      <c r="M822" s="138" t="s">
        <v>19</v>
      </c>
      <c r="N822" s="139" t="s">
        <v>47</v>
      </c>
      <c r="P822" s="140">
        <f>O822*H822</f>
        <v>0</v>
      </c>
      <c r="Q822" s="140">
        <v>0</v>
      </c>
      <c r="R822" s="140">
        <f>Q822*H822</f>
        <v>0</v>
      </c>
      <c r="S822" s="140">
        <v>0</v>
      </c>
      <c r="T822" s="141">
        <f>S822*H822</f>
        <v>0</v>
      </c>
      <c r="AR822" s="142" t="s">
        <v>261</v>
      </c>
      <c r="AT822" s="142" t="s">
        <v>161</v>
      </c>
      <c r="AU822" s="142" t="s">
        <v>85</v>
      </c>
      <c r="AY822" s="17" t="s">
        <v>159</v>
      </c>
      <c r="BE822" s="143">
        <f>IF(N822="základní",J822,0)</f>
        <v>0</v>
      </c>
      <c r="BF822" s="143">
        <f>IF(N822="snížená",J822,0)</f>
        <v>0</v>
      </c>
      <c r="BG822" s="143">
        <f>IF(N822="zákl. přenesená",J822,0)</f>
        <v>0</v>
      </c>
      <c r="BH822" s="143">
        <f>IF(N822="sníž. přenesená",J822,0)</f>
        <v>0</v>
      </c>
      <c r="BI822" s="143">
        <f>IF(N822="nulová",J822,0)</f>
        <v>0</v>
      </c>
      <c r="BJ822" s="17" t="s">
        <v>83</v>
      </c>
      <c r="BK822" s="143">
        <f>ROUND(I822*H822,2)</f>
        <v>0</v>
      </c>
      <c r="BL822" s="17" t="s">
        <v>261</v>
      </c>
      <c r="BM822" s="142" t="s">
        <v>1057</v>
      </c>
    </row>
    <row r="823" spans="2:65" s="1" customFormat="1" x14ac:dyDescent="0.2">
      <c r="B823" s="32"/>
      <c r="C823" s="1" t="s">
        <v>19</v>
      </c>
      <c r="D823" s="144" t="s">
        <v>168</v>
      </c>
      <c r="F823" s="145" t="s">
        <v>1058</v>
      </c>
      <c r="I823" s="146"/>
      <c r="L823" s="32"/>
      <c r="M823" s="147"/>
      <c r="T823" s="51"/>
      <c r="AT823" s="17" t="s">
        <v>168</v>
      </c>
      <c r="AU823" s="17" t="s">
        <v>85</v>
      </c>
    </row>
    <row r="824" spans="2:65" s="11" customFormat="1" ht="22.95" customHeight="1" x14ac:dyDescent="0.25">
      <c r="B824" s="119"/>
      <c r="C824" s="11" t="s">
        <v>19</v>
      </c>
      <c r="D824" s="120" t="s">
        <v>75</v>
      </c>
      <c r="E824" s="129" t="s">
        <v>1059</v>
      </c>
      <c r="F824" s="129" t="s">
        <v>1060</v>
      </c>
      <c r="I824" s="122"/>
      <c r="J824" s="130">
        <f>BK824</f>
        <v>0</v>
      </c>
      <c r="L824" s="119"/>
      <c r="M824" s="124"/>
      <c r="P824" s="125">
        <f>SUM(P825:P860)</f>
        <v>0</v>
      </c>
      <c r="R824" s="125">
        <f>SUM(R825:R860)</f>
        <v>0.48716600000000004</v>
      </c>
      <c r="T824" s="126">
        <f>SUM(T825:T860)</f>
        <v>0.52</v>
      </c>
      <c r="AR824" s="120" t="s">
        <v>85</v>
      </c>
      <c r="AT824" s="127" t="s">
        <v>75</v>
      </c>
      <c r="AU824" s="127" t="s">
        <v>83</v>
      </c>
      <c r="AY824" s="120" t="s">
        <v>159</v>
      </c>
      <c r="BK824" s="128">
        <f>SUM(BK825:BK860)</f>
        <v>0</v>
      </c>
    </row>
    <row r="825" spans="2:65" s="1" customFormat="1" ht="24.15" customHeight="1" x14ac:dyDescent="0.2">
      <c r="B825" s="32"/>
      <c r="C825" s="131">
        <v>143</v>
      </c>
      <c r="D825" s="131" t="s">
        <v>161</v>
      </c>
      <c r="E825" s="132" t="s">
        <v>1062</v>
      </c>
      <c r="F825" s="133" t="s">
        <v>1063</v>
      </c>
      <c r="G825" s="134" t="s">
        <v>384</v>
      </c>
      <c r="H825" s="135">
        <v>0.6</v>
      </c>
      <c r="I825" s="136"/>
      <c r="J825" s="137">
        <f>ROUND(I825*H825,2)</f>
        <v>0</v>
      </c>
      <c r="K825" s="133" t="s">
        <v>165</v>
      </c>
      <c r="L825" s="32"/>
      <c r="M825" s="138" t="s">
        <v>19</v>
      </c>
      <c r="N825" s="139" t="s">
        <v>47</v>
      </c>
      <c r="P825" s="140">
        <f>O825*H825</f>
        <v>0</v>
      </c>
      <c r="Q825" s="140">
        <v>6.0000000000000002E-5</v>
      </c>
      <c r="R825" s="140">
        <f>Q825*H825</f>
        <v>3.6000000000000001E-5</v>
      </c>
      <c r="S825" s="140">
        <v>0</v>
      </c>
      <c r="T825" s="141">
        <f>S825*H825</f>
        <v>0</v>
      </c>
      <c r="AR825" s="142" t="s">
        <v>261</v>
      </c>
      <c r="AT825" s="142" t="s">
        <v>161</v>
      </c>
      <c r="AU825" s="142" t="s">
        <v>85</v>
      </c>
      <c r="AY825" s="17" t="s">
        <v>159</v>
      </c>
      <c r="BE825" s="143">
        <f>IF(N825="základní",J825,0)</f>
        <v>0</v>
      </c>
      <c r="BF825" s="143">
        <f>IF(N825="snížená",J825,0)</f>
        <v>0</v>
      </c>
      <c r="BG825" s="143">
        <f>IF(N825="zákl. přenesená",J825,0)</f>
        <v>0</v>
      </c>
      <c r="BH825" s="143">
        <f>IF(N825="sníž. přenesená",J825,0)</f>
        <v>0</v>
      </c>
      <c r="BI825" s="143">
        <f>IF(N825="nulová",J825,0)</f>
        <v>0</v>
      </c>
      <c r="BJ825" s="17" t="s">
        <v>83</v>
      </c>
      <c r="BK825" s="143">
        <f>ROUND(I825*H825,2)</f>
        <v>0</v>
      </c>
      <c r="BL825" s="17" t="s">
        <v>261</v>
      </c>
      <c r="BM825" s="142" t="s">
        <v>1064</v>
      </c>
    </row>
    <row r="826" spans="2:65" s="1" customFormat="1" x14ac:dyDescent="0.2">
      <c r="B826" s="32"/>
      <c r="C826" s="1" t="s">
        <v>19</v>
      </c>
      <c r="D826" s="144" t="s">
        <v>168</v>
      </c>
      <c r="F826" s="145" t="s">
        <v>1065</v>
      </c>
      <c r="I826" s="146"/>
      <c r="L826" s="32"/>
      <c r="M826" s="147"/>
      <c r="T826" s="51"/>
      <c r="AT826" s="17" t="s">
        <v>168</v>
      </c>
      <c r="AU826" s="17" t="s">
        <v>85</v>
      </c>
    </row>
    <row r="827" spans="2:65" s="1" customFormat="1" ht="19.2" x14ac:dyDescent="0.2">
      <c r="B827" s="32"/>
      <c r="C827" s="1" t="s">
        <v>19</v>
      </c>
      <c r="D827" s="149" t="s">
        <v>189</v>
      </c>
      <c r="F827" s="169" t="s">
        <v>1066</v>
      </c>
      <c r="I827" s="146"/>
      <c r="L827" s="32"/>
      <c r="M827" s="147"/>
      <c r="T827" s="51"/>
      <c r="AT827" s="17" t="s">
        <v>189</v>
      </c>
      <c r="AU827" s="17" t="s">
        <v>85</v>
      </c>
    </row>
    <row r="828" spans="2:65" s="1" customFormat="1" ht="16.5" customHeight="1" x14ac:dyDescent="0.2">
      <c r="B828" s="32"/>
      <c r="C828" s="131">
        <v>144</v>
      </c>
      <c r="D828" s="131" t="s">
        <v>161</v>
      </c>
      <c r="E828" s="132" t="s">
        <v>1067</v>
      </c>
      <c r="F828" s="133" t="s">
        <v>1068</v>
      </c>
      <c r="G828" s="134" t="s">
        <v>345</v>
      </c>
      <c r="H828" s="135">
        <v>4</v>
      </c>
      <c r="I828" s="136"/>
      <c r="J828" s="137">
        <f>ROUND(I828*H828,2)</f>
        <v>0</v>
      </c>
      <c r="K828" s="133" t="s">
        <v>165</v>
      </c>
      <c r="L828" s="32"/>
      <c r="M828" s="138" t="s">
        <v>19</v>
      </c>
      <c r="N828" s="139" t="s">
        <v>47</v>
      </c>
      <c r="P828" s="140">
        <f>O828*H828</f>
        <v>0</v>
      </c>
      <c r="Q828" s="140">
        <v>3.3E-4</v>
      </c>
      <c r="R828" s="140">
        <f>Q828*H828</f>
        <v>1.32E-3</v>
      </c>
      <c r="S828" s="140">
        <v>0</v>
      </c>
      <c r="T828" s="141">
        <f>S828*H828</f>
        <v>0</v>
      </c>
      <c r="AR828" s="142" t="s">
        <v>261</v>
      </c>
      <c r="AT828" s="142" t="s">
        <v>161</v>
      </c>
      <c r="AU828" s="142" t="s">
        <v>85</v>
      </c>
      <c r="AY828" s="17" t="s">
        <v>159</v>
      </c>
      <c r="BE828" s="143">
        <f>IF(N828="základní",J828,0)</f>
        <v>0</v>
      </c>
      <c r="BF828" s="143">
        <f>IF(N828="snížená",J828,0)</f>
        <v>0</v>
      </c>
      <c r="BG828" s="143">
        <f>IF(N828="zákl. přenesená",J828,0)</f>
        <v>0</v>
      </c>
      <c r="BH828" s="143">
        <f>IF(N828="sníž. přenesená",J828,0)</f>
        <v>0</v>
      </c>
      <c r="BI828" s="143">
        <f>IF(N828="nulová",J828,0)</f>
        <v>0</v>
      </c>
      <c r="BJ828" s="17" t="s">
        <v>83</v>
      </c>
      <c r="BK828" s="143">
        <f>ROUND(I828*H828,2)</f>
        <v>0</v>
      </c>
      <c r="BL828" s="17" t="s">
        <v>261</v>
      </c>
      <c r="BM828" s="142" t="s">
        <v>1069</v>
      </c>
    </row>
    <row r="829" spans="2:65" s="1" customFormat="1" x14ac:dyDescent="0.2">
      <c r="B829" s="32"/>
      <c r="C829" s="1" t="s">
        <v>19</v>
      </c>
      <c r="D829" s="144" t="s">
        <v>168</v>
      </c>
      <c r="F829" s="145" t="s">
        <v>1070</v>
      </c>
      <c r="I829" s="146"/>
      <c r="L829" s="32"/>
      <c r="M829" s="147"/>
      <c r="T829" s="51"/>
      <c r="AT829" s="17" t="s">
        <v>168</v>
      </c>
      <c r="AU829" s="17" t="s">
        <v>85</v>
      </c>
    </row>
    <row r="830" spans="2:65" s="1" customFormat="1" ht="16.5" customHeight="1" x14ac:dyDescent="0.2">
      <c r="B830" s="32"/>
      <c r="C830" s="170">
        <v>145</v>
      </c>
      <c r="D830" s="170" t="s">
        <v>467</v>
      </c>
      <c r="E830" s="171" t="s">
        <v>1072</v>
      </c>
      <c r="F830" s="172" t="s">
        <v>1073</v>
      </c>
      <c r="G830" s="173" t="s">
        <v>345</v>
      </c>
      <c r="H830" s="174">
        <v>1</v>
      </c>
      <c r="I830" s="175"/>
      <c r="J830" s="176">
        <f>ROUND(I830*H830,2)</f>
        <v>0</v>
      </c>
      <c r="K830" s="172" t="s">
        <v>165</v>
      </c>
      <c r="L830" s="177"/>
      <c r="M830" s="178" t="s">
        <v>19</v>
      </c>
      <c r="N830" s="179" t="s">
        <v>47</v>
      </c>
      <c r="P830" s="140">
        <f>O830*H830</f>
        <v>0</v>
      </c>
      <c r="Q830" s="140">
        <v>6.9000000000000006E-2</v>
      </c>
      <c r="R830" s="140">
        <f>Q830*H830</f>
        <v>6.9000000000000006E-2</v>
      </c>
      <c r="S830" s="140">
        <v>0</v>
      </c>
      <c r="T830" s="141">
        <f>S830*H830</f>
        <v>0</v>
      </c>
      <c r="AR830" s="142" t="s">
        <v>381</v>
      </c>
      <c r="AT830" s="142" t="s">
        <v>467</v>
      </c>
      <c r="AU830" s="142" t="s">
        <v>85</v>
      </c>
      <c r="AY830" s="17" t="s">
        <v>159</v>
      </c>
      <c r="BE830" s="143">
        <f>IF(N830="základní",J830,0)</f>
        <v>0</v>
      </c>
      <c r="BF830" s="143">
        <f>IF(N830="snížená",J830,0)</f>
        <v>0</v>
      </c>
      <c r="BG830" s="143">
        <f>IF(N830="zákl. přenesená",J830,0)</f>
        <v>0</v>
      </c>
      <c r="BH830" s="143">
        <f>IF(N830="sníž. přenesená",J830,0)</f>
        <v>0</v>
      </c>
      <c r="BI830" s="143">
        <f>IF(N830="nulová",J830,0)</f>
        <v>0</v>
      </c>
      <c r="BJ830" s="17" t="s">
        <v>83</v>
      </c>
      <c r="BK830" s="143">
        <f>ROUND(I830*H830,2)</f>
        <v>0</v>
      </c>
      <c r="BL830" s="17" t="s">
        <v>261</v>
      </c>
      <c r="BM830" s="142" t="s">
        <v>1074</v>
      </c>
    </row>
    <row r="831" spans="2:65" s="1" customFormat="1" x14ac:dyDescent="0.2">
      <c r="B831" s="32"/>
      <c r="C831" s="1" t="s">
        <v>19</v>
      </c>
      <c r="D831" s="144" t="s">
        <v>168</v>
      </c>
      <c r="F831" s="145" t="s">
        <v>1075</v>
      </c>
      <c r="I831" s="146"/>
      <c r="L831" s="32"/>
      <c r="M831" s="147"/>
      <c r="T831" s="51"/>
      <c r="AT831" s="17" t="s">
        <v>168</v>
      </c>
      <c r="AU831" s="17" t="s">
        <v>85</v>
      </c>
    </row>
    <row r="832" spans="2:65" s="1" customFormat="1" ht="16.5" customHeight="1" x14ac:dyDescent="0.2">
      <c r="B832" s="32"/>
      <c r="C832" s="170">
        <v>146</v>
      </c>
      <c r="D832" s="170" t="s">
        <v>467</v>
      </c>
      <c r="E832" s="171" t="s">
        <v>1076</v>
      </c>
      <c r="F832" s="172" t="s">
        <v>1077</v>
      </c>
      <c r="G832" s="173" t="s">
        <v>345</v>
      </c>
      <c r="H832" s="174">
        <v>2</v>
      </c>
      <c r="I832" s="175"/>
      <c r="J832" s="176">
        <f>ROUND(I832*H832,2)</f>
        <v>0</v>
      </c>
      <c r="K832" s="172" t="s">
        <v>165</v>
      </c>
      <c r="L832" s="177"/>
      <c r="M832" s="178" t="s">
        <v>19</v>
      </c>
      <c r="N832" s="179" t="s">
        <v>47</v>
      </c>
      <c r="P832" s="140">
        <f>O832*H832</f>
        <v>0</v>
      </c>
      <c r="Q832" s="140">
        <v>8.4000000000000005E-2</v>
      </c>
      <c r="R832" s="140">
        <f>Q832*H832</f>
        <v>0.16800000000000001</v>
      </c>
      <c r="S832" s="140">
        <v>0</v>
      </c>
      <c r="T832" s="141">
        <f>S832*H832</f>
        <v>0</v>
      </c>
      <c r="AR832" s="142" t="s">
        <v>381</v>
      </c>
      <c r="AT832" s="142" t="s">
        <v>467</v>
      </c>
      <c r="AU832" s="142" t="s">
        <v>85</v>
      </c>
      <c r="AY832" s="17" t="s">
        <v>159</v>
      </c>
      <c r="BE832" s="143">
        <f>IF(N832="základní",J832,0)</f>
        <v>0</v>
      </c>
      <c r="BF832" s="143">
        <f>IF(N832="snížená",J832,0)</f>
        <v>0</v>
      </c>
      <c r="BG832" s="143">
        <f>IF(N832="zákl. přenesená",J832,0)</f>
        <v>0</v>
      </c>
      <c r="BH832" s="143">
        <f>IF(N832="sníž. přenesená",J832,0)</f>
        <v>0</v>
      </c>
      <c r="BI832" s="143">
        <f>IF(N832="nulová",J832,0)</f>
        <v>0</v>
      </c>
      <c r="BJ832" s="17" t="s">
        <v>83</v>
      </c>
      <c r="BK832" s="143">
        <f>ROUND(I832*H832,2)</f>
        <v>0</v>
      </c>
      <c r="BL832" s="17" t="s">
        <v>261</v>
      </c>
      <c r="BM832" s="142" t="s">
        <v>1078</v>
      </c>
    </row>
    <row r="833" spans="2:65" s="1" customFormat="1" x14ac:dyDescent="0.2">
      <c r="B833" s="32"/>
      <c r="C833" s="1" t="s">
        <v>19</v>
      </c>
      <c r="D833" s="144" t="s">
        <v>168</v>
      </c>
      <c r="F833" s="145" t="s">
        <v>1079</v>
      </c>
      <c r="I833" s="146"/>
      <c r="L833" s="32"/>
      <c r="M833" s="147"/>
      <c r="T833" s="51"/>
      <c r="AT833" s="17" t="s">
        <v>168</v>
      </c>
      <c r="AU833" s="17" t="s">
        <v>85</v>
      </c>
    </row>
    <row r="834" spans="2:65" s="1" customFormat="1" ht="16.5" customHeight="1" x14ac:dyDescent="0.2">
      <c r="B834" s="32"/>
      <c r="C834" s="170">
        <v>147</v>
      </c>
      <c r="D834" s="170" t="s">
        <v>467</v>
      </c>
      <c r="E834" s="171" t="s">
        <v>1081</v>
      </c>
      <c r="F834" s="172" t="s">
        <v>1082</v>
      </c>
      <c r="G834" s="173" t="s">
        <v>345</v>
      </c>
      <c r="H834" s="174">
        <v>1</v>
      </c>
      <c r="I834" s="175"/>
      <c r="J834" s="176">
        <f>ROUND(I834*H834,2)</f>
        <v>0</v>
      </c>
      <c r="K834" s="172" t="s">
        <v>19</v>
      </c>
      <c r="L834" s="177"/>
      <c r="M834" s="178" t="s">
        <v>19</v>
      </c>
      <c r="N834" s="179" t="s">
        <v>47</v>
      </c>
      <c r="P834" s="140">
        <f>O834*H834</f>
        <v>0</v>
      </c>
      <c r="Q834" s="140">
        <v>8.4000000000000005E-2</v>
      </c>
      <c r="R834" s="140">
        <f>Q834*H834</f>
        <v>8.4000000000000005E-2</v>
      </c>
      <c r="S834" s="140">
        <v>0</v>
      </c>
      <c r="T834" s="141">
        <f>S834*H834</f>
        <v>0</v>
      </c>
      <c r="AR834" s="142" t="s">
        <v>381</v>
      </c>
      <c r="AT834" s="142" t="s">
        <v>467</v>
      </c>
      <c r="AU834" s="142" t="s">
        <v>85</v>
      </c>
      <c r="AY834" s="17" t="s">
        <v>159</v>
      </c>
      <c r="BE834" s="143">
        <f>IF(N834="základní",J834,0)</f>
        <v>0</v>
      </c>
      <c r="BF834" s="143">
        <f>IF(N834="snížená",J834,0)</f>
        <v>0</v>
      </c>
      <c r="BG834" s="143">
        <f>IF(N834="zákl. přenesená",J834,0)</f>
        <v>0</v>
      </c>
      <c r="BH834" s="143">
        <f>IF(N834="sníž. přenesená",J834,0)</f>
        <v>0</v>
      </c>
      <c r="BI834" s="143">
        <f>IF(N834="nulová",J834,0)</f>
        <v>0</v>
      </c>
      <c r="BJ834" s="17" t="s">
        <v>83</v>
      </c>
      <c r="BK834" s="143">
        <f>ROUND(I834*H834,2)</f>
        <v>0</v>
      </c>
      <c r="BL834" s="17" t="s">
        <v>261</v>
      </c>
      <c r="BM834" s="142" t="s">
        <v>1083</v>
      </c>
    </row>
    <row r="835" spans="2:65" s="1" customFormat="1" ht="16.5" customHeight="1" x14ac:dyDescent="0.2">
      <c r="B835" s="32"/>
      <c r="C835" s="131">
        <v>148</v>
      </c>
      <c r="D835" s="131" t="s">
        <v>161</v>
      </c>
      <c r="E835" s="132" t="s">
        <v>1084</v>
      </c>
      <c r="F835" s="133" t="s">
        <v>1085</v>
      </c>
      <c r="G835" s="134" t="s">
        <v>345</v>
      </c>
      <c r="H835" s="135">
        <v>1</v>
      </c>
      <c r="I835" s="136"/>
      <c r="J835" s="137">
        <f>ROUND(I835*H835,2)</f>
        <v>0</v>
      </c>
      <c r="K835" s="133" t="s">
        <v>165</v>
      </c>
      <c r="L835" s="32"/>
      <c r="M835" s="138" t="s">
        <v>19</v>
      </c>
      <c r="N835" s="139" t="s">
        <v>47</v>
      </c>
      <c r="P835" s="140">
        <f>O835*H835</f>
        <v>0</v>
      </c>
      <c r="Q835" s="140">
        <v>6.0999999999999997E-4</v>
      </c>
      <c r="R835" s="140">
        <f>Q835*H835</f>
        <v>6.0999999999999997E-4</v>
      </c>
      <c r="S835" s="140">
        <v>0</v>
      </c>
      <c r="T835" s="141">
        <f>S835*H835</f>
        <v>0</v>
      </c>
      <c r="AR835" s="142" t="s">
        <v>261</v>
      </c>
      <c r="AT835" s="142" t="s">
        <v>161</v>
      </c>
      <c r="AU835" s="142" t="s">
        <v>85</v>
      </c>
      <c r="AY835" s="17" t="s">
        <v>159</v>
      </c>
      <c r="BE835" s="143">
        <f>IF(N835="základní",J835,0)</f>
        <v>0</v>
      </c>
      <c r="BF835" s="143">
        <f>IF(N835="snížená",J835,0)</f>
        <v>0</v>
      </c>
      <c r="BG835" s="143">
        <f>IF(N835="zákl. přenesená",J835,0)</f>
        <v>0</v>
      </c>
      <c r="BH835" s="143">
        <f>IF(N835="sníž. přenesená",J835,0)</f>
        <v>0</v>
      </c>
      <c r="BI835" s="143">
        <f>IF(N835="nulová",J835,0)</f>
        <v>0</v>
      </c>
      <c r="BJ835" s="17" t="s">
        <v>83</v>
      </c>
      <c r="BK835" s="143">
        <f>ROUND(I835*H835,2)</f>
        <v>0</v>
      </c>
      <c r="BL835" s="17" t="s">
        <v>261</v>
      </c>
      <c r="BM835" s="142" t="s">
        <v>1086</v>
      </c>
    </row>
    <row r="836" spans="2:65" s="1" customFormat="1" x14ac:dyDescent="0.2">
      <c r="B836" s="32"/>
      <c r="C836" s="1" t="s">
        <v>19</v>
      </c>
      <c r="D836" s="144" t="s">
        <v>168</v>
      </c>
      <c r="F836" s="145" t="s">
        <v>1087</v>
      </c>
      <c r="I836" s="146"/>
      <c r="L836" s="32"/>
      <c r="M836" s="147"/>
      <c r="T836" s="51"/>
      <c r="AT836" s="17" t="s">
        <v>168</v>
      </c>
      <c r="AU836" s="17" t="s">
        <v>85</v>
      </c>
    </row>
    <row r="837" spans="2:65" s="1" customFormat="1" ht="16.5" customHeight="1" x14ac:dyDescent="0.2">
      <c r="B837" s="32"/>
      <c r="C837" s="170">
        <v>149</v>
      </c>
      <c r="D837" s="170" t="s">
        <v>467</v>
      </c>
      <c r="E837" s="171" t="s">
        <v>1089</v>
      </c>
      <c r="F837" s="172" t="s">
        <v>1090</v>
      </c>
      <c r="G837" s="173" t="s">
        <v>345</v>
      </c>
      <c r="H837" s="174">
        <v>1</v>
      </c>
      <c r="I837" s="175"/>
      <c r="J837" s="176">
        <f>ROUND(I837*H837,2)</f>
        <v>0</v>
      </c>
      <c r="K837" s="172" t="s">
        <v>165</v>
      </c>
      <c r="L837" s="177"/>
      <c r="M837" s="178" t="s">
        <v>19</v>
      </c>
      <c r="N837" s="179" t="s">
        <v>47</v>
      </c>
      <c r="P837" s="140">
        <f>O837*H837</f>
        <v>0</v>
      </c>
      <c r="Q837" s="140">
        <v>0.13600000000000001</v>
      </c>
      <c r="R837" s="140">
        <f>Q837*H837</f>
        <v>0.13600000000000001</v>
      </c>
      <c r="S837" s="140">
        <v>0</v>
      </c>
      <c r="T837" s="141">
        <f>S837*H837</f>
        <v>0</v>
      </c>
      <c r="AR837" s="142" t="s">
        <v>381</v>
      </c>
      <c r="AT837" s="142" t="s">
        <v>467</v>
      </c>
      <c r="AU837" s="142" t="s">
        <v>85</v>
      </c>
      <c r="AY837" s="17" t="s">
        <v>159</v>
      </c>
      <c r="BE837" s="143">
        <f>IF(N837="základní",J837,0)</f>
        <v>0</v>
      </c>
      <c r="BF837" s="143">
        <f>IF(N837="snížená",J837,0)</f>
        <v>0</v>
      </c>
      <c r="BG837" s="143">
        <f>IF(N837="zákl. přenesená",J837,0)</f>
        <v>0</v>
      </c>
      <c r="BH837" s="143">
        <f>IF(N837="sníž. přenesená",J837,0)</f>
        <v>0</v>
      </c>
      <c r="BI837" s="143">
        <f>IF(N837="nulová",J837,0)</f>
        <v>0</v>
      </c>
      <c r="BJ837" s="17" t="s">
        <v>83</v>
      </c>
      <c r="BK837" s="143">
        <f>ROUND(I837*H837,2)</f>
        <v>0</v>
      </c>
      <c r="BL837" s="17" t="s">
        <v>261</v>
      </c>
      <c r="BM837" s="142" t="s">
        <v>1091</v>
      </c>
    </row>
    <row r="838" spans="2:65" s="1" customFormat="1" x14ac:dyDescent="0.2">
      <c r="B838" s="32"/>
      <c r="C838" s="1" t="s">
        <v>19</v>
      </c>
      <c r="D838" s="144" t="s">
        <v>168</v>
      </c>
      <c r="F838" s="145" t="s">
        <v>1092</v>
      </c>
      <c r="I838" s="146"/>
      <c r="L838" s="32"/>
      <c r="M838" s="147"/>
      <c r="T838" s="51"/>
      <c r="AT838" s="17" t="s">
        <v>168</v>
      </c>
      <c r="AU838" s="17" t="s">
        <v>85</v>
      </c>
    </row>
    <row r="839" spans="2:65" s="1" customFormat="1" ht="16.5" customHeight="1" x14ac:dyDescent="0.2">
      <c r="B839" s="32"/>
      <c r="C839" s="131">
        <v>150</v>
      </c>
      <c r="D839" s="131" t="s">
        <v>161</v>
      </c>
      <c r="E839" s="132" t="s">
        <v>1093</v>
      </c>
      <c r="F839" s="133" t="s">
        <v>1094</v>
      </c>
      <c r="G839" s="134" t="s">
        <v>345</v>
      </c>
      <c r="H839" s="135">
        <v>6</v>
      </c>
      <c r="I839" s="136"/>
      <c r="J839" s="137">
        <f>ROUND(I839*H839,2)</f>
        <v>0</v>
      </c>
      <c r="K839" s="133" t="s">
        <v>165</v>
      </c>
      <c r="L839" s="32"/>
      <c r="M839" s="138" t="s">
        <v>19</v>
      </c>
      <c r="N839" s="139" t="s">
        <v>47</v>
      </c>
      <c r="P839" s="140">
        <f>O839*H839</f>
        <v>0</v>
      </c>
      <c r="Q839" s="140">
        <v>0</v>
      </c>
      <c r="R839" s="140">
        <f>Q839*H839</f>
        <v>0</v>
      </c>
      <c r="S839" s="140">
        <v>0</v>
      </c>
      <c r="T839" s="141">
        <f>S839*H839</f>
        <v>0</v>
      </c>
      <c r="AR839" s="142" t="s">
        <v>261</v>
      </c>
      <c r="AT839" s="142" t="s">
        <v>161</v>
      </c>
      <c r="AU839" s="142" t="s">
        <v>85</v>
      </c>
      <c r="AY839" s="17" t="s">
        <v>159</v>
      </c>
      <c r="BE839" s="143">
        <f>IF(N839="základní",J839,0)</f>
        <v>0</v>
      </c>
      <c r="BF839" s="143">
        <f>IF(N839="snížená",J839,0)</f>
        <v>0</v>
      </c>
      <c r="BG839" s="143">
        <f>IF(N839="zákl. přenesená",J839,0)</f>
        <v>0</v>
      </c>
      <c r="BH839" s="143">
        <f>IF(N839="sníž. přenesená",J839,0)</f>
        <v>0</v>
      </c>
      <c r="BI839" s="143">
        <f>IF(N839="nulová",J839,0)</f>
        <v>0</v>
      </c>
      <c r="BJ839" s="17" t="s">
        <v>83</v>
      </c>
      <c r="BK839" s="143">
        <f>ROUND(I839*H839,2)</f>
        <v>0</v>
      </c>
      <c r="BL839" s="17" t="s">
        <v>261</v>
      </c>
      <c r="BM839" s="142" t="s">
        <v>1095</v>
      </c>
    </row>
    <row r="840" spans="2:65" s="1" customFormat="1" x14ac:dyDescent="0.2">
      <c r="B840" s="32"/>
      <c r="C840" s="1" t="s">
        <v>19</v>
      </c>
      <c r="D840" s="144" t="s">
        <v>168</v>
      </c>
      <c r="F840" s="145" t="s">
        <v>1096</v>
      </c>
      <c r="I840" s="146"/>
      <c r="L840" s="32"/>
      <c r="M840" s="147"/>
      <c r="T840" s="51"/>
      <c r="AT840" s="17" t="s">
        <v>168</v>
      </c>
      <c r="AU840" s="17" t="s">
        <v>85</v>
      </c>
    </row>
    <row r="841" spans="2:65" s="1" customFormat="1" ht="16.5" customHeight="1" x14ac:dyDescent="0.2">
      <c r="B841" s="32"/>
      <c r="C841" s="170">
        <v>151</v>
      </c>
      <c r="D841" s="170" t="s">
        <v>467</v>
      </c>
      <c r="E841" s="171" t="s">
        <v>1098</v>
      </c>
      <c r="F841" s="172" t="s">
        <v>1099</v>
      </c>
      <c r="G841" s="173" t="s">
        <v>345</v>
      </c>
      <c r="H841" s="174">
        <v>6</v>
      </c>
      <c r="I841" s="175"/>
      <c r="J841" s="176">
        <f>ROUND(I841*H841,2)</f>
        <v>0</v>
      </c>
      <c r="K841" s="172" t="s">
        <v>165</v>
      </c>
      <c r="L841" s="177"/>
      <c r="M841" s="178" t="s">
        <v>19</v>
      </c>
      <c r="N841" s="179" t="s">
        <v>47</v>
      </c>
      <c r="P841" s="140">
        <f>O841*H841</f>
        <v>0</v>
      </c>
      <c r="Q841" s="140">
        <v>4.7000000000000002E-3</v>
      </c>
      <c r="R841" s="140">
        <f>Q841*H841</f>
        <v>2.8200000000000003E-2</v>
      </c>
      <c r="S841" s="140">
        <v>0</v>
      </c>
      <c r="T841" s="141">
        <f>S841*H841</f>
        <v>0</v>
      </c>
      <c r="AR841" s="142" t="s">
        <v>381</v>
      </c>
      <c r="AT841" s="142" t="s">
        <v>467</v>
      </c>
      <c r="AU841" s="142" t="s">
        <v>85</v>
      </c>
      <c r="AY841" s="17" t="s">
        <v>159</v>
      </c>
      <c r="BE841" s="143">
        <f>IF(N841="základní",J841,0)</f>
        <v>0</v>
      </c>
      <c r="BF841" s="143">
        <f>IF(N841="snížená",J841,0)</f>
        <v>0</v>
      </c>
      <c r="BG841" s="143">
        <f>IF(N841="zákl. přenesená",J841,0)</f>
        <v>0</v>
      </c>
      <c r="BH841" s="143">
        <f>IF(N841="sníž. přenesená",J841,0)</f>
        <v>0</v>
      </c>
      <c r="BI841" s="143">
        <f>IF(N841="nulová",J841,0)</f>
        <v>0</v>
      </c>
      <c r="BJ841" s="17" t="s">
        <v>83</v>
      </c>
      <c r="BK841" s="143">
        <f>ROUND(I841*H841,2)</f>
        <v>0</v>
      </c>
      <c r="BL841" s="17" t="s">
        <v>261</v>
      </c>
      <c r="BM841" s="142" t="s">
        <v>1100</v>
      </c>
    </row>
    <row r="842" spans="2:65" s="1" customFormat="1" x14ac:dyDescent="0.2">
      <c r="B842" s="32"/>
      <c r="C842" s="1" t="s">
        <v>19</v>
      </c>
      <c r="D842" s="144" t="s">
        <v>168</v>
      </c>
      <c r="F842" s="145" t="s">
        <v>1101</v>
      </c>
      <c r="I842" s="146"/>
      <c r="L842" s="32"/>
      <c r="M842" s="147"/>
      <c r="T842" s="51"/>
      <c r="AT842" s="17" t="s">
        <v>168</v>
      </c>
      <c r="AU842" s="17" t="s">
        <v>85</v>
      </c>
    </row>
    <row r="843" spans="2:65" s="1" customFormat="1" ht="16.5" customHeight="1" x14ac:dyDescent="0.2">
      <c r="B843" s="32"/>
      <c r="C843" s="131">
        <v>152</v>
      </c>
      <c r="D843" s="131" t="s">
        <v>161</v>
      </c>
      <c r="E843" s="132" t="s">
        <v>1102</v>
      </c>
      <c r="F843" s="133" t="s">
        <v>1103</v>
      </c>
      <c r="G843" s="134" t="s">
        <v>345</v>
      </c>
      <c r="H843" s="135">
        <v>1</v>
      </c>
      <c r="I843" s="136"/>
      <c r="J843" s="137">
        <f>ROUND(I843*H843,2)</f>
        <v>0</v>
      </c>
      <c r="K843" s="133" t="s">
        <v>165</v>
      </c>
      <c r="L843" s="32"/>
      <c r="M843" s="138" t="s">
        <v>19</v>
      </c>
      <c r="N843" s="139" t="s">
        <v>47</v>
      </c>
      <c r="P843" s="140">
        <f>O843*H843</f>
        <v>0</v>
      </c>
      <c r="Q843" s="140">
        <v>0</v>
      </c>
      <c r="R843" s="140">
        <f>Q843*H843</f>
        <v>0</v>
      </c>
      <c r="S843" s="140">
        <v>0</v>
      </c>
      <c r="T843" s="141">
        <f>S843*H843</f>
        <v>0</v>
      </c>
      <c r="AR843" s="142" t="s">
        <v>261</v>
      </c>
      <c r="AT843" s="142" t="s">
        <v>161</v>
      </c>
      <c r="AU843" s="142" t="s">
        <v>85</v>
      </c>
      <c r="AY843" s="17" t="s">
        <v>159</v>
      </c>
      <c r="BE843" s="143">
        <f>IF(N843="základní",J843,0)</f>
        <v>0</v>
      </c>
      <c r="BF843" s="143">
        <f>IF(N843="snížená",J843,0)</f>
        <v>0</v>
      </c>
      <c r="BG843" s="143">
        <f>IF(N843="zákl. přenesená",J843,0)</f>
        <v>0</v>
      </c>
      <c r="BH843" s="143">
        <f>IF(N843="sníž. přenesená",J843,0)</f>
        <v>0</v>
      </c>
      <c r="BI843" s="143">
        <f>IF(N843="nulová",J843,0)</f>
        <v>0</v>
      </c>
      <c r="BJ843" s="17" t="s">
        <v>83</v>
      </c>
      <c r="BK843" s="143">
        <f>ROUND(I843*H843,2)</f>
        <v>0</v>
      </c>
      <c r="BL843" s="17" t="s">
        <v>261</v>
      </c>
      <c r="BM843" s="142" t="s">
        <v>1104</v>
      </c>
    </row>
    <row r="844" spans="2:65" s="1" customFormat="1" x14ac:dyDescent="0.2">
      <c r="B844" s="32"/>
      <c r="C844" s="1" t="s">
        <v>19</v>
      </c>
      <c r="D844" s="144" t="s">
        <v>168</v>
      </c>
      <c r="F844" s="145" t="s">
        <v>1105</v>
      </c>
      <c r="I844" s="146"/>
      <c r="L844" s="32"/>
      <c r="M844" s="147"/>
      <c r="T844" s="51"/>
      <c r="AT844" s="17" t="s">
        <v>168</v>
      </c>
      <c r="AU844" s="17" t="s">
        <v>85</v>
      </c>
    </row>
    <row r="845" spans="2:65" s="1" customFormat="1" ht="16.5" customHeight="1" x14ac:dyDescent="0.2">
      <c r="B845" s="32"/>
      <c r="C845" s="170">
        <v>153</v>
      </c>
      <c r="D845" s="170" t="s">
        <v>467</v>
      </c>
      <c r="E845" s="171" t="s">
        <v>1107</v>
      </c>
      <c r="F845" s="172" t="s">
        <v>1108</v>
      </c>
      <c r="G845" s="173" t="s">
        <v>345</v>
      </c>
      <c r="H845" s="174">
        <v>1</v>
      </c>
      <c r="I845" s="175"/>
      <c r="J845" s="176">
        <f>ROUND(I845*H845,2)</f>
        <v>0</v>
      </c>
      <c r="K845" s="172" t="s">
        <v>19</v>
      </c>
      <c r="L845" s="177"/>
      <c r="M845" s="178" t="s">
        <v>19</v>
      </c>
      <c r="N845" s="179" t="s">
        <v>47</v>
      </c>
      <c r="P845" s="140">
        <f>O845*H845</f>
        <v>0</v>
      </c>
      <c r="Q845" s="140">
        <v>0</v>
      </c>
      <c r="R845" s="140">
        <f>Q845*H845</f>
        <v>0</v>
      </c>
      <c r="S845" s="140">
        <v>0</v>
      </c>
      <c r="T845" s="141">
        <f>S845*H845</f>
        <v>0</v>
      </c>
      <c r="AR845" s="142" t="s">
        <v>381</v>
      </c>
      <c r="AT845" s="142" t="s">
        <v>467</v>
      </c>
      <c r="AU845" s="142" t="s">
        <v>85</v>
      </c>
      <c r="AY845" s="17" t="s">
        <v>159</v>
      </c>
      <c r="BE845" s="143">
        <f>IF(N845="základní",J845,0)</f>
        <v>0</v>
      </c>
      <c r="BF845" s="143">
        <f>IF(N845="snížená",J845,0)</f>
        <v>0</v>
      </c>
      <c r="BG845" s="143">
        <f>IF(N845="zákl. přenesená",J845,0)</f>
        <v>0</v>
      </c>
      <c r="BH845" s="143">
        <f>IF(N845="sníž. přenesená",J845,0)</f>
        <v>0</v>
      </c>
      <c r="BI845" s="143">
        <f>IF(N845="nulová",J845,0)</f>
        <v>0</v>
      </c>
      <c r="BJ845" s="17" t="s">
        <v>83</v>
      </c>
      <c r="BK845" s="143">
        <f>ROUND(I845*H845,2)</f>
        <v>0</v>
      </c>
      <c r="BL845" s="17" t="s">
        <v>261</v>
      </c>
      <c r="BM845" s="142" t="s">
        <v>1109</v>
      </c>
    </row>
    <row r="846" spans="2:65" s="1" customFormat="1" ht="16.5" customHeight="1" x14ac:dyDescent="0.2">
      <c r="B846" s="32"/>
      <c r="C846" s="131">
        <v>154</v>
      </c>
      <c r="D846" s="131" t="s">
        <v>161</v>
      </c>
      <c r="E846" s="132" t="s">
        <v>1110</v>
      </c>
      <c r="F846" s="133" t="s">
        <v>1111</v>
      </c>
      <c r="G846" s="134" t="s">
        <v>345</v>
      </c>
      <c r="H846" s="135">
        <v>1</v>
      </c>
      <c r="I846" s="136"/>
      <c r="J846" s="137">
        <f>ROUND(I846*H846,2)</f>
        <v>0</v>
      </c>
      <c r="K846" s="133" t="s">
        <v>165</v>
      </c>
      <c r="L846" s="32"/>
      <c r="M846" s="138" t="s">
        <v>19</v>
      </c>
      <c r="N846" s="139" t="s">
        <v>47</v>
      </c>
      <c r="P846" s="140">
        <f>O846*H846</f>
        <v>0</v>
      </c>
      <c r="Q846" s="140">
        <v>0</v>
      </c>
      <c r="R846" s="140">
        <f>Q846*H846</f>
        <v>0</v>
      </c>
      <c r="S846" s="140">
        <v>0.02</v>
      </c>
      <c r="T846" s="141">
        <f>S846*H846</f>
        <v>0.02</v>
      </c>
      <c r="AR846" s="142" t="s">
        <v>261</v>
      </c>
      <c r="AT846" s="142" t="s">
        <v>161</v>
      </c>
      <c r="AU846" s="142" t="s">
        <v>85</v>
      </c>
      <c r="AY846" s="17" t="s">
        <v>159</v>
      </c>
      <c r="BE846" s="143">
        <f>IF(N846="základní",J846,0)</f>
        <v>0</v>
      </c>
      <c r="BF846" s="143">
        <f>IF(N846="snížená",J846,0)</f>
        <v>0</v>
      </c>
      <c r="BG846" s="143">
        <f>IF(N846="zákl. přenesená",J846,0)</f>
        <v>0</v>
      </c>
      <c r="BH846" s="143">
        <f>IF(N846="sníž. přenesená",J846,0)</f>
        <v>0</v>
      </c>
      <c r="BI846" s="143">
        <f>IF(N846="nulová",J846,0)</f>
        <v>0</v>
      </c>
      <c r="BJ846" s="17" t="s">
        <v>83</v>
      </c>
      <c r="BK846" s="143">
        <f>ROUND(I846*H846,2)</f>
        <v>0</v>
      </c>
      <c r="BL846" s="17" t="s">
        <v>261</v>
      </c>
      <c r="BM846" s="142" t="s">
        <v>1112</v>
      </c>
    </row>
    <row r="847" spans="2:65" s="1" customFormat="1" x14ac:dyDescent="0.2">
      <c r="B847" s="32"/>
      <c r="C847" s="1" t="s">
        <v>19</v>
      </c>
      <c r="D847" s="144" t="s">
        <v>168</v>
      </c>
      <c r="F847" s="145" t="s">
        <v>1113</v>
      </c>
      <c r="I847" s="146"/>
      <c r="L847" s="32"/>
      <c r="M847" s="147"/>
      <c r="T847" s="51"/>
      <c r="AT847" s="17" t="s">
        <v>168</v>
      </c>
      <c r="AU847" s="17" t="s">
        <v>85</v>
      </c>
    </row>
    <row r="848" spans="2:65" s="12" customFormat="1" x14ac:dyDescent="0.2">
      <c r="B848" s="148"/>
      <c r="C848" s="12" t="s">
        <v>19</v>
      </c>
      <c r="D848" s="149" t="s">
        <v>175</v>
      </c>
      <c r="E848" s="150" t="s">
        <v>19</v>
      </c>
      <c r="F848" s="151" t="s">
        <v>700</v>
      </c>
      <c r="H848" s="150" t="s">
        <v>19</v>
      </c>
      <c r="I848" s="152"/>
      <c r="L848" s="148"/>
      <c r="M848" s="153"/>
      <c r="T848" s="154"/>
      <c r="AT848" s="150" t="s">
        <v>175</v>
      </c>
      <c r="AU848" s="150" t="s">
        <v>85</v>
      </c>
      <c r="AV848" s="12" t="s">
        <v>83</v>
      </c>
      <c r="AW848" s="12" t="s">
        <v>36</v>
      </c>
      <c r="AX848" s="12" t="s">
        <v>76</v>
      </c>
      <c r="AY848" s="150" t="s">
        <v>159</v>
      </c>
    </row>
    <row r="849" spans="2:65" s="12" customFormat="1" x14ac:dyDescent="0.2">
      <c r="B849" s="148"/>
      <c r="C849" s="12" t="s">
        <v>19</v>
      </c>
      <c r="D849" s="149" t="s">
        <v>175</v>
      </c>
      <c r="E849" s="150" t="s">
        <v>19</v>
      </c>
      <c r="F849" s="151" t="s">
        <v>294</v>
      </c>
      <c r="H849" s="150" t="s">
        <v>19</v>
      </c>
      <c r="I849" s="152"/>
      <c r="L849" s="148"/>
      <c r="M849" s="153"/>
      <c r="T849" s="154"/>
      <c r="AT849" s="150" t="s">
        <v>175</v>
      </c>
      <c r="AU849" s="150" t="s">
        <v>85</v>
      </c>
      <c r="AV849" s="12" t="s">
        <v>83</v>
      </c>
      <c r="AW849" s="12" t="s">
        <v>36</v>
      </c>
      <c r="AX849" s="12" t="s">
        <v>76</v>
      </c>
      <c r="AY849" s="150" t="s">
        <v>159</v>
      </c>
    </row>
    <row r="850" spans="2:65" s="13" customFormat="1" x14ac:dyDescent="0.2">
      <c r="B850" s="155"/>
      <c r="C850" s="13" t="s">
        <v>19</v>
      </c>
      <c r="D850" s="149" t="s">
        <v>175</v>
      </c>
      <c r="E850" s="156" t="s">
        <v>19</v>
      </c>
      <c r="F850" s="157" t="s">
        <v>785</v>
      </c>
      <c r="H850" s="158">
        <v>1</v>
      </c>
      <c r="I850" s="159"/>
      <c r="L850" s="155"/>
      <c r="M850" s="160"/>
      <c r="T850" s="161"/>
      <c r="AT850" s="156" t="s">
        <v>175</v>
      </c>
      <c r="AU850" s="156" t="s">
        <v>85</v>
      </c>
      <c r="AV850" s="13" t="s">
        <v>85</v>
      </c>
      <c r="AW850" s="13" t="s">
        <v>36</v>
      </c>
      <c r="AX850" s="13" t="s">
        <v>76</v>
      </c>
      <c r="AY850" s="156" t="s">
        <v>159</v>
      </c>
    </row>
    <row r="851" spans="2:65" s="14" customFormat="1" x14ac:dyDescent="0.2">
      <c r="B851" s="162"/>
      <c r="C851" s="14" t="s">
        <v>19</v>
      </c>
      <c r="D851" s="149" t="s">
        <v>175</v>
      </c>
      <c r="E851" s="163" t="s">
        <v>19</v>
      </c>
      <c r="F851" s="164" t="s">
        <v>179</v>
      </c>
      <c r="H851" s="165">
        <v>1</v>
      </c>
      <c r="I851" s="166"/>
      <c r="L851" s="162"/>
      <c r="M851" s="167"/>
      <c r="T851" s="168"/>
      <c r="AT851" s="163" t="s">
        <v>175</v>
      </c>
      <c r="AU851" s="163" t="s">
        <v>85</v>
      </c>
      <c r="AV851" s="14" t="s">
        <v>166</v>
      </c>
      <c r="AW851" s="14" t="s">
        <v>36</v>
      </c>
      <c r="AX851" s="14" t="s">
        <v>83</v>
      </c>
      <c r="AY851" s="163" t="s">
        <v>159</v>
      </c>
    </row>
    <row r="852" spans="2:65" s="1" customFormat="1" ht="16.5" customHeight="1" x14ac:dyDescent="0.2">
      <c r="B852" s="32"/>
      <c r="C852" s="131">
        <v>155</v>
      </c>
      <c r="D852" s="131" t="s">
        <v>161</v>
      </c>
      <c r="E852" s="132" t="s">
        <v>1115</v>
      </c>
      <c r="F852" s="133" t="s">
        <v>1116</v>
      </c>
      <c r="G852" s="134" t="s">
        <v>345</v>
      </c>
      <c r="H852" s="135">
        <v>1</v>
      </c>
      <c r="I852" s="136"/>
      <c r="J852" s="137">
        <f>ROUND(I852*H852,2)</f>
        <v>0</v>
      </c>
      <c r="K852" s="133" t="s">
        <v>165</v>
      </c>
      <c r="L852" s="32"/>
      <c r="M852" s="138" t="s">
        <v>19</v>
      </c>
      <c r="N852" s="139" t="s">
        <v>47</v>
      </c>
      <c r="P852" s="140">
        <f>O852*H852</f>
        <v>0</v>
      </c>
      <c r="Q852" s="140">
        <v>0</v>
      </c>
      <c r="R852" s="140">
        <f>Q852*H852</f>
        <v>0</v>
      </c>
      <c r="S852" s="140">
        <v>0</v>
      </c>
      <c r="T852" s="141">
        <f>S852*H852</f>
        <v>0</v>
      </c>
      <c r="AR852" s="142" t="s">
        <v>261</v>
      </c>
      <c r="AT852" s="142" t="s">
        <v>161</v>
      </c>
      <c r="AU852" s="142" t="s">
        <v>85</v>
      </c>
      <c r="AY852" s="17" t="s">
        <v>159</v>
      </c>
      <c r="BE852" s="143">
        <f>IF(N852="základní",J852,0)</f>
        <v>0</v>
      </c>
      <c r="BF852" s="143">
        <f>IF(N852="snížená",J852,0)</f>
        <v>0</v>
      </c>
      <c r="BG852" s="143">
        <f>IF(N852="zákl. přenesená",J852,0)</f>
        <v>0</v>
      </c>
      <c r="BH852" s="143">
        <f>IF(N852="sníž. přenesená",J852,0)</f>
        <v>0</v>
      </c>
      <c r="BI852" s="143">
        <f>IF(N852="nulová",J852,0)</f>
        <v>0</v>
      </c>
      <c r="BJ852" s="17" t="s">
        <v>83</v>
      </c>
      <c r="BK852" s="143">
        <f>ROUND(I852*H852,2)</f>
        <v>0</v>
      </c>
      <c r="BL852" s="17" t="s">
        <v>261</v>
      </c>
      <c r="BM852" s="142" t="s">
        <v>1117</v>
      </c>
    </row>
    <row r="853" spans="2:65" s="1" customFormat="1" x14ac:dyDescent="0.2">
      <c r="B853" s="32"/>
      <c r="C853" s="1" t="s">
        <v>19</v>
      </c>
      <c r="D853" s="144" t="s">
        <v>168</v>
      </c>
      <c r="F853" s="145" t="s">
        <v>1118</v>
      </c>
      <c r="I853" s="146"/>
      <c r="L853" s="32"/>
      <c r="M853" s="147"/>
      <c r="T853" s="51"/>
      <c r="AT853" s="17" t="s">
        <v>168</v>
      </c>
      <c r="AU853" s="17" t="s">
        <v>85</v>
      </c>
    </row>
    <row r="854" spans="2:65" s="1" customFormat="1" ht="19.2" x14ac:dyDescent="0.2">
      <c r="B854" s="32"/>
      <c r="C854" s="1" t="s">
        <v>19</v>
      </c>
      <c r="D854" s="149" t="s">
        <v>189</v>
      </c>
      <c r="F854" s="169" t="s">
        <v>1119</v>
      </c>
      <c r="I854" s="146"/>
      <c r="L854" s="32"/>
      <c r="M854" s="147"/>
      <c r="T854" s="51"/>
      <c r="AT854" s="17" t="s">
        <v>189</v>
      </c>
      <c r="AU854" s="17" t="s">
        <v>85</v>
      </c>
    </row>
    <row r="855" spans="2:65" s="1" customFormat="1" ht="21.75" customHeight="1" x14ac:dyDescent="0.2">
      <c r="B855" s="32"/>
      <c r="C855" s="131">
        <v>156</v>
      </c>
      <c r="D855" s="131" t="s">
        <v>161</v>
      </c>
      <c r="E855" s="132" t="s">
        <v>1120</v>
      </c>
      <c r="F855" s="133" t="s">
        <v>1121</v>
      </c>
      <c r="G855" s="134" t="s">
        <v>1122</v>
      </c>
      <c r="H855" s="135">
        <v>500</v>
      </c>
      <c r="I855" s="136"/>
      <c r="J855" s="137">
        <f>ROUND(I855*H855,2)</f>
        <v>0</v>
      </c>
      <c r="K855" s="133" t="s">
        <v>165</v>
      </c>
      <c r="L855" s="32"/>
      <c r="M855" s="138" t="s">
        <v>19</v>
      </c>
      <c r="N855" s="139" t="s">
        <v>47</v>
      </c>
      <c r="P855" s="140">
        <f>O855*H855</f>
        <v>0</v>
      </c>
      <c r="Q855" s="140">
        <v>0</v>
      </c>
      <c r="R855" s="140">
        <f>Q855*H855</f>
        <v>0</v>
      </c>
      <c r="S855" s="140">
        <v>1E-3</v>
      </c>
      <c r="T855" s="141">
        <f>S855*H855</f>
        <v>0.5</v>
      </c>
      <c r="AR855" s="142" t="s">
        <v>261</v>
      </c>
      <c r="AT855" s="142" t="s">
        <v>161</v>
      </c>
      <c r="AU855" s="142" t="s">
        <v>85</v>
      </c>
      <c r="AY855" s="17" t="s">
        <v>159</v>
      </c>
      <c r="BE855" s="143">
        <f>IF(N855="základní",J855,0)</f>
        <v>0</v>
      </c>
      <c r="BF855" s="143">
        <f>IF(N855="snížená",J855,0)</f>
        <v>0</v>
      </c>
      <c r="BG855" s="143">
        <f>IF(N855="zákl. přenesená",J855,0)</f>
        <v>0</v>
      </c>
      <c r="BH855" s="143">
        <f>IF(N855="sníž. přenesená",J855,0)</f>
        <v>0</v>
      </c>
      <c r="BI855" s="143">
        <f>IF(N855="nulová",J855,0)</f>
        <v>0</v>
      </c>
      <c r="BJ855" s="17" t="s">
        <v>83</v>
      </c>
      <c r="BK855" s="143">
        <f>ROUND(I855*H855,2)</f>
        <v>0</v>
      </c>
      <c r="BL855" s="17" t="s">
        <v>261</v>
      </c>
      <c r="BM855" s="142" t="s">
        <v>1123</v>
      </c>
    </row>
    <row r="856" spans="2:65" s="1" customFormat="1" x14ac:dyDescent="0.2">
      <c r="B856" s="32"/>
      <c r="C856" s="1" t="s">
        <v>19</v>
      </c>
      <c r="D856" s="144" t="s">
        <v>168</v>
      </c>
      <c r="F856" s="145" t="s">
        <v>1124</v>
      </c>
      <c r="I856" s="146"/>
      <c r="L856" s="32"/>
      <c r="M856" s="147"/>
      <c r="T856" s="51"/>
      <c r="AT856" s="17" t="s">
        <v>168</v>
      </c>
      <c r="AU856" s="17" t="s">
        <v>85</v>
      </c>
    </row>
    <row r="857" spans="2:65" s="1" customFormat="1" ht="24.15" customHeight="1" x14ac:dyDescent="0.2">
      <c r="B857" s="32"/>
      <c r="C857" s="131">
        <v>157</v>
      </c>
      <c r="D857" s="131" t="s">
        <v>161</v>
      </c>
      <c r="E857" s="132" t="s">
        <v>1126</v>
      </c>
      <c r="F857" s="133" t="s">
        <v>1127</v>
      </c>
      <c r="G857" s="134" t="s">
        <v>210</v>
      </c>
      <c r="H857" s="135">
        <v>0.48699999999999999</v>
      </c>
      <c r="I857" s="136"/>
      <c r="J857" s="137">
        <f>ROUND(I857*H857,2)</f>
        <v>0</v>
      </c>
      <c r="K857" s="133" t="s">
        <v>165</v>
      </c>
      <c r="L857" s="32"/>
      <c r="M857" s="138" t="s">
        <v>19</v>
      </c>
      <c r="N857" s="139" t="s">
        <v>47</v>
      </c>
      <c r="P857" s="140">
        <f>O857*H857</f>
        <v>0</v>
      </c>
      <c r="Q857" s="140">
        <v>0</v>
      </c>
      <c r="R857" s="140">
        <f>Q857*H857</f>
        <v>0</v>
      </c>
      <c r="S857" s="140">
        <v>0</v>
      </c>
      <c r="T857" s="141">
        <f>S857*H857</f>
        <v>0</v>
      </c>
      <c r="AR857" s="142" t="s">
        <v>261</v>
      </c>
      <c r="AT857" s="142" t="s">
        <v>161</v>
      </c>
      <c r="AU857" s="142" t="s">
        <v>85</v>
      </c>
      <c r="AY857" s="17" t="s">
        <v>159</v>
      </c>
      <c r="BE857" s="143">
        <f>IF(N857="základní",J857,0)</f>
        <v>0</v>
      </c>
      <c r="BF857" s="143">
        <f>IF(N857="snížená",J857,0)</f>
        <v>0</v>
      </c>
      <c r="BG857" s="143">
        <f>IF(N857="zákl. přenesená",J857,0)</f>
        <v>0</v>
      </c>
      <c r="BH857" s="143">
        <f>IF(N857="sníž. přenesená",J857,0)</f>
        <v>0</v>
      </c>
      <c r="BI857" s="143">
        <f>IF(N857="nulová",J857,0)</f>
        <v>0</v>
      </c>
      <c r="BJ857" s="17" t="s">
        <v>83</v>
      </c>
      <c r="BK857" s="143">
        <f>ROUND(I857*H857,2)</f>
        <v>0</v>
      </c>
      <c r="BL857" s="17" t="s">
        <v>261</v>
      </c>
      <c r="BM857" s="142" t="s">
        <v>1128</v>
      </c>
    </row>
    <row r="858" spans="2:65" s="1" customFormat="1" x14ac:dyDescent="0.2">
      <c r="B858" s="32"/>
      <c r="C858" s="1" t="s">
        <v>19</v>
      </c>
      <c r="D858" s="144" t="s">
        <v>168</v>
      </c>
      <c r="F858" s="145" t="s">
        <v>1129</v>
      </c>
      <c r="I858" s="146"/>
      <c r="L858" s="32"/>
      <c r="M858" s="147"/>
      <c r="T858" s="51"/>
      <c r="AT858" s="17" t="s">
        <v>168</v>
      </c>
      <c r="AU858" s="17" t="s">
        <v>85</v>
      </c>
    </row>
    <row r="859" spans="2:65" s="1" customFormat="1" ht="24.15" customHeight="1" x14ac:dyDescent="0.2">
      <c r="B859" s="32"/>
      <c r="C859" s="131">
        <v>158</v>
      </c>
      <c r="D859" s="131" t="s">
        <v>161</v>
      </c>
      <c r="E859" s="132" t="s">
        <v>1130</v>
      </c>
      <c r="F859" s="133" t="s">
        <v>1131</v>
      </c>
      <c r="G859" s="134" t="s">
        <v>210</v>
      </c>
      <c r="H859" s="135">
        <v>0.48699999999999999</v>
      </c>
      <c r="I859" s="136"/>
      <c r="J859" s="137">
        <f>ROUND(I859*H859,2)</f>
        <v>0</v>
      </c>
      <c r="K859" s="133" t="s">
        <v>165</v>
      </c>
      <c r="L859" s="32"/>
      <c r="M859" s="138" t="s">
        <v>19</v>
      </c>
      <c r="N859" s="139" t="s">
        <v>47</v>
      </c>
      <c r="P859" s="140">
        <f>O859*H859</f>
        <v>0</v>
      </c>
      <c r="Q859" s="140">
        <v>0</v>
      </c>
      <c r="R859" s="140">
        <f>Q859*H859</f>
        <v>0</v>
      </c>
      <c r="S859" s="140">
        <v>0</v>
      </c>
      <c r="T859" s="141">
        <f>S859*H859</f>
        <v>0</v>
      </c>
      <c r="AR859" s="142" t="s">
        <v>261</v>
      </c>
      <c r="AT859" s="142" t="s">
        <v>161</v>
      </c>
      <c r="AU859" s="142" t="s">
        <v>85</v>
      </c>
      <c r="AY859" s="17" t="s">
        <v>159</v>
      </c>
      <c r="BE859" s="143">
        <f>IF(N859="základní",J859,0)</f>
        <v>0</v>
      </c>
      <c r="BF859" s="143">
        <f>IF(N859="snížená",J859,0)</f>
        <v>0</v>
      </c>
      <c r="BG859" s="143">
        <f>IF(N859="zákl. přenesená",J859,0)</f>
        <v>0</v>
      </c>
      <c r="BH859" s="143">
        <f>IF(N859="sníž. přenesená",J859,0)</f>
        <v>0</v>
      </c>
      <c r="BI859" s="143">
        <f>IF(N859="nulová",J859,0)</f>
        <v>0</v>
      </c>
      <c r="BJ859" s="17" t="s">
        <v>83</v>
      </c>
      <c r="BK859" s="143">
        <f>ROUND(I859*H859,2)</f>
        <v>0</v>
      </c>
      <c r="BL859" s="17" t="s">
        <v>261</v>
      </c>
      <c r="BM859" s="142" t="s">
        <v>1132</v>
      </c>
    </row>
    <row r="860" spans="2:65" s="1" customFormat="1" x14ac:dyDescent="0.2">
      <c r="B860" s="32"/>
      <c r="C860" s="1" t="s">
        <v>19</v>
      </c>
      <c r="D860" s="144" t="s">
        <v>168</v>
      </c>
      <c r="F860" s="145" t="s">
        <v>1133</v>
      </c>
      <c r="I860" s="146"/>
      <c r="L860" s="32"/>
      <c r="M860" s="147"/>
      <c r="T860" s="51"/>
      <c r="AT860" s="17" t="s">
        <v>168</v>
      </c>
      <c r="AU860" s="17" t="s">
        <v>85</v>
      </c>
    </row>
    <row r="861" spans="2:65" s="11" customFormat="1" ht="22.95" customHeight="1" x14ac:dyDescent="0.25">
      <c r="B861" s="119"/>
      <c r="C861" s="11" t="s">
        <v>19</v>
      </c>
      <c r="D861" s="120" t="s">
        <v>75</v>
      </c>
      <c r="E861" s="129" t="s">
        <v>1134</v>
      </c>
      <c r="F861" s="129" t="s">
        <v>1135</v>
      </c>
      <c r="I861" s="122"/>
      <c r="J861" s="130">
        <f>BK861</f>
        <v>0</v>
      </c>
      <c r="L861" s="119"/>
      <c r="M861" s="124"/>
      <c r="P861" s="125">
        <f>SUM(P862:P921)</f>
        <v>0</v>
      </c>
      <c r="R861" s="125">
        <f>SUM(R862:R921)</f>
        <v>6.1119973999999999</v>
      </c>
      <c r="T861" s="126">
        <f>SUM(T862:T921)</f>
        <v>12.642671699999998</v>
      </c>
      <c r="AR861" s="120" t="s">
        <v>85</v>
      </c>
      <c r="AT861" s="127" t="s">
        <v>75</v>
      </c>
      <c r="AU861" s="127" t="s">
        <v>83</v>
      </c>
      <c r="AY861" s="120" t="s">
        <v>159</v>
      </c>
      <c r="BK861" s="128">
        <f>SUM(BK862:BK921)</f>
        <v>0</v>
      </c>
    </row>
    <row r="862" spans="2:65" s="1" customFormat="1" ht="16.5" customHeight="1" x14ac:dyDescent="0.2">
      <c r="B862" s="32"/>
      <c r="C862" s="131">
        <v>159</v>
      </c>
      <c r="D862" s="131" t="s">
        <v>161</v>
      </c>
      <c r="E862" s="132" t="s">
        <v>1137</v>
      </c>
      <c r="F862" s="133" t="s">
        <v>1138</v>
      </c>
      <c r="G862" s="134" t="s">
        <v>164</v>
      </c>
      <c r="H862" s="135">
        <v>165.89</v>
      </c>
      <c r="I862" s="136"/>
      <c r="J862" s="137">
        <f>ROUND(I862*H862,2)</f>
        <v>0</v>
      </c>
      <c r="K862" s="133" t="s">
        <v>165</v>
      </c>
      <c r="L862" s="32"/>
      <c r="M862" s="138" t="s">
        <v>19</v>
      </c>
      <c r="N862" s="139" t="s">
        <v>47</v>
      </c>
      <c r="P862" s="140">
        <f>O862*H862</f>
        <v>0</v>
      </c>
      <c r="Q862" s="140">
        <v>0</v>
      </c>
      <c r="R862" s="140">
        <f>Q862*H862</f>
        <v>0</v>
      </c>
      <c r="S862" s="140">
        <v>0</v>
      </c>
      <c r="T862" s="141">
        <f>S862*H862</f>
        <v>0</v>
      </c>
      <c r="AR862" s="142" t="s">
        <v>261</v>
      </c>
      <c r="AT862" s="142" t="s">
        <v>161</v>
      </c>
      <c r="AU862" s="142" t="s">
        <v>85</v>
      </c>
      <c r="AY862" s="17" t="s">
        <v>159</v>
      </c>
      <c r="BE862" s="143">
        <f>IF(N862="základní",J862,0)</f>
        <v>0</v>
      </c>
      <c r="BF862" s="143">
        <f>IF(N862="snížená",J862,0)</f>
        <v>0</v>
      </c>
      <c r="BG862" s="143">
        <f>IF(N862="zákl. přenesená",J862,0)</f>
        <v>0</v>
      </c>
      <c r="BH862" s="143">
        <f>IF(N862="sníž. přenesená",J862,0)</f>
        <v>0</v>
      </c>
      <c r="BI862" s="143">
        <f>IF(N862="nulová",J862,0)</f>
        <v>0</v>
      </c>
      <c r="BJ862" s="17" t="s">
        <v>83</v>
      </c>
      <c r="BK862" s="143">
        <f>ROUND(I862*H862,2)</f>
        <v>0</v>
      </c>
      <c r="BL862" s="17" t="s">
        <v>261</v>
      </c>
      <c r="BM862" s="142" t="s">
        <v>1139</v>
      </c>
    </row>
    <row r="863" spans="2:65" s="1" customFormat="1" x14ac:dyDescent="0.2">
      <c r="B863" s="32"/>
      <c r="C863" s="1" t="s">
        <v>19</v>
      </c>
      <c r="D863" s="144" t="s">
        <v>168</v>
      </c>
      <c r="F863" s="145" t="s">
        <v>1140</v>
      </c>
      <c r="I863" s="146"/>
      <c r="L863" s="32"/>
      <c r="M863" s="147"/>
      <c r="T863" s="51"/>
      <c r="AT863" s="17" t="s">
        <v>168</v>
      </c>
      <c r="AU863" s="17" t="s">
        <v>85</v>
      </c>
    </row>
    <row r="864" spans="2:65" s="1" customFormat="1" ht="16.5" customHeight="1" x14ac:dyDescent="0.2">
      <c r="B864" s="32"/>
      <c r="C864" s="131">
        <v>160</v>
      </c>
      <c r="D864" s="131" t="s">
        <v>161</v>
      </c>
      <c r="E864" s="132" t="s">
        <v>1141</v>
      </c>
      <c r="F864" s="133" t="s">
        <v>1142</v>
      </c>
      <c r="G864" s="134" t="s">
        <v>164</v>
      </c>
      <c r="H864" s="135">
        <v>165.89</v>
      </c>
      <c r="I864" s="136"/>
      <c r="J864" s="137">
        <f>ROUND(I864*H864,2)</f>
        <v>0</v>
      </c>
      <c r="K864" s="133" t="s">
        <v>165</v>
      </c>
      <c r="L864" s="32"/>
      <c r="M864" s="138" t="s">
        <v>19</v>
      </c>
      <c r="N864" s="139" t="s">
        <v>47</v>
      </c>
      <c r="P864" s="140">
        <f>O864*H864</f>
        <v>0</v>
      </c>
      <c r="Q864" s="140">
        <v>2.9999999999999997E-4</v>
      </c>
      <c r="R864" s="140">
        <f>Q864*H864</f>
        <v>4.9766999999999992E-2</v>
      </c>
      <c r="S864" s="140">
        <v>0</v>
      </c>
      <c r="T864" s="141">
        <f>S864*H864</f>
        <v>0</v>
      </c>
      <c r="AR864" s="142" t="s">
        <v>261</v>
      </c>
      <c r="AT864" s="142" t="s">
        <v>161</v>
      </c>
      <c r="AU864" s="142" t="s">
        <v>85</v>
      </c>
      <c r="AY864" s="17" t="s">
        <v>159</v>
      </c>
      <c r="BE864" s="143">
        <f>IF(N864="základní",J864,0)</f>
        <v>0</v>
      </c>
      <c r="BF864" s="143">
        <f>IF(N864="snížená",J864,0)</f>
        <v>0</v>
      </c>
      <c r="BG864" s="143">
        <f>IF(N864="zákl. přenesená",J864,0)</f>
        <v>0</v>
      </c>
      <c r="BH864" s="143">
        <f>IF(N864="sníž. přenesená",J864,0)</f>
        <v>0</v>
      </c>
      <c r="BI864" s="143">
        <f>IF(N864="nulová",J864,0)</f>
        <v>0</v>
      </c>
      <c r="BJ864" s="17" t="s">
        <v>83</v>
      </c>
      <c r="BK864" s="143">
        <f>ROUND(I864*H864,2)</f>
        <v>0</v>
      </c>
      <c r="BL864" s="17" t="s">
        <v>261</v>
      </c>
      <c r="BM864" s="142" t="s">
        <v>1143</v>
      </c>
    </row>
    <row r="865" spans="2:65" s="1" customFormat="1" x14ac:dyDescent="0.2">
      <c r="B865" s="32"/>
      <c r="C865" s="1" t="s">
        <v>19</v>
      </c>
      <c r="D865" s="144" t="s">
        <v>168</v>
      </c>
      <c r="F865" s="145" t="s">
        <v>1144</v>
      </c>
      <c r="I865" s="146"/>
      <c r="L865" s="32"/>
      <c r="M865" s="147"/>
      <c r="T865" s="51"/>
      <c r="AT865" s="17" t="s">
        <v>168</v>
      </c>
      <c r="AU865" s="17" t="s">
        <v>85</v>
      </c>
    </row>
    <row r="866" spans="2:65" s="1" customFormat="1" ht="24.15" customHeight="1" x14ac:dyDescent="0.2">
      <c r="B866" s="32"/>
      <c r="C866" s="131">
        <v>161</v>
      </c>
      <c r="D866" s="131" t="s">
        <v>161</v>
      </c>
      <c r="E866" s="132" t="s">
        <v>1146</v>
      </c>
      <c r="F866" s="133" t="s">
        <v>1147</v>
      </c>
      <c r="G866" s="134" t="s">
        <v>164</v>
      </c>
      <c r="H866" s="135">
        <v>82.944999999999993</v>
      </c>
      <c r="I866" s="136"/>
      <c r="J866" s="137">
        <f>ROUND(I866*H866,2)</f>
        <v>0</v>
      </c>
      <c r="K866" s="133" t="s">
        <v>165</v>
      </c>
      <c r="L866" s="32"/>
      <c r="M866" s="138" t="s">
        <v>19</v>
      </c>
      <c r="N866" s="139" t="s">
        <v>47</v>
      </c>
      <c r="P866" s="140">
        <f>O866*H866</f>
        <v>0</v>
      </c>
      <c r="Q866" s="140">
        <v>7.5799999999999999E-3</v>
      </c>
      <c r="R866" s="140">
        <f>Q866*H866</f>
        <v>0.62872309999999998</v>
      </c>
      <c r="S866" s="140">
        <v>0</v>
      </c>
      <c r="T866" s="141">
        <f>S866*H866</f>
        <v>0</v>
      </c>
      <c r="AR866" s="142" t="s">
        <v>261</v>
      </c>
      <c r="AT866" s="142" t="s">
        <v>161</v>
      </c>
      <c r="AU866" s="142" t="s">
        <v>85</v>
      </c>
      <c r="AY866" s="17" t="s">
        <v>159</v>
      </c>
      <c r="BE866" s="143">
        <f>IF(N866="základní",J866,0)</f>
        <v>0</v>
      </c>
      <c r="BF866" s="143">
        <f>IF(N866="snížená",J866,0)</f>
        <v>0</v>
      </c>
      <c r="BG866" s="143">
        <f>IF(N866="zákl. přenesená",J866,0)</f>
        <v>0</v>
      </c>
      <c r="BH866" s="143">
        <f>IF(N866="sníž. přenesená",J866,0)</f>
        <v>0</v>
      </c>
      <c r="BI866" s="143">
        <f>IF(N866="nulová",J866,0)</f>
        <v>0</v>
      </c>
      <c r="BJ866" s="17" t="s">
        <v>83</v>
      </c>
      <c r="BK866" s="143">
        <f>ROUND(I866*H866,2)</f>
        <v>0</v>
      </c>
      <c r="BL866" s="17" t="s">
        <v>261</v>
      </c>
      <c r="BM866" s="142" t="s">
        <v>1148</v>
      </c>
    </row>
    <row r="867" spans="2:65" s="1" customFormat="1" x14ac:dyDescent="0.2">
      <c r="B867" s="32"/>
      <c r="C867" s="1" t="s">
        <v>19</v>
      </c>
      <c r="D867" s="144" t="s">
        <v>168</v>
      </c>
      <c r="F867" s="145" t="s">
        <v>1149</v>
      </c>
      <c r="I867" s="146"/>
      <c r="L867" s="32"/>
      <c r="M867" s="147"/>
      <c r="T867" s="51"/>
      <c r="AT867" s="17" t="s">
        <v>168</v>
      </c>
      <c r="AU867" s="17" t="s">
        <v>85</v>
      </c>
    </row>
    <row r="868" spans="2:65" s="1" customFormat="1" ht="19.2" x14ac:dyDescent="0.2">
      <c r="B868" s="32"/>
      <c r="C868" s="1" t="s">
        <v>19</v>
      </c>
      <c r="D868" s="149" t="s">
        <v>189</v>
      </c>
      <c r="F868" s="169" t="s">
        <v>1150</v>
      </c>
      <c r="I868" s="146"/>
      <c r="L868" s="32"/>
      <c r="M868" s="147"/>
      <c r="T868" s="51"/>
      <c r="AT868" s="17" t="s">
        <v>189</v>
      </c>
      <c r="AU868" s="17" t="s">
        <v>85</v>
      </c>
    </row>
    <row r="869" spans="2:65" s="13" customFormat="1" x14ac:dyDescent="0.2">
      <c r="B869" s="155"/>
      <c r="C869" s="13" t="s">
        <v>19</v>
      </c>
      <c r="D869" s="149" t="s">
        <v>175</v>
      </c>
      <c r="F869" s="157" t="s">
        <v>730</v>
      </c>
      <c r="H869" s="158">
        <v>82.944999999999993</v>
      </c>
      <c r="I869" s="159"/>
      <c r="L869" s="155"/>
      <c r="M869" s="160"/>
      <c r="T869" s="161"/>
      <c r="AT869" s="156" t="s">
        <v>175</v>
      </c>
      <c r="AU869" s="156" t="s">
        <v>85</v>
      </c>
      <c r="AV869" s="13" t="s">
        <v>85</v>
      </c>
      <c r="AW869" s="13" t="s">
        <v>4</v>
      </c>
      <c r="AX869" s="13" t="s">
        <v>83</v>
      </c>
      <c r="AY869" s="156" t="s">
        <v>159</v>
      </c>
    </row>
    <row r="870" spans="2:65" s="1" customFormat="1" ht="21.75" customHeight="1" x14ac:dyDescent="0.2">
      <c r="B870" s="32"/>
      <c r="C870" s="131">
        <v>162</v>
      </c>
      <c r="D870" s="131" t="s">
        <v>161</v>
      </c>
      <c r="E870" s="132" t="s">
        <v>1151</v>
      </c>
      <c r="F870" s="133" t="s">
        <v>1152</v>
      </c>
      <c r="G870" s="134" t="s">
        <v>384</v>
      </c>
      <c r="H870" s="135">
        <v>99.56</v>
      </c>
      <c r="I870" s="136"/>
      <c r="J870" s="137">
        <f>ROUND(I870*H870,2)</f>
        <v>0</v>
      </c>
      <c r="K870" s="133" t="s">
        <v>165</v>
      </c>
      <c r="L870" s="32"/>
      <c r="M870" s="138" t="s">
        <v>19</v>
      </c>
      <c r="N870" s="139" t="s">
        <v>47</v>
      </c>
      <c r="P870" s="140">
        <f>O870*H870</f>
        <v>0</v>
      </c>
      <c r="Q870" s="140">
        <v>4.2999999999999999E-4</v>
      </c>
      <c r="R870" s="140">
        <f>Q870*H870</f>
        <v>4.2810800000000003E-2</v>
      </c>
      <c r="S870" s="140">
        <v>0</v>
      </c>
      <c r="T870" s="141">
        <f>S870*H870</f>
        <v>0</v>
      </c>
      <c r="AR870" s="142" t="s">
        <v>261</v>
      </c>
      <c r="AT870" s="142" t="s">
        <v>161</v>
      </c>
      <c r="AU870" s="142" t="s">
        <v>85</v>
      </c>
      <c r="AY870" s="17" t="s">
        <v>159</v>
      </c>
      <c r="BE870" s="143">
        <f>IF(N870="základní",J870,0)</f>
        <v>0</v>
      </c>
      <c r="BF870" s="143">
        <f>IF(N870="snížená",J870,0)</f>
        <v>0</v>
      </c>
      <c r="BG870" s="143">
        <f>IF(N870="zákl. přenesená",J870,0)</f>
        <v>0</v>
      </c>
      <c r="BH870" s="143">
        <f>IF(N870="sníž. přenesená",J870,0)</f>
        <v>0</v>
      </c>
      <c r="BI870" s="143">
        <f>IF(N870="nulová",J870,0)</f>
        <v>0</v>
      </c>
      <c r="BJ870" s="17" t="s">
        <v>83</v>
      </c>
      <c r="BK870" s="143">
        <f>ROUND(I870*H870,2)</f>
        <v>0</v>
      </c>
      <c r="BL870" s="17" t="s">
        <v>261</v>
      </c>
      <c r="BM870" s="142" t="s">
        <v>1153</v>
      </c>
    </row>
    <row r="871" spans="2:65" s="1" customFormat="1" x14ac:dyDescent="0.2">
      <c r="B871" s="32"/>
      <c r="C871" s="1" t="s">
        <v>19</v>
      </c>
      <c r="D871" s="144" t="s">
        <v>168</v>
      </c>
      <c r="F871" s="145" t="s">
        <v>1154</v>
      </c>
      <c r="I871" s="146"/>
      <c r="L871" s="32"/>
      <c r="M871" s="147"/>
      <c r="T871" s="51"/>
      <c r="AT871" s="17" t="s">
        <v>168</v>
      </c>
      <c r="AU871" s="17" t="s">
        <v>85</v>
      </c>
    </row>
    <row r="872" spans="2:65" s="12" customFormat="1" x14ac:dyDescent="0.2">
      <c r="B872" s="148"/>
      <c r="C872" s="12" t="s">
        <v>19</v>
      </c>
      <c r="D872" s="149" t="s">
        <v>175</v>
      </c>
      <c r="E872" s="150" t="s">
        <v>19</v>
      </c>
      <c r="F872" s="151" t="s">
        <v>272</v>
      </c>
      <c r="H872" s="150" t="s">
        <v>19</v>
      </c>
      <c r="I872" s="152"/>
      <c r="L872" s="148"/>
      <c r="M872" s="153"/>
      <c r="T872" s="154"/>
      <c r="AT872" s="150" t="s">
        <v>175</v>
      </c>
      <c r="AU872" s="150" t="s">
        <v>85</v>
      </c>
      <c r="AV872" s="12" t="s">
        <v>83</v>
      </c>
      <c r="AW872" s="12" t="s">
        <v>36</v>
      </c>
      <c r="AX872" s="12" t="s">
        <v>76</v>
      </c>
      <c r="AY872" s="150" t="s">
        <v>159</v>
      </c>
    </row>
    <row r="873" spans="2:65" s="12" customFormat="1" x14ac:dyDescent="0.2">
      <c r="B873" s="148"/>
      <c r="C873" s="12" t="s">
        <v>19</v>
      </c>
      <c r="D873" s="149" t="s">
        <v>175</v>
      </c>
      <c r="E873" s="150" t="s">
        <v>19</v>
      </c>
      <c r="F873" s="151" t="s">
        <v>273</v>
      </c>
      <c r="H873" s="150" t="s">
        <v>19</v>
      </c>
      <c r="I873" s="152"/>
      <c r="L873" s="148"/>
      <c r="M873" s="153"/>
      <c r="T873" s="154"/>
      <c r="AT873" s="150" t="s">
        <v>175</v>
      </c>
      <c r="AU873" s="150" t="s">
        <v>85</v>
      </c>
      <c r="AV873" s="12" t="s">
        <v>83</v>
      </c>
      <c r="AW873" s="12" t="s">
        <v>36</v>
      </c>
      <c r="AX873" s="12" t="s">
        <v>76</v>
      </c>
      <c r="AY873" s="150" t="s">
        <v>159</v>
      </c>
    </row>
    <row r="874" spans="2:65" s="13" customFormat="1" x14ac:dyDescent="0.2">
      <c r="B874" s="155"/>
      <c r="C874" s="13" t="s">
        <v>19</v>
      </c>
      <c r="D874" s="149" t="s">
        <v>175</v>
      </c>
      <c r="E874" s="156" t="s">
        <v>19</v>
      </c>
      <c r="F874" s="157" t="s">
        <v>1155</v>
      </c>
      <c r="H874" s="158">
        <v>7.72</v>
      </c>
      <c r="I874" s="159"/>
      <c r="L874" s="155"/>
      <c r="M874" s="160"/>
      <c r="T874" s="161"/>
      <c r="AT874" s="156" t="s">
        <v>175</v>
      </c>
      <c r="AU874" s="156" t="s">
        <v>85</v>
      </c>
      <c r="AV874" s="13" t="s">
        <v>85</v>
      </c>
      <c r="AW874" s="13" t="s">
        <v>36</v>
      </c>
      <c r="AX874" s="13" t="s">
        <v>76</v>
      </c>
      <c r="AY874" s="156" t="s">
        <v>159</v>
      </c>
    </row>
    <row r="875" spans="2:65" s="13" customFormat="1" x14ac:dyDescent="0.2">
      <c r="B875" s="155"/>
      <c r="C875" s="13" t="s">
        <v>19</v>
      </c>
      <c r="D875" s="149" t="s">
        <v>175</v>
      </c>
      <c r="E875" s="156" t="s">
        <v>19</v>
      </c>
      <c r="F875" s="157" t="s">
        <v>1156</v>
      </c>
      <c r="H875" s="158">
        <v>10.02</v>
      </c>
      <c r="I875" s="159"/>
      <c r="L875" s="155"/>
      <c r="M875" s="160"/>
      <c r="T875" s="161"/>
      <c r="AT875" s="156" t="s">
        <v>175</v>
      </c>
      <c r="AU875" s="156" t="s">
        <v>85</v>
      </c>
      <c r="AV875" s="13" t="s">
        <v>85</v>
      </c>
      <c r="AW875" s="13" t="s">
        <v>36</v>
      </c>
      <c r="AX875" s="13" t="s">
        <v>76</v>
      </c>
      <c r="AY875" s="156" t="s">
        <v>159</v>
      </c>
    </row>
    <row r="876" spans="2:65" s="13" customFormat="1" x14ac:dyDescent="0.2">
      <c r="B876" s="155"/>
      <c r="C876" s="13" t="s">
        <v>19</v>
      </c>
      <c r="D876" s="149" t="s">
        <v>175</v>
      </c>
      <c r="E876" s="156" t="s">
        <v>19</v>
      </c>
      <c r="F876" s="157" t="s">
        <v>1157</v>
      </c>
      <c r="H876" s="158">
        <v>69.88</v>
      </c>
      <c r="I876" s="159"/>
      <c r="L876" s="155"/>
      <c r="M876" s="160"/>
      <c r="T876" s="161"/>
      <c r="AT876" s="156" t="s">
        <v>175</v>
      </c>
      <c r="AU876" s="156" t="s">
        <v>85</v>
      </c>
      <c r="AV876" s="13" t="s">
        <v>85</v>
      </c>
      <c r="AW876" s="13" t="s">
        <v>36</v>
      </c>
      <c r="AX876" s="13" t="s">
        <v>76</v>
      </c>
      <c r="AY876" s="156" t="s">
        <v>159</v>
      </c>
    </row>
    <row r="877" spans="2:65" s="12" customFormat="1" x14ac:dyDescent="0.2">
      <c r="B877" s="148"/>
      <c r="C877" s="12" t="s">
        <v>19</v>
      </c>
      <c r="D877" s="149" t="s">
        <v>175</v>
      </c>
      <c r="E877" s="150" t="s">
        <v>19</v>
      </c>
      <c r="F877" s="151" t="s">
        <v>403</v>
      </c>
      <c r="H877" s="150" t="s">
        <v>19</v>
      </c>
      <c r="I877" s="152"/>
      <c r="L877" s="148"/>
      <c r="M877" s="153"/>
      <c r="T877" s="154"/>
      <c r="AT877" s="150" t="s">
        <v>175</v>
      </c>
      <c r="AU877" s="150" t="s">
        <v>85</v>
      </c>
      <c r="AV877" s="12" t="s">
        <v>83</v>
      </c>
      <c r="AW877" s="12" t="s">
        <v>36</v>
      </c>
      <c r="AX877" s="12" t="s">
        <v>76</v>
      </c>
      <c r="AY877" s="150" t="s">
        <v>159</v>
      </c>
    </row>
    <row r="878" spans="2:65" s="12" customFormat="1" x14ac:dyDescent="0.2">
      <c r="B878" s="148"/>
      <c r="C878" s="12" t="s">
        <v>19</v>
      </c>
      <c r="D878" s="149" t="s">
        <v>175</v>
      </c>
      <c r="E878" s="150" t="s">
        <v>19</v>
      </c>
      <c r="F878" s="151" t="s">
        <v>404</v>
      </c>
      <c r="H878" s="150" t="s">
        <v>19</v>
      </c>
      <c r="I878" s="152"/>
      <c r="L878" s="148"/>
      <c r="M878" s="153"/>
      <c r="T878" s="154"/>
      <c r="AT878" s="150" t="s">
        <v>175</v>
      </c>
      <c r="AU878" s="150" t="s">
        <v>85</v>
      </c>
      <c r="AV878" s="12" t="s">
        <v>83</v>
      </c>
      <c r="AW878" s="12" t="s">
        <v>36</v>
      </c>
      <c r="AX878" s="12" t="s">
        <v>76</v>
      </c>
      <c r="AY878" s="150" t="s">
        <v>159</v>
      </c>
    </row>
    <row r="879" spans="2:65" s="13" customFormat="1" x14ac:dyDescent="0.2">
      <c r="B879" s="155"/>
      <c r="C879" s="13" t="s">
        <v>19</v>
      </c>
      <c r="D879" s="149" t="s">
        <v>175</v>
      </c>
      <c r="E879" s="156" t="s">
        <v>19</v>
      </c>
      <c r="F879" s="157" t="s">
        <v>1158</v>
      </c>
      <c r="H879" s="158">
        <v>11.94</v>
      </c>
      <c r="I879" s="159"/>
      <c r="L879" s="155"/>
      <c r="M879" s="160"/>
      <c r="T879" s="161"/>
      <c r="AT879" s="156" t="s">
        <v>175</v>
      </c>
      <c r="AU879" s="156" t="s">
        <v>85</v>
      </c>
      <c r="AV879" s="13" t="s">
        <v>85</v>
      </c>
      <c r="AW879" s="13" t="s">
        <v>36</v>
      </c>
      <c r="AX879" s="13" t="s">
        <v>76</v>
      </c>
      <c r="AY879" s="156" t="s">
        <v>159</v>
      </c>
    </row>
    <row r="880" spans="2:65" s="14" customFormat="1" x14ac:dyDescent="0.2">
      <c r="B880" s="162"/>
      <c r="C880" s="14" t="s">
        <v>19</v>
      </c>
      <c r="D880" s="149" t="s">
        <v>175</v>
      </c>
      <c r="E880" s="163" t="s">
        <v>19</v>
      </c>
      <c r="F880" s="164" t="s">
        <v>179</v>
      </c>
      <c r="H880" s="165">
        <v>99.56</v>
      </c>
      <c r="I880" s="166"/>
      <c r="L880" s="162"/>
      <c r="M880" s="167"/>
      <c r="T880" s="168"/>
      <c r="AT880" s="163" t="s">
        <v>175</v>
      </c>
      <c r="AU880" s="163" t="s">
        <v>85</v>
      </c>
      <c r="AV880" s="14" t="s">
        <v>166</v>
      </c>
      <c r="AW880" s="14" t="s">
        <v>36</v>
      </c>
      <c r="AX880" s="14" t="s">
        <v>83</v>
      </c>
      <c r="AY880" s="163" t="s">
        <v>159</v>
      </c>
    </row>
    <row r="881" spans="2:65" s="1" customFormat="1" ht="16.5" customHeight="1" x14ac:dyDescent="0.2">
      <c r="B881" s="32"/>
      <c r="C881" s="170">
        <v>163</v>
      </c>
      <c r="D881" s="170" t="s">
        <v>467</v>
      </c>
      <c r="E881" s="171" t="s">
        <v>1160</v>
      </c>
      <c r="F881" s="172" t="s">
        <v>1161</v>
      </c>
      <c r="G881" s="173" t="s">
        <v>345</v>
      </c>
      <c r="H881" s="174">
        <v>243.36799999999999</v>
      </c>
      <c r="I881" s="175"/>
      <c r="J881" s="176">
        <f>ROUND(I881*H881,2)</f>
        <v>0</v>
      </c>
      <c r="K881" s="172" t="s">
        <v>165</v>
      </c>
      <c r="L881" s="177"/>
      <c r="M881" s="178" t="s">
        <v>19</v>
      </c>
      <c r="N881" s="179" t="s">
        <v>47</v>
      </c>
      <c r="P881" s="140">
        <f>O881*H881</f>
        <v>0</v>
      </c>
      <c r="Q881" s="140">
        <v>8.9999999999999998E-4</v>
      </c>
      <c r="R881" s="140">
        <f>Q881*H881</f>
        <v>0.21903119999999998</v>
      </c>
      <c r="S881" s="140">
        <v>0</v>
      </c>
      <c r="T881" s="141">
        <f>S881*H881</f>
        <v>0</v>
      </c>
      <c r="AR881" s="142" t="s">
        <v>381</v>
      </c>
      <c r="AT881" s="142" t="s">
        <v>467</v>
      </c>
      <c r="AU881" s="142" t="s">
        <v>85</v>
      </c>
      <c r="AY881" s="17" t="s">
        <v>159</v>
      </c>
      <c r="BE881" s="143">
        <f>IF(N881="základní",J881,0)</f>
        <v>0</v>
      </c>
      <c r="BF881" s="143">
        <f>IF(N881="snížená",J881,0)</f>
        <v>0</v>
      </c>
      <c r="BG881" s="143">
        <f>IF(N881="zákl. přenesená",J881,0)</f>
        <v>0</v>
      </c>
      <c r="BH881" s="143">
        <f>IF(N881="sníž. přenesená",J881,0)</f>
        <v>0</v>
      </c>
      <c r="BI881" s="143">
        <f>IF(N881="nulová",J881,0)</f>
        <v>0</v>
      </c>
      <c r="BJ881" s="17" t="s">
        <v>83</v>
      </c>
      <c r="BK881" s="143">
        <f>ROUND(I881*H881,2)</f>
        <v>0</v>
      </c>
      <c r="BL881" s="17" t="s">
        <v>261</v>
      </c>
      <c r="BM881" s="142" t="s">
        <v>1162</v>
      </c>
    </row>
    <row r="882" spans="2:65" s="1" customFormat="1" x14ac:dyDescent="0.2">
      <c r="B882" s="32"/>
      <c r="C882" s="1" t="s">
        <v>19</v>
      </c>
      <c r="D882" s="144" t="s">
        <v>168</v>
      </c>
      <c r="F882" s="145" t="s">
        <v>1163</v>
      </c>
      <c r="I882" s="146"/>
      <c r="L882" s="32"/>
      <c r="M882" s="147"/>
      <c r="T882" s="51"/>
      <c r="AT882" s="17" t="s">
        <v>168</v>
      </c>
      <c r="AU882" s="17" t="s">
        <v>85</v>
      </c>
    </row>
    <row r="883" spans="2:65" s="13" customFormat="1" x14ac:dyDescent="0.2">
      <c r="B883" s="155"/>
      <c r="C883" s="13" t="s">
        <v>19</v>
      </c>
      <c r="D883" s="149" t="s">
        <v>175</v>
      </c>
      <c r="F883" s="157" t="s">
        <v>1164</v>
      </c>
      <c r="H883" s="158">
        <v>243.36799999999999</v>
      </c>
      <c r="I883" s="159"/>
      <c r="L883" s="155"/>
      <c r="M883" s="160"/>
      <c r="T883" s="161"/>
      <c r="AT883" s="156" t="s">
        <v>175</v>
      </c>
      <c r="AU883" s="156" t="s">
        <v>85</v>
      </c>
      <c r="AV883" s="13" t="s">
        <v>85</v>
      </c>
      <c r="AW883" s="13" t="s">
        <v>4</v>
      </c>
      <c r="AX883" s="13" t="s">
        <v>83</v>
      </c>
      <c r="AY883" s="156" t="s">
        <v>159</v>
      </c>
    </row>
    <row r="884" spans="2:65" s="1" customFormat="1" ht="16.5" customHeight="1" x14ac:dyDescent="0.2">
      <c r="B884" s="32"/>
      <c r="C884" s="131">
        <v>164</v>
      </c>
      <c r="D884" s="131" t="s">
        <v>161</v>
      </c>
      <c r="E884" s="132" t="s">
        <v>1165</v>
      </c>
      <c r="F884" s="133" t="s">
        <v>1166</v>
      </c>
      <c r="G884" s="134" t="s">
        <v>164</v>
      </c>
      <c r="H884" s="135">
        <v>152.01</v>
      </c>
      <c r="I884" s="136"/>
      <c r="J884" s="137">
        <f>ROUND(I884*H884,2)</f>
        <v>0</v>
      </c>
      <c r="K884" s="133" t="s">
        <v>165</v>
      </c>
      <c r="L884" s="32"/>
      <c r="M884" s="138" t="s">
        <v>19</v>
      </c>
      <c r="N884" s="139" t="s">
        <v>47</v>
      </c>
      <c r="P884" s="140">
        <f>O884*H884</f>
        <v>0</v>
      </c>
      <c r="Q884" s="140">
        <v>0</v>
      </c>
      <c r="R884" s="140">
        <f>Q884*H884</f>
        <v>0</v>
      </c>
      <c r="S884" s="140">
        <v>8.3169999999999994E-2</v>
      </c>
      <c r="T884" s="141">
        <f>S884*H884</f>
        <v>12.642671699999998</v>
      </c>
      <c r="AR884" s="142" t="s">
        <v>261</v>
      </c>
      <c r="AT884" s="142" t="s">
        <v>161</v>
      </c>
      <c r="AU884" s="142" t="s">
        <v>85</v>
      </c>
      <c r="AY884" s="17" t="s">
        <v>159</v>
      </c>
      <c r="BE884" s="143">
        <f>IF(N884="základní",J884,0)</f>
        <v>0</v>
      </c>
      <c r="BF884" s="143">
        <f>IF(N884="snížená",J884,0)</f>
        <v>0</v>
      </c>
      <c r="BG884" s="143">
        <f>IF(N884="zákl. přenesená",J884,0)</f>
        <v>0</v>
      </c>
      <c r="BH884" s="143">
        <f>IF(N884="sníž. přenesená",J884,0)</f>
        <v>0</v>
      </c>
      <c r="BI884" s="143">
        <f>IF(N884="nulová",J884,0)</f>
        <v>0</v>
      </c>
      <c r="BJ884" s="17" t="s">
        <v>83</v>
      </c>
      <c r="BK884" s="143">
        <f>ROUND(I884*H884,2)</f>
        <v>0</v>
      </c>
      <c r="BL884" s="17" t="s">
        <v>261</v>
      </c>
      <c r="BM884" s="142" t="s">
        <v>1167</v>
      </c>
    </row>
    <row r="885" spans="2:65" s="1" customFormat="1" x14ac:dyDescent="0.2">
      <c r="B885" s="32"/>
      <c r="C885" s="1" t="s">
        <v>19</v>
      </c>
      <c r="D885" s="144" t="s">
        <v>168</v>
      </c>
      <c r="F885" s="145" t="s">
        <v>1168</v>
      </c>
      <c r="I885" s="146"/>
      <c r="L885" s="32"/>
      <c r="M885" s="147"/>
      <c r="T885" s="51"/>
      <c r="AT885" s="17" t="s">
        <v>168</v>
      </c>
      <c r="AU885" s="17" t="s">
        <v>85</v>
      </c>
    </row>
    <row r="886" spans="2:65" s="12" customFormat="1" x14ac:dyDescent="0.2">
      <c r="B886" s="148"/>
      <c r="C886" s="12" t="s">
        <v>19</v>
      </c>
      <c r="D886" s="149" t="s">
        <v>175</v>
      </c>
      <c r="E886" s="150" t="s">
        <v>19</v>
      </c>
      <c r="F886" s="151" t="s">
        <v>522</v>
      </c>
      <c r="H886" s="150" t="s">
        <v>19</v>
      </c>
      <c r="I886" s="152"/>
      <c r="L886" s="148"/>
      <c r="M886" s="153"/>
      <c r="T886" s="154"/>
      <c r="AT886" s="150" t="s">
        <v>175</v>
      </c>
      <c r="AU886" s="150" t="s">
        <v>85</v>
      </c>
      <c r="AV886" s="12" t="s">
        <v>83</v>
      </c>
      <c r="AW886" s="12" t="s">
        <v>36</v>
      </c>
      <c r="AX886" s="12" t="s">
        <v>76</v>
      </c>
      <c r="AY886" s="150" t="s">
        <v>159</v>
      </c>
    </row>
    <row r="887" spans="2:65" s="12" customFormat="1" x14ac:dyDescent="0.2">
      <c r="B887" s="148"/>
      <c r="C887" s="12" t="s">
        <v>19</v>
      </c>
      <c r="D887" s="149" t="s">
        <v>175</v>
      </c>
      <c r="E887" s="150" t="s">
        <v>19</v>
      </c>
      <c r="F887" s="151" t="s">
        <v>273</v>
      </c>
      <c r="H887" s="150" t="s">
        <v>19</v>
      </c>
      <c r="I887" s="152"/>
      <c r="L887" s="148"/>
      <c r="M887" s="153"/>
      <c r="T887" s="154"/>
      <c r="AT887" s="150" t="s">
        <v>175</v>
      </c>
      <c r="AU887" s="150" t="s">
        <v>85</v>
      </c>
      <c r="AV887" s="12" t="s">
        <v>83</v>
      </c>
      <c r="AW887" s="12" t="s">
        <v>36</v>
      </c>
      <c r="AX887" s="12" t="s">
        <v>76</v>
      </c>
      <c r="AY887" s="150" t="s">
        <v>159</v>
      </c>
    </row>
    <row r="888" spans="2:65" s="13" customFormat="1" x14ac:dyDescent="0.2">
      <c r="B888" s="155"/>
      <c r="C888" s="13" t="s">
        <v>19</v>
      </c>
      <c r="D888" s="149" t="s">
        <v>175</v>
      </c>
      <c r="E888" s="156" t="s">
        <v>19</v>
      </c>
      <c r="F888" s="157" t="s">
        <v>1169</v>
      </c>
      <c r="H888" s="158">
        <v>1.23</v>
      </c>
      <c r="I888" s="159"/>
      <c r="L888" s="155"/>
      <c r="M888" s="160"/>
      <c r="T888" s="161"/>
      <c r="AT888" s="156" t="s">
        <v>175</v>
      </c>
      <c r="AU888" s="156" t="s">
        <v>85</v>
      </c>
      <c r="AV888" s="13" t="s">
        <v>85</v>
      </c>
      <c r="AW888" s="13" t="s">
        <v>36</v>
      </c>
      <c r="AX888" s="13" t="s">
        <v>76</v>
      </c>
      <c r="AY888" s="156" t="s">
        <v>159</v>
      </c>
    </row>
    <row r="889" spans="2:65" s="13" customFormat="1" x14ac:dyDescent="0.2">
      <c r="B889" s="155"/>
      <c r="C889" s="13" t="s">
        <v>19</v>
      </c>
      <c r="D889" s="149" t="s">
        <v>175</v>
      </c>
      <c r="E889" s="156" t="s">
        <v>19</v>
      </c>
      <c r="F889" s="157" t="s">
        <v>1170</v>
      </c>
      <c r="H889" s="158">
        <v>3.35</v>
      </c>
      <c r="I889" s="159"/>
      <c r="L889" s="155"/>
      <c r="M889" s="160"/>
      <c r="T889" s="161"/>
      <c r="AT889" s="156" t="s">
        <v>175</v>
      </c>
      <c r="AU889" s="156" t="s">
        <v>85</v>
      </c>
      <c r="AV889" s="13" t="s">
        <v>85</v>
      </c>
      <c r="AW889" s="13" t="s">
        <v>36</v>
      </c>
      <c r="AX889" s="13" t="s">
        <v>76</v>
      </c>
      <c r="AY889" s="156" t="s">
        <v>159</v>
      </c>
    </row>
    <row r="890" spans="2:65" s="13" customFormat="1" x14ac:dyDescent="0.2">
      <c r="B890" s="155"/>
      <c r="C890" s="13" t="s">
        <v>19</v>
      </c>
      <c r="D890" s="149" t="s">
        <v>175</v>
      </c>
      <c r="E890" s="156" t="s">
        <v>19</v>
      </c>
      <c r="F890" s="157" t="s">
        <v>1171</v>
      </c>
      <c r="H890" s="158">
        <v>9.16</v>
      </c>
      <c r="I890" s="159"/>
      <c r="L890" s="155"/>
      <c r="M890" s="160"/>
      <c r="T890" s="161"/>
      <c r="AT890" s="156" t="s">
        <v>175</v>
      </c>
      <c r="AU890" s="156" t="s">
        <v>85</v>
      </c>
      <c r="AV890" s="13" t="s">
        <v>85</v>
      </c>
      <c r="AW890" s="13" t="s">
        <v>36</v>
      </c>
      <c r="AX890" s="13" t="s">
        <v>76</v>
      </c>
      <c r="AY890" s="156" t="s">
        <v>159</v>
      </c>
    </row>
    <row r="891" spans="2:65" s="12" customFormat="1" x14ac:dyDescent="0.2">
      <c r="B891" s="148"/>
      <c r="C891" s="12" t="s">
        <v>19</v>
      </c>
      <c r="D891" s="149" t="s">
        <v>175</v>
      </c>
      <c r="E891" s="150" t="s">
        <v>19</v>
      </c>
      <c r="F891" s="151" t="s">
        <v>176</v>
      </c>
      <c r="H891" s="150" t="s">
        <v>19</v>
      </c>
      <c r="I891" s="152"/>
      <c r="L891" s="148"/>
      <c r="M891" s="153"/>
      <c r="T891" s="154"/>
      <c r="AT891" s="150" t="s">
        <v>175</v>
      </c>
      <c r="AU891" s="150" t="s">
        <v>85</v>
      </c>
      <c r="AV891" s="12" t="s">
        <v>83</v>
      </c>
      <c r="AW891" s="12" t="s">
        <v>36</v>
      </c>
      <c r="AX891" s="12" t="s">
        <v>76</v>
      </c>
      <c r="AY891" s="150" t="s">
        <v>159</v>
      </c>
    </row>
    <row r="892" spans="2:65" s="12" customFormat="1" x14ac:dyDescent="0.2">
      <c r="B892" s="148"/>
      <c r="C892" s="12" t="s">
        <v>19</v>
      </c>
      <c r="D892" s="149" t="s">
        <v>175</v>
      </c>
      <c r="E892" s="150" t="s">
        <v>19</v>
      </c>
      <c r="F892" s="151" t="s">
        <v>177</v>
      </c>
      <c r="H892" s="150" t="s">
        <v>19</v>
      </c>
      <c r="I892" s="152"/>
      <c r="L892" s="148"/>
      <c r="M892" s="153"/>
      <c r="T892" s="154"/>
      <c r="AT892" s="150" t="s">
        <v>175</v>
      </c>
      <c r="AU892" s="150" t="s">
        <v>85</v>
      </c>
      <c r="AV892" s="12" t="s">
        <v>83</v>
      </c>
      <c r="AW892" s="12" t="s">
        <v>36</v>
      </c>
      <c r="AX892" s="12" t="s">
        <v>76</v>
      </c>
      <c r="AY892" s="150" t="s">
        <v>159</v>
      </c>
    </row>
    <row r="893" spans="2:65" s="13" customFormat="1" x14ac:dyDescent="0.2">
      <c r="B893" s="155"/>
      <c r="C893" s="13" t="s">
        <v>19</v>
      </c>
      <c r="D893" s="149" t="s">
        <v>175</v>
      </c>
      <c r="E893" s="156" t="s">
        <v>19</v>
      </c>
      <c r="F893" s="157" t="s">
        <v>1172</v>
      </c>
      <c r="H893" s="158">
        <v>138.27000000000001</v>
      </c>
      <c r="I893" s="159"/>
      <c r="L893" s="155"/>
      <c r="M893" s="160"/>
      <c r="T893" s="161"/>
      <c r="AT893" s="156" t="s">
        <v>175</v>
      </c>
      <c r="AU893" s="156" t="s">
        <v>85</v>
      </c>
      <c r="AV893" s="13" t="s">
        <v>85</v>
      </c>
      <c r="AW893" s="13" t="s">
        <v>36</v>
      </c>
      <c r="AX893" s="13" t="s">
        <v>76</v>
      </c>
      <c r="AY893" s="156" t="s">
        <v>159</v>
      </c>
    </row>
    <row r="894" spans="2:65" s="14" customFormat="1" x14ac:dyDescent="0.2">
      <c r="B894" s="162"/>
      <c r="C894" s="14" t="s">
        <v>19</v>
      </c>
      <c r="D894" s="149" t="s">
        <v>175</v>
      </c>
      <c r="E894" s="163" t="s">
        <v>19</v>
      </c>
      <c r="F894" s="164" t="s">
        <v>179</v>
      </c>
      <c r="H894" s="165">
        <v>152.01</v>
      </c>
      <c r="I894" s="166"/>
      <c r="L894" s="162"/>
      <c r="M894" s="167"/>
      <c r="T894" s="168"/>
      <c r="AT894" s="163" t="s">
        <v>175</v>
      </c>
      <c r="AU894" s="163" t="s">
        <v>85</v>
      </c>
      <c r="AV894" s="14" t="s">
        <v>166</v>
      </c>
      <c r="AW894" s="14" t="s">
        <v>36</v>
      </c>
      <c r="AX894" s="14" t="s">
        <v>83</v>
      </c>
      <c r="AY894" s="163" t="s">
        <v>159</v>
      </c>
    </row>
    <row r="895" spans="2:65" s="1" customFormat="1" ht="24.15" customHeight="1" x14ac:dyDescent="0.2">
      <c r="B895" s="32"/>
      <c r="C895" s="131">
        <v>165</v>
      </c>
      <c r="D895" s="131" t="s">
        <v>161</v>
      </c>
      <c r="E895" s="132" t="s">
        <v>1174</v>
      </c>
      <c r="F895" s="133" t="s">
        <v>1175</v>
      </c>
      <c r="G895" s="134" t="s">
        <v>164</v>
      </c>
      <c r="H895" s="135">
        <v>165.89</v>
      </c>
      <c r="I895" s="136"/>
      <c r="J895" s="137">
        <f>ROUND(I895*H895,2)</f>
        <v>0</v>
      </c>
      <c r="K895" s="133" t="s">
        <v>165</v>
      </c>
      <c r="L895" s="32"/>
      <c r="M895" s="138" t="s">
        <v>19</v>
      </c>
      <c r="N895" s="139" t="s">
        <v>47</v>
      </c>
      <c r="P895" s="140">
        <f>O895*H895</f>
        <v>0</v>
      </c>
      <c r="Q895" s="140">
        <v>8.9999999999999993E-3</v>
      </c>
      <c r="R895" s="140">
        <f>Q895*H895</f>
        <v>1.4930099999999997</v>
      </c>
      <c r="S895" s="140">
        <v>0</v>
      </c>
      <c r="T895" s="141">
        <f>S895*H895</f>
        <v>0</v>
      </c>
      <c r="AR895" s="142" t="s">
        <v>261</v>
      </c>
      <c r="AT895" s="142" t="s">
        <v>161</v>
      </c>
      <c r="AU895" s="142" t="s">
        <v>85</v>
      </c>
      <c r="AY895" s="17" t="s">
        <v>159</v>
      </c>
      <c r="BE895" s="143">
        <f>IF(N895="základní",J895,0)</f>
        <v>0</v>
      </c>
      <c r="BF895" s="143">
        <f>IF(N895="snížená",J895,0)</f>
        <v>0</v>
      </c>
      <c r="BG895" s="143">
        <f>IF(N895="zákl. přenesená",J895,0)</f>
        <v>0</v>
      </c>
      <c r="BH895" s="143">
        <f>IF(N895="sníž. přenesená",J895,0)</f>
        <v>0</v>
      </c>
      <c r="BI895" s="143">
        <f>IF(N895="nulová",J895,0)</f>
        <v>0</v>
      </c>
      <c r="BJ895" s="17" t="s">
        <v>83</v>
      </c>
      <c r="BK895" s="143">
        <f>ROUND(I895*H895,2)</f>
        <v>0</v>
      </c>
      <c r="BL895" s="17" t="s">
        <v>261</v>
      </c>
      <c r="BM895" s="142" t="s">
        <v>1176</v>
      </c>
    </row>
    <row r="896" spans="2:65" s="1" customFormat="1" x14ac:dyDescent="0.2">
      <c r="B896" s="32"/>
      <c r="C896" s="1" t="s">
        <v>19</v>
      </c>
      <c r="D896" s="144" t="s">
        <v>168</v>
      </c>
      <c r="F896" s="145" t="s">
        <v>1177</v>
      </c>
      <c r="I896" s="146"/>
      <c r="L896" s="32"/>
      <c r="M896" s="147"/>
      <c r="T896" s="51"/>
      <c r="AT896" s="17" t="s">
        <v>168</v>
      </c>
      <c r="AU896" s="17" t="s">
        <v>85</v>
      </c>
    </row>
    <row r="897" spans="2:65" s="12" customFormat="1" x14ac:dyDescent="0.2">
      <c r="B897" s="148"/>
      <c r="C897" s="12" t="s">
        <v>19</v>
      </c>
      <c r="D897" s="149" t="s">
        <v>175</v>
      </c>
      <c r="E897" s="150" t="s">
        <v>19</v>
      </c>
      <c r="F897" s="151" t="s">
        <v>272</v>
      </c>
      <c r="H897" s="150" t="s">
        <v>19</v>
      </c>
      <c r="I897" s="152"/>
      <c r="L897" s="148"/>
      <c r="M897" s="153"/>
      <c r="T897" s="154"/>
      <c r="AT897" s="150" t="s">
        <v>175</v>
      </c>
      <c r="AU897" s="150" t="s">
        <v>85</v>
      </c>
      <c r="AV897" s="12" t="s">
        <v>83</v>
      </c>
      <c r="AW897" s="12" t="s">
        <v>36</v>
      </c>
      <c r="AX897" s="12" t="s">
        <v>76</v>
      </c>
      <c r="AY897" s="150" t="s">
        <v>159</v>
      </c>
    </row>
    <row r="898" spans="2:65" s="12" customFormat="1" x14ac:dyDescent="0.2">
      <c r="B898" s="148"/>
      <c r="C898" s="12" t="s">
        <v>19</v>
      </c>
      <c r="D898" s="149" t="s">
        <v>175</v>
      </c>
      <c r="E898" s="150" t="s">
        <v>19</v>
      </c>
      <c r="F898" s="151" t="s">
        <v>273</v>
      </c>
      <c r="H898" s="150" t="s">
        <v>19</v>
      </c>
      <c r="I898" s="152"/>
      <c r="L898" s="148"/>
      <c r="M898" s="153"/>
      <c r="T898" s="154"/>
      <c r="AT898" s="150" t="s">
        <v>175</v>
      </c>
      <c r="AU898" s="150" t="s">
        <v>85</v>
      </c>
      <c r="AV898" s="12" t="s">
        <v>83</v>
      </c>
      <c r="AW898" s="12" t="s">
        <v>36</v>
      </c>
      <c r="AX898" s="12" t="s">
        <v>76</v>
      </c>
      <c r="AY898" s="150" t="s">
        <v>159</v>
      </c>
    </row>
    <row r="899" spans="2:65" s="13" customFormat="1" x14ac:dyDescent="0.2">
      <c r="B899" s="155"/>
      <c r="C899" s="13" t="s">
        <v>19</v>
      </c>
      <c r="D899" s="149" t="s">
        <v>175</v>
      </c>
      <c r="E899" s="156" t="s">
        <v>19</v>
      </c>
      <c r="F899" s="157" t="s">
        <v>1178</v>
      </c>
      <c r="H899" s="158">
        <v>6.11</v>
      </c>
      <c r="I899" s="159"/>
      <c r="L899" s="155"/>
      <c r="M899" s="160"/>
      <c r="T899" s="161"/>
      <c r="AT899" s="156" t="s">
        <v>175</v>
      </c>
      <c r="AU899" s="156" t="s">
        <v>85</v>
      </c>
      <c r="AV899" s="13" t="s">
        <v>85</v>
      </c>
      <c r="AW899" s="13" t="s">
        <v>36</v>
      </c>
      <c r="AX899" s="13" t="s">
        <v>76</v>
      </c>
      <c r="AY899" s="156" t="s">
        <v>159</v>
      </c>
    </row>
    <row r="900" spans="2:65" s="13" customFormat="1" x14ac:dyDescent="0.2">
      <c r="B900" s="155"/>
      <c r="C900" s="13" t="s">
        <v>19</v>
      </c>
      <c r="D900" s="149" t="s">
        <v>175</v>
      </c>
      <c r="E900" s="156" t="s">
        <v>19</v>
      </c>
      <c r="F900" s="157" t="s">
        <v>962</v>
      </c>
      <c r="H900" s="158">
        <v>8.18</v>
      </c>
      <c r="I900" s="159"/>
      <c r="L900" s="155"/>
      <c r="M900" s="160"/>
      <c r="T900" s="161"/>
      <c r="AT900" s="156" t="s">
        <v>175</v>
      </c>
      <c r="AU900" s="156" t="s">
        <v>85</v>
      </c>
      <c r="AV900" s="13" t="s">
        <v>85</v>
      </c>
      <c r="AW900" s="13" t="s">
        <v>36</v>
      </c>
      <c r="AX900" s="13" t="s">
        <v>76</v>
      </c>
      <c r="AY900" s="156" t="s">
        <v>159</v>
      </c>
    </row>
    <row r="901" spans="2:65" s="13" customFormat="1" x14ac:dyDescent="0.2">
      <c r="B901" s="155"/>
      <c r="C901" s="13" t="s">
        <v>19</v>
      </c>
      <c r="D901" s="149" t="s">
        <v>175</v>
      </c>
      <c r="E901" s="156" t="s">
        <v>19</v>
      </c>
      <c r="F901" s="157" t="s">
        <v>972</v>
      </c>
      <c r="H901" s="158">
        <v>5</v>
      </c>
      <c r="I901" s="159"/>
      <c r="L901" s="155"/>
      <c r="M901" s="160"/>
      <c r="T901" s="161"/>
      <c r="AT901" s="156" t="s">
        <v>175</v>
      </c>
      <c r="AU901" s="156" t="s">
        <v>85</v>
      </c>
      <c r="AV901" s="13" t="s">
        <v>85</v>
      </c>
      <c r="AW901" s="13" t="s">
        <v>36</v>
      </c>
      <c r="AX901" s="13" t="s">
        <v>76</v>
      </c>
      <c r="AY901" s="156" t="s">
        <v>159</v>
      </c>
    </row>
    <row r="902" spans="2:65" s="13" customFormat="1" x14ac:dyDescent="0.2">
      <c r="B902" s="155"/>
      <c r="C902" s="13" t="s">
        <v>19</v>
      </c>
      <c r="D902" s="149" t="s">
        <v>175</v>
      </c>
      <c r="E902" s="156" t="s">
        <v>19</v>
      </c>
      <c r="F902" s="157" t="s">
        <v>1179</v>
      </c>
      <c r="H902" s="158">
        <v>138.05000000000001</v>
      </c>
      <c r="I902" s="159"/>
      <c r="L902" s="155"/>
      <c r="M902" s="160"/>
      <c r="T902" s="161"/>
      <c r="AT902" s="156" t="s">
        <v>175</v>
      </c>
      <c r="AU902" s="156" t="s">
        <v>85</v>
      </c>
      <c r="AV902" s="13" t="s">
        <v>85</v>
      </c>
      <c r="AW902" s="13" t="s">
        <v>36</v>
      </c>
      <c r="AX902" s="13" t="s">
        <v>76</v>
      </c>
      <c r="AY902" s="156" t="s">
        <v>159</v>
      </c>
    </row>
    <row r="903" spans="2:65" s="12" customFormat="1" x14ac:dyDescent="0.2">
      <c r="B903" s="148"/>
      <c r="C903" s="12" t="s">
        <v>19</v>
      </c>
      <c r="D903" s="149" t="s">
        <v>175</v>
      </c>
      <c r="E903" s="150" t="s">
        <v>19</v>
      </c>
      <c r="F903" s="151" t="s">
        <v>403</v>
      </c>
      <c r="H903" s="150" t="s">
        <v>19</v>
      </c>
      <c r="I903" s="152"/>
      <c r="L903" s="148"/>
      <c r="M903" s="153"/>
      <c r="T903" s="154"/>
      <c r="AT903" s="150" t="s">
        <v>175</v>
      </c>
      <c r="AU903" s="150" t="s">
        <v>85</v>
      </c>
      <c r="AV903" s="12" t="s">
        <v>83</v>
      </c>
      <c r="AW903" s="12" t="s">
        <v>36</v>
      </c>
      <c r="AX903" s="12" t="s">
        <v>76</v>
      </c>
      <c r="AY903" s="150" t="s">
        <v>159</v>
      </c>
    </row>
    <row r="904" spans="2:65" s="12" customFormat="1" x14ac:dyDescent="0.2">
      <c r="B904" s="148"/>
      <c r="C904" s="12" t="s">
        <v>19</v>
      </c>
      <c r="D904" s="149" t="s">
        <v>175</v>
      </c>
      <c r="E904" s="150" t="s">
        <v>19</v>
      </c>
      <c r="F904" s="151" t="s">
        <v>404</v>
      </c>
      <c r="H904" s="150" t="s">
        <v>19</v>
      </c>
      <c r="I904" s="152"/>
      <c r="L904" s="148"/>
      <c r="M904" s="153"/>
      <c r="T904" s="154"/>
      <c r="AT904" s="150" t="s">
        <v>175</v>
      </c>
      <c r="AU904" s="150" t="s">
        <v>85</v>
      </c>
      <c r="AV904" s="12" t="s">
        <v>83</v>
      </c>
      <c r="AW904" s="12" t="s">
        <v>36</v>
      </c>
      <c r="AX904" s="12" t="s">
        <v>76</v>
      </c>
      <c r="AY904" s="150" t="s">
        <v>159</v>
      </c>
    </row>
    <row r="905" spans="2:65" s="13" customFormat="1" x14ac:dyDescent="0.2">
      <c r="B905" s="155"/>
      <c r="C905" s="13" t="s">
        <v>19</v>
      </c>
      <c r="D905" s="149" t="s">
        <v>175</v>
      </c>
      <c r="E905" s="156" t="s">
        <v>19</v>
      </c>
      <c r="F905" s="157" t="s">
        <v>1180</v>
      </c>
      <c r="H905" s="158">
        <v>8.5500000000000007</v>
      </c>
      <c r="I905" s="159"/>
      <c r="L905" s="155"/>
      <c r="M905" s="160"/>
      <c r="T905" s="161"/>
      <c r="AT905" s="156" t="s">
        <v>175</v>
      </c>
      <c r="AU905" s="156" t="s">
        <v>85</v>
      </c>
      <c r="AV905" s="13" t="s">
        <v>85</v>
      </c>
      <c r="AW905" s="13" t="s">
        <v>36</v>
      </c>
      <c r="AX905" s="13" t="s">
        <v>76</v>
      </c>
      <c r="AY905" s="156" t="s">
        <v>159</v>
      </c>
    </row>
    <row r="906" spans="2:65" s="14" customFormat="1" x14ac:dyDescent="0.2">
      <c r="B906" s="162"/>
      <c r="C906" s="14" t="s">
        <v>19</v>
      </c>
      <c r="D906" s="149" t="s">
        <v>175</v>
      </c>
      <c r="E906" s="163" t="s">
        <v>19</v>
      </c>
      <c r="F906" s="164" t="s">
        <v>179</v>
      </c>
      <c r="H906" s="165">
        <v>165.89</v>
      </c>
      <c r="I906" s="166"/>
      <c r="L906" s="162"/>
      <c r="M906" s="167"/>
      <c r="T906" s="168"/>
      <c r="AT906" s="163" t="s">
        <v>175</v>
      </c>
      <c r="AU906" s="163" t="s">
        <v>85</v>
      </c>
      <c r="AV906" s="14" t="s">
        <v>166</v>
      </c>
      <c r="AW906" s="14" t="s">
        <v>36</v>
      </c>
      <c r="AX906" s="14" t="s">
        <v>83</v>
      </c>
      <c r="AY906" s="163" t="s">
        <v>159</v>
      </c>
    </row>
    <row r="907" spans="2:65" s="1" customFormat="1" ht="24.15" customHeight="1" x14ac:dyDescent="0.2">
      <c r="B907" s="32"/>
      <c r="C907" s="170">
        <v>166</v>
      </c>
      <c r="D907" s="170" t="s">
        <v>467</v>
      </c>
      <c r="E907" s="171" t="s">
        <v>1181</v>
      </c>
      <c r="F907" s="172" t="s">
        <v>1182</v>
      </c>
      <c r="G907" s="173" t="s">
        <v>164</v>
      </c>
      <c r="H907" s="174">
        <v>190.774</v>
      </c>
      <c r="I907" s="175"/>
      <c r="J907" s="176">
        <f>ROUND(I907*H907,2)</f>
        <v>0</v>
      </c>
      <c r="K907" s="172" t="s">
        <v>165</v>
      </c>
      <c r="L907" s="177"/>
      <c r="M907" s="178" t="s">
        <v>19</v>
      </c>
      <c r="N907" s="179" t="s">
        <v>47</v>
      </c>
      <c r="P907" s="140">
        <f>O907*H907</f>
        <v>0</v>
      </c>
      <c r="Q907" s="140">
        <v>1.9199999999999998E-2</v>
      </c>
      <c r="R907" s="140">
        <f>Q907*H907</f>
        <v>3.6628607999999998</v>
      </c>
      <c r="S907" s="140">
        <v>0</v>
      </c>
      <c r="T907" s="141">
        <f>S907*H907</f>
        <v>0</v>
      </c>
      <c r="AR907" s="142" t="s">
        <v>381</v>
      </c>
      <c r="AT907" s="142" t="s">
        <v>467</v>
      </c>
      <c r="AU907" s="142" t="s">
        <v>85</v>
      </c>
      <c r="AY907" s="17" t="s">
        <v>159</v>
      </c>
      <c r="BE907" s="143">
        <f>IF(N907="základní",J907,0)</f>
        <v>0</v>
      </c>
      <c r="BF907" s="143">
        <f>IF(N907="snížená",J907,0)</f>
        <v>0</v>
      </c>
      <c r="BG907" s="143">
        <f>IF(N907="zákl. přenesená",J907,0)</f>
        <v>0</v>
      </c>
      <c r="BH907" s="143">
        <f>IF(N907="sníž. přenesená",J907,0)</f>
        <v>0</v>
      </c>
      <c r="BI907" s="143">
        <f>IF(N907="nulová",J907,0)</f>
        <v>0</v>
      </c>
      <c r="BJ907" s="17" t="s">
        <v>83</v>
      </c>
      <c r="BK907" s="143">
        <f>ROUND(I907*H907,2)</f>
        <v>0</v>
      </c>
      <c r="BL907" s="17" t="s">
        <v>261</v>
      </c>
      <c r="BM907" s="142" t="s">
        <v>1183</v>
      </c>
    </row>
    <row r="908" spans="2:65" s="1" customFormat="1" x14ac:dyDescent="0.2">
      <c r="B908" s="32"/>
      <c r="C908" s="1" t="s">
        <v>19</v>
      </c>
      <c r="D908" s="144" t="s">
        <v>168</v>
      </c>
      <c r="F908" s="145" t="s">
        <v>1184</v>
      </c>
      <c r="I908" s="146"/>
      <c r="L908" s="32"/>
      <c r="M908" s="147"/>
      <c r="T908" s="51"/>
      <c r="AT908" s="17" t="s">
        <v>168</v>
      </c>
      <c r="AU908" s="17" t="s">
        <v>85</v>
      </c>
    </row>
    <row r="909" spans="2:65" s="13" customFormat="1" x14ac:dyDescent="0.2">
      <c r="B909" s="155"/>
      <c r="C909" s="13" t="s">
        <v>19</v>
      </c>
      <c r="D909" s="149" t="s">
        <v>175</v>
      </c>
      <c r="F909" s="157" t="s">
        <v>1185</v>
      </c>
      <c r="H909" s="158">
        <v>190.774</v>
      </c>
      <c r="I909" s="159"/>
      <c r="L909" s="155"/>
      <c r="M909" s="160"/>
      <c r="T909" s="161"/>
      <c r="AT909" s="156" t="s">
        <v>175</v>
      </c>
      <c r="AU909" s="156" t="s">
        <v>85</v>
      </c>
      <c r="AV909" s="13" t="s">
        <v>85</v>
      </c>
      <c r="AW909" s="13" t="s">
        <v>4</v>
      </c>
      <c r="AX909" s="13" t="s">
        <v>83</v>
      </c>
      <c r="AY909" s="156" t="s">
        <v>159</v>
      </c>
    </row>
    <row r="910" spans="2:65" s="1" customFormat="1" ht="16.5" customHeight="1" x14ac:dyDescent="0.2">
      <c r="B910" s="32"/>
      <c r="C910" s="131">
        <v>167</v>
      </c>
      <c r="D910" s="131" t="s">
        <v>161</v>
      </c>
      <c r="E910" s="132" t="s">
        <v>1187</v>
      </c>
      <c r="F910" s="133" t="s">
        <v>1188</v>
      </c>
      <c r="G910" s="134" t="s">
        <v>164</v>
      </c>
      <c r="H910" s="135">
        <v>5</v>
      </c>
      <c r="I910" s="136"/>
      <c r="J910" s="137">
        <f>ROUND(I910*H910,2)</f>
        <v>0</v>
      </c>
      <c r="K910" s="133" t="s">
        <v>165</v>
      </c>
      <c r="L910" s="32"/>
      <c r="M910" s="138" t="s">
        <v>19</v>
      </c>
      <c r="N910" s="139" t="s">
        <v>47</v>
      </c>
      <c r="P910" s="140">
        <f>O910*H910</f>
        <v>0</v>
      </c>
      <c r="Q910" s="140">
        <v>1.5E-3</v>
      </c>
      <c r="R910" s="140">
        <f>Q910*H910</f>
        <v>7.4999999999999997E-3</v>
      </c>
      <c r="S910" s="140">
        <v>0</v>
      </c>
      <c r="T910" s="141">
        <f>S910*H910</f>
        <v>0</v>
      </c>
      <c r="AR910" s="142" t="s">
        <v>261</v>
      </c>
      <c r="AT910" s="142" t="s">
        <v>161</v>
      </c>
      <c r="AU910" s="142" t="s">
        <v>85</v>
      </c>
      <c r="AY910" s="17" t="s">
        <v>159</v>
      </c>
      <c r="BE910" s="143">
        <f>IF(N910="základní",J910,0)</f>
        <v>0</v>
      </c>
      <c r="BF910" s="143">
        <f>IF(N910="snížená",J910,0)</f>
        <v>0</v>
      </c>
      <c r="BG910" s="143">
        <f>IF(N910="zákl. přenesená",J910,0)</f>
        <v>0</v>
      </c>
      <c r="BH910" s="143">
        <f>IF(N910="sníž. přenesená",J910,0)</f>
        <v>0</v>
      </c>
      <c r="BI910" s="143">
        <f>IF(N910="nulová",J910,0)</f>
        <v>0</v>
      </c>
      <c r="BJ910" s="17" t="s">
        <v>83</v>
      </c>
      <c r="BK910" s="143">
        <f>ROUND(I910*H910,2)</f>
        <v>0</v>
      </c>
      <c r="BL910" s="17" t="s">
        <v>261</v>
      </c>
      <c r="BM910" s="142" t="s">
        <v>1189</v>
      </c>
    </row>
    <row r="911" spans="2:65" s="1" customFormat="1" x14ac:dyDescent="0.2">
      <c r="B911" s="32"/>
      <c r="C911" s="1" t="s">
        <v>19</v>
      </c>
      <c r="D911" s="144" t="s">
        <v>168</v>
      </c>
      <c r="F911" s="145" t="s">
        <v>1190</v>
      </c>
      <c r="I911" s="146"/>
      <c r="L911" s="32"/>
      <c r="M911" s="147"/>
      <c r="T911" s="51"/>
      <c r="AT911" s="17" t="s">
        <v>168</v>
      </c>
      <c r="AU911" s="17" t="s">
        <v>85</v>
      </c>
    </row>
    <row r="912" spans="2:65" s="12" customFormat="1" x14ac:dyDescent="0.2">
      <c r="B912" s="148"/>
      <c r="C912" s="12" t="s">
        <v>19</v>
      </c>
      <c r="D912" s="149" t="s">
        <v>175</v>
      </c>
      <c r="E912" s="150" t="s">
        <v>19</v>
      </c>
      <c r="F912" s="151" t="s">
        <v>272</v>
      </c>
      <c r="H912" s="150" t="s">
        <v>19</v>
      </c>
      <c r="I912" s="152"/>
      <c r="L912" s="148"/>
      <c r="M912" s="153"/>
      <c r="T912" s="154"/>
      <c r="AT912" s="150" t="s">
        <v>175</v>
      </c>
      <c r="AU912" s="150" t="s">
        <v>85</v>
      </c>
      <c r="AV912" s="12" t="s">
        <v>83</v>
      </c>
      <c r="AW912" s="12" t="s">
        <v>36</v>
      </c>
      <c r="AX912" s="12" t="s">
        <v>76</v>
      </c>
      <c r="AY912" s="150" t="s">
        <v>159</v>
      </c>
    </row>
    <row r="913" spans="2:65" s="12" customFormat="1" x14ac:dyDescent="0.2">
      <c r="B913" s="148"/>
      <c r="C913" s="12" t="s">
        <v>19</v>
      </c>
      <c r="D913" s="149" t="s">
        <v>175</v>
      </c>
      <c r="E913" s="150" t="s">
        <v>19</v>
      </c>
      <c r="F913" s="151" t="s">
        <v>273</v>
      </c>
      <c r="H913" s="150" t="s">
        <v>19</v>
      </c>
      <c r="I913" s="152"/>
      <c r="L913" s="148"/>
      <c r="M913" s="153"/>
      <c r="T913" s="154"/>
      <c r="AT913" s="150" t="s">
        <v>175</v>
      </c>
      <c r="AU913" s="150" t="s">
        <v>85</v>
      </c>
      <c r="AV913" s="12" t="s">
        <v>83</v>
      </c>
      <c r="AW913" s="12" t="s">
        <v>36</v>
      </c>
      <c r="AX913" s="12" t="s">
        <v>76</v>
      </c>
      <c r="AY913" s="150" t="s">
        <v>159</v>
      </c>
    </row>
    <row r="914" spans="2:65" s="13" customFormat="1" x14ac:dyDescent="0.2">
      <c r="B914" s="155"/>
      <c r="C914" s="13" t="s">
        <v>19</v>
      </c>
      <c r="D914" s="149" t="s">
        <v>175</v>
      </c>
      <c r="E914" s="156" t="s">
        <v>19</v>
      </c>
      <c r="F914" s="157" t="s">
        <v>972</v>
      </c>
      <c r="H914" s="158">
        <v>5</v>
      </c>
      <c r="I914" s="159"/>
      <c r="L914" s="155"/>
      <c r="M914" s="160"/>
      <c r="T914" s="161"/>
      <c r="AT914" s="156" t="s">
        <v>175</v>
      </c>
      <c r="AU914" s="156" t="s">
        <v>85</v>
      </c>
      <c r="AV914" s="13" t="s">
        <v>85</v>
      </c>
      <c r="AW914" s="13" t="s">
        <v>36</v>
      </c>
      <c r="AX914" s="13" t="s">
        <v>76</v>
      </c>
      <c r="AY914" s="156" t="s">
        <v>159</v>
      </c>
    </row>
    <row r="915" spans="2:65" s="14" customFormat="1" x14ac:dyDescent="0.2">
      <c r="B915" s="162"/>
      <c r="C915" s="14" t="s">
        <v>19</v>
      </c>
      <c r="D915" s="149" t="s">
        <v>175</v>
      </c>
      <c r="E915" s="163" t="s">
        <v>19</v>
      </c>
      <c r="F915" s="164" t="s">
        <v>179</v>
      </c>
      <c r="H915" s="165">
        <v>5</v>
      </c>
      <c r="I915" s="166"/>
      <c r="L915" s="162"/>
      <c r="M915" s="167"/>
      <c r="T915" s="168"/>
      <c r="AT915" s="163" t="s">
        <v>175</v>
      </c>
      <c r="AU915" s="163" t="s">
        <v>85</v>
      </c>
      <c r="AV915" s="14" t="s">
        <v>166</v>
      </c>
      <c r="AW915" s="14" t="s">
        <v>36</v>
      </c>
      <c r="AX915" s="14" t="s">
        <v>83</v>
      </c>
      <c r="AY915" s="163" t="s">
        <v>159</v>
      </c>
    </row>
    <row r="916" spans="2:65" s="1" customFormat="1" ht="16.5" customHeight="1" x14ac:dyDescent="0.2">
      <c r="B916" s="32"/>
      <c r="C916" s="131">
        <v>168</v>
      </c>
      <c r="D916" s="131" t="s">
        <v>161</v>
      </c>
      <c r="E916" s="132" t="s">
        <v>1191</v>
      </c>
      <c r="F916" s="133" t="s">
        <v>1192</v>
      </c>
      <c r="G916" s="134" t="s">
        <v>164</v>
      </c>
      <c r="H916" s="135">
        <v>165.89</v>
      </c>
      <c r="I916" s="136"/>
      <c r="J916" s="137">
        <f>ROUND(I916*H916,2)</f>
        <v>0</v>
      </c>
      <c r="K916" s="133" t="s">
        <v>165</v>
      </c>
      <c r="L916" s="32"/>
      <c r="M916" s="138" t="s">
        <v>19</v>
      </c>
      <c r="N916" s="139" t="s">
        <v>47</v>
      </c>
      <c r="P916" s="140">
        <f>O916*H916</f>
        <v>0</v>
      </c>
      <c r="Q916" s="140">
        <v>5.0000000000000002E-5</v>
      </c>
      <c r="R916" s="140">
        <f>Q916*H916</f>
        <v>8.2944999999999998E-3</v>
      </c>
      <c r="S916" s="140">
        <v>0</v>
      </c>
      <c r="T916" s="141">
        <f>S916*H916</f>
        <v>0</v>
      </c>
      <c r="AR916" s="142" t="s">
        <v>261</v>
      </c>
      <c r="AT916" s="142" t="s">
        <v>161</v>
      </c>
      <c r="AU916" s="142" t="s">
        <v>85</v>
      </c>
      <c r="AY916" s="17" t="s">
        <v>159</v>
      </c>
      <c r="BE916" s="143">
        <f>IF(N916="základní",J916,0)</f>
        <v>0</v>
      </c>
      <c r="BF916" s="143">
        <f>IF(N916="snížená",J916,0)</f>
        <v>0</v>
      </c>
      <c r="BG916" s="143">
        <f>IF(N916="zákl. přenesená",J916,0)</f>
        <v>0</v>
      </c>
      <c r="BH916" s="143">
        <f>IF(N916="sníž. přenesená",J916,0)</f>
        <v>0</v>
      </c>
      <c r="BI916" s="143">
        <f>IF(N916="nulová",J916,0)</f>
        <v>0</v>
      </c>
      <c r="BJ916" s="17" t="s">
        <v>83</v>
      </c>
      <c r="BK916" s="143">
        <f>ROUND(I916*H916,2)</f>
        <v>0</v>
      </c>
      <c r="BL916" s="17" t="s">
        <v>261</v>
      </c>
      <c r="BM916" s="142" t="s">
        <v>1193</v>
      </c>
    </row>
    <row r="917" spans="2:65" s="1" customFormat="1" x14ac:dyDescent="0.2">
      <c r="B917" s="32"/>
      <c r="C917" s="1" t="s">
        <v>19</v>
      </c>
      <c r="D917" s="144" t="s">
        <v>168</v>
      </c>
      <c r="F917" s="145" t="s">
        <v>1194</v>
      </c>
      <c r="I917" s="146"/>
      <c r="L917" s="32"/>
      <c r="M917" s="147"/>
      <c r="T917" s="51"/>
      <c r="AT917" s="17" t="s">
        <v>168</v>
      </c>
      <c r="AU917" s="17" t="s">
        <v>85</v>
      </c>
    </row>
    <row r="918" spans="2:65" s="1" customFormat="1" ht="24.15" customHeight="1" x14ac:dyDescent="0.2">
      <c r="B918" s="32"/>
      <c r="C918" s="131">
        <v>169</v>
      </c>
      <c r="D918" s="131" t="s">
        <v>161</v>
      </c>
      <c r="E918" s="132" t="s">
        <v>1196</v>
      </c>
      <c r="F918" s="133" t="s">
        <v>1197</v>
      </c>
      <c r="G918" s="134" t="s">
        <v>210</v>
      </c>
      <c r="H918" s="135">
        <v>6.1120000000000001</v>
      </c>
      <c r="I918" s="136"/>
      <c r="J918" s="137">
        <f>ROUND(I918*H918,2)</f>
        <v>0</v>
      </c>
      <c r="K918" s="133" t="s">
        <v>165</v>
      </c>
      <c r="L918" s="32"/>
      <c r="M918" s="138" t="s">
        <v>19</v>
      </c>
      <c r="N918" s="139" t="s">
        <v>47</v>
      </c>
      <c r="P918" s="140">
        <f>O918*H918</f>
        <v>0</v>
      </c>
      <c r="Q918" s="140">
        <v>0</v>
      </c>
      <c r="R918" s="140">
        <f>Q918*H918</f>
        <v>0</v>
      </c>
      <c r="S918" s="140">
        <v>0</v>
      </c>
      <c r="T918" s="141">
        <f>S918*H918</f>
        <v>0</v>
      </c>
      <c r="AR918" s="142" t="s">
        <v>261</v>
      </c>
      <c r="AT918" s="142" t="s">
        <v>161</v>
      </c>
      <c r="AU918" s="142" t="s">
        <v>85</v>
      </c>
      <c r="AY918" s="17" t="s">
        <v>159</v>
      </c>
      <c r="BE918" s="143">
        <f>IF(N918="základní",J918,0)</f>
        <v>0</v>
      </c>
      <c r="BF918" s="143">
        <f>IF(N918="snížená",J918,0)</f>
        <v>0</v>
      </c>
      <c r="BG918" s="143">
        <f>IF(N918="zákl. přenesená",J918,0)</f>
        <v>0</v>
      </c>
      <c r="BH918" s="143">
        <f>IF(N918="sníž. přenesená",J918,0)</f>
        <v>0</v>
      </c>
      <c r="BI918" s="143">
        <f>IF(N918="nulová",J918,0)</f>
        <v>0</v>
      </c>
      <c r="BJ918" s="17" t="s">
        <v>83</v>
      </c>
      <c r="BK918" s="143">
        <f>ROUND(I918*H918,2)</f>
        <v>0</v>
      </c>
      <c r="BL918" s="17" t="s">
        <v>261</v>
      </c>
      <c r="BM918" s="142" t="s">
        <v>1198</v>
      </c>
    </row>
    <row r="919" spans="2:65" s="1" customFormat="1" x14ac:dyDescent="0.2">
      <c r="B919" s="32"/>
      <c r="C919" s="1" t="s">
        <v>19</v>
      </c>
      <c r="D919" s="144" t="s">
        <v>168</v>
      </c>
      <c r="F919" s="145" t="s">
        <v>1199</v>
      </c>
      <c r="I919" s="146"/>
      <c r="L919" s="32"/>
      <c r="M919" s="147"/>
      <c r="T919" s="51"/>
      <c r="AT919" s="17" t="s">
        <v>168</v>
      </c>
      <c r="AU919" s="17" t="s">
        <v>85</v>
      </c>
    </row>
    <row r="920" spans="2:65" s="1" customFormat="1" ht="24.15" customHeight="1" x14ac:dyDescent="0.2">
      <c r="B920" s="32"/>
      <c r="C920" s="131">
        <v>170</v>
      </c>
      <c r="D920" s="131" t="s">
        <v>161</v>
      </c>
      <c r="E920" s="132" t="s">
        <v>1200</v>
      </c>
      <c r="F920" s="133" t="s">
        <v>1201</v>
      </c>
      <c r="G920" s="134" t="s">
        <v>210</v>
      </c>
      <c r="H920" s="135">
        <v>6.1120000000000001</v>
      </c>
      <c r="I920" s="136"/>
      <c r="J920" s="137">
        <f>ROUND(I920*H920,2)</f>
        <v>0</v>
      </c>
      <c r="K920" s="133" t="s">
        <v>165</v>
      </c>
      <c r="L920" s="32"/>
      <c r="M920" s="138" t="s">
        <v>19</v>
      </c>
      <c r="N920" s="139" t="s">
        <v>47</v>
      </c>
      <c r="P920" s="140">
        <f>O920*H920</f>
        <v>0</v>
      </c>
      <c r="Q920" s="140">
        <v>0</v>
      </c>
      <c r="R920" s="140">
        <f>Q920*H920</f>
        <v>0</v>
      </c>
      <c r="S920" s="140">
        <v>0</v>
      </c>
      <c r="T920" s="141">
        <f>S920*H920</f>
        <v>0</v>
      </c>
      <c r="AR920" s="142" t="s">
        <v>261</v>
      </c>
      <c r="AT920" s="142" t="s">
        <v>161</v>
      </c>
      <c r="AU920" s="142" t="s">
        <v>85</v>
      </c>
      <c r="AY920" s="17" t="s">
        <v>159</v>
      </c>
      <c r="BE920" s="143">
        <f>IF(N920="základní",J920,0)</f>
        <v>0</v>
      </c>
      <c r="BF920" s="143">
        <f>IF(N920="snížená",J920,0)</f>
        <v>0</v>
      </c>
      <c r="BG920" s="143">
        <f>IF(N920="zákl. přenesená",J920,0)</f>
        <v>0</v>
      </c>
      <c r="BH920" s="143">
        <f>IF(N920="sníž. přenesená",J920,0)</f>
        <v>0</v>
      </c>
      <c r="BI920" s="143">
        <f>IF(N920="nulová",J920,0)</f>
        <v>0</v>
      </c>
      <c r="BJ920" s="17" t="s">
        <v>83</v>
      </c>
      <c r="BK920" s="143">
        <f>ROUND(I920*H920,2)</f>
        <v>0</v>
      </c>
      <c r="BL920" s="17" t="s">
        <v>261</v>
      </c>
      <c r="BM920" s="142" t="s">
        <v>1202</v>
      </c>
    </row>
    <row r="921" spans="2:65" s="1" customFormat="1" x14ac:dyDescent="0.2">
      <c r="B921" s="32"/>
      <c r="C921" s="1" t="s">
        <v>19</v>
      </c>
      <c r="D921" s="144" t="s">
        <v>168</v>
      </c>
      <c r="F921" s="145" t="s">
        <v>1203</v>
      </c>
      <c r="I921" s="146"/>
      <c r="L921" s="32"/>
      <c r="M921" s="147"/>
      <c r="T921" s="51"/>
      <c r="AT921" s="17" t="s">
        <v>168</v>
      </c>
      <c r="AU921" s="17" t="s">
        <v>85</v>
      </c>
    </row>
    <row r="922" spans="2:65" s="11" customFormat="1" ht="22.95" customHeight="1" x14ac:dyDescent="0.25">
      <c r="B922" s="119"/>
      <c r="C922" s="11" t="s">
        <v>19</v>
      </c>
      <c r="D922" s="120" t="s">
        <v>75</v>
      </c>
      <c r="E922" s="129" t="s">
        <v>1204</v>
      </c>
      <c r="F922" s="129" t="s">
        <v>1205</v>
      </c>
      <c r="I922" s="122"/>
      <c r="J922" s="130">
        <f>BK922</f>
        <v>0</v>
      </c>
      <c r="L922" s="119"/>
      <c r="M922" s="124"/>
      <c r="P922" s="125">
        <f>SUM(P923:P972)</f>
        <v>0</v>
      </c>
      <c r="R922" s="125">
        <f>SUM(R923:R972)</f>
        <v>0.36638469999999995</v>
      </c>
      <c r="T922" s="126">
        <f>SUM(T923:T972)</f>
        <v>3.7405240000000002</v>
      </c>
      <c r="AR922" s="120" t="s">
        <v>85</v>
      </c>
      <c r="AT922" s="127" t="s">
        <v>75</v>
      </c>
      <c r="AU922" s="127" t="s">
        <v>83</v>
      </c>
      <c r="AY922" s="120" t="s">
        <v>159</v>
      </c>
      <c r="BK922" s="128">
        <f>SUM(BK923:BK972)</f>
        <v>0</v>
      </c>
    </row>
    <row r="923" spans="2:65" s="1" customFormat="1" ht="16.5" customHeight="1" x14ac:dyDescent="0.2">
      <c r="B923" s="32"/>
      <c r="C923" s="131">
        <v>171</v>
      </c>
      <c r="D923" s="131" t="s">
        <v>161</v>
      </c>
      <c r="E923" s="132" t="s">
        <v>1207</v>
      </c>
      <c r="F923" s="133" t="s">
        <v>1208</v>
      </c>
      <c r="G923" s="134" t="s">
        <v>164</v>
      </c>
      <c r="H923" s="135">
        <v>17.18</v>
      </c>
      <c r="I923" s="136"/>
      <c r="J923" s="137">
        <f>ROUND(I923*H923,2)</f>
        <v>0</v>
      </c>
      <c r="K923" s="133" t="s">
        <v>165</v>
      </c>
      <c r="L923" s="32"/>
      <c r="M923" s="138" t="s">
        <v>19</v>
      </c>
      <c r="N923" s="139" t="s">
        <v>47</v>
      </c>
      <c r="P923" s="140">
        <f>O923*H923</f>
        <v>0</v>
      </c>
      <c r="Q923" s="140">
        <v>0</v>
      </c>
      <c r="R923" s="140">
        <f>Q923*H923</f>
        <v>0</v>
      </c>
      <c r="S923" s="140">
        <v>0</v>
      </c>
      <c r="T923" s="141">
        <f>S923*H923</f>
        <v>0</v>
      </c>
      <c r="AR923" s="142" t="s">
        <v>261</v>
      </c>
      <c r="AT923" s="142" t="s">
        <v>161</v>
      </c>
      <c r="AU923" s="142" t="s">
        <v>85</v>
      </c>
      <c r="AY923" s="17" t="s">
        <v>159</v>
      </c>
      <c r="BE923" s="143">
        <f>IF(N923="základní",J923,0)</f>
        <v>0</v>
      </c>
      <c r="BF923" s="143">
        <f>IF(N923="snížená",J923,0)</f>
        <v>0</v>
      </c>
      <c r="BG923" s="143">
        <f>IF(N923="zákl. přenesená",J923,0)</f>
        <v>0</v>
      </c>
      <c r="BH923" s="143">
        <f>IF(N923="sníž. přenesená",J923,0)</f>
        <v>0</v>
      </c>
      <c r="BI923" s="143">
        <f>IF(N923="nulová",J923,0)</f>
        <v>0</v>
      </c>
      <c r="BJ923" s="17" t="s">
        <v>83</v>
      </c>
      <c r="BK923" s="143">
        <f>ROUND(I923*H923,2)</f>
        <v>0</v>
      </c>
      <c r="BL923" s="17" t="s">
        <v>261</v>
      </c>
      <c r="BM923" s="142" t="s">
        <v>1209</v>
      </c>
    </row>
    <row r="924" spans="2:65" s="1" customFormat="1" x14ac:dyDescent="0.2">
      <c r="B924" s="32"/>
      <c r="C924" s="1" t="s">
        <v>19</v>
      </c>
      <c r="D924" s="144" t="s">
        <v>168</v>
      </c>
      <c r="F924" s="145" t="s">
        <v>1210</v>
      </c>
      <c r="I924" s="146"/>
      <c r="L924" s="32"/>
      <c r="M924" s="147"/>
      <c r="T924" s="51"/>
      <c r="AT924" s="17" t="s">
        <v>168</v>
      </c>
      <c r="AU924" s="17" t="s">
        <v>85</v>
      </c>
    </row>
    <row r="925" spans="2:65" s="1" customFormat="1" ht="16.5" customHeight="1" x14ac:dyDescent="0.2">
      <c r="B925" s="32"/>
      <c r="C925" s="131">
        <v>172</v>
      </c>
      <c r="D925" s="131" t="s">
        <v>161</v>
      </c>
      <c r="E925" s="132" t="s">
        <v>1211</v>
      </c>
      <c r="F925" s="133" t="s">
        <v>1212</v>
      </c>
      <c r="G925" s="134" t="s">
        <v>164</v>
      </c>
      <c r="H925" s="135">
        <v>17.18</v>
      </c>
      <c r="I925" s="136"/>
      <c r="J925" s="137">
        <f>ROUND(I925*H925,2)</f>
        <v>0</v>
      </c>
      <c r="K925" s="133" t="s">
        <v>165</v>
      </c>
      <c r="L925" s="32"/>
      <c r="M925" s="138" t="s">
        <v>19</v>
      </c>
      <c r="N925" s="139" t="s">
        <v>47</v>
      </c>
      <c r="P925" s="140">
        <f>O925*H925</f>
        <v>0</v>
      </c>
      <c r="Q925" s="140">
        <v>2.9999999999999997E-4</v>
      </c>
      <c r="R925" s="140">
        <f>Q925*H925</f>
        <v>5.1539999999999997E-3</v>
      </c>
      <c r="S925" s="140">
        <v>0</v>
      </c>
      <c r="T925" s="141">
        <f>S925*H925</f>
        <v>0</v>
      </c>
      <c r="AR925" s="142" t="s">
        <v>261</v>
      </c>
      <c r="AT925" s="142" t="s">
        <v>161</v>
      </c>
      <c r="AU925" s="142" t="s">
        <v>85</v>
      </c>
      <c r="AY925" s="17" t="s">
        <v>159</v>
      </c>
      <c r="BE925" s="143">
        <f>IF(N925="základní",J925,0)</f>
        <v>0</v>
      </c>
      <c r="BF925" s="143">
        <f>IF(N925="snížená",J925,0)</f>
        <v>0</v>
      </c>
      <c r="BG925" s="143">
        <f>IF(N925="zákl. přenesená",J925,0)</f>
        <v>0</v>
      </c>
      <c r="BH925" s="143">
        <f>IF(N925="sníž. přenesená",J925,0)</f>
        <v>0</v>
      </c>
      <c r="BI925" s="143">
        <f>IF(N925="nulová",J925,0)</f>
        <v>0</v>
      </c>
      <c r="BJ925" s="17" t="s">
        <v>83</v>
      </c>
      <c r="BK925" s="143">
        <f>ROUND(I925*H925,2)</f>
        <v>0</v>
      </c>
      <c r="BL925" s="17" t="s">
        <v>261</v>
      </c>
      <c r="BM925" s="142" t="s">
        <v>1213</v>
      </c>
    </row>
    <row r="926" spans="2:65" s="1" customFormat="1" x14ac:dyDescent="0.2">
      <c r="B926" s="32"/>
      <c r="C926" s="1" t="s">
        <v>19</v>
      </c>
      <c r="D926" s="144" t="s">
        <v>168</v>
      </c>
      <c r="F926" s="145" t="s">
        <v>1214</v>
      </c>
      <c r="I926" s="146"/>
      <c r="L926" s="32"/>
      <c r="M926" s="147"/>
      <c r="T926" s="51"/>
      <c r="AT926" s="17" t="s">
        <v>168</v>
      </c>
      <c r="AU926" s="17" t="s">
        <v>85</v>
      </c>
    </row>
    <row r="927" spans="2:65" s="1" customFormat="1" ht="16.5" customHeight="1" x14ac:dyDescent="0.2">
      <c r="B927" s="32"/>
      <c r="C927" s="131">
        <v>173</v>
      </c>
      <c r="D927" s="131" t="s">
        <v>161</v>
      </c>
      <c r="E927" s="132" t="s">
        <v>1216</v>
      </c>
      <c r="F927" s="133" t="s">
        <v>1217</v>
      </c>
      <c r="G927" s="134" t="s">
        <v>164</v>
      </c>
      <c r="H927" s="135">
        <v>4.2489999999999997</v>
      </c>
      <c r="I927" s="136"/>
      <c r="J927" s="137">
        <f>ROUND(I927*H927,2)</f>
        <v>0</v>
      </c>
      <c r="K927" s="133" t="s">
        <v>165</v>
      </c>
      <c r="L927" s="32"/>
      <c r="M927" s="138" t="s">
        <v>19</v>
      </c>
      <c r="N927" s="139" t="s">
        <v>47</v>
      </c>
      <c r="P927" s="140">
        <f>O927*H927</f>
        <v>0</v>
      </c>
      <c r="Q927" s="140">
        <v>1.5E-3</v>
      </c>
      <c r="R927" s="140">
        <f>Q927*H927</f>
        <v>6.3734999999999998E-3</v>
      </c>
      <c r="S927" s="140">
        <v>0</v>
      </c>
      <c r="T927" s="141">
        <f>S927*H927</f>
        <v>0</v>
      </c>
      <c r="AR927" s="142" t="s">
        <v>261</v>
      </c>
      <c r="AT927" s="142" t="s">
        <v>161</v>
      </c>
      <c r="AU927" s="142" t="s">
        <v>85</v>
      </c>
      <c r="AY927" s="17" t="s">
        <v>159</v>
      </c>
      <c r="BE927" s="143">
        <f>IF(N927="základní",J927,0)</f>
        <v>0</v>
      </c>
      <c r="BF927" s="143">
        <f>IF(N927="snížená",J927,0)</f>
        <v>0</v>
      </c>
      <c r="BG927" s="143">
        <f>IF(N927="zákl. přenesená",J927,0)</f>
        <v>0</v>
      </c>
      <c r="BH927" s="143">
        <f>IF(N927="sníž. přenesená",J927,0)</f>
        <v>0</v>
      </c>
      <c r="BI927" s="143">
        <f>IF(N927="nulová",J927,0)</f>
        <v>0</v>
      </c>
      <c r="BJ927" s="17" t="s">
        <v>83</v>
      </c>
      <c r="BK927" s="143">
        <f>ROUND(I927*H927,2)</f>
        <v>0</v>
      </c>
      <c r="BL927" s="17" t="s">
        <v>261</v>
      </c>
      <c r="BM927" s="142" t="s">
        <v>1218</v>
      </c>
    </row>
    <row r="928" spans="2:65" s="1" customFormat="1" x14ac:dyDescent="0.2">
      <c r="B928" s="32"/>
      <c r="C928" s="1" t="s">
        <v>19</v>
      </c>
      <c r="D928" s="144" t="s">
        <v>168</v>
      </c>
      <c r="F928" s="145" t="s">
        <v>1219</v>
      </c>
      <c r="I928" s="146"/>
      <c r="L928" s="32"/>
      <c r="M928" s="147"/>
      <c r="T928" s="51"/>
      <c r="AT928" s="17" t="s">
        <v>168</v>
      </c>
      <c r="AU928" s="17" t="s">
        <v>85</v>
      </c>
    </row>
    <row r="929" spans="2:65" s="12" customFormat="1" x14ac:dyDescent="0.2">
      <c r="B929" s="148"/>
      <c r="C929" s="12" t="s">
        <v>19</v>
      </c>
      <c r="D929" s="149" t="s">
        <v>175</v>
      </c>
      <c r="E929" s="150" t="s">
        <v>19</v>
      </c>
      <c r="F929" s="151" t="s">
        <v>272</v>
      </c>
      <c r="H929" s="150" t="s">
        <v>19</v>
      </c>
      <c r="I929" s="152"/>
      <c r="L929" s="148"/>
      <c r="M929" s="153"/>
      <c r="T929" s="154"/>
      <c r="AT929" s="150" t="s">
        <v>175</v>
      </c>
      <c r="AU929" s="150" t="s">
        <v>85</v>
      </c>
      <c r="AV929" s="12" t="s">
        <v>83</v>
      </c>
      <c r="AW929" s="12" t="s">
        <v>36</v>
      </c>
      <c r="AX929" s="12" t="s">
        <v>76</v>
      </c>
      <c r="AY929" s="150" t="s">
        <v>159</v>
      </c>
    </row>
    <row r="930" spans="2:65" s="12" customFormat="1" x14ac:dyDescent="0.2">
      <c r="B930" s="148"/>
      <c r="C930" s="12" t="s">
        <v>19</v>
      </c>
      <c r="D930" s="149" t="s">
        <v>175</v>
      </c>
      <c r="E930" s="150" t="s">
        <v>19</v>
      </c>
      <c r="F930" s="151" t="s">
        <v>273</v>
      </c>
      <c r="H930" s="150" t="s">
        <v>19</v>
      </c>
      <c r="I930" s="152"/>
      <c r="L930" s="148"/>
      <c r="M930" s="153"/>
      <c r="T930" s="154"/>
      <c r="AT930" s="150" t="s">
        <v>175</v>
      </c>
      <c r="AU930" s="150" t="s">
        <v>85</v>
      </c>
      <c r="AV930" s="12" t="s">
        <v>83</v>
      </c>
      <c r="AW930" s="12" t="s">
        <v>36</v>
      </c>
      <c r="AX930" s="12" t="s">
        <v>76</v>
      </c>
      <c r="AY930" s="150" t="s">
        <v>159</v>
      </c>
    </row>
    <row r="931" spans="2:65" s="13" customFormat="1" x14ac:dyDescent="0.2">
      <c r="B931" s="155"/>
      <c r="C931" s="13" t="s">
        <v>19</v>
      </c>
      <c r="D931" s="149" t="s">
        <v>175</v>
      </c>
      <c r="E931" s="156" t="s">
        <v>19</v>
      </c>
      <c r="F931" s="157" t="s">
        <v>1220</v>
      </c>
      <c r="H931" s="158">
        <v>4.2489999999999997</v>
      </c>
      <c r="I931" s="159"/>
      <c r="L931" s="155"/>
      <c r="M931" s="160"/>
      <c r="T931" s="161"/>
      <c r="AT931" s="156" t="s">
        <v>175</v>
      </c>
      <c r="AU931" s="156" t="s">
        <v>85</v>
      </c>
      <c r="AV931" s="13" t="s">
        <v>85</v>
      </c>
      <c r="AW931" s="13" t="s">
        <v>36</v>
      </c>
      <c r="AX931" s="13" t="s">
        <v>76</v>
      </c>
      <c r="AY931" s="156" t="s">
        <v>159</v>
      </c>
    </row>
    <row r="932" spans="2:65" s="14" customFormat="1" x14ac:dyDescent="0.2">
      <c r="B932" s="162"/>
      <c r="C932" s="14" t="s">
        <v>19</v>
      </c>
      <c r="D932" s="149" t="s">
        <v>175</v>
      </c>
      <c r="E932" s="163" t="s">
        <v>19</v>
      </c>
      <c r="F932" s="164" t="s">
        <v>179</v>
      </c>
      <c r="H932" s="165">
        <v>4.2489999999999997</v>
      </c>
      <c r="I932" s="166"/>
      <c r="L932" s="162"/>
      <c r="M932" s="167"/>
      <c r="T932" s="168"/>
      <c r="AT932" s="163" t="s">
        <v>175</v>
      </c>
      <c r="AU932" s="163" t="s">
        <v>85</v>
      </c>
      <c r="AV932" s="14" t="s">
        <v>166</v>
      </c>
      <c r="AW932" s="14" t="s">
        <v>36</v>
      </c>
      <c r="AX932" s="14" t="s">
        <v>83</v>
      </c>
      <c r="AY932" s="163" t="s">
        <v>159</v>
      </c>
    </row>
    <row r="933" spans="2:65" s="1" customFormat="1" ht="16.5" customHeight="1" x14ac:dyDescent="0.2">
      <c r="B933" s="32"/>
      <c r="C933" s="131">
        <v>174</v>
      </c>
      <c r="D933" s="131" t="s">
        <v>161</v>
      </c>
      <c r="E933" s="132" t="s">
        <v>1221</v>
      </c>
      <c r="F933" s="133" t="s">
        <v>1222</v>
      </c>
      <c r="G933" s="134" t="s">
        <v>164</v>
      </c>
      <c r="H933" s="135">
        <v>45.896000000000001</v>
      </c>
      <c r="I933" s="136"/>
      <c r="J933" s="137">
        <f>ROUND(I933*H933,2)</f>
        <v>0</v>
      </c>
      <c r="K933" s="133" t="s">
        <v>165</v>
      </c>
      <c r="L933" s="32"/>
      <c r="M933" s="138" t="s">
        <v>19</v>
      </c>
      <c r="N933" s="139" t="s">
        <v>47</v>
      </c>
      <c r="P933" s="140">
        <f>O933*H933</f>
        <v>0</v>
      </c>
      <c r="Q933" s="140">
        <v>0</v>
      </c>
      <c r="R933" s="140">
        <f>Q933*H933</f>
        <v>0</v>
      </c>
      <c r="S933" s="140">
        <v>8.1500000000000003E-2</v>
      </c>
      <c r="T933" s="141">
        <f>S933*H933</f>
        <v>3.7405240000000002</v>
      </c>
      <c r="AR933" s="142" t="s">
        <v>261</v>
      </c>
      <c r="AT933" s="142" t="s">
        <v>161</v>
      </c>
      <c r="AU933" s="142" t="s">
        <v>85</v>
      </c>
      <c r="AY933" s="17" t="s">
        <v>159</v>
      </c>
      <c r="BE933" s="143">
        <f>IF(N933="základní",J933,0)</f>
        <v>0</v>
      </c>
      <c r="BF933" s="143">
        <f>IF(N933="snížená",J933,0)</f>
        <v>0</v>
      </c>
      <c r="BG933" s="143">
        <f>IF(N933="zákl. přenesená",J933,0)</f>
        <v>0</v>
      </c>
      <c r="BH933" s="143">
        <f>IF(N933="sníž. přenesená",J933,0)</f>
        <v>0</v>
      </c>
      <c r="BI933" s="143">
        <f>IF(N933="nulová",J933,0)</f>
        <v>0</v>
      </c>
      <c r="BJ933" s="17" t="s">
        <v>83</v>
      </c>
      <c r="BK933" s="143">
        <f>ROUND(I933*H933,2)</f>
        <v>0</v>
      </c>
      <c r="BL933" s="17" t="s">
        <v>261</v>
      </c>
      <c r="BM933" s="142" t="s">
        <v>1223</v>
      </c>
    </row>
    <row r="934" spans="2:65" s="1" customFormat="1" x14ac:dyDescent="0.2">
      <c r="B934" s="32"/>
      <c r="C934" s="1" t="s">
        <v>19</v>
      </c>
      <c r="D934" s="144" t="s">
        <v>168</v>
      </c>
      <c r="F934" s="145" t="s">
        <v>1224</v>
      </c>
      <c r="I934" s="146"/>
      <c r="L934" s="32"/>
      <c r="M934" s="147"/>
      <c r="T934" s="51"/>
      <c r="AT934" s="17" t="s">
        <v>168</v>
      </c>
      <c r="AU934" s="17" t="s">
        <v>85</v>
      </c>
    </row>
    <row r="935" spans="2:65" s="12" customFormat="1" x14ac:dyDescent="0.2">
      <c r="B935" s="148"/>
      <c r="C935" s="12" t="s">
        <v>19</v>
      </c>
      <c r="D935" s="149" t="s">
        <v>175</v>
      </c>
      <c r="E935" s="150" t="s">
        <v>19</v>
      </c>
      <c r="F935" s="151" t="s">
        <v>522</v>
      </c>
      <c r="H935" s="150" t="s">
        <v>19</v>
      </c>
      <c r="I935" s="152"/>
      <c r="L935" s="148"/>
      <c r="M935" s="153"/>
      <c r="T935" s="154"/>
      <c r="AT935" s="150" t="s">
        <v>175</v>
      </c>
      <c r="AU935" s="150" t="s">
        <v>85</v>
      </c>
      <c r="AV935" s="12" t="s">
        <v>83</v>
      </c>
      <c r="AW935" s="12" t="s">
        <v>36</v>
      </c>
      <c r="AX935" s="12" t="s">
        <v>76</v>
      </c>
      <c r="AY935" s="150" t="s">
        <v>159</v>
      </c>
    </row>
    <row r="936" spans="2:65" s="12" customFormat="1" x14ac:dyDescent="0.2">
      <c r="B936" s="148"/>
      <c r="C936" s="12" t="s">
        <v>19</v>
      </c>
      <c r="D936" s="149" t="s">
        <v>175</v>
      </c>
      <c r="E936" s="150" t="s">
        <v>19</v>
      </c>
      <c r="F936" s="151" t="s">
        <v>273</v>
      </c>
      <c r="H936" s="150" t="s">
        <v>19</v>
      </c>
      <c r="I936" s="152"/>
      <c r="L936" s="148"/>
      <c r="M936" s="153"/>
      <c r="T936" s="154"/>
      <c r="AT936" s="150" t="s">
        <v>175</v>
      </c>
      <c r="AU936" s="150" t="s">
        <v>85</v>
      </c>
      <c r="AV936" s="12" t="s">
        <v>83</v>
      </c>
      <c r="AW936" s="12" t="s">
        <v>36</v>
      </c>
      <c r="AX936" s="12" t="s">
        <v>76</v>
      </c>
      <c r="AY936" s="150" t="s">
        <v>159</v>
      </c>
    </row>
    <row r="937" spans="2:65" s="13" customFormat="1" x14ac:dyDescent="0.2">
      <c r="B937" s="155"/>
      <c r="C937" s="13" t="s">
        <v>19</v>
      </c>
      <c r="D937" s="149" t="s">
        <v>175</v>
      </c>
      <c r="E937" s="156" t="s">
        <v>19</v>
      </c>
      <c r="F937" s="157" t="s">
        <v>1225</v>
      </c>
      <c r="H937" s="158">
        <v>12.75</v>
      </c>
      <c r="I937" s="159"/>
      <c r="L937" s="155"/>
      <c r="M937" s="160"/>
      <c r="T937" s="161"/>
      <c r="AT937" s="156" t="s">
        <v>175</v>
      </c>
      <c r="AU937" s="156" t="s">
        <v>85</v>
      </c>
      <c r="AV937" s="13" t="s">
        <v>85</v>
      </c>
      <c r="AW937" s="13" t="s">
        <v>36</v>
      </c>
      <c r="AX937" s="13" t="s">
        <v>76</v>
      </c>
      <c r="AY937" s="156" t="s">
        <v>159</v>
      </c>
    </row>
    <row r="938" spans="2:65" s="13" customFormat="1" x14ac:dyDescent="0.2">
      <c r="B938" s="155"/>
      <c r="C938" s="13" t="s">
        <v>19</v>
      </c>
      <c r="D938" s="149" t="s">
        <v>175</v>
      </c>
      <c r="E938" s="156" t="s">
        <v>19</v>
      </c>
      <c r="F938" s="157" t="s">
        <v>1226</v>
      </c>
      <c r="H938" s="158">
        <v>33.146000000000001</v>
      </c>
      <c r="I938" s="159"/>
      <c r="L938" s="155"/>
      <c r="M938" s="160"/>
      <c r="T938" s="161"/>
      <c r="AT938" s="156" t="s">
        <v>175</v>
      </c>
      <c r="AU938" s="156" t="s">
        <v>85</v>
      </c>
      <c r="AV938" s="13" t="s">
        <v>85</v>
      </c>
      <c r="AW938" s="13" t="s">
        <v>36</v>
      </c>
      <c r="AX938" s="13" t="s">
        <v>76</v>
      </c>
      <c r="AY938" s="156" t="s">
        <v>159</v>
      </c>
    </row>
    <row r="939" spans="2:65" s="14" customFormat="1" x14ac:dyDescent="0.2">
      <c r="B939" s="162"/>
      <c r="C939" s="14" t="s">
        <v>19</v>
      </c>
      <c r="D939" s="149" t="s">
        <v>175</v>
      </c>
      <c r="E939" s="163" t="s">
        <v>19</v>
      </c>
      <c r="F939" s="164" t="s">
        <v>179</v>
      </c>
      <c r="H939" s="165">
        <v>45.896000000000001</v>
      </c>
      <c r="I939" s="166"/>
      <c r="L939" s="162"/>
      <c r="M939" s="167"/>
      <c r="T939" s="168"/>
      <c r="AT939" s="163" t="s">
        <v>175</v>
      </c>
      <c r="AU939" s="163" t="s">
        <v>85</v>
      </c>
      <c r="AV939" s="14" t="s">
        <v>166</v>
      </c>
      <c r="AW939" s="14" t="s">
        <v>36</v>
      </c>
      <c r="AX939" s="14" t="s">
        <v>83</v>
      </c>
      <c r="AY939" s="163" t="s">
        <v>159</v>
      </c>
    </row>
    <row r="940" spans="2:65" s="1" customFormat="1" ht="24.15" customHeight="1" x14ac:dyDescent="0.2">
      <c r="B940" s="32"/>
      <c r="C940" s="131">
        <v>175</v>
      </c>
      <c r="D940" s="131" t="s">
        <v>161</v>
      </c>
      <c r="E940" s="132" t="s">
        <v>1228</v>
      </c>
      <c r="F940" s="133" t="s">
        <v>1229</v>
      </c>
      <c r="G940" s="134" t="s">
        <v>164</v>
      </c>
      <c r="H940" s="135">
        <v>17.18</v>
      </c>
      <c r="I940" s="136"/>
      <c r="J940" s="137">
        <f>ROUND(I940*H940,2)</f>
        <v>0</v>
      </c>
      <c r="K940" s="133" t="s">
        <v>165</v>
      </c>
      <c r="L940" s="32"/>
      <c r="M940" s="138" t="s">
        <v>19</v>
      </c>
      <c r="N940" s="139" t="s">
        <v>47</v>
      </c>
      <c r="P940" s="140">
        <f>O940*H940</f>
        <v>0</v>
      </c>
      <c r="Q940" s="140">
        <v>6.0499999999999998E-3</v>
      </c>
      <c r="R940" s="140">
        <f>Q940*H940</f>
        <v>0.10393899999999999</v>
      </c>
      <c r="S940" s="140">
        <v>0</v>
      </c>
      <c r="T940" s="141">
        <f>S940*H940</f>
        <v>0</v>
      </c>
      <c r="AR940" s="142" t="s">
        <v>261</v>
      </c>
      <c r="AT940" s="142" t="s">
        <v>161</v>
      </c>
      <c r="AU940" s="142" t="s">
        <v>85</v>
      </c>
      <c r="AY940" s="17" t="s">
        <v>159</v>
      </c>
      <c r="BE940" s="143">
        <f>IF(N940="základní",J940,0)</f>
        <v>0</v>
      </c>
      <c r="BF940" s="143">
        <f>IF(N940="snížená",J940,0)</f>
        <v>0</v>
      </c>
      <c r="BG940" s="143">
        <f>IF(N940="zákl. přenesená",J940,0)</f>
        <v>0</v>
      </c>
      <c r="BH940" s="143">
        <f>IF(N940="sníž. přenesená",J940,0)</f>
        <v>0</v>
      </c>
      <c r="BI940" s="143">
        <f>IF(N940="nulová",J940,0)</f>
        <v>0</v>
      </c>
      <c r="BJ940" s="17" t="s">
        <v>83</v>
      </c>
      <c r="BK940" s="143">
        <f>ROUND(I940*H940,2)</f>
        <v>0</v>
      </c>
      <c r="BL940" s="17" t="s">
        <v>261</v>
      </c>
      <c r="BM940" s="142" t="s">
        <v>1230</v>
      </c>
    </row>
    <row r="941" spans="2:65" s="1" customFormat="1" x14ac:dyDescent="0.2">
      <c r="B941" s="32"/>
      <c r="C941" s="1" t="s">
        <v>19</v>
      </c>
      <c r="D941" s="144" t="s">
        <v>168</v>
      </c>
      <c r="F941" s="145" t="s">
        <v>1231</v>
      </c>
      <c r="I941" s="146"/>
      <c r="L941" s="32"/>
      <c r="M941" s="147"/>
      <c r="T941" s="51"/>
      <c r="AT941" s="17" t="s">
        <v>168</v>
      </c>
      <c r="AU941" s="17" t="s">
        <v>85</v>
      </c>
    </row>
    <row r="942" spans="2:65" s="12" customFormat="1" x14ac:dyDescent="0.2">
      <c r="B942" s="148"/>
      <c r="C942" s="12" t="s">
        <v>19</v>
      </c>
      <c r="D942" s="149" t="s">
        <v>175</v>
      </c>
      <c r="E942" s="150" t="s">
        <v>19</v>
      </c>
      <c r="F942" s="151" t="s">
        <v>272</v>
      </c>
      <c r="H942" s="150" t="s">
        <v>19</v>
      </c>
      <c r="I942" s="152"/>
      <c r="L942" s="148"/>
      <c r="M942" s="153"/>
      <c r="T942" s="154"/>
      <c r="AT942" s="150" t="s">
        <v>175</v>
      </c>
      <c r="AU942" s="150" t="s">
        <v>85</v>
      </c>
      <c r="AV942" s="12" t="s">
        <v>83</v>
      </c>
      <c r="AW942" s="12" t="s">
        <v>36</v>
      </c>
      <c r="AX942" s="12" t="s">
        <v>76</v>
      </c>
      <c r="AY942" s="150" t="s">
        <v>159</v>
      </c>
    </row>
    <row r="943" spans="2:65" s="12" customFormat="1" x14ac:dyDescent="0.2">
      <c r="B943" s="148"/>
      <c r="C943" s="12" t="s">
        <v>19</v>
      </c>
      <c r="D943" s="149" t="s">
        <v>175</v>
      </c>
      <c r="E943" s="150" t="s">
        <v>19</v>
      </c>
      <c r="F943" s="151" t="s">
        <v>273</v>
      </c>
      <c r="H943" s="150" t="s">
        <v>19</v>
      </c>
      <c r="I943" s="152"/>
      <c r="L943" s="148"/>
      <c r="M943" s="153"/>
      <c r="T943" s="154"/>
      <c r="AT943" s="150" t="s">
        <v>175</v>
      </c>
      <c r="AU943" s="150" t="s">
        <v>85</v>
      </c>
      <c r="AV943" s="12" t="s">
        <v>83</v>
      </c>
      <c r="AW943" s="12" t="s">
        <v>36</v>
      </c>
      <c r="AX943" s="12" t="s">
        <v>76</v>
      </c>
      <c r="AY943" s="150" t="s">
        <v>159</v>
      </c>
    </row>
    <row r="944" spans="2:65" s="13" customFormat="1" x14ac:dyDescent="0.2">
      <c r="B944" s="155"/>
      <c r="C944" s="13" t="s">
        <v>19</v>
      </c>
      <c r="D944" s="149" t="s">
        <v>175</v>
      </c>
      <c r="E944" s="156" t="s">
        <v>19</v>
      </c>
      <c r="F944" s="157" t="s">
        <v>1232</v>
      </c>
      <c r="H944" s="158">
        <v>17.18</v>
      </c>
      <c r="I944" s="159"/>
      <c r="L944" s="155"/>
      <c r="M944" s="160"/>
      <c r="T944" s="161"/>
      <c r="AT944" s="156" t="s">
        <v>175</v>
      </c>
      <c r="AU944" s="156" t="s">
        <v>85</v>
      </c>
      <c r="AV944" s="13" t="s">
        <v>85</v>
      </c>
      <c r="AW944" s="13" t="s">
        <v>36</v>
      </c>
      <c r="AX944" s="13" t="s">
        <v>76</v>
      </c>
      <c r="AY944" s="156" t="s">
        <v>159</v>
      </c>
    </row>
    <row r="945" spans="2:65" s="14" customFormat="1" x14ac:dyDescent="0.2">
      <c r="B945" s="162"/>
      <c r="C945" s="14" t="s">
        <v>19</v>
      </c>
      <c r="D945" s="149" t="s">
        <v>175</v>
      </c>
      <c r="E945" s="163" t="s">
        <v>19</v>
      </c>
      <c r="F945" s="164" t="s">
        <v>179</v>
      </c>
      <c r="H945" s="165">
        <v>17.18</v>
      </c>
      <c r="I945" s="166"/>
      <c r="L945" s="162"/>
      <c r="M945" s="167"/>
      <c r="T945" s="168"/>
      <c r="AT945" s="163" t="s">
        <v>175</v>
      </c>
      <c r="AU945" s="163" t="s">
        <v>85</v>
      </c>
      <c r="AV945" s="14" t="s">
        <v>166</v>
      </c>
      <c r="AW945" s="14" t="s">
        <v>36</v>
      </c>
      <c r="AX945" s="14" t="s">
        <v>83</v>
      </c>
      <c r="AY945" s="163" t="s">
        <v>159</v>
      </c>
    </row>
    <row r="946" spans="2:65" s="1" customFormat="1" ht="16.5" customHeight="1" x14ac:dyDescent="0.2">
      <c r="B946" s="32"/>
      <c r="C946" s="170">
        <v>176</v>
      </c>
      <c r="D946" s="170" t="s">
        <v>467</v>
      </c>
      <c r="E946" s="171" t="s">
        <v>1233</v>
      </c>
      <c r="F946" s="172" t="s">
        <v>1234</v>
      </c>
      <c r="G946" s="173" t="s">
        <v>164</v>
      </c>
      <c r="H946" s="174">
        <v>18.898</v>
      </c>
      <c r="I946" s="175"/>
      <c r="J946" s="176">
        <f>ROUND(I946*H946,2)</f>
        <v>0</v>
      </c>
      <c r="K946" s="172" t="s">
        <v>165</v>
      </c>
      <c r="L946" s="177"/>
      <c r="M946" s="178" t="s">
        <v>19</v>
      </c>
      <c r="N946" s="179" t="s">
        <v>47</v>
      </c>
      <c r="P946" s="140">
        <f>O946*H946</f>
        <v>0</v>
      </c>
      <c r="Q946" s="140">
        <v>1.29E-2</v>
      </c>
      <c r="R946" s="140">
        <f>Q946*H946</f>
        <v>0.24378420000000001</v>
      </c>
      <c r="S946" s="140">
        <v>0</v>
      </c>
      <c r="T946" s="141">
        <f>S946*H946</f>
        <v>0</v>
      </c>
      <c r="AR946" s="142" t="s">
        <v>381</v>
      </c>
      <c r="AT946" s="142" t="s">
        <v>467</v>
      </c>
      <c r="AU946" s="142" t="s">
        <v>85</v>
      </c>
      <c r="AY946" s="17" t="s">
        <v>159</v>
      </c>
      <c r="BE946" s="143">
        <f>IF(N946="základní",J946,0)</f>
        <v>0</v>
      </c>
      <c r="BF946" s="143">
        <f>IF(N946="snížená",J946,0)</f>
        <v>0</v>
      </c>
      <c r="BG946" s="143">
        <f>IF(N946="zákl. přenesená",J946,0)</f>
        <v>0</v>
      </c>
      <c r="BH946" s="143">
        <f>IF(N946="sníž. přenesená",J946,0)</f>
        <v>0</v>
      </c>
      <c r="BI946" s="143">
        <f>IF(N946="nulová",J946,0)</f>
        <v>0</v>
      </c>
      <c r="BJ946" s="17" t="s">
        <v>83</v>
      </c>
      <c r="BK946" s="143">
        <f>ROUND(I946*H946,2)</f>
        <v>0</v>
      </c>
      <c r="BL946" s="17" t="s">
        <v>261</v>
      </c>
      <c r="BM946" s="142" t="s">
        <v>1235</v>
      </c>
    </row>
    <row r="947" spans="2:65" s="1" customFormat="1" x14ac:dyDescent="0.2">
      <c r="B947" s="32"/>
      <c r="C947" s="1" t="s">
        <v>19</v>
      </c>
      <c r="D947" s="144" t="s">
        <v>168</v>
      </c>
      <c r="F947" s="145" t="s">
        <v>1236</v>
      </c>
      <c r="I947" s="146"/>
      <c r="L947" s="32"/>
      <c r="M947" s="147"/>
      <c r="T947" s="51"/>
      <c r="AT947" s="17" t="s">
        <v>168</v>
      </c>
      <c r="AU947" s="17" t="s">
        <v>85</v>
      </c>
    </row>
    <row r="948" spans="2:65" s="13" customFormat="1" x14ac:dyDescent="0.2">
      <c r="B948" s="155"/>
      <c r="C948" s="13" t="s">
        <v>19</v>
      </c>
      <c r="D948" s="149" t="s">
        <v>175</v>
      </c>
      <c r="F948" s="157" t="s">
        <v>1237</v>
      </c>
      <c r="H948" s="158">
        <v>18.898</v>
      </c>
      <c r="I948" s="159"/>
      <c r="L948" s="155"/>
      <c r="M948" s="160"/>
      <c r="T948" s="161"/>
      <c r="AT948" s="156" t="s">
        <v>175</v>
      </c>
      <c r="AU948" s="156" t="s">
        <v>85</v>
      </c>
      <c r="AV948" s="13" t="s">
        <v>85</v>
      </c>
      <c r="AW948" s="13" t="s">
        <v>4</v>
      </c>
      <c r="AX948" s="13" t="s">
        <v>83</v>
      </c>
      <c r="AY948" s="156" t="s">
        <v>159</v>
      </c>
    </row>
    <row r="949" spans="2:65" s="1" customFormat="1" ht="16.5" customHeight="1" x14ac:dyDescent="0.2">
      <c r="B949" s="32"/>
      <c r="C949" s="131">
        <v>177</v>
      </c>
      <c r="D949" s="131" t="s">
        <v>161</v>
      </c>
      <c r="E949" s="132" t="s">
        <v>1239</v>
      </c>
      <c r="F949" s="133" t="s">
        <v>1240</v>
      </c>
      <c r="G949" s="134" t="s">
        <v>384</v>
      </c>
      <c r="H949" s="135">
        <v>2</v>
      </c>
      <c r="I949" s="136"/>
      <c r="J949" s="137">
        <f>ROUND(I949*H949,2)</f>
        <v>0</v>
      </c>
      <c r="K949" s="133" t="s">
        <v>165</v>
      </c>
      <c r="L949" s="32"/>
      <c r="M949" s="138" t="s">
        <v>19</v>
      </c>
      <c r="N949" s="139" t="s">
        <v>47</v>
      </c>
      <c r="P949" s="140">
        <f>O949*H949</f>
        <v>0</v>
      </c>
      <c r="Q949" s="140">
        <v>5.5000000000000003E-4</v>
      </c>
      <c r="R949" s="140">
        <f>Q949*H949</f>
        <v>1.1000000000000001E-3</v>
      </c>
      <c r="S949" s="140">
        <v>0</v>
      </c>
      <c r="T949" s="141">
        <f>S949*H949</f>
        <v>0</v>
      </c>
      <c r="AR949" s="142" t="s">
        <v>261</v>
      </c>
      <c r="AT949" s="142" t="s">
        <v>161</v>
      </c>
      <c r="AU949" s="142" t="s">
        <v>85</v>
      </c>
      <c r="AY949" s="17" t="s">
        <v>159</v>
      </c>
      <c r="BE949" s="143">
        <f>IF(N949="základní",J949,0)</f>
        <v>0</v>
      </c>
      <c r="BF949" s="143">
        <f>IF(N949="snížená",J949,0)</f>
        <v>0</v>
      </c>
      <c r="BG949" s="143">
        <f>IF(N949="zákl. přenesená",J949,0)</f>
        <v>0</v>
      </c>
      <c r="BH949" s="143">
        <f>IF(N949="sníž. přenesená",J949,0)</f>
        <v>0</v>
      </c>
      <c r="BI949" s="143">
        <f>IF(N949="nulová",J949,0)</f>
        <v>0</v>
      </c>
      <c r="BJ949" s="17" t="s">
        <v>83</v>
      </c>
      <c r="BK949" s="143">
        <f>ROUND(I949*H949,2)</f>
        <v>0</v>
      </c>
      <c r="BL949" s="17" t="s">
        <v>261</v>
      </c>
      <c r="BM949" s="142" t="s">
        <v>1241</v>
      </c>
    </row>
    <row r="950" spans="2:65" s="1" customFormat="1" x14ac:dyDescent="0.2">
      <c r="B950" s="32"/>
      <c r="C950" s="1" t="s">
        <v>19</v>
      </c>
      <c r="D950" s="144" t="s">
        <v>168</v>
      </c>
      <c r="F950" s="145" t="s">
        <v>1242</v>
      </c>
      <c r="I950" s="146"/>
      <c r="L950" s="32"/>
      <c r="M950" s="147"/>
      <c r="T950" s="51"/>
      <c r="AT950" s="17" t="s">
        <v>168</v>
      </c>
      <c r="AU950" s="17" t="s">
        <v>85</v>
      </c>
    </row>
    <row r="951" spans="2:65" s="12" customFormat="1" x14ac:dyDescent="0.2">
      <c r="B951" s="148"/>
      <c r="C951" s="12" t="s">
        <v>19</v>
      </c>
      <c r="D951" s="149" t="s">
        <v>175</v>
      </c>
      <c r="E951" s="150" t="s">
        <v>19</v>
      </c>
      <c r="F951" s="151" t="s">
        <v>272</v>
      </c>
      <c r="H951" s="150" t="s">
        <v>19</v>
      </c>
      <c r="I951" s="152"/>
      <c r="L951" s="148"/>
      <c r="M951" s="153"/>
      <c r="T951" s="154"/>
      <c r="AT951" s="150" t="s">
        <v>175</v>
      </c>
      <c r="AU951" s="150" t="s">
        <v>85</v>
      </c>
      <c r="AV951" s="12" t="s">
        <v>83</v>
      </c>
      <c r="AW951" s="12" t="s">
        <v>36</v>
      </c>
      <c r="AX951" s="12" t="s">
        <v>76</v>
      </c>
      <c r="AY951" s="150" t="s">
        <v>159</v>
      </c>
    </row>
    <row r="952" spans="2:65" s="12" customFormat="1" x14ac:dyDescent="0.2">
      <c r="B952" s="148"/>
      <c r="C952" s="12" t="s">
        <v>19</v>
      </c>
      <c r="D952" s="149" t="s">
        <v>175</v>
      </c>
      <c r="E952" s="150" t="s">
        <v>19</v>
      </c>
      <c r="F952" s="151" t="s">
        <v>273</v>
      </c>
      <c r="H952" s="150" t="s">
        <v>19</v>
      </c>
      <c r="I952" s="152"/>
      <c r="L952" s="148"/>
      <c r="M952" s="153"/>
      <c r="T952" s="154"/>
      <c r="AT952" s="150" t="s">
        <v>175</v>
      </c>
      <c r="AU952" s="150" t="s">
        <v>85</v>
      </c>
      <c r="AV952" s="12" t="s">
        <v>83</v>
      </c>
      <c r="AW952" s="12" t="s">
        <v>36</v>
      </c>
      <c r="AX952" s="12" t="s">
        <v>76</v>
      </c>
      <c r="AY952" s="150" t="s">
        <v>159</v>
      </c>
    </row>
    <row r="953" spans="2:65" s="13" customFormat="1" x14ac:dyDescent="0.2">
      <c r="B953" s="155"/>
      <c r="C953" s="13" t="s">
        <v>19</v>
      </c>
      <c r="D953" s="149" t="s">
        <v>175</v>
      </c>
      <c r="E953" s="156" t="s">
        <v>19</v>
      </c>
      <c r="F953" s="157" t="s">
        <v>1243</v>
      </c>
      <c r="H953" s="158">
        <v>2</v>
      </c>
      <c r="I953" s="159"/>
      <c r="L953" s="155"/>
      <c r="M953" s="160"/>
      <c r="T953" s="161"/>
      <c r="AT953" s="156" t="s">
        <v>175</v>
      </c>
      <c r="AU953" s="156" t="s">
        <v>85</v>
      </c>
      <c r="AV953" s="13" t="s">
        <v>85</v>
      </c>
      <c r="AW953" s="13" t="s">
        <v>36</v>
      </c>
      <c r="AX953" s="13" t="s">
        <v>76</v>
      </c>
      <c r="AY953" s="156" t="s">
        <v>159</v>
      </c>
    </row>
    <row r="954" spans="2:65" s="14" customFormat="1" x14ac:dyDescent="0.2">
      <c r="B954" s="162"/>
      <c r="C954" s="14" t="s">
        <v>19</v>
      </c>
      <c r="D954" s="149" t="s">
        <v>175</v>
      </c>
      <c r="E954" s="163" t="s">
        <v>19</v>
      </c>
      <c r="F954" s="164" t="s">
        <v>179</v>
      </c>
      <c r="H954" s="165">
        <v>2</v>
      </c>
      <c r="I954" s="166"/>
      <c r="L954" s="162"/>
      <c r="M954" s="167"/>
      <c r="T954" s="168"/>
      <c r="AT954" s="163" t="s">
        <v>175</v>
      </c>
      <c r="AU954" s="163" t="s">
        <v>85</v>
      </c>
      <c r="AV954" s="14" t="s">
        <v>166</v>
      </c>
      <c r="AW954" s="14" t="s">
        <v>36</v>
      </c>
      <c r="AX954" s="14" t="s">
        <v>83</v>
      </c>
      <c r="AY954" s="163" t="s">
        <v>159</v>
      </c>
    </row>
    <row r="955" spans="2:65" s="1" customFormat="1" ht="16.5" customHeight="1" x14ac:dyDescent="0.2">
      <c r="B955" s="32"/>
      <c r="C955" s="131">
        <v>178</v>
      </c>
      <c r="D955" s="131" t="s">
        <v>161</v>
      </c>
      <c r="E955" s="132" t="s">
        <v>1244</v>
      </c>
      <c r="F955" s="133" t="s">
        <v>1245</v>
      </c>
      <c r="G955" s="134" t="s">
        <v>384</v>
      </c>
      <c r="H955" s="135">
        <v>1.6</v>
      </c>
      <c r="I955" s="136"/>
      <c r="J955" s="137">
        <f>ROUND(I955*H955,2)</f>
        <v>0</v>
      </c>
      <c r="K955" s="133" t="s">
        <v>165</v>
      </c>
      <c r="L955" s="32"/>
      <c r="M955" s="138" t="s">
        <v>19</v>
      </c>
      <c r="N955" s="139" t="s">
        <v>47</v>
      </c>
      <c r="P955" s="140">
        <f>O955*H955</f>
        <v>0</v>
      </c>
      <c r="Q955" s="140">
        <v>5.5000000000000003E-4</v>
      </c>
      <c r="R955" s="140">
        <f>Q955*H955</f>
        <v>8.8000000000000014E-4</v>
      </c>
      <c r="S955" s="140">
        <v>0</v>
      </c>
      <c r="T955" s="141">
        <f>S955*H955</f>
        <v>0</v>
      </c>
      <c r="AR955" s="142" t="s">
        <v>261</v>
      </c>
      <c r="AT955" s="142" t="s">
        <v>161</v>
      </c>
      <c r="AU955" s="142" t="s">
        <v>85</v>
      </c>
      <c r="AY955" s="17" t="s">
        <v>159</v>
      </c>
      <c r="BE955" s="143">
        <f>IF(N955="základní",J955,0)</f>
        <v>0</v>
      </c>
      <c r="BF955" s="143">
        <f>IF(N955="snížená",J955,0)</f>
        <v>0</v>
      </c>
      <c r="BG955" s="143">
        <f>IF(N955="zákl. přenesená",J955,0)</f>
        <v>0</v>
      </c>
      <c r="BH955" s="143">
        <f>IF(N955="sníž. přenesená",J955,0)</f>
        <v>0</v>
      </c>
      <c r="BI955" s="143">
        <f>IF(N955="nulová",J955,0)</f>
        <v>0</v>
      </c>
      <c r="BJ955" s="17" t="s">
        <v>83</v>
      </c>
      <c r="BK955" s="143">
        <f>ROUND(I955*H955,2)</f>
        <v>0</v>
      </c>
      <c r="BL955" s="17" t="s">
        <v>261</v>
      </c>
      <c r="BM955" s="142" t="s">
        <v>1246</v>
      </c>
    </row>
    <row r="956" spans="2:65" s="1" customFormat="1" x14ac:dyDescent="0.2">
      <c r="B956" s="32"/>
      <c r="C956" s="1" t="s">
        <v>19</v>
      </c>
      <c r="D956" s="144" t="s">
        <v>168</v>
      </c>
      <c r="F956" s="145" t="s">
        <v>1247</v>
      </c>
      <c r="I956" s="146"/>
      <c r="L956" s="32"/>
      <c r="M956" s="147"/>
      <c r="T956" s="51"/>
      <c r="AT956" s="17" t="s">
        <v>168</v>
      </c>
      <c r="AU956" s="17" t="s">
        <v>85</v>
      </c>
    </row>
    <row r="957" spans="2:65" s="12" customFormat="1" x14ac:dyDescent="0.2">
      <c r="B957" s="148"/>
      <c r="C957" s="12" t="s">
        <v>19</v>
      </c>
      <c r="D957" s="149" t="s">
        <v>175</v>
      </c>
      <c r="E957" s="150" t="s">
        <v>19</v>
      </c>
      <c r="F957" s="151" t="s">
        <v>272</v>
      </c>
      <c r="H957" s="150" t="s">
        <v>19</v>
      </c>
      <c r="I957" s="152"/>
      <c r="L957" s="148"/>
      <c r="M957" s="153"/>
      <c r="T957" s="154"/>
      <c r="AT957" s="150" t="s">
        <v>175</v>
      </c>
      <c r="AU957" s="150" t="s">
        <v>85</v>
      </c>
      <c r="AV957" s="12" t="s">
        <v>83</v>
      </c>
      <c r="AW957" s="12" t="s">
        <v>36</v>
      </c>
      <c r="AX957" s="12" t="s">
        <v>76</v>
      </c>
      <c r="AY957" s="150" t="s">
        <v>159</v>
      </c>
    </row>
    <row r="958" spans="2:65" s="12" customFormat="1" x14ac:dyDescent="0.2">
      <c r="B958" s="148"/>
      <c r="C958" s="12" t="s">
        <v>19</v>
      </c>
      <c r="D958" s="149" t="s">
        <v>175</v>
      </c>
      <c r="E958" s="150" t="s">
        <v>19</v>
      </c>
      <c r="F958" s="151" t="s">
        <v>273</v>
      </c>
      <c r="H958" s="150" t="s">
        <v>19</v>
      </c>
      <c r="I958" s="152"/>
      <c r="L958" s="148"/>
      <c r="M958" s="153"/>
      <c r="T958" s="154"/>
      <c r="AT958" s="150" t="s">
        <v>175</v>
      </c>
      <c r="AU958" s="150" t="s">
        <v>85</v>
      </c>
      <c r="AV958" s="12" t="s">
        <v>83</v>
      </c>
      <c r="AW958" s="12" t="s">
        <v>36</v>
      </c>
      <c r="AX958" s="12" t="s">
        <v>76</v>
      </c>
      <c r="AY958" s="150" t="s">
        <v>159</v>
      </c>
    </row>
    <row r="959" spans="2:65" s="13" customFormat="1" x14ac:dyDescent="0.2">
      <c r="B959" s="155"/>
      <c r="C959" s="13" t="s">
        <v>19</v>
      </c>
      <c r="D959" s="149" t="s">
        <v>175</v>
      </c>
      <c r="E959" s="156" t="s">
        <v>19</v>
      </c>
      <c r="F959" s="157" t="s">
        <v>1248</v>
      </c>
      <c r="H959" s="158">
        <v>1.6</v>
      </c>
      <c r="I959" s="159"/>
      <c r="L959" s="155"/>
      <c r="M959" s="160"/>
      <c r="T959" s="161"/>
      <c r="AT959" s="156" t="s">
        <v>175</v>
      </c>
      <c r="AU959" s="156" t="s">
        <v>85</v>
      </c>
      <c r="AV959" s="13" t="s">
        <v>85</v>
      </c>
      <c r="AW959" s="13" t="s">
        <v>36</v>
      </c>
      <c r="AX959" s="13" t="s">
        <v>76</v>
      </c>
      <c r="AY959" s="156" t="s">
        <v>159</v>
      </c>
    </row>
    <row r="960" spans="2:65" s="14" customFormat="1" x14ac:dyDescent="0.2">
      <c r="B960" s="162"/>
      <c r="C960" s="14" t="s">
        <v>19</v>
      </c>
      <c r="D960" s="149" t="s">
        <v>175</v>
      </c>
      <c r="E960" s="163" t="s">
        <v>19</v>
      </c>
      <c r="F960" s="164" t="s">
        <v>179</v>
      </c>
      <c r="H960" s="165">
        <v>1.6</v>
      </c>
      <c r="I960" s="166"/>
      <c r="L960" s="162"/>
      <c r="M960" s="167"/>
      <c r="T960" s="168"/>
      <c r="AT960" s="163" t="s">
        <v>175</v>
      </c>
      <c r="AU960" s="163" t="s">
        <v>85</v>
      </c>
      <c r="AV960" s="14" t="s">
        <v>166</v>
      </c>
      <c r="AW960" s="14" t="s">
        <v>36</v>
      </c>
      <c r="AX960" s="14" t="s">
        <v>83</v>
      </c>
      <c r="AY960" s="163" t="s">
        <v>159</v>
      </c>
    </row>
    <row r="961" spans="2:65" s="1" customFormat="1" ht="16.5" customHeight="1" x14ac:dyDescent="0.2">
      <c r="B961" s="32"/>
      <c r="C961" s="131">
        <v>179</v>
      </c>
      <c r="D961" s="131" t="s">
        <v>161</v>
      </c>
      <c r="E961" s="132" t="s">
        <v>1250</v>
      </c>
      <c r="F961" s="133" t="s">
        <v>1251</v>
      </c>
      <c r="G961" s="134" t="s">
        <v>384</v>
      </c>
      <c r="H961" s="135">
        <v>8.59</v>
      </c>
      <c r="I961" s="136"/>
      <c r="J961" s="137">
        <f>ROUND(I961*H961,2)</f>
        <v>0</v>
      </c>
      <c r="K961" s="133" t="s">
        <v>165</v>
      </c>
      <c r="L961" s="32"/>
      <c r="M961" s="138" t="s">
        <v>19</v>
      </c>
      <c r="N961" s="139" t="s">
        <v>47</v>
      </c>
      <c r="P961" s="140">
        <f>O961*H961</f>
        <v>0</v>
      </c>
      <c r="Q961" s="140">
        <v>5.0000000000000001E-4</v>
      </c>
      <c r="R961" s="140">
        <f>Q961*H961</f>
        <v>4.2950000000000002E-3</v>
      </c>
      <c r="S961" s="140">
        <v>0</v>
      </c>
      <c r="T961" s="141">
        <f>S961*H961</f>
        <v>0</v>
      </c>
      <c r="AR961" s="142" t="s">
        <v>261</v>
      </c>
      <c r="AT961" s="142" t="s">
        <v>161</v>
      </c>
      <c r="AU961" s="142" t="s">
        <v>85</v>
      </c>
      <c r="AY961" s="17" t="s">
        <v>159</v>
      </c>
      <c r="BE961" s="143">
        <f>IF(N961="základní",J961,0)</f>
        <v>0</v>
      </c>
      <c r="BF961" s="143">
        <f>IF(N961="snížená",J961,0)</f>
        <v>0</v>
      </c>
      <c r="BG961" s="143">
        <f>IF(N961="zákl. přenesená",J961,0)</f>
        <v>0</v>
      </c>
      <c r="BH961" s="143">
        <f>IF(N961="sníž. přenesená",J961,0)</f>
        <v>0</v>
      </c>
      <c r="BI961" s="143">
        <f>IF(N961="nulová",J961,0)</f>
        <v>0</v>
      </c>
      <c r="BJ961" s="17" t="s">
        <v>83</v>
      </c>
      <c r="BK961" s="143">
        <f>ROUND(I961*H961,2)</f>
        <v>0</v>
      </c>
      <c r="BL961" s="17" t="s">
        <v>261</v>
      </c>
      <c r="BM961" s="142" t="s">
        <v>1252</v>
      </c>
    </row>
    <row r="962" spans="2:65" s="1" customFormat="1" x14ac:dyDescent="0.2">
      <c r="B962" s="32"/>
      <c r="C962" s="1" t="s">
        <v>19</v>
      </c>
      <c r="D962" s="144" t="s">
        <v>168</v>
      </c>
      <c r="F962" s="145" t="s">
        <v>1253</v>
      </c>
      <c r="I962" s="146"/>
      <c r="L962" s="32"/>
      <c r="M962" s="147"/>
      <c r="T962" s="51"/>
      <c r="AT962" s="17" t="s">
        <v>168</v>
      </c>
      <c r="AU962" s="17" t="s">
        <v>85</v>
      </c>
    </row>
    <row r="963" spans="2:65" s="12" customFormat="1" x14ac:dyDescent="0.2">
      <c r="B963" s="148"/>
      <c r="C963" s="12" t="s">
        <v>19</v>
      </c>
      <c r="D963" s="149" t="s">
        <v>175</v>
      </c>
      <c r="E963" s="150" t="s">
        <v>19</v>
      </c>
      <c r="F963" s="151" t="s">
        <v>272</v>
      </c>
      <c r="H963" s="150" t="s">
        <v>19</v>
      </c>
      <c r="I963" s="152"/>
      <c r="L963" s="148"/>
      <c r="M963" s="153"/>
      <c r="T963" s="154"/>
      <c r="AT963" s="150" t="s">
        <v>175</v>
      </c>
      <c r="AU963" s="150" t="s">
        <v>85</v>
      </c>
      <c r="AV963" s="12" t="s">
        <v>83</v>
      </c>
      <c r="AW963" s="12" t="s">
        <v>36</v>
      </c>
      <c r="AX963" s="12" t="s">
        <v>76</v>
      </c>
      <c r="AY963" s="150" t="s">
        <v>159</v>
      </c>
    </row>
    <row r="964" spans="2:65" s="12" customFormat="1" x14ac:dyDescent="0.2">
      <c r="B964" s="148"/>
      <c r="C964" s="12" t="s">
        <v>19</v>
      </c>
      <c r="D964" s="149" t="s">
        <v>175</v>
      </c>
      <c r="E964" s="150" t="s">
        <v>19</v>
      </c>
      <c r="F964" s="151" t="s">
        <v>273</v>
      </c>
      <c r="H964" s="150" t="s">
        <v>19</v>
      </c>
      <c r="I964" s="152"/>
      <c r="L964" s="148"/>
      <c r="M964" s="153"/>
      <c r="T964" s="154"/>
      <c r="AT964" s="150" t="s">
        <v>175</v>
      </c>
      <c r="AU964" s="150" t="s">
        <v>85</v>
      </c>
      <c r="AV964" s="12" t="s">
        <v>83</v>
      </c>
      <c r="AW964" s="12" t="s">
        <v>36</v>
      </c>
      <c r="AX964" s="12" t="s">
        <v>76</v>
      </c>
      <c r="AY964" s="150" t="s">
        <v>159</v>
      </c>
    </row>
    <row r="965" spans="2:65" s="13" customFormat="1" x14ac:dyDescent="0.2">
      <c r="B965" s="155"/>
      <c r="C965" s="13" t="s">
        <v>19</v>
      </c>
      <c r="D965" s="149" t="s">
        <v>175</v>
      </c>
      <c r="E965" s="156" t="s">
        <v>19</v>
      </c>
      <c r="F965" s="157" t="s">
        <v>1254</v>
      </c>
      <c r="H965" s="158">
        <v>8.59</v>
      </c>
      <c r="I965" s="159"/>
      <c r="L965" s="155"/>
      <c r="M965" s="160"/>
      <c r="T965" s="161"/>
      <c r="AT965" s="156" t="s">
        <v>175</v>
      </c>
      <c r="AU965" s="156" t="s">
        <v>85</v>
      </c>
      <c r="AV965" s="13" t="s">
        <v>85</v>
      </c>
      <c r="AW965" s="13" t="s">
        <v>36</v>
      </c>
      <c r="AX965" s="13" t="s">
        <v>76</v>
      </c>
      <c r="AY965" s="156" t="s">
        <v>159</v>
      </c>
    </row>
    <row r="966" spans="2:65" s="14" customFormat="1" x14ac:dyDescent="0.2">
      <c r="B966" s="162"/>
      <c r="C966" s="14" t="s">
        <v>19</v>
      </c>
      <c r="D966" s="149" t="s">
        <v>175</v>
      </c>
      <c r="E966" s="163" t="s">
        <v>19</v>
      </c>
      <c r="F966" s="164" t="s">
        <v>179</v>
      </c>
      <c r="H966" s="165">
        <v>8.59</v>
      </c>
      <c r="I966" s="166"/>
      <c r="L966" s="162"/>
      <c r="M966" s="167"/>
      <c r="T966" s="168"/>
      <c r="AT966" s="163" t="s">
        <v>175</v>
      </c>
      <c r="AU966" s="163" t="s">
        <v>85</v>
      </c>
      <c r="AV966" s="14" t="s">
        <v>166</v>
      </c>
      <c r="AW966" s="14" t="s">
        <v>36</v>
      </c>
      <c r="AX966" s="14" t="s">
        <v>83</v>
      </c>
      <c r="AY966" s="163" t="s">
        <v>159</v>
      </c>
    </row>
    <row r="967" spans="2:65" s="1" customFormat="1" ht="16.5" customHeight="1" x14ac:dyDescent="0.2">
      <c r="B967" s="32"/>
      <c r="C967" s="131">
        <v>180</v>
      </c>
      <c r="D967" s="131" t="s">
        <v>161</v>
      </c>
      <c r="E967" s="132" t="s">
        <v>1255</v>
      </c>
      <c r="F967" s="133" t="s">
        <v>1256</v>
      </c>
      <c r="G967" s="134" t="s">
        <v>164</v>
      </c>
      <c r="H967" s="135">
        <v>17.18</v>
      </c>
      <c r="I967" s="136"/>
      <c r="J967" s="137">
        <f>ROUND(I967*H967,2)</f>
        <v>0</v>
      </c>
      <c r="K967" s="133" t="s">
        <v>165</v>
      </c>
      <c r="L967" s="32"/>
      <c r="M967" s="138" t="s">
        <v>19</v>
      </c>
      <c r="N967" s="139" t="s">
        <v>47</v>
      </c>
      <c r="P967" s="140">
        <f>O967*H967</f>
        <v>0</v>
      </c>
      <c r="Q967" s="140">
        <v>5.0000000000000002E-5</v>
      </c>
      <c r="R967" s="140">
        <f>Q967*H967</f>
        <v>8.5900000000000006E-4</v>
      </c>
      <c r="S967" s="140">
        <v>0</v>
      </c>
      <c r="T967" s="141">
        <f>S967*H967</f>
        <v>0</v>
      </c>
      <c r="AR967" s="142" t="s">
        <v>261</v>
      </c>
      <c r="AT967" s="142" t="s">
        <v>161</v>
      </c>
      <c r="AU967" s="142" t="s">
        <v>85</v>
      </c>
      <c r="AY967" s="17" t="s">
        <v>159</v>
      </c>
      <c r="BE967" s="143">
        <f>IF(N967="základní",J967,0)</f>
        <v>0</v>
      </c>
      <c r="BF967" s="143">
        <f>IF(N967="snížená",J967,0)</f>
        <v>0</v>
      </c>
      <c r="BG967" s="143">
        <f>IF(N967="zákl. přenesená",J967,0)</f>
        <v>0</v>
      </c>
      <c r="BH967" s="143">
        <f>IF(N967="sníž. přenesená",J967,0)</f>
        <v>0</v>
      </c>
      <c r="BI967" s="143">
        <f>IF(N967="nulová",J967,0)</f>
        <v>0</v>
      </c>
      <c r="BJ967" s="17" t="s">
        <v>83</v>
      </c>
      <c r="BK967" s="143">
        <f>ROUND(I967*H967,2)</f>
        <v>0</v>
      </c>
      <c r="BL967" s="17" t="s">
        <v>261</v>
      </c>
      <c r="BM967" s="142" t="s">
        <v>1257</v>
      </c>
    </row>
    <row r="968" spans="2:65" s="1" customFormat="1" x14ac:dyDescent="0.2">
      <c r="B968" s="32"/>
      <c r="C968" s="1" t="s">
        <v>19</v>
      </c>
      <c r="D968" s="144" t="s">
        <v>168</v>
      </c>
      <c r="F968" s="145" t="s">
        <v>1258</v>
      </c>
      <c r="I968" s="146"/>
      <c r="L968" s="32"/>
      <c r="M968" s="147"/>
      <c r="T968" s="51"/>
      <c r="AT968" s="17" t="s">
        <v>168</v>
      </c>
      <c r="AU968" s="17" t="s">
        <v>85</v>
      </c>
    </row>
    <row r="969" spans="2:65" s="1" customFormat="1" ht="24.15" customHeight="1" x14ac:dyDescent="0.2">
      <c r="B969" s="32"/>
      <c r="C969" s="131">
        <v>181</v>
      </c>
      <c r="D969" s="131" t="s">
        <v>161</v>
      </c>
      <c r="E969" s="132" t="s">
        <v>1260</v>
      </c>
      <c r="F969" s="133" t="s">
        <v>1261</v>
      </c>
      <c r="G969" s="134" t="s">
        <v>210</v>
      </c>
      <c r="H969" s="135">
        <v>0.36599999999999999</v>
      </c>
      <c r="I969" s="136"/>
      <c r="J969" s="137">
        <f>ROUND(I969*H969,2)</f>
        <v>0</v>
      </c>
      <c r="K969" s="133" t="s">
        <v>165</v>
      </c>
      <c r="L969" s="32"/>
      <c r="M969" s="138" t="s">
        <v>19</v>
      </c>
      <c r="N969" s="139" t="s">
        <v>47</v>
      </c>
      <c r="P969" s="140">
        <f>O969*H969</f>
        <v>0</v>
      </c>
      <c r="Q969" s="140">
        <v>0</v>
      </c>
      <c r="R969" s="140">
        <f>Q969*H969</f>
        <v>0</v>
      </c>
      <c r="S969" s="140">
        <v>0</v>
      </c>
      <c r="T969" s="141">
        <f>S969*H969</f>
        <v>0</v>
      </c>
      <c r="AR969" s="142" t="s">
        <v>261</v>
      </c>
      <c r="AT969" s="142" t="s">
        <v>161</v>
      </c>
      <c r="AU969" s="142" t="s">
        <v>85</v>
      </c>
      <c r="AY969" s="17" t="s">
        <v>159</v>
      </c>
      <c r="BE969" s="143">
        <f>IF(N969="základní",J969,0)</f>
        <v>0</v>
      </c>
      <c r="BF969" s="143">
        <f>IF(N969="snížená",J969,0)</f>
        <v>0</v>
      </c>
      <c r="BG969" s="143">
        <f>IF(N969="zákl. přenesená",J969,0)</f>
        <v>0</v>
      </c>
      <c r="BH969" s="143">
        <f>IF(N969="sníž. přenesená",J969,0)</f>
        <v>0</v>
      </c>
      <c r="BI969" s="143">
        <f>IF(N969="nulová",J969,0)</f>
        <v>0</v>
      </c>
      <c r="BJ969" s="17" t="s">
        <v>83</v>
      </c>
      <c r="BK969" s="143">
        <f>ROUND(I969*H969,2)</f>
        <v>0</v>
      </c>
      <c r="BL969" s="17" t="s">
        <v>261</v>
      </c>
      <c r="BM969" s="142" t="s">
        <v>1262</v>
      </c>
    </row>
    <row r="970" spans="2:65" s="1" customFormat="1" x14ac:dyDescent="0.2">
      <c r="B970" s="32"/>
      <c r="C970" s="1" t="s">
        <v>19</v>
      </c>
      <c r="D970" s="144" t="s">
        <v>168</v>
      </c>
      <c r="F970" s="145" t="s">
        <v>1263</v>
      </c>
      <c r="I970" s="146"/>
      <c r="L970" s="32"/>
      <c r="M970" s="147"/>
      <c r="T970" s="51"/>
      <c r="AT970" s="17" t="s">
        <v>168</v>
      </c>
      <c r="AU970" s="17" t="s">
        <v>85</v>
      </c>
    </row>
    <row r="971" spans="2:65" s="1" customFormat="1" ht="24.15" customHeight="1" x14ac:dyDescent="0.2">
      <c r="B971" s="32"/>
      <c r="C971" s="131">
        <v>182</v>
      </c>
      <c r="D971" s="131" t="s">
        <v>161</v>
      </c>
      <c r="E971" s="132" t="s">
        <v>1264</v>
      </c>
      <c r="F971" s="133" t="s">
        <v>1265</v>
      </c>
      <c r="G971" s="134" t="s">
        <v>210</v>
      </c>
      <c r="H971" s="135">
        <v>0.36599999999999999</v>
      </c>
      <c r="I971" s="136"/>
      <c r="J971" s="137">
        <f>ROUND(I971*H971,2)</f>
        <v>0</v>
      </c>
      <c r="K971" s="133" t="s">
        <v>165</v>
      </c>
      <c r="L971" s="32"/>
      <c r="M971" s="138" t="s">
        <v>19</v>
      </c>
      <c r="N971" s="139" t="s">
        <v>47</v>
      </c>
      <c r="P971" s="140">
        <f>O971*H971</f>
        <v>0</v>
      </c>
      <c r="Q971" s="140">
        <v>0</v>
      </c>
      <c r="R971" s="140">
        <f>Q971*H971</f>
        <v>0</v>
      </c>
      <c r="S971" s="140">
        <v>0</v>
      </c>
      <c r="T971" s="141">
        <f>S971*H971</f>
        <v>0</v>
      </c>
      <c r="AR971" s="142" t="s">
        <v>261</v>
      </c>
      <c r="AT971" s="142" t="s">
        <v>161</v>
      </c>
      <c r="AU971" s="142" t="s">
        <v>85</v>
      </c>
      <c r="AY971" s="17" t="s">
        <v>159</v>
      </c>
      <c r="BE971" s="143">
        <f>IF(N971="základní",J971,0)</f>
        <v>0</v>
      </c>
      <c r="BF971" s="143">
        <f>IF(N971="snížená",J971,0)</f>
        <v>0</v>
      </c>
      <c r="BG971" s="143">
        <f>IF(N971="zákl. přenesená",J971,0)</f>
        <v>0</v>
      </c>
      <c r="BH971" s="143">
        <f>IF(N971="sníž. přenesená",J971,0)</f>
        <v>0</v>
      </c>
      <c r="BI971" s="143">
        <f>IF(N971="nulová",J971,0)</f>
        <v>0</v>
      </c>
      <c r="BJ971" s="17" t="s">
        <v>83</v>
      </c>
      <c r="BK971" s="143">
        <f>ROUND(I971*H971,2)</f>
        <v>0</v>
      </c>
      <c r="BL971" s="17" t="s">
        <v>261</v>
      </c>
      <c r="BM971" s="142" t="s">
        <v>1266</v>
      </c>
    </row>
    <row r="972" spans="2:65" s="1" customFormat="1" x14ac:dyDescent="0.2">
      <c r="B972" s="32"/>
      <c r="C972" s="1" t="s">
        <v>19</v>
      </c>
      <c r="D972" s="144" t="s">
        <v>168</v>
      </c>
      <c r="F972" s="145" t="s">
        <v>1267</v>
      </c>
      <c r="I972" s="146"/>
      <c r="L972" s="32"/>
      <c r="M972" s="147"/>
      <c r="T972" s="51"/>
      <c r="AT972" s="17" t="s">
        <v>168</v>
      </c>
      <c r="AU972" s="17" t="s">
        <v>85</v>
      </c>
    </row>
    <row r="973" spans="2:65" s="11" customFormat="1" ht="22.95" customHeight="1" x14ac:dyDescent="0.25">
      <c r="B973" s="119"/>
      <c r="C973" s="11" t="s">
        <v>19</v>
      </c>
      <c r="D973" s="120" t="s">
        <v>75</v>
      </c>
      <c r="E973" s="129" t="s">
        <v>1268</v>
      </c>
      <c r="F973" s="129" t="s">
        <v>1269</v>
      </c>
      <c r="I973" s="122"/>
      <c r="J973" s="130">
        <f>BK973</f>
        <v>0</v>
      </c>
      <c r="L973" s="119"/>
      <c r="M973" s="124"/>
      <c r="P973" s="125">
        <f>SUM(P974:P994)</f>
        <v>0</v>
      </c>
      <c r="R973" s="125">
        <f>SUM(R974:R994)</f>
        <v>8.3445800000000007E-3</v>
      </c>
      <c r="T973" s="126">
        <f>SUM(T974:T994)</f>
        <v>0</v>
      </c>
      <c r="AR973" s="120" t="s">
        <v>85</v>
      </c>
      <c r="AT973" s="127" t="s">
        <v>75</v>
      </c>
      <c r="AU973" s="127" t="s">
        <v>83</v>
      </c>
      <c r="AY973" s="120" t="s">
        <v>159</v>
      </c>
      <c r="BK973" s="128">
        <f>SUM(BK974:BK994)</f>
        <v>0</v>
      </c>
    </row>
    <row r="974" spans="2:65" s="1" customFormat="1" ht="24.15" customHeight="1" x14ac:dyDescent="0.2">
      <c r="B974" s="32"/>
      <c r="C974" s="131">
        <v>183</v>
      </c>
      <c r="D974" s="131" t="s">
        <v>161</v>
      </c>
      <c r="E974" s="132" t="s">
        <v>1271</v>
      </c>
      <c r="F974" s="133" t="s">
        <v>1272</v>
      </c>
      <c r="G974" s="134" t="s">
        <v>164</v>
      </c>
      <c r="H974" s="135">
        <v>9.3390000000000004</v>
      </c>
      <c r="I974" s="136"/>
      <c r="J974" s="137">
        <f>ROUND(I974*H974,2)</f>
        <v>0</v>
      </c>
      <c r="K974" s="133" t="s">
        <v>165</v>
      </c>
      <c r="L974" s="32"/>
      <c r="M974" s="138" t="s">
        <v>19</v>
      </c>
      <c r="N974" s="139" t="s">
        <v>47</v>
      </c>
      <c r="P974" s="140">
        <f>O974*H974</f>
        <v>0</v>
      </c>
      <c r="Q974" s="140">
        <v>8.0000000000000007E-5</v>
      </c>
      <c r="R974" s="140">
        <f>Q974*H974</f>
        <v>7.471200000000001E-4</v>
      </c>
      <c r="S974" s="140">
        <v>0</v>
      </c>
      <c r="T974" s="141">
        <f>S974*H974</f>
        <v>0</v>
      </c>
      <c r="AR974" s="142" t="s">
        <v>261</v>
      </c>
      <c r="AT974" s="142" t="s">
        <v>161</v>
      </c>
      <c r="AU974" s="142" t="s">
        <v>85</v>
      </c>
      <c r="AY974" s="17" t="s">
        <v>159</v>
      </c>
      <c r="BE974" s="143">
        <f>IF(N974="základní",J974,0)</f>
        <v>0</v>
      </c>
      <c r="BF974" s="143">
        <f>IF(N974="snížená",J974,0)</f>
        <v>0</v>
      </c>
      <c r="BG974" s="143">
        <f>IF(N974="zákl. přenesená",J974,0)</f>
        <v>0</v>
      </c>
      <c r="BH974" s="143">
        <f>IF(N974="sníž. přenesená",J974,0)</f>
        <v>0</v>
      </c>
      <c r="BI974" s="143">
        <f>IF(N974="nulová",J974,0)</f>
        <v>0</v>
      </c>
      <c r="BJ974" s="17" t="s">
        <v>83</v>
      </c>
      <c r="BK974" s="143">
        <f>ROUND(I974*H974,2)</f>
        <v>0</v>
      </c>
      <c r="BL974" s="17" t="s">
        <v>261</v>
      </c>
      <c r="BM974" s="142" t="s">
        <v>1273</v>
      </c>
    </row>
    <row r="975" spans="2:65" s="1" customFormat="1" x14ac:dyDescent="0.2">
      <c r="B975" s="32"/>
      <c r="C975" s="1" t="s">
        <v>19</v>
      </c>
      <c r="D975" s="144" t="s">
        <v>168</v>
      </c>
      <c r="F975" s="145" t="s">
        <v>1274</v>
      </c>
      <c r="I975" s="146"/>
      <c r="L975" s="32"/>
      <c r="M975" s="147"/>
      <c r="T975" s="51"/>
      <c r="AT975" s="17" t="s">
        <v>168</v>
      </c>
      <c r="AU975" s="17" t="s">
        <v>85</v>
      </c>
    </row>
    <row r="976" spans="2:65" s="1" customFormat="1" ht="16.5" customHeight="1" x14ac:dyDescent="0.2">
      <c r="B976" s="32"/>
      <c r="C976" s="131">
        <v>184</v>
      </c>
      <c r="D976" s="131" t="s">
        <v>161</v>
      </c>
      <c r="E976" s="132" t="s">
        <v>1275</v>
      </c>
      <c r="F976" s="133" t="s">
        <v>1276</v>
      </c>
      <c r="G976" s="134" t="s">
        <v>164</v>
      </c>
      <c r="H976" s="135">
        <v>9.3390000000000004</v>
      </c>
      <c r="I976" s="136"/>
      <c r="J976" s="137">
        <f>ROUND(I976*H976,2)</f>
        <v>0</v>
      </c>
      <c r="K976" s="133" t="s">
        <v>165</v>
      </c>
      <c r="L976" s="32"/>
      <c r="M976" s="138" t="s">
        <v>19</v>
      </c>
      <c r="N976" s="139" t="s">
        <v>47</v>
      </c>
      <c r="P976" s="140">
        <f>O976*H976</f>
        <v>0</v>
      </c>
      <c r="Q976" s="140">
        <v>0</v>
      </c>
      <c r="R976" s="140">
        <f>Q976*H976</f>
        <v>0</v>
      </c>
      <c r="S976" s="140">
        <v>0</v>
      </c>
      <c r="T976" s="141">
        <f>S976*H976</f>
        <v>0</v>
      </c>
      <c r="AR976" s="142" t="s">
        <v>261</v>
      </c>
      <c r="AT976" s="142" t="s">
        <v>161</v>
      </c>
      <c r="AU976" s="142" t="s">
        <v>85</v>
      </c>
      <c r="AY976" s="17" t="s">
        <v>159</v>
      </c>
      <c r="BE976" s="143">
        <f>IF(N976="základní",J976,0)</f>
        <v>0</v>
      </c>
      <c r="BF976" s="143">
        <f>IF(N976="snížená",J976,0)</f>
        <v>0</v>
      </c>
      <c r="BG976" s="143">
        <f>IF(N976="zákl. přenesená",J976,0)</f>
        <v>0</v>
      </c>
      <c r="BH976" s="143">
        <f>IF(N976="sníž. přenesená",J976,0)</f>
        <v>0</v>
      </c>
      <c r="BI976" s="143">
        <f>IF(N976="nulová",J976,0)</f>
        <v>0</v>
      </c>
      <c r="BJ976" s="17" t="s">
        <v>83</v>
      </c>
      <c r="BK976" s="143">
        <f>ROUND(I976*H976,2)</f>
        <v>0</v>
      </c>
      <c r="BL976" s="17" t="s">
        <v>261</v>
      </c>
      <c r="BM976" s="142" t="s">
        <v>1277</v>
      </c>
    </row>
    <row r="977" spans="2:65" s="1" customFormat="1" x14ac:dyDescent="0.2">
      <c r="B977" s="32"/>
      <c r="C977" s="1" t="s">
        <v>19</v>
      </c>
      <c r="D977" s="144" t="s">
        <v>168</v>
      </c>
      <c r="F977" s="145" t="s">
        <v>1278</v>
      </c>
      <c r="I977" s="146"/>
      <c r="L977" s="32"/>
      <c r="M977" s="147"/>
      <c r="T977" s="51"/>
      <c r="AT977" s="17" t="s">
        <v>168</v>
      </c>
      <c r="AU977" s="17" t="s">
        <v>85</v>
      </c>
    </row>
    <row r="978" spans="2:65" s="1" customFormat="1" ht="16.5" customHeight="1" x14ac:dyDescent="0.2">
      <c r="B978" s="32"/>
      <c r="C978" s="131">
        <v>185</v>
      </c>
      <c r="D978" s="131" t="s">
        <v>161</v>
      </c>
      <c r="E978" s="132" t="s">
        <v>1280</v>
      </c>
      <c r="F978" s="133" t="s">
        <v>1281</v>
      </c>
      <c r="G978" s="134" t="s">
        <v>164</v>
      </c>
      <c r="H978" s="135">
        <v>5</v>
      </c>
      <c r="I978" s="136"/>
      <c r="J978" s="137">
        <f>ROUND(I978*H978,2)</f>
        <v>0</v>
      </c>
      <c r="K978" s="133" t="s">
        <v>165</v>
      </c>
      <c r="L978" s="32"/>
      <c r="M978" s="138" t="s">
        <v>19</v>
      </c>
      <c r="N978" s="139" t="s">
        <v>47</v>
      </c>
      <c r="P978" s="140">
        <f>O978*H978</f>
        <v>0</v>
      </c>
      <c r="Q978" s="140">
        <v>1.1E-4</v>
      </c>
      <c r="R978" s="140">
        <f>Q978*H978</f>
        <v>5.5000000000000003E-4</v>
      </c>
      <c r="S978" s="140">
        <v>0</v>
      </c>
      <c r="T978" s="141">
        <f>S978*H978</f>
        <v>0</v>
      </c>
      <c r="AR978" s="142" t="s">
        <v>261</v>
      </c>
      <c r="AT978" s="142" t="s">
        <v>161</v>
      </c>
      <c r="AU978" s="142" t="s">
        <v>85</v>
      </c>
      <c r="AY978" s="17" t="s">
        <v>159</v>
      </c>
      <c r="BE978" s="143">
        <f>IF(N978="základní",J978,0)</f>
        <v>0</v>
      </c>
      <c r="BF978" s="143">
        <f>IF(N978="snížená",J978,0)</f>
        <v>0</v>
      </c>
      <c r="BG978" s="143">
        <f>IF(N978="zákl. přenesená",J978,0)</f>
        <v>0</v>
      </c>
      <c r="BH978" s="143">
        <f>IF(N978="sníž. přenesená",J978,0)</f>
        <v>0</v>
      </c>
      <c r="BI978" s="143">
        <f>IF(N978="nulová",J978,0)</f>
        <v>0</v>
      </c>
      <c r="BJ978" s="17" t="s">
        <v>83</v>
      </c>
      <c r="BK978" s="143">
        <f>ROUND(I978*H978,2)</f>
        <v>0</v>
      </c>
      <c r="BL978" s="17" t="s">
        <v>261</v>
      </c>
      <c r="BM978" s="142" t="s">
        <v>1282</v>
      </c>
    </row>
    <row r="979" spans="2:65" s="1" customFormat="1" x14ac:dyDescent="0.2">
      <c r="B979" s="32"/>
      <c r="C979" s="1" t="s">
        <v>19</v>
      </c>
      <c r="D979" s="144" t="s">
        <v>168</v>
      </c>
      <c r="F979" s="145" t="s">
        <v>1283</v>
      </c>
      <c r="I979" s="146"/>
      <c r="L979" s="32"/>
      <c r="M979" s="147"/>
      <c r="T979" s="51"/>
      <c r="AT979" s="17" t="s">
        <v>168</v>
      </c>
      <c r="AU979" s="17" t="s">
        <v>85</v>
      </c>
    </row>
    <row r="980" spans="2:65" s="1" customFormat="1" ht="16.5" customHeight="1" x14ac:dyDescent="0.2">
      <c r="B980" s="32"/>
      <c r="C980" s="131">
        <v>186</v>
      </c>
      <c r="D980" s="131" t="s">
        <v>161</v>
      </c>
      <c r="E980" s="132" t="s">
        <v>1284</v>
      </c>
      <c r="F980" s="133" t="s">
        <v>1285</v>
      </c>
      <c r="G980" s="134" t="s">
        <v>164</v>
      </c>
      <c r="H980" s="135">
        <v>14</v>
      </c>
      <c r="I980" s="136"/>
      <c r="J980" s="137">
        <f>ROUND(I980*H980,2)</f>
        <v>0</v>
      </c>
      <c r="K980" s="133" t="s">
        <v>165</v>
      </c>
      <c r="L980" s="32"/>
      <c r="M980" s="138" t="s">
        <v>19</v>
      </c>
      <c r="N980" s="139" t="s">
        <v>47</v>
      </c>
      <c r="P980" s="140">
        <f>O980*H980</f>
        <v>0</v>
      </c>
      <c r="Q980" s="140">
        <v>1.7000000000000001E-4</v>
      </c>
      <c r="R980" s="140">
        <f>Q980*H980</f>
        <v>2.3800000000000002E-3</v>
      </c>
      <c r="S980" s="140">
        <v>0</v>
      </c>
      <c r="T980" s="141">
        <f>S980*H980</f>
        <v>0</v>
      </c>
      <c r="AR980" s="142" t="s">
        <v>261</v>
      </c>
      <c r="AT980" s="142" t="s">
        <v>161</v>
      </c>
      <c r="AU980" s="142" t="s">
        <v>85</v>
      </c>
      <c r="AY980" s="17" t="s">
        <v>159</v>
      </c>
      <c r="BE980" s="143">
        <f>IF(N980="základní",J980,0)</f>
        <v>0</v>
      </c>
      <c r="BF980" s="143">
        <f>IF(N980="snížená",J980,0)</f>
        <v>0</v>
      </c>
      <c r="BG980" s="143">
        <f>IF(N980="zákl. přenesená",J980,0)</f>
        <v>0</v>
      </c>
      <c r="BH980" s="143">
        <f>IF(N980="sníž. přenesená",J980,0)</f>
        <v>0</v>
      </c>
      <c r="BI980" s="143">
        <f>IF(N980="nulová",J980,0)</f>
        <v>0</v>
      </c>
      <c r="BJ980" s="17" t="s">
        <v>83</v>
      </c>
      <c r="BK980" s="143">
        <f>ROUND(I980*H980,2)</f>
        <v>0</v>
      </c>
      <c r="BL980" s="17" t="s">
        <v>261</v>
      </c>
      <c r="BM980" s="142" t="s">
        <v>1286</v>
      </c>
    </row>
    <row r="981" spans="2:65" s="1" customFormat="1" x14ac:dyDescent="0.2">
      <c r="B981" s="32"/>
      <c r="C981" s="1" t="s">
        <v>19</v>
      </c>
      <c r="D981" s="144" t="s">
        <v>168</v>
      </c>
      <c r="F981" s="145" t="s">
        <v>1287</v>
      </c>
      <c r="I981" s="146"/>
      <c r="L981" s="32"/>
      <c r="M981" s="147"/>
      <c r="T981" s="51"/>
      <c r="AT981" s="17" t="s">
        <v>168</v>
      </c>
      <c r="AU981" s="17" t="s">
        <v>85</v>
      </c>
    </row>
    <row r="982" spans="2:65" s="1" customFormat="1" ht="16.5" customHeight="1" x14ac:dyDescent="0.2">
      <c r="B982" s="32"/>
      <c r="C982" s="131">
        <v>187</v>
      </c>
      <c r="D982" s="131" t="s">
        <v>161</v>
      </c>
      <c r="E982" s="132" t="s">
        <v>1289</v>
      </c>
      <c r="F982" s="133" t="s">
        <v>1290</v>
      </c>
      <c r="G982" s="134" t="s">
        <v>164</v>
      </c>
      <c r="H982" s="135">
        <v>9.3390000000000004</v>
      </c>
      <c r="I982" s="136"/>
      <c r="J982" s="137">
        <f>ROUND(I982*H982,2)</f>
        <v>0</v>
      </c>
      <c r="K982" s="133" t="s">
        <v>165</v>
      </c>
      <c r="L982" s="32"/>
      <c r="M982" s="138" t="s">
        <v>19</v>
      </c>
      <c r="N982" s="139" t="s">
        <v>47</v>
      </c>
      <c r="P982" s="140">
        <f>O982*H982</f>
        <v>0</v>
      </c>
      <c r="Q982" s="140">
        <v>1.3999999999999999E-4</v>
      </c>
      <c r="R982" s="140">
        <f>Q982*H982</f>
        <v>1.3074599999999999E-3</v>
      </c>
      <c r="S982" s="140">
        <v>0</v>
      </c>
      <c r="T982" s="141">
        <f>S982*H982</f>
        <v>0</v>
      </c>
      <c r="AR982" s="142" t="s">
        <v>261</v>
      </c>
      <c r="AT982" s="142" t="s">
        <v>161</v>
      </c>
      <c r="AU982" s="142" t="s">
        <v>85</v>
      </c>
      <c r="AY982" s="17" t="s">
        <v>159</v>
      </c>
      <c r="BE982" s="143">
        <f>IF(N982="základní",J982,0)</f>
        <v>0</v>
      </c>
      <c r="BF982" s="143">
        <f>IF(N982="snížená",J982,0)</f>
        <v>0</v>
      </c>
      <c r="BG982" s="143">
        <f>IF(N982="zákl. přenesená",J982,0)</f>
        <v>0</v>
      </c>
      <c r="BH982" s="143">
        <f>IF(N982="sníž. přenesená",J982,0)</f>
        <v>0</v>
      </c>
      <c r="BI982" s="143">
        <f>IF(N982="nulová",J982,0)</f>
        <v>0</v>
      </c>
      <c r="BJ982" s="17" t="s">
        <v>83</v>
      </c>
      <c r="BK982" s="143">
        <f>ROUND(I982*H982,2)</f>
        <v>0</v>
      </c>
      <c r="BL982" s="17" t="s">
        <v>261</v>
      </c>
      <c r="BM982" s="142" t="s">
        <v>1291</v>
      </c>
    </row>
    <row r="983" spans="2:65" s="1" customFormat="1" x14ac:dyDescent="0.2">
      <c r="B983" s="32"/>
      <c r="C983" s="1" t="s">
        <v>19</v>
      </c>
      <c r="D983" s="144" t="s">
        <v>168</v>
      </c>
      <c r="F983" s="145" t="s">
        <v>1292</v>
      </c>
      <c r="I983" s="146"/>
      <c r="L983" s="32"/>
      <c r="M983" s="147"/>
      <c r="T983" s="51"/>
      <c r="AT983" s="17" t="s">
        <v>168</v>
      </c>
      <c r="AU983" s="17" t="s">
        <v>85</v>
      </c>
    </row>
    <row r="984" spans="2:65" s="12" customFormat="1" x14ac:dyDescent="0.2">
      <c r="B984" s="148"/>
      <c r="C984" s="12" t="s">
        <v>19</v>
      </c>
      <c r="D984" s="149" t="s">
        <v>175</v>
      </c>
      <c r="E984" s="150" t="s">
        <v>19</v>
      </c>
      <c r="F984" s="151" t="s">
        <v>1293</v>
      </c>
      <c r="H984" s="150" t="s">
        <v>19</v>
      </c>
      <c r="I984" s="152"/>
      <c r="L984" s="148"/>
      <c r="M984" s="153"/>
      <c r="T984" s="154"/>
      <c r="AT984" s="150" t="s">
        <v>175</v>
      </c>
      <c r="AU984" s="150" t="s">
        <v>85</v>
      </c>
      <c r="AV984" s="12" t="s">
        <v>83</v>
      </c>
      <c r="AW984" s="12" t="s">
        <v>36</v>
      </c>
      <c r="AX984" s="12" t="s">
        <v>76</v>
      </c>
      <c r="AY984" s="150" t="s">
        <v>159</v>
      </c>
    </row>
    <row r="985" spans="2:65" s="12" customFormat="1" x14ac:dyDescent="0.2">
      <c r="B985" s="148"/>
      <c r="C985" s="12" t="s">
        <v>19</v>
      </c>
      <c r="D985" s="149" t="s">
        <v>175</v>
      </c>
      <c r="E985" s="150" t="s">
        <v>19</v>
      </c>
      <c r="F985" s="151" t="s">
        <v>1294</v>
      </c>
      <c r="H985" s="150" t="s">
        <v>19</v>
      </c>
      <c r="I985" s="152"/>
      <c r="L985" s="148"/>
      <c r="M985" s="153"/>
      <c r="T985" s="154"/>
      <c r="AT985" s="150" t="s">
        <v>175</v>
      </c>
      <c r="AU985" s="150" t="s">
        <v>85</v>
      </c>
      <c r="AV985" s="12" t="s">
        <v>83</v>
      </c>
      <c r="AW985" s="12" t="s">
        <v>36</v>
      </c>
      <c r="AX985" s="12" t="s">
        <v>76</v>
      </c>
      <c r="AY985" s="150" t="s">
        <v>159</v>
      </c>
    </row>
    <row r="986" spans="2:65" s="13" customFormat="1" x14ac:dyDescent="0.2">
      <c r="B986" s="155"/>
      <c r="C986" s="13" t="s">
        <v>19</v>
      </c>
      <c r="D986" s="149" t="s">
        <v>175</v>
      </c>
      <c r="E986" s="156" t="s">
        <v>19</v>
      </c>
      <c r="F986" s="157" t="s">
        <v>1295</v>
      </c>
      <c r="H986" s="158">
        <v>9.3390000000000004</v>
      </c>
      <c r="I986" s="159"/>
      <c r="L986" s="155"/>
      <c r="M986" s="160"/>
      <c r="T986" s="161"/>
      <c r="AT986" s="156" t="s">
        <v>175</v>
      </c>
      <c r="AU986" s="156" t="s">
        <v>85</v>
      </c>
      <c r="AV986" s="13" t="s">
        <v>85</v>
      </c>
      <c r="AW986" s="13" t="s">
        <v>36</v>
      </c>
      <c r="AX986" s="13" t="s">
        <v>76</v>
      </c>
      <c r="AY986" s="156" t="s">
        <v>159</v>
      </c>
    </row>
    <row r="987" spans="2:65" s="14" customFormat="1" x14ac:dyDescent="0.2">
      <c r="B987" s="162"/>
      <c r="C987" s="14" t="s">
        <v>19</v>
      </c>
      <c r="D987" s="149" t="s">
        <v>175</v>
      </c>
      <c r="E987" s="163" t="s">
        <v>19</v>
      </c>
      <c r="F987" s="164" t="s">
        <v>179</v>
      </c>
      <c r="H987" s="165">
        <v>9.3390000000000004</v>
      </c>
      <c r="I987" s="166"/>
      <c r="L987" s="162"/>
      <c r="M987" s="167"/>
      <c r="T987" s="168"/>
      <c r="AT987" s="163" t="s">
        <v>175</v>
      </c>
      <c r="AU987" s="163" t="s">
        <v>85</v>
      </c>
      <c r="AV987" s="14" t="s">
        <v>166</v>
      </c>
      <c r="AW987" s="14" t="s">
        <v>36</v>
      </c>
      <c r="AX987" s="14" t="s">
        <v>83</v>
      </c>
      <c r="AY987" s="163" t="s">
        <v>159</v>
      </c>
    </row>
    <row r="988" spans="2:65" s="1" customFormat="1" ht="16.5" customHeight="1" x14ac:dyDescent="0.2">
      <c r="B988" s="32"/>
      <c r="C988" s="131">
        <v>188</v>
      </c>
      <c r="D988" s="131" t="s">
        <v>161</v>
      </c>
      <c r="E988" s="132" t="s">
        <v>1296</v>
      </c>
      <c r="F988" s="133" t="s">
        <v>1297</v>
      </c>
      <c r="G988" s="134" t="s">
        <v>164</v>
      </c>
      <c r="H988" s="135">
        <v>14</v>
      </c>
      <c r="I988" s="136"/>
      <c r="J988" s="137">
        <f>ROUND(I988*H988,2)</f>
        <v>0</v>
      </c>
      <c r="K988" s="133" t="s">
        <v>165</v>
      </c>
      <c r="L988" s="32"/>
      <c r="M988" s="138" t="s">
        <v>19</v>
      </c>
      <c r="N988" s="139" t="s">
        <v>47</v>
      </c>
      <c r="P988" s="140">
        <f>O988*H988</f>
        <v>0</v>
      </c>
      <c r="Q988" s="140">
        <v>1.2E-4</v>
      </c>
      <c r="R988" s="140">
        <f>Q988*H988</f>
        <v>1.6800000000000001E-3</v>
      </c>
      <c r="S988" s="140">
        <v>0</v>
      </c>
      <c r="T988" s="141">
        <f>S988*H988</f>
        <v>0</v>
      </c>
      <c r="AR988" s="142" t="s">
        <v>261</v>
      </c>
      <c r="AT988" s="142" t="s">
        <v>161</v>
      </c>
      <c r="AU988" s="142" t="s">
        <v>85</v>
      </c>
      <c r="AY988" s="17" t="s">
        <v>159</v>
      </c>
      <c r="BE988" s="143">
        <f>IF(N988="základní",J988,0)</f>
        <v>0</v>
      </c>
      <c r="BF988" s="143">
        <f>IF(N988="snížená",J988,0)</f>
        <v>0</v>
      </c>
      <c r="BG988" s="143">
        <f>IF(N988="zákl. přenesená",J988,0)</f>
        <v>0</v>
      </c>
      <c r="BH988" s="143">
        <f>IF(N988="sníž. přenesená",J988,0)</f>
        <v>0</v>
      </c>
      <c r="BI988" s="143">
        <f>IF(N988="nulová",J988,0)</f>
        <v>0</v>
      </c>
      <c r="BJ988" s="17" t="s">
        <v>83</v>
      </c>
      <c r="BK988" s="143">
        <f>ROUND(I988*H988,2)</f>
        <v>0</v>
      </c>
      <c r="BL988" s="17" t="s">
        <v>261</v>
      </c>
      <c r="BM988" s="142" t="s">
        <v>1298</v>
      </c>
    </row>
    <row r="989" spans="2:65" s="1" customFormat="1" x14ac:dyDescent="0.2">
      <c r="B989" s="32"/>
      <c r="C989" s="1" t="s">
        <v>19</v>
      </c>
      <c r="D989" s="144" t="s">
        <v>168</v>
      </c>
      <c r="F989" s="145" t="s">
        <v>1299</v>
      </c>
      <c r="I989" s="146"/>
      <c r="L989" s="32"/>
      <c r="M989" s="147"/>
      <c r="T989" s="51"/>
      <c r="AT989" s="17" t="s">
        <v>168</v>
      </c>
      <c r="AU989" s="17" t="s">
        <v>85</v>
      </c>
    </row>
    <row r="990" spans="2:65" s="1" customFormat="1" ht="16.5" customHeight="1" x14ac:dyDescent="0.2">
      <c r="B990" s="32"/>
      <c r="C990" s="131">
        <v>189</v>
      </c>
      <c r="D990" s="131" t="s">
        <v>161</v>
      </c>
      <c r="E990" s="132" t="s">
        <v>1301</v>
      </c>
      <c r="F990" s="133" t="s">
        <v>1302</v>
      </c>
      <c r="G990" s="134" t="s">
        <v>164</v>
      </c>
      <c r="H990" s="135">
        <v>14</v>
      </c>
      <c r="I990" s="136"/>
      <c r="J990" s="137">
        <f>ROUND(I990*H990,2)</f>
        <v>0</v>
      </c>
      <c r="K990" s="133" t="s">
        <v>165</v>
      </c>
      <c r="L990" s="32"/>
      <c r="M990" s="138" t="s">
        <v>19</v>
      </c>
      <c r="N990" s="139" t="s">
        <v>47</v>
      </c>
      <c r="P990" s="140">
        <f>O990*H990</f>
        <v>0</v>
      </c>
      <c r="Q990" s="140">
        <v>1.2E-4</v>
      </c>
      <c r="R990" s="140">
        <f>Q990*H990</f>
        <v>1.6800000000000001E-3</v>
      </c>
      <c r="S990" s="140">
        <v>0</v>
      </c>
      <c r="T990" s="141">
        <f>S990*H990</f>
        <v>0</v>
      </c>
      <c r="AR990" s="142" t="s">
        <v>261</v>
      </c>
      <c r="AT990" s="142" t="s">
        <v>161</v>
      </c>
      <c r="AU990" s="142" t="s">
        <v>85</v>
      </c>
      <c r="AY990" s="17" t="s">
        <v>159</v>
      </c>
      <c r="BE990" s="143">
        <f>IF(N990="základní",J990,0)</f>
        <v>0</v>
      </c>
      <c r="BF990" s="143">
        <f>IF(N990="snížená",J990,0)</f>
        <v>0</v>
      </c>
      <c r="BG990" s="143">
        <f>IF(N990="zákl. přenesená",J990,0)</f>
        <v>0</v>
      </c>
      <c r="BH990" s="143">
        <f>IF(N990="sníž. přenesená",J990,0)</f>
        <v>0</v>
      </c>
      <c r="BI990" s="143">
        <f>IF(N990="nulová",J990,0)</f>
        <v>0</v>
      </c>
      <c r="BJ990" s="17" t="s">
        <v>83</v>
      </c>
      <c r="BK990" s="143">
        <f>ROUND(I990*H990,2)</f>
        <v>0</v>
      </c>
      <c r="BL990" s="17" t="s">
        <v>261</v>
      </c>
      <c r="BM990" s="142" t="s">
        <v>1303</v>
      </c>
    </row>
    <row r="991" spans="2:65" s="1" customFormat="1" x14ac:dyDescent="0.2">
      <c r="B991" s="32"/>
      <c r="C991" s="1" t="s">
        <v>19</v>
      </c>
      <c r="D991" s="144" t="s">
        <v>168</v>
      </c>
      <c r="F991" s="145" t="s">
        <v>1304</v>
      </c>
      <c r="I991" s="146"/>
      <c r="L991" s="32"/>
      <c r="M991" s="147"/>
      <c r="T991" s="51"/>
      <c r="AT991" s="17" t="s">
        <v>168</v>
      </c>
      <c r="AU991" s="17" t="s">
        <v>85</v>
      </c>
    </row>
    <row r="992" spans="2:65" s="13" customFormat="1" x14ac:dyDescent="0.2">
      <c r="B992" s="155"/>
      <c r="C992" s="13" t="s">
        <v>19</v>
      </c>
      <c r="D992" s="149" t="s">
        <v>175</v>
      </c>
      <c r="E992" s="156" t="s">
        <v>19</v>
      </c>
      <c r="F992" s="157" t="s">
        <v>1305</v>
      </c>
      <c r="H992" s="158">
        <v>5</v>
      </c>
      <c r="I992" s="159"/>
      <c r="L992" s="155"/>
      <c r="M992" s="160"/>
      <c r="T992" s="161"/>
      <c r="AT992" s="156" t="s">
        <v>175</v>
      </c>
      <c r="AU992" s="156" t="s">
        <v>85</v>
      </c>
      <c r="AV992" s="13" t="s">
        <v>85</v>
      </c>
      <c r="AW992" s="13" t="s">
        <v>36</v>
      </c>
      <c r="AX992" s="13" t="s">
        <v>76</v>
      </c>
      <c r="AY992" s="156" t="s">
        <v>159</v>
      </c>
    </row>
    <row r="993" spans="2:65" s="13" customFormat="1" x14ac:dyDescent="0.2">
      <c r="B993" s="155"/>
      <c r="C993" s="13" t="s">
        <v>19</v>
      </c>
      <c r="D993" s="149" t="s">
        <v>175</v>
      </c>
      <c r="E993" s="156" t="s">
        <v>19</v>
      </c>
      <c r="F993" s="157" t="s">
        <v>1306</v>
      </c>
      <c r="H993" s="158">
        <v>9</v>
      </c>
      <c r="I993" s="159"/>
      <c r="L993" s="155"/>
      <c r="M993" s="160"/>
      <c r="T993" s="161"/>
      <c r="AT993" s="156" t="s">
        <v>175</v>
      </c>
      <c r="AU993" s="156" t="s">
        <v>85</v>
      </c>
      <c r="AV993" s="13" t="s">
        <v>85</v>
      </c>
      <c r="AW993" s="13" t="s">
        <v>36</v>
      </c>
      <c r="AX993" s="13" t="s">
        <v>76</v>
      </c>
      <c r="AY993" s="156" t="s">
        <v>159</v>
      </c>
    </row>
    <row r="994" spans="2:65" s="14" customFormat="1" x14ac:dyDescent="0.2">
      <c r="B994" s="162"/>
      <c r="C994" s="14" t="s">
        <v>19</v>
      </c>
      <c r="D994" s="149" t="s">
        <v>175</v>
      </c>
      <c r="E994" s="163" t="s">
        <v>19</v>
      </c>
      <c r="F994" s="164" t="s">
        <v>179</v>
      </c>
      <c r="H994" s="165">
        <v>14</v>
      </c>
      <c r="I994" s="166"/>
      <c r="L994" s="162"/>
      <c r="M994" s="167"/>
      <c r="T994" s="168"/>
      <c r="AT994" s="163" t="s">
        <v>175</v>
      </c>
      <c r="AU994" s="163" t="s">
        <v>85</v>
      </c>
      <c r="AV994" s="14" t="s">
        <v>166</v>
      </c>
      <c r="AW994" s="14" t="s">
        <v>36</v>
      </c>
      <c r="AX994" s="14" t="s">
        <v>83</v>
      </c>
      <c r="AY994" s="163" t="s">
        <v>159</v>
      </c>
    </row>
    <row r="995" spans="2:65" s="11" customFormat="1" ht="22.95" customHeight="1" x14ac:dyDescent="0.25">
      <c r="B995" s="119"/>
      <c r="C995" s="11" t="s">
        <v>19</v>
      </c>
      <c r="D995" s="120" t="s">
        <v>75</v>
      </c>
      <c r="E995" s="129" t="s">
        <v>1307</v>
      </c>
      <c r="F995" s="129" t="s">
        <v>1308</v>
      </c>
      <c r="I995" s="122"/>
      <c r="J995" s="130">
        <f>BK995</f>
        <v>0</v>
      </c>
      <c r="L995" s="119"/>
      <c r="M995" s="124"/>
      <c r="P995" s="125">
        <f>SUM(P996:P1024)</f>
        <v>0</v>
      </c>
      <c r="R995" s="125">
        <f>SUM(R996:R1024)</f>
        <v>0.6845784399999999</v>
      </c>
      <c r="T995" s="126">
        <f>SUM(T996:T1024)</f>
        <v>0</v>
      </c>
      <c r="AR995" s="120" t="s">
        <v>85</v>
      </c>
      <c r="AT995" s="127" t="s">
        <v>75</v>
      </c>
      <c r="AU995" s="127" t="s">
        <v>83</v>
      </c>
      <c r="AY995" s="120" t="s">
        <v>159</v>
      </c>
      <c r="BK995" s="128">
        <f>SUM(BK996:BK1024)</f>
        <v>0</v>
      </c>
    </row>
    <row r="996" spans="2:65" s="1" customFormat="1" ht="16.5" customHeight="1" x14ac:dyDescent="0.2">
      <c r="B996" s="32"/>
      <c r="C996" s="131">
        <v>190</v>
      </c>
      <c r="D996" s="131" t="s">
        <v>161</v>
      </c>
      <c r="E996" s="132" t="s">
        <v>1309</v>
      </c>
      <c r="F996" s="133" t="s">
        <v>1310</v>
      </c>
      <c r="G996" s="134" t="s">
        <v>164</v>
      </c>
      <c r="H996" s="135">
        <v>1488.2139999999999</v>
      </c>
      <c r="I996" s="136"/>
      <c r="J996" s="137">
        <f>ROUND(I996*H996,2)</f>
        <v>0</v>
      </c>
      <c r="K996" s="133" t="s">
        <v>165</v>
      </c>
      <c r="L996" s="32"/>
      <c r="M996" s="138" t="s">
        <v>19</v>
      </c>
      <c r="N996" s="139" t="s">
        <v>47</v>
      </c>
      <c r="P996" s="140">
        <f>O996*H996</f>
        <v>0</v>
      </c>
      <c r="Q996" s="140">
        <v>0</v>
      </c>
      <c r="R996" s="140">
        <f>Q996*H996</f>
        <v>0</v>
      </c>
      <c r="S996" s="140">
        <v>0</v>
      </c>
      <c r="T996" s="141">
        <f>S996*H996</f>
        <v>0</v>
      </c>
      <c r="AR996" s="142" t="s">
        <v>261</v>
      </c>
      <c r="AT996" s="142" t="s">
        <v>161</v>
      </c>
      <c r="AU996" s="142" t="s">
        <v>85</v>
      </c>
      <c r="AY996" s="17" t="s">
        <v>159</v>
      </c>
      <c r="BE996" s="143">
        <f>IF(N996="základní",J996,0)</f>
        <v>0</v>
      </c>
      <c r="BF996" s="143">
        <f>IF(N996="snížená",J996,0)</f>
        <v>0</v>
      </c>
      <c r="BG996" s="143">
        <f>IF(N996="zákl. přenesená",J996,0)</f>
        <v>0</v>
      </c>
      <c r="BH996" s="143">
        <f>IF(N996="sníž. přenesená",J996,0)</f>
        <v>0</v>
      </c>
      <c r="BI996" s="143">
        <f>IF(N996="nulová",J996,0)</f>
        <v>0</v>
      </c>
      <c r="BJ996" s="17" t="s">
        <v>83</v>
      </c>
      <c r="BK996" s="143">
        <f>ROUND(I996*H996,2)</f>
        <v>0</v>
      </c>
      <c r="BL996" s="17" t="s">
        <v>261</v>
      </c>
      <c r="BM996" s="142" t="s">
        <v>1311</v>
      </c>
    </row>
    <row r="997" spans="2:65" s="1" customFormat="1" x14ac:dyDescent="0.2">
      <c r="B997" s="32"/>
      <c r="C997" s="1" t="s">
        <v>19</v>
      </c>
      <c r="D997" s="144" t="s">
        <v>168</v>
      </c>
      <c r="F997" s="145" t="s">
        <v>1312</v>
      </c>
      <c r="I997" s="146"/>
      <c r="L997" s="32"/>
      <c r="M997" s="147"/>
      <c r="T997" s="51"/>
      <c r="AT997" s="17" t="s">
        <v>168</v>
      </c>
      <c r="AU997" s="17" t="s">
        <v>85</v>
      </c>
    </row>
    <row r="998" spans="2:65" s="1" customFormat="1" ht="16.5" customHeight="1" x14ac:dyDescent="0.2">
      <c r="B998" s="32"/>
      <c r="C998" s="131">
        <v>191</v>
      </c>
      <c r="D998" s="131" t="s">
        <v>161</v>
      </c>
      <c r="E998" s="132" t="s">
        <v>1314</v>
      </c>
      <c r="F998" s="133" t="s">
        <v>1315</v>
      </c>
      <c r="G998" s="134" t="s">
        <v>164</v>
      </c>
      <c r="H998" s="135">
        <v>349.34</v>
      </c>
      <c r="I998" s="136"/>
      <c r="J998" s="137">
        <f>ROUND(I998*H998,2)</f>
        <v>0</v>
      </c>
      <c r="K998" s="133" t="s">
        <v>165</v>
      </c>
      <c r="L998" s="32"/>
      <c r="M998" s="138" t="s">
        <v>19</v>
      </c>
      <c r="N998" s="139" t="s">
        <v>47</v>
      </c>
      <c r="P998" s="140">
        <f>O998*H998</f>
        <v>0</v>
      </c>
      <c r="Q998" s="140">
        <v>0</v>
      </c>
      <c r="R998" s="140">
        <f>Q998*H998</f>
        <v>0</v>
      </c>
      <c r="S998" s="140">
        <v>0</v>
      </c>
      <c r="T998" s="141">
        <f>S998*H998</f>
        <v>0</v>
      </c>
      <c r="AR998" s="142" t="s">
        <v>261</v>
      </c>
      <c r="AT998" s="142" t="s">
        <v>161</v>
      </c>
      <c r="AU998" s="142" t="s">
        <v>85</v>
      </c>
      <c r="AY998" s="17" t="s">
        <v>159</v>
      </c>
      <c r="BE998" s="143">
        <f>IF(N998="základní",J998,0)</f>
        <v>0</v>
      </c>
      <c r="BF998" s="143">
        <f>IF(N998="snížená",J998,0)</f>
        <v>0</v>
      </c>
      <c r="BG998" s="143">
        <f>IF(N998="zákl. přenesená",J998,0)</f>
        <v>0</v>
      </c>
      <c r="BH998" s="143">
        <f>IF(N998="sníž. přenesená",J998,0)</f>
        <v>0</v>
      </c>
      <c r="BI998" s="143">
        <f>IF(N998="nulová",J998,0)</f>
        <v>0</v>
      </c>
      <c r="BJ998" s="17" t="s">
        <v>83</v>
      </c>
      <c r="BK998" s="143">
        <f>ROUND(I998*H998,2)</f>
        <v>0</v>
      </c>
      <c r="BL998" s="17" t="s">
        <v>261</v>
      </c>
      <c r="BM998" s="142" t="s">
        <v>1316</v>
      </c>
    </row>
    <row r="999" spans="2:65" s="1" customFormat="1" x14ac:dyDescent="0.2">
      <c r="B999" s="32"/>
      <c r="C999" s="1" t="s">
        <v>19</v>
      </c>
      <c r="D999" s="144" t="s">
        <v>168</v>
      </c>
      <c r="F999" s="145" t="s">
        <v>1317</v>
      </c>
      <c r="I999" s="146"/>
      <c r="L999" s="32"/>
      <c r="M999" s="147"/>
      <c r="T999" s="51"/>
      <c r="AT999" s="17" t="s">
        <v>168</v>
      </c>
      <c r="AU999" s="17" t="s">
        <v>85</v>
      </c>
    </row>
    <row r="1000" spans="2:65" s="1" customFormat="1" ht="16.5" customHeight="1" x14ac:dyDescent="0.2">
      <c r="B1000" s="32"/>
      <c r="C1000" s="170">
        <v>192</v>
      </c>
      <c r="D1000" s="170" t="s">
        <v>467</v>
      </c>
      <c r="E1000" s="171" t="s">
        <v>1318</v>
      </c>
      <c r="F1000" s="172" t="s">
        <v>1319</v>
      </c>
      <c r="G1000" s="173" t="s">
        <v>164</v>
      </c>
      <c r="H1000" s="174">
        <v>366.80700000000002</v>
      </c>
      <c r="I1000" s="175"/>
      <c r="J1000" s="176">
        <f>ROUND(I1000*H1000,2)</f>
        <v>0</v>
      </c>
      <c r="K1000" s="172" t="s">
        <v>165</v>
      </c>
      <c r="L1000" s="177"/>
      <c r="M1000" s="178" t="s">
        <v>19</v>
      </c>
      <c r="N1000" s="179" t="s">
        <v>47</v>
      </c>
      <c r="P1000" s="140">
        <f>O1000*H1000</f>
        <v>0</v>
      </c>
      <c r="Q1000" s="140">
        <v>0</v>
      </c>
      <c r="R1000" s="140">
        <f>Q1000*H1000</f>
        <v>0</v>
      </c>
      <c r="S1000" s="140">
        <v>0</v>
      </c>
      <c r="T1000" s="141">
        <f>S1000*H1000</f>
        <v>0</v>
      </c>
      <c r="AR1000" s="142" t="s">
        <v>381</v>
      </c>
      <c r="AT1000" s="142" t="s">
        <v>467</v>
      </c>
      <c r="AU1000" s="142" t="s">
        <v>85</v>
      </c>
      <c r="AY1000" s="17" t="s">
        <v>159</v>
      </c>
      <c r="BE1000" s="143">
        <f>IF(N1000="základní",J1000,0)</f>
        <v>0</v>
      </c>
      <c r="BF1000" s="143">
        <f>IF(N1000="snížená",J1000,0)</f>
        <v>0</v>
      </c>
      <c r="BG1000" s="143">
        <f>IF(N1000="zákl. přenesená",J1000,0)</f>
        <v>0</v>
      </c>
      <c r="BH1000" s="143">
        <f>IF(N1000="sníž. přenesená",J1000,0)</f>
        <v>0</v>
      </c>
      <c r="BI1000" s="143">
        <f>IF(N1000="nulová",J1000,0)</f>
        <v>0</v>
      </c>
      <c r="BJ1000" s="17" t="s">
        <v>83</v>
      </c>
      <c r="BK1000" s="143">
        <f>ROUND(I1000*H1000,2)</f>
        <v>0</v>
      </c>
      <c r="BL1000" s="17" t="s">
        <v>261</v>
      </c>
      <c r="BM1000" s="142" t="s">
        <v>1320</v>
      </c>
    </row>
    <row r="1001" spans="2:65" s="1" customFormat="1" x14ac:dyDescent="0.2">
      <c r="B1001" s="32"/>
      <c r="C1001" s="1" t="s">
        <v>19</v>
      </c>
      <c r="D1001" s="144" t="s">
        <v>168</v>
      </c>
      <c r="F1001" s="145" t="s">
        <v>1321</v>
      </c>
      <c r="I1001" s="146"/>
      <c r="L1001" s="32"/>
      <c r="M1001" s="147"/>
      <c r="T1001" s="51"/>
      <c r="AT1001" s="17" t="s">
        <v>168</v>
      </c>
      <c r="AU1001" s="17" t="s">
        <v>85</v>
      </c>
    </row>
    <row r="1002" spans="2:65" s="13" customFormat="1" x14ac:dyDescent="0.2">
      <c r="B1002" s="155"/>
      <c r="C1002" s="13" t="s">
        <v>19</v>
      </c>
      <c r="D1002" s="149" t="s">
        <v>175</v>
      </c>
      <c r="F1002" s="157" t="s">
        <v>1322</v>
      </c>
      <c r="H1002" s="158">
        <v>366.80700000000002</v>
      </c>
      <c r="I1002" s="159"/>
      <c r="L1002" s="155"/>
      <c r="M1002" s="160"/>
      <c r="T1002" s="161"/>
      <c r="AT1002" s="156" t="s">
        <v>175</v>
      </c>
      <c r="AU1002" s="156" t="s">
        <v>85</v>
      </c>
      <c r="AV1002" s="13" t="s">
        <v>85</v>
      </c>
      <c r="AW1002" s="13" t="s">
        <v>4</v>
      </c>
      <c r="AX1002" s="13" t="s">
        <v>83</v>
      </c>
      <c r="AY1002" s="156" t="s">
        <v>159</v>
      </c>
    </row>
    <row r="1003" spans="2:65" s="1" customFormat="1" ht="16.5" customHeight="1" x14ac:dyDescent="0.2">
      <c r="B1003" s="32"/>
      <c r="C1003" s="131">
        <v>193</v>
      </c>
      <c r="D1003" s="131" t="s">
        <v>161</v>
      </c>
      <c r="E1003" s="132" t="s">
        <v>1324</v>
      </c>
      <c r="F1003" s="133" t="s">
        <v>1325</v>
      </c>
      <c r="G1003" s="134" t="s">
        <v>164</v>
      </c>
      <c r="H1003" s="135">
        <v>1488.2139999999999</v>
      </c>
      <c r="I1003" s="136"/>
      <c r="J1003" s="137">
        <f>ROUND(I1003*H1003,2)</f>
        <v>0</v>
      </c>
      <c r="K1003" s="133" t="s">
        <v>165</v>
      </c>
      <c r="L1003" s="32"/>
      <c r="M1003" s="138" t="s">
        <v>19</v>
      </c>
      <c r="N1003" s="139" t="s">
        <v>47</v>
      </c>
      <c r="P1003" s="140">
        <f>O1003*H1003</f>
        <v>0</v>
      </c>
      <c r="Q1003" s="140">
        <v>2.0000000000000001E-4</v>
      </c>
      <c r="R1003" s="140">
        <f>Q1003*H1003</f>
        <v>0.29764279999999999</v>
      </c>
      <c r="S1003" s="140">
        <v>0</v>
      </c>
      <c r="T1003" s="141">
        <f>S1003*H1003</f>
        <v>0</v>
      </c>
      <c r="AR1003" s="142" t="s">
        <v>261</v>
      </c>
      <c r="AT1003" s="142" t="s">
        <v>161</v>
      </c>
      <c r="AU1003" s="142" t="s">
        <v>85</v>
      </c>
      <c r="AY1003" s="17" t="s">
        <v>159</v>
      </c>
      <c r="BE1003" s="143">
        <f>IF(N1003="základní",J1003,0)</f>
        <v>0</v>
      </c>
      <c r="BF1003" s="143">
        <f>IF(N1003="snížená",J1003,0)</f>
        <v>0</v>
      </c>
      <c r="BG1003" s="143">
        <f>IF(N1003="zákl. přenesená",J1003,0)</f>
        <v>0</v>
      </c>
      <c r="BH1003" s="143">
        <f>IF(N1003="sníž. přenesená",J1003,0)</f>
        <v>0</v>
      </c>
      <c r="BI1003" s="143">
        <f>IF(N1003="nulová",J1003,0)</f>
        <v>0</v>
      </c>
      <c r="BJ1003" s="17" t="s">
        <v>83</v>
      </c>
      <c r="BK1003" s="143">
        <f>ROUND(I1003*H1003,2)</f>
        <v>0</v>
      </c>
      <c r="BL1003" s="17" t="s">
        <v>261</v>
      </c>
      <c r="BM1003" s="142" t="s">
        <v>1326</v>
      </c>
    </row>
    <row r="1004" spans="2:65" s="1" customFormat="1" x14ac:dyDescent="0.2">
      <c r="B1004" s="32"/>
      <c r="C1004" s="1" t="s">
        <v>19</v>
      </c>
      <c r="D1004" s="144" t="s">
        <v>168</v>
      </c>
      <c r="F1004" s="145" t="s">
        <v>1327</v>
      </c>
      <c r="I1004" s="146"/>
      <c r="L1004" s="32"/>
      <c r="M1004" s="147"/>
      <c r="T1004" s="51"/>
      <c r="AT1004" s="17" t="s">
        <v>168</v>
      </c>
      <c r="AU1004" s="17" t="s">
        <v>85</v>
      </c>
    </row>
    <row r="1005" spans="2:65" s="1" customFormat="1" ht="24.15" customHeight="1" x14ac:dyDescent="0.2">
      <c r="B1005" s="32"/>
      <c r="C1005" s="131">
        <v>194</v>
      </c>
      <c r="D1005" s="131" t="s">
        <v>161</v>
      </c>
      <c r="E1005" s="132" t="s">
        <v>1328</v>
      </c>
      <c r="F1005" s="133" t="s">
        <v>1329</v>
      </c>
      <c r="G1005" s="134" t="s">
        <v>164</v>
      </c>
      <c r="H1005" s="135">
        <v>1488.2139999999999</v>
      </c>
      <c r="I1005" s="136"/>
      <c r="J1005" s="137">
        <f>ROUND(I1005*H1005,2)</f>
        <v>0</v>
      </c>
      <c r="K1005" s="133" t="s">
        <v>165</v>
      </c>
      <c r="L1005" s="32"/>
      <c r="M1005" s="138" t="s">
        <v>19</v>
      </c>
      <c r="N1005" s="139" t="s">
        <v>47</v>
      </c>
      <c r="P1005" s="140">
        <f>O1005*H1005</f>
        <v>0</v>
      </c>
      <c r="Q1005" s="140">
        <v>2.5999999999999998E-4</v>
      </c>
      <c r="R1005" s="140">
        <f>Q1005*H1005</f>
        <v>0.38693563999999997</v>
      </c>
      <c r="S1005" s="140">
        <v>0</v>
      </c>
      <c r="T1005" s="141">
        <f>S1005*H1005</f>
        <v>0</v>
      </c>
      <c r="AR1005" s="142" t="s">
        <v>261</v>
      </c>
      <c r="AT1005" s="142" t="s">
        <v>161</v>
      </c>
      <c r="AU1005" s="142" t="s">
        <v>85</v>
      </c>
      <c r="AY1005" s="17" t="s">
        <v>159</v>
      </c>
      <c r="BE1005" s="143">
        <f>IF(N1005="základní",J1005,0)</f>
        <v>0</v>
      </c>
      <c r="BF1005" s="143">
        <f>IF(N1005="snížená",J1005,0)</f>
        <v>0</v>
      </c>
      <c r="BG1005" s="143">
        <f>IF(N1005="zákl. přenesená",J1005,0)</f>
        <v>0</v>
      </c>
      <c r="BH1005" s="143">
        <f>IF(N1005="sníž. přenesená",J1005,0)</f>
        <v>0</v>
      </c>
      <c r="BI1005" s="143">
        <f>IF(N1005="nulová",J1005,0)</f>
        <v>0</v>
      </c>
      <c r="BJ1005" s="17" t="s">
        <v>83</v>
      </c>
      <c r="BK1005" s="143">
        <f>ROUND(I1005*H1005,2)</f>
        <v>0</v>
      </c>
      <c r="BL1005" s="17" t="s">
        <v>261</v>
      </c>
      <c r="BM1005" s="142" t="s">
        <v>1330</v>
      </c>
    </row>
    <row r="1006" spans="2:65" s="1" customFormat="1" x14ac:dyDescent="0.2">
      <c r="B1006" s="32"/>
      <c r="C1006" s="1" t="s">
        <v>19</v>
      </c>
      <c r="D1006" s="144" t="s">
        <v>168</v>
      </c>
      <c r="F1006" s="145" t="s">
        <v>1331</v>
      </c>
      <c r="I1006" s="146"/>
      <c r="L1006" s="32"/>
      <c r="M1006" s="147"/>
      <c r="T1006" s="51"/>
      <c r="AT1006" s="17" t="s">
        <v>168</v>
      </c>
      <c r="AU1006" s="17" t="s">
        <v>85</v>
      </c>
    </row>
    <row r="1007" spans="2:65" s="12" customFormat="1" x14ac:dyDescent="0.2">
      <c r="B1007" s="148"/>
      <c r="C1007" s="12" t="s">
        <v>19</v>
      </c>
      <c r="D1007" s="149" t="s">
        <v>175</v>
      </c>
      <c r="E1007" s="150" t="s">
        <v>19</v>
      </c>
      <c r="F1007" s="151" t="s">
        <v>227</v>
      </c>
      <c r="H1007" s="150" t="s">
        <v>19</v>
      </c>
      <c r="I1007" s="152"/>
      <c r="L1007" s="148"/>
      <c r="M1007" s="153"/>
      <c r="T1007" s="154"/>
      <c r="AT1007" s="150" t="s">
        <v>175</v>
      </c>
      <c r="AU1007" s="150" t="s">
        <v>85</v>
      </c>
      <c r="AV1007" s="12" t="s">
        <v>83</v>
      </c>
      <c r="AW1007" s="12" t="s">
        <v>36</v>
      </c>
      <c r="AX1007" s="12" t="s">
        <v>76</v>
      </c>
      <c r="AY1007" s="150" t="s">
        <v>159</v>
      </c>
    </row>
    <row r="1008" spans="2:65" s="12" customFormat="1" x14ac:dyDescent="0.2">
      <c r="B1008" s="148"/>
      <c r="C1008" s="12" t="s">
        <v>19</v>
      </c>
      <c r="D1008" s="149" t="s">
        <v>175</v>
      </c>
      <c r="E1008" s="150" t="s">
        <v>19</v>
      </c>
      <c r="F1008" s="151" t="s">
        <v>294</v>
      </c>
      <c r="H1008" s="150" t="s">
        <v>19</v>
      </c>
      <c r="I1008" s="152"/>
      <c r="L1008" s="148"/>
      <c r="M1008" s="153"/>
      <c r="T1008" s="154"/>
      <c r="AT1008" s="150" t="s">
        <v>175</v>
      </c>
      <c r="AU1008" s="150" t="s">
        <v>85</v>
      </c>
      <c r="AV1008" s="12" t="s">
        <v>83</v>
      </c>
      <c r="AW1008" s="12" t="s">
        <v>36</v>
      </c>
      <c r="AX1008" s="12" t="s">
        <v>76</v>
      </c>
      <c r="AY1008" s="150" t="s">
        <v>159</v>
      </c>
    </row>
    <row r="1009" spans="2:51" s="13" customFormat="1" x14ac:dyDescent="0.2">
      <c r="B1009" s="155"/>
      <c r="C1009" s="13" t="s">
        <v>19</v>
      </c>
      <c r="D1009" s="149" t="s">
        <v>175</v>
      </c>
      <c r="E1009" s="156" t="s">
        <v>19</v>
      </c>
      <c r="F1009" s="157" t="s">
        <v>1332</v>
      </c>
      <c r="H1009" s="158">
        <v>107.404</v>
      </c>
      <c r="I1009" s="159"/>
      <c r="L1009" s="155"/>
      <c r="M1009" s="160"/>
      <c r="T1009" s="161"/>
      <c r="AT1009" s="156" t="s">
        <v>175</v>
      </c>
      <c r="AU1009" s="156" t="s">
        <v>85</v>
      </c>
      <c r="AV1009" s="13" t="s">
        <v>85</v>
      </c>
      <c r="AW1009" s="13" t="s">
        <v>36</v>
      </c>
      <c r="AX1009" s="13" t="s">
        <v>76</v>
      </c>
      <c r="AY1009" s="156" t="s">
        <v>159</v>
      </c>
    </row>
    <row r="1010" spans="2:51" s="12" customFormat="1" x14ac:dyDescent="0.2">
      <c r="B1010" s="148"/>
      <c r="C1010" s="12" t="s">
        <v>19</v>
      </c>
      <c r="D1010" s="149" t="s">
        <v>175</v>
      </c>
      <c r="E1010" s="150" t="s">
        <v>19</v>
      </c>
      <c r="F1010" s="151" t="s">
        <v>272</v>
      </c>
      <c r="H1010" s="150" t="s">
        <v>19</v>
      </c>
      <c r="I1010" s="152"/>
      <c r="L1010" s="148"/>
      <c r="M1010" s="153"/>
      <c r="T1010" s="154"/>
      <c r="AT1010" s="150" t="s">
        <v>175</v>
      </c>
      <c r="AU1010" s="150" t="s">
        <v>85</v>
      </c>
      <c r="AV1010" s="12" t="s">
        <v>83</v>
      </c>
      <c r="AW1010" s="12" t="s">
        <v>36</v>
      </c>
      <c r="AX1010" s="12" t="s">
        <v>76</v>
      </c>
      <c r="AY1010" s="150" t="s">
        <v>159</v>
      </c>
    </row>
    <row r="1011" spans="2:51" s="12" customFormat="1" x14ac:dyDescent="0.2">
      <c r="B1011" s="148"/>
      <c r="C1011" s="12" t="s">
        <v>19</v>
      </c>
      <c r="D1011" s="149" t="s">
        <v>175</v>
      </c>
      <c r="E1011" s="150" t="s">
        <v>19</v>
      </c>
      <c r="F1011" s="151" t="s">
        <v>273</v>
      </c>
      <c r="H1011" s="150" t="s">
        <v>19</v>
      </c>
      <c r="I1011" s="152"/>
      <c r="L1011" s="148"/>
      <c r="M1011" s="153"/>
      <c r="T1011" s="154"/>
      <c r="AT1011" s="150" t="s">
        <v>175</v>
      </c>
      <c r="AU1011" s="150" t="s">
        <v>85</v>
      </c>
      <c r="AV1011" s="12" t="s">
        <v>83</v>
      </c>
      <c r="AW1011" s="12" t="s">
        <v>36</v>
      </c>
      <c r="AX1011" s="12" t="s">
        <v>76</v>
      </c>
      <c r="AY1011" s="150" t="s">
        <v>159</v>
      </c>
    </row>
    <row r="1012" spans="2:51" s="13" customFormat="1" x14ac:dyDescent="0.2">
      <c r="B1012" s="155"/>
      <c r="C1012" s="13" t="s">
        <v>19</v>
      </c>
      <c r="D1012" s="149" t="s">
        <v>175</v>
      </c>
      <c r="E1012" s="156" t="s">
        <v>19</v>
      </c>
      <c r="F1012" s="157" t="s">
        <v>1333</v>
      </c>
      <c r="H1012" s="158">
        <v>162.84800000000001</v>
      </c>
      <c r="I1012" s="159"/>
      <c r="L1012" s="155"/>
      <c r="M1012" s="160"/>
      <c r="T1012" s="161"/>
      <c r="AT1012" s="156" t="s">
        <v>175</v>
      </c>
      <c r="AU1012" s="156" t="s">
        <v>85</v>
      </c>
      <c r="AV1012" s="13" t="s">
        <v>85</v>
      </c>
      <c r="AW1012" s="13" t="s">
        <v>36</v>
      </c>
      <c r="AX1012" s="13" t="s">
        <v>76</v>
      </c>
      <c r="AY1012" s="156" t="s">
        <v>159</v>
      </c>
    </row>
    <row r="1013" spans="2:51" s="13" customFormat="1" x14ac:dyDescent="0.2">
      <c r="B1013" s="155"/>
      <c r="C1013" s="13" t="s">
        <v>19</v>
      </c>
      <c r="D1013" s="149" t="s">
        <v>175</v>
      </c>
      <c r="E1013" s="156" t="s">
        <v>19</v>
      </c>
      <c r="F1013" s="157" t="s">
        <v>1334</v>
      </c>
      <c r="H1013" s="158">
        <v>57.118000000000002</v>
      </c>
      <c r="I1013" s="159"/>
      <c r="L1013" s="155"/>
      <c r="M1013" s="160"/>
      <c r="T1013" s="161"/>
      <c r="AT1013" s="156" t="s">
        <v>175</v>
      </c>
      <c r="AU1013" s="156" t="s">
        <v>85</v>
      </c>
      <c r="AV1013" s="13" t="s">
        <v>85</v>
      </c>
      <c r="AW1013" s="13" t="s">
        <v>36</v>
      </c>
      <c r="AX1013" s="13" t="s">
        <v>76</v>
      </c>
      <c r="AY1013" s="156" t="s">
        <v>159</v>
      </c>
    </row>
    <row r="1014" spans="2:51" s="13" customFormat="1" x14ac:dyDescent="0.2">
      <c r="B1014" s="155"/>
      <c r="C1014" s="13" t="s">
        <v>19</v>
      </c>
      <c r="D1014" s="149" t="s">
        <v>175</v>
      </c>
      <c r="E1014" s="156" t="s">
        <v>19</v>
      </c>
      <c r="F1014" s="157" t="s">
        <v>1335</v>
      </c>
      <c r="H1014" s="158">
        <v>30.599</v>
      </c>
      <c r="I1014" s="159"/>
      <c r="L1014" s="155"/>
      <c r="M1014" s="160"/>
      <c r="T1014" s="161"/>
      <c r="AT1014" s="156" t="s">
        <v>175</v>
      </c>
      <c r="AU1014" s="156" t="s">
        <v>85</v>
      </c>
      <c r="AV1014" s="13" t="s">
        <v>85</v>
      </c>
      <c r="AW1014" s="13" t="s">
        <v>36</v>
      </c>
      <c r="AX1014" s="13" t="s">
        <v>76</v>
      </c>
      <c r="AY1014" s="156" t="s">
        <v>159</v>
      </c>
    </row>
    <row r="1015" spans="2:51" s="13" customFormat="1" x14ac:dyDescent="0.2">
      <c r="B1015" s="155"/>
      <c r="C1015" s="13" t="s">
        <v>19</v>
      </c>
      <c r="D1015" s="149" t="s">
        <v>175</v>
      </c>
      <c r="E1015" s="156" t="s">
        <v>19</v>
      </c>
      <c r="F1015" s="157" t="s">
        <v>1336</v>
      </c>
      <c r="H1015" s="158">
        <v>6.8559999999999999</v>
      </c>
      <c r="I1015" s="159"/>
      <c r="L1015" s="155"/>
      <c r="M1015" s="160"/>
      <c r="T1015" s="161"/>
      <c r="AT1015" s="156" t="s">
        <v>175</v>
      </c>
      <c r="AU1015" s="156" t="s">
        <v>85</v>
      </c>
      <c r="AV1015" s="13" t="s">
        <v>85</v>
      </c>
      <c r="AW1015" s="13" t="s">
        <v>36</v>
      </c>
      <c r="AX1015" s="13" t="s">
        <v>76</v>
      </c>
      <c r="AY1015" s="156" t="s">
        <v>159</v>
      </c>
    </row>
    <row r="1016" spans="2:51" s="13" customFormat="1" x14ac:dyDescent="0.2">
      <c r="B1016" s="155"/>
      <c r="C1016" s="13" t="s">
        <v>19</v>
      </c>
      <c r="D1016" s="149" t="s">
        <v>175</v>
      </c>
      <c r="E1016" s="156" t="s">
        <v>19</v>
      </c>
      <c r="F1016" s="157" t="s">
        <v>1337</v>
      </c>
      <c r="H1016" s="158">
        <v>422.988</v>
      </c>
      <c r="I1016" s="159"/>
      <c r="L1016" s="155"/>
      <c r="M1016" s="160"/>
      <c r="T1016" s="161"/>
      <c r="AT1016" s="156" t="s">
        <v>175</v>
      </c>
      <c r="AU1016" s="156" t="s">
        <v>85</v>
      </c>
      <c r="AV1016" s="13" t="s">
        <v>85</v>
      </c>
      <c r="AW1016" s="13" t="s">
        <v>36</v>
      </c>
      <c r="AX1016" s="13" t="s">
        <v>76</v>
      </c>
      <c r="AY1016" s="156" t="s">
        <v>159</v>
      </c>
    </row>
    <row r="1017" spans="2:51" s="12" customFormat="1" x14ac:dyDescent="0.2">
      <c r="B1017" s="148"/>
      <c r="C1017" s="12" t="s">
        <v>19</v>
      </c>
      <c r="D1017" s="149" t="s">
        <v>175</v>
      </c>
      <c r="E1017" s="150" t="s">
        <v>19</v>
      </c>
      <c r="F1017" s="151" t="s">
        <v>403</v>
      </c>
      <c r="H1017" s="150" t="s">
        <v>19</v>
      </c>
      <c r="I1017" s="152"/>
      <c r="L1017" s="148"/>
      <c r="M1017" s="153"/>
      <c r="T1017" s="154"/>
      <c r="AT1017" s="150" t="s">
        <v>175</v>
      </c>
      <c r="AU1017" s="150" t="s">
        <v>85</v>
      </c>
      <c r="AV1017" s="12" t="s">
        <v>83</v>
      </c>
      <c r="AW1017" s="12" t="s">
        <v>36</v>
      </c>
      <c r="AX1017" s="12" t="s">
        <v>76</v>
      </c>
      <c r="AY1017" s="150" t="s">
        <v>159</v>
      </c>
    </row>
    <row r="1018" spans="2:51" s="12" customFormat="1" x14ac:dyDescent="0.2">
      <c r="B1018" s="148"/>
      <c r="C1018" s="12" t="s">
        <v>19</v>
      </c>
      <c r="D1018" s="149" t="s">
        <v>175</v>
      </c>
      <c r="E1018" s="150" t="s">
        <v>19</v>
      </c>
      <c r="F1018" s="151" t="s">
        <v>404</v>
      </c>
      <c r="H1018" s="150" t="s">
        <v>19</v>
      </c>
      <c r="I1018" s="152"/>
      <c r="L1018" s="148"/>
      <c r="M1018" s="153"/>
      <c r="T1018" s="154"/>
      <c r="AT1018" s="150" t="s">
        <v>175</v>
      </c>
      <c r="AU1018" s="150" t="s">
        <v>85</v>
      </c>
      <c r="AV1018" s="12" t="s">
        <v>83</v>
      </c>
      <c r="AW1018" s="12" t="s">
        <v>36</v>
      </c>
      <c r="AX1018" s="12" t="s">
        <v>76</v>
      </c>
      <c r="AY1018" s="150" t="s">
        <v>159</v>
      </c>
    </row>
    <row r="1019" spans="2:51" s="13" customFormat="1" x14ac:dyDescent="0.2">
      <c r="B1019" s="155"/>
      <c r="C1019" s="13" t="s">
        <v>19</v>
      </c>
      <c r="D1019" s="149" t="s">
        <v>175</v>
      </c>
      <c r="E1019" s="156" t="s">
        <v>19</v>
      </c>
      <c r="F1019" s="157" t="s">
        <v>1338</v>
      </c>
      <c r="H1019" s="158">
        <v>45.171999999999997</v>
      </c>
      <c r="I1019" s="159"/>
      <c r="L1019" s="155"/>
      <c r="M1019" s="160"/>
      <c r="T1019" s="161"/>
      <c r="AT1019" s="156" t="s">
        <v>175</v>
      </c>
      <c r="AU1019" s="156" t="s">
        <v>85</v>
      </c>
      <c r="AV1019" s="13" t="s">
        <v>85</v>
      </c>
      <c r="AW1019" s="13" t="s">
        <v>36</v>
      </c>
      <c r="AX1019" s="13" t="s">
        <v>76</v>
      </c>
      <c r="AY1019" s="156" t="s">
        <v>159</v>
      </c>
    </row>
    <row r="1020" spans="2:51" s="12" customFormat="1" x14ac:dyDescent="0.2">
      <c r="B1020" s="148"/>
      <c r="C1020" s="12" t="s">
        <v>19</v>
      </c>
      <c r="D1020" s="149" t="s">
        <v>175</v>
      </c>
      <c r="E1020" s="150" t="s">
        <v>19</v>
      </c>
      <c r="F1020" s="151" t="s">
        <v>235</v>
      </c>
      <c r="H1020" s="150" t="s">
        <v>19</v>
      </c>
      <c r="I1020" s="152"/>
      <c r="L1020" s="148"/>
      <c r="M1020" s="153"/>
      <c r="T1020" s="154"/>
      <c r="AT1020" s="150" t="s">
        <v>175</v>
      </c>
      <c r="AU1020" s="150" t="s">
        <v>85</v>
      </c>
      <c r="AV1020" s="12" t="s">
        <v>83</v>
      </c>
      <c r="AW1020" s="12" t="s">
        <v>36</v>
      </c>
      <c r="AX1020" s="12" t="s">
        <v>76</v>
      </c>
      <c r="AY1020" s="150" t="s">
        <v>159</v>
      </c>
    </row>
    <row r="1021" spans="2:51" s="12" customFormat="1" x14ac:dyDescent="0.2">
      <c r="B1021" s="148"/>
      <c r="C1021" s="12" t="s">
        <v>19</v>
      </c>
      <c r="D1021" s="149" t="s">
        <v>175</v>
      </c>
      <c r="E1021" s="150" t="s">
        <v>19</v>
      </c>
      <c r="F1021" s="151" t="s">
        <v>1339</v>
      </c>
      <c r="H1021" s="150" t="s">
        <v>19</v>
      </c>
      <c r="I1021" s="152"/>
      <c r="L1021" s="148"/>
      <c r="M1021" s="153"/>
      <c r="T1021" s="154"/>
      <c r="AT1021" s="150" t="s">
        <v>175</v>
      </c>
      <c r="AU1021" s="150" t="s">
        <v>85</v>
      </c>
      <c r="AV1021" s="12" t="s">
        <v>83</v>
      </c>
      <c r="AW1021" s="12" t="s">
        <v>36</v>
      </c>
      <c r="AX1021" s="12" t="s">
        <v>76</v>
      </c>
      <c r="AY1021" s="150" t="s">
        <v>159</v>
      </c>
    </row>
    <row r="1022" spans="2:51" s="13" customFormat="1" ht="30.6" x14ac:dyDescent="0.2">
      <c r="B1022" s="155"/>
      <c r="C1022" s="13" t="s">
        <v>19</v>
      </c>
      <c r="D1022" s="149" t="s">
        <v>175</v>
      </c>
      <c r="E1022" s="156" t="s">
        <v>19</v>
      </c>
      <c r="F1022" s="157" t="s">
        <v>1340</v>
      </c>
      <c r="H1022" s="158">
        <v>188.685</v>
      </c>
      <c r="I1022" s="159"/>
      <c r="L1022" s="155"/>
      <c r="M1022" s="160"/>
      <c r="T1022" s="161"/>
      <c r="AT1022" s="156" t="s">
        <v>175</v>
      </c>
      <c r="AU1022" s="156" t="s">
        <v>85</v>
      </c>
      <c r="AV1022" s="13" t="s">
        <v>85</v>
      </c>
      <c r="AW1022" s="13" t="s">
        <v>36</v>
      </c>
      <c r="AX1022" s="13" t="s">
        <v>76</v>
      </c>
      <c r="AY1022" s="156" t="s">
        <v>159</v>
      </c>
    </row>
    <row r="1023" spans="2:51" s="13" customFormat="1" ht="20.399999999999999" x14ac:dyDescent="0.2">
      <c r="B1023" s="155"/>
      <c r="C1023" s="13" t="s">
        <v>19</v>
      </c>
      <c r="D1023" s="149" t="s">
        <v>175</v>
      </c>
      <c r="E1023" s="156" t="s">
        <v>19</v>
      </c>
      <c r="F1023" s="157" t="s">
        <v>1341</v>
      </c>
      <c r="H1023" s="158">
        <v>466.54399999999998</v>
      </c>
      <c r="I1023" s="159"/>
      <c r="L1023" s="155"/>
      <c r="M1023" s="160"/>
      <c r="T1023" s="161"/>
      <c r="AT1023" s="156" t="s">
        <v>175</v>
      </c>
      <c r="AU1023" s="156" t="s">
        <v>85</v>
      </c>
      <c r="AV1023" s="13" t="s">
        <v>85</v>
      </c>
      <c r="AW1023" s="13" t="s">
        <v>36</v>
      </c>
      <c r="AX1023" s="13" t="s">
        <v>76</v>
      </c>
      <c r="AY1023" s="156" t="s">
        <v>159</v>
      </c>
    </row>
    <row r="1024" spans="2:51" s="14" customFormat="1" x14ac:dyDescent="0.2">
      <c r="B1024" s="162"/>
      <c r="C1024" s="14" t="s">
        <v>19</v>
      </c>
      <c r="D1024" s="149" t="s">
        <v>175</v>
      </c>
      <c r="E1024" s="163" t="s">
        <v>19</v>
      </c>
      <c r="F1024" s="164" t="s">
        <v>179</v>
      </c>
      <c r="H1024" s="165">
        <v>1488.2139999999999</v>
      </c>
      <c r="I1024" s="166"/>
      <c r="L1024" s="162"/>
      <c r="M1024" s="167"/>
      <c r="T1024" s="168"/>
      <c r="AT1024" s="163" t="s">
        <v>175</v>
      </c>
      <c r="AU1024" s="163" t="s">
        <v>85</v>
      </c>
      <c r="AV1024" s="14" t="s">
        <v>166</v>
      </c>
      <c r="AW1024" s="14" t="s">
        <v>36</v>
      </c>
      <c r="AX1024" s="14" t="s">
        <v>83</v>
      </c>
      <c r="AY1024" s="163" t="s">
        <v>159</v>
      </c>
    </row>
    <row r="1025" spans="2:65" s="11" customFormat="1" ht="25.95" customHeight="1" x14ac:dyDescent="0.25">
      <c r="B1025" s="119"/>
      <c r="C1025" s="11" t="s">
        <v>19</v>
      </c>
      <c r="D1025" s="120" t="s">
        <v>75</v>
      </c>
      <c r="E1025" s="121" t="s">
        <v>1342</v>
      </c>
      <c r="F1025" s="121" t="s">
        <v>1343</v>
      </c>
      <c r="I1025" s="122"/>
      <c r="J1025" s="123">
        <f>BK1025</f>
        <v>0</v>
      </c>
      <c r="L1025" s="119"/>
      <c r="M1025" s="124"/>
      <c r="P1025" s="125">
        <f>SUM(P1026:P1028)</f>
        <v>0</v>
      </c>
      <c r="R1025" s="125">
        <f>SUM(R1026:R1028)</f>
        <v>0</v>
      </c>
      <c r="T1025" s="126">
        <f>SUM(T1026:T1028)</f>
        <v>0</v>
      </c>
      <c r="AR1025" s="120" t="s">
        <v>166</v>
      </c>
      <c r="AT1025" s="127" t="s">
        <v>75</v>
      </c>
      <c r="AU1025" s="127" t="s">
        <v>76</v>
      </c>
      <c r="AY1025" s="120" t="s">
        <v>159</v>
      </c>
      <c r="BK1025" s="128">
        <f>SUM(BK1026:BK1028)</f>
        <v>0</v>
      </c>
    </row>
    <row r="1026" spans="2:65" s="1" customFormat="1" ht="16.5" customHeight="1" x14ac:dyDescent="0.2">
      <c r="B1026" s="32"/>
      <c r="C1026" s="131">
        <v>195</v>
      </c>
      <c r="D1026" s="131" t="s">
        <v>161</v>
      </c>
      <c r="E1026" s="132" t="s">
        <v>1345</v>
      </c>
      <c r="F1026" s="133" t="s">
        <v>1346</v>
      </c>
      <c r="G1026" s="134" t="s">
        <v>1347</v>
      </c>
      <c r="H1026" s="135">
        <v>100</v>
      </c>
      <c r="I1026" s="136"/>
      <c r="J1026" s="137">
        <f>ROUND(I1026*H1026,2)</f>
        <v>0</v>
      </c>
      <c r="K1026" s="133" t="s">
        <v>165</v>
      </c>
      <c r="L1026" s="32"/>
      <c r="M1026" s="138" t="s">
        <v>19</v>
      </c>
      <c r="N1026" s="139" t="s">
        <v>47</v>
      </c>
      <c r="P1026" s="140">
        <f>O1026*H1026</f>
        <v>0</v>
      </c>
      <c r="Q1026" s="140">
        <v>0</v>
      </c>
      <c r="R1026" s="140">
        <f>Q1026*H1026</f>
        <v>0</v>
      </c>
      <c r="S1026" s="140">
        <v>0</v>
      </c>
      <c r="T1026" s="141">
        <f>S1026*H1026</f>
        <v>0</v>
      </c>
      <c r="AR1026" s="142" t="s">
        <v>1348</v>
      </c>
      <c r="AT1026" s="142" t="s">
        <v>161</v>
      </c>
      <c r="AU1026" s="142" t="s">
        <v>83</v>
      </c>
      <c r="AY1026" s="17" t="s">
        <v>159</v>
      </c>
      <c r="BE1026" s="143">
        <f>IF(N1026="základní",J1026,0)</f>
        <v>0</v>
      </c>
      <c r="BF1026" s="143">
        <f>IF(N1026="snížená",J1026,0)</f>
        <v>0</v>
      </c>
      <c r="BG1026" s="143">
        <f>IF(N1026="zákl. přenesená",J1026,0)</f>
        <v>0</v>
      </c>
      <c r="BH1026" s="143">
        <f>IF(N1026="sníž. přenesená",J1026,0)</f>
        <v>0</v>
      </c>
      <c r="BI1026" s="143">
        <f>IF(N1026="nulová",J1026,0)</f>
        <v>0</v>
      </c>
      <c r="BJ1026" s="17" t="s">
        <v>83</v>
      </c>
      <c r="BK1026" s="143">
        <f>ROUND(I1026*H1026,2)</f>
        <v>0</v>
      </c>
      <c r="BL1026" s="17" t="s">
        <v>1348</v>
      </c>
      <c r="BM1026" s="142" t="s">
        <v>1349</v>
      </c>
    </row>
    <row r="1027" spans="2:65" s="1" customFormat="1" x14ac:dyDescent="0.2">
      <c r="B1027" s="32"/>
      <c r="C1027" s="1" t="s">
        <v>19</v>
      </c>
      <c r="D1027" s="144" t="s">
        <v>168</v>
      </c>
      <c r="F1027" s="145" t="s">
        <v>1350</v>
      </c>
      <c r="I1027" s="146"/>
      <c r="L1027" s="32"/>
      <c r="M1027" s="147"/>
      <c r="T1027" s="51"/>
      <c r="AT1027" s="17" t="s">
        <v>168</v>
      </c>
      <c r="AU1027" s="17" t="s">
        <v>83</v>
      </c>
    </row>
    <row r="1028" spans="2:65" s="1" customFormat="1" ht="19.2" x14ac:dyDescent="0.2">
      <c r="B1028" s="32"/>
      <c r="C1028" s="1" t="s">
        <v>19</v>
      </c>
      <c r="D1028" s="149" t="s">
        <v>189</v>
      </c>
      <c r="F1028" s="169" t="s">
        <v>1351</v>
      </c>
      <c r="I1028" s="146"/>
      <c r="L1028" s="32"/>
      <c r="M1028" s="147"/>
      <c r="T1028" s="51"/>
      <c r="AT1028" s="17" t="s">
        <v>189</v>
      </c>
      <c r="AU1028" s="17" t="s">
        <v>83</v>
      </c>
    </row>
    <row r="1029" spans="2:65" s="11" customFormat="1" ht="25.95" customHeight="1" x14ac:dyDescent="0.25">
      <c r="B1029" s="119"/>
      <c r="C1029" s="11" t="s">
        <v>19</v>
      </c>
      <c r="D1029" s="120" t="s">
        <v>75</v>
      </c>
      <c r="E1029" s="121" t="s">
        <v>1352</v>
      </c>
      <c r="F1029" s="121" t="s">
        <v>1353</v>
      </c>
      <c r="I1029" s="122"/>
      <c r="J1029" s="123">
        <f>BK1029</f>
        <v>0</v>
      </c>
      <c r="L1029" s="119"/>
      <c r="M1029" s="124"/>
      <c r="P1029" s="125">
        <f>SUM(P1030:P1037)</f>
        <v>0</v>
      </c>
      <c r="R1029" s="125">
        <f>SUM(R1030:R1037)</f>
        <v>4.6000000000000006E-2</v>
      </c>
      <c r="T1029" s="126">
        <f>SUM(T1030:T1037)</f>
        <v>0</v>
      </c>
      <c r="AR1029" s="120" t="s">
        <v>166</v>
      </c>
      <c r="AT1029" s="127" t="s">
        <v>75</v>
      </c>
      <c r="AU1029" s="127" t="s">
        <v>76</v>
      </c>
      <c r="AY1029" s="120" t="s">
        <v>159</v>
      </c>
      <c r="BK1029" s="128">
        <f>SUM(BK1030:BK1037)</f>
        <v>0</v>
      </c>
    </row>
    <row r="1030" spans="2:65" s="1" customFormat="1" ht="16.5" customHeight="1" x14ac:dyDescent="0.2">
      <c r="B1030" s="32"/>
      <c r="C1030" s="131">
        <v>196</v>
      </c>
      <c r="D1030" s="131" t="s">
        <v>161</v>
      </c>
      <c r="E1030" s="132" t="s">
        <v>1354</v>
      </c>
      <c r="F1030" s="133" t="s">
        <v>1355</v>
      </c>
      <c r="G1030" s="134" t="s">
        <v>494</v>
      </c>
      <c r="H1030" s="135">
        <v>1</v>
      </c>
      <c r="I1030" s="136"/>
      <c r="J1030" s="137">
        <f>ROUND(I1030*H1030,2)</f>
        <v>0</v>
      </c>
      <c r="K1030" s="133" t="s">
        <v>19</v>
      </c>
      <c r="L1030" s="32"/>
      <c r="M1030" s="138" t="s">
        <v>19</v>
      </c>
      <c r="N1030" s="139" t="s">
        <v>47</v>
      </c>
      <c r="P1030" s="140">
        <f>O1030*H1030</f>
        <v>0</v>
      </c>
      <c r="Q1030" s="140">
        <v>0</v>
      </c>
      <c r="R1030" s="140">
        <f>Q1030*H1030</f>
        <v>0</v>
      </c>
      <c r="S1030" s="140">
        <v>0</v>
      </c>
      <c r="T1030" s="141">
        <f>S1030*H1030</f>
        <v>0</v>
      </c>
      <c r="AR1030" s="142" t="s">
        <v>1348</v>
      </c>
      <c r="AT1030" s="142" t="s">
        <v>161</v>
      </c>
      <c r="AU1030" s="142" t="s">
        <v>83</v>
      </c>
      <c r="AY1030" s="17" t="s">
        <v>159</v>
      </c>
      <c r="BE1030" s="143">
        <f>IF(N1030="základní",J1030,0)</f>
        <v>0</v>
      </c>
      <c r="BF1030" s="143">
        <f>IF(N1030="snížená",J1030,0)</f>
        <v>0</v>
      </c>
      <c r="BG1030" s="143">
        <f>IF(N1030="zákl. přenesená",J1030,0)</f>
        <v>0</v>
      </c>
      <c r="BH1030" s="143">
        <f>IF(N1030="sníž. přenesená",J1030,0)</f>
        <v>0</v>
      </c>
      <c r="BI1030" s="143">
        <f>IF(N1030="nulová",J1030,0)</f>
        <v>0</v>
      </c>
      <c r="BJ1030" s="17" t="s">
        <v>83</v>
      </c>
      <c r="BK1030" s="143">
        <f>ROUND(I1030*H1030,2)</f>
        <v>0</v>
      </c>
      <c r="BL1030" s="17" t="s">
        <v>1348</v>
      </c>
      <c r="BM1030" s="142" t="s">
        <v>1356</v>
      </c>
    </row>
    <row r="1031" spans="2:65" s="1" customFormat="1" ht="16.5" customHeight="1" x14ac:dyDescent="0.2">
      <c r="B1031" s="32"/>
      <c r="C1031" s="267">
        <v>197</v>
      </c>
      <c r="D1031" s="267" t="s">
        <v>161</v>
      </c>
      <c r="E1031" s="268" t="s">
        <v>2269</v>
      </c>
      <c r="F1031" s="269" t="s">
        <v>2270</v>
      </c>
      <c r="G1031" s="270" t="s">
        <v>345</v>
      </c>
      <c r="H1031" s="271">
        <v>4</v>
      </c>
      <c r="I1031" s="136"/>
      <c r="J1031" s="272">
        <f>ROUND(I1031*H1031,2)</f>
        <v>0</v>
      </c>
      <c r="K1031" s="269" t="s">
        <v>165</v>
      </c>
      <c r="L1031" s="32"/>
      <c r="M1031" s="138" t="s">
        <v>19</v>
      </c>
      <c r="N1031" s="139" t="s">
        <v>47</v>
      </c>
      <c r="P1031" s="140">
        <f>O1031*H1031</f>
        <v>0</v>
      </c>
      <c r="Q1031" s="140">
        <v>0</v>
      </c>
      <c r="R1031" s="140">
        <f>Q1031*H1031</f>
        <v>0</v>
      </c>
      <c r="S1031" s="140">
        <v>0</v>
      </c>
      <c r="T1031" s="141">
        <f>S1031*H1031</f>
        <v>0</v>
      </c>
      <c r="AR1031" s="142" t="s">
        <v>1348</v>
      </c>
      <c r="AT1031" s="142" t="s">
        <v>161</v>
      </c>
      <c r="AU1031" s="142" t="s">
        <v>83</v>
      </c>
      <c r="AY1031" s="17" t="s">
        <v>159</v>
      </c>
      <c r="BE1031" s="143">
        <f>IF(N1031="základní",J1031,0)</f>
        <v>0</v>
      </c>
      <c r="BF1031" s="143">
        <f>IF(N1031="snížená",J1031,0)</f>
        <v>0</v>
      </c>
      <c r="BG1031" s="143">
        <f>IF(N1031="zákl. přenesená",J1031,0)</f>
        <v>0</v>
      </c>
      <c r="BH1031" s="143">
        <f>IF(N1031="sníž. přenesená",J1031,0)</f>
        <v>0</v>
      </c>
      <c r="BI1031" s="143">
        <f>IF(N1031="nulová",J1031,0)</f>
        <v>0</v>
      </c>
      <c r="BJ1031" s="17" t="s">
        <v>83</v>
      </c>
      <c r="BK1031" s="143">
        <f>ROUND(I1031*H1031,2)</f>
        <v>0</v>
      </c>
      <c r="BL1031" s="17" t="s">
        <v>1348</v>
      </c>
      <c r="BM1031" s="142" t="s">
        <v>1356</v>
      </c>
    </row>
    <row r="1032" spans="2:65" s="1" customFormat="1" ht="16.5" customHeight="1" x14ac:dyDescent="0.2">
      <c r="B1032" s="32"/>
      <c r="C1032" s="170">
        <v>198</v>
      </c>
      <c r="D1032" s="170" t="s">
        <v>467</v>
      </c>
      <c r="E1032" s="171" t="s">
        <v>1358</v>
      </c>
      <c r="F1032" s="172" t="s">
        <v>1359</v>
      </c>
      <c r="G1032" s="173" t="s">
        <v>345</v>
      </c>
      <c r="H1032" s="174">
        <v>3</v>
      </c>
      <c r="I1032" s="175"/>
      <c r="J1032" s="176">
        <f>ROUND(I1032*H1032,2)</f>
        <v>0</v>
      </c>
      <c r="K1032" s="172" t="s">
        <v>165</v>
      </c>
      <c r="L1032" s="177"/>
      <c r="M1032" s="178" t="s">
        <v>19</v>
      </c>
      <c r="N1032" s="179" t="s">
        <v>47</v>
      </c>
      <c r="P1032" s="140">
        <f>O1032*H1032</f>
        <v>0</v>
      </c>
      <c r="Q1032" s="140">
        <v>1.2E-2</v>
      </c>
      <c r="R1032" s="140">
        <f>Q1032*H1032</f>
        <v>3.6000000000000004E-2</v>
      </c>
      <c r="S1032" s="140">
        <v>0</v>
      </c>
      <c r="T1032" s="141">
        <f>S1032*H1032</f>
        <v>0</v>
      </c>
      <c r="AR1032" s="142" t="s">
        <v>1348</v>
      </c>
      <c r="AT1032" s="142" t="s">
        <v>467</v>
      </c>
      <c r="AU1032" s="142" t="s">
        <v>83</v>
      </c>
      <c r="AY1032" s="17" t="s">
        <v>159</v>
      </c>
      <c r="BE1032" s="143">
        <f>IF(N1032="základní",J1032,0)</f>
        <v>0</v>
      </c>
      <c r="BF1032" s="143">
        <f>IF(N1032="snížená",J1032,0)</f>
        <v>0</v>
      </c>
      <c r="BG1032" s="143">
        <f>IF(N1032="zákl. přenesená",J1032,0)</f>
        <v>0</v>
      </c>
      <c r="BH1032" s="143">
        <f>IF(N1032="sníž. přenesená",J1032,0)</f>
        <v>0</v>
      </c>
      <c r="BI1032" s="143">
        <f>IF(N1032="nulová",J1032,0)</f>
        <v>0</v>
      </c>
      <c r="BJ1032" s="17" t="s">
        <v>83</v>
      </c>
      <c r="BK1032" s="143">
        <f>ROUND(I1032*H1032,2)</f>
        <v>0</v>
      </c>
      <c r="BL1032" s="17" t="s">
        <v>1348</v>
      </c>
      <c r="BM1032" s="142" t="s">
        <v>1360</v>
      </c>
    </row>
    <row r="1033" spans="2:65" s="1" customFormat="1" x14ac:dyDescent="0.2">
      <c r="B1033" s="32"/>
      <c r="C1033" s="1" t="s">
        <v>19</v>
      </c>
      <c r="D1033" s="144" t="s">
        <v>168</v>
      </c>
      <c r="F1033" s="145" t="s">
        <v>1361</v>
      </c>
      <c r="I1033" s="146"/>
      <c r="L1033" s="32"/>
      <c r="M1033" s="147"/>
      <c r="T1033" s="51"/>
      <c r="AT1033" s="17" t="s">
        <v>168</v>
      </c>
      <c r="AU1033" s="17" t="s">
        <v>83</v>
      </c>
    </row>
    <row r="1034" spans="2:65" s="1" customFormat="1" ht="19.2" x14ac:dyDescent="0.2">
      <c r="B1034" s="32"/>
      <c r="C1034" s="1" t="s">
        <v>19</v>
      </c>
      <c r="D1034" s="149" t="s">
        <v>189</v>
      </c>
      <c r="F1034" s="169" t="s">
        <v>1362</v>
      </c>
      <c r="I1034" s="146"/>
      <c r="L1034" s="32"/>
      <c r="M1034" s="147"/>
      <c r="T1034" s="51"/>
      <c r="AT1034" s="17" t="s">
        <v>189</v>
      </c>
      <c r="AU1034" s="17" t="s">
        <v>83</v>
      </c>
    </row>
    <row r="1035" spans="2:65" s="1" customFormat="1" ht="16.5" customHeight="1" x14ac:dyDescent="0.2">
      <c r="B1035" s="32"/>
      <c r="C1035" s="170">
        <v>199</v>
      </c>
      <c r="D1035" s="170" t="s">
        <v>467</v>
      </c>
      <c r="E1035" s="171" t="s">
        <v>1363</v>
      </c>
      <c r="F1035" s="172" t="s">
        <v>1364</v>
      </c>
      <c r="G1035" s="173" t="s">
        <v>345</v>
      </c>
      <c r="H1035" s="174">
        <v>1</v>
      </c>
      <c r="I1035" s="175"/>
      <c r="J1035" s="176">
        <f>ROUND(I1035*H1035,2)</f>
        <v>0</v>
      </c>
      <c r="K1035" s="172" t="s">
        <v>19</v>
      </c>
      <c r="L1035" s="177"/>
      <c r="M1035" s="178" t="s">
        <v>19</v>
      </c>
      <c r="N1035" s="179" t="s">
        <v>47</v>
      </c>
      <c r="P1035" s="140">
        <f>O1035*H1035</f>
        <v>0</v>
      </c>
      <c r="Q1035" s="140">
        <v>0.01</v>
      </c>
      <c r="R1035" s="140">
        <f>Q1035*H1035</f>
        <v>0.01</v>
      </c>
      <c r="S1035" s="140">
        <v>0</v>
      </c>
      <c r="T1035" s="141">
        <f>S1035*H1035</f>
        <v>0</v>
      </c>
      <c r="AR1035" s="142" t="s">
        <v>1348</v>
      </c>
      <c r="AT1035" s="142" t="s">
        <v>467</v>
      </c>
      <c r="AU1035" s="142" t="s">
        <v>83</v>
      </c>
      <c r="AY1035" s="17" t="s">
        <v>159</v>
      </c>
      <c r="BE1035" s="143">
        <f>IF(N1035="základní",J1035,0)</f>
        <v>0</v>
      </c>
      <c r="BF1035" s="143">
        <f>IF(N1035="snížená",J1035,0)</f>
        <v>0</v>
      </c>
      <c r="BG1035" s="143">
        <f>IF(N1035="zákl. přenesená",J1035,0)</f>
        <v>0</v>
      </c>
      <c r="BH1035" s="143">
        <f>IF(N1035="sníž. přenesená",J1035,0)</f>
        <v>0</v>
      </c>
      <c r="BI1035" s="143">
        <f>IF(N1035="nulová",J1035,0)</f>
        <v>0</v>
      </c>
      <c r="BJ1035" s="17" t="s">
        <v>83</v>
      </c>
      <c r="BK1035" s="143">
        <f>ROUND(I1035*H1035,2)</f>
        <v>0</v>
      </c>
      <c r="BL1035" s="17" t="s">
        <v>1348</v>
      </c>
      <c r="BM1035" s="142" t="s">
        <v>1365</v>
      </c>
    </row>
    <row r="1036" spans="2:65" s="1" customFormat="1" ht="19.2" x14ac:dyDescent="0.2">
      <c r="B1036" s="32"/>
      <c r="C1036" s="1" t="s">
        <v>19</v>
      </c>
      <c r="D1036" s="149" t="s">
        <v>189</v>
      </c>
      <c r="F1036" s="169" t="s">
        <v>1362</v>
      </c>
      <c r="I1036" s="146"/>
      <c r="L1036" s="32"/>
      <c r="M1036" s="147"/>
      <c r="T1036" s="51"/>
      <c r="AT1036" s="17" t="s">
        <v>189</v>
      </c>
      <c r="AU1036" s="17" t="s">
        <v>83</v>
      </c>
    </row>
    <row r="1037" spans="2:65" s="1" customFormat="1" ht="16.5" customHeight="1" x14ac:dyDescent="0.2">
      <c r="B1037" s="32"/>
      <c r="C1037" s="131">
        <v>200</v>
      </c>
      <c r="D1037" s="131" t="s">
        <v>161</v>
      </c>
      <c r="E1037" s="132" t="s">
        <v>1367</v>
      </c>
      <c r="F1037" s="133" t="s">
        <v>1368</v>
      </c>
      <c r="G1037" s="134" t="s">
        <v>494</v>
      </c>
      <c r="H1037" s="135">
        <v>1</v>
      </c>
      <c r="I1037" s="136"/>
      <c r="J1037" s="137">
        <f>ROUND(I1037*H1037,2)</f>
        <v>0</v>
      </c>
      <c r="K1037" s="133" t="s">
        <v>19</v>
      </c>
      <c r="L1037" s="32"/>
      <c r="M1037" s="180" t="s">
        <v>19</v>
      </c>
      <c r="N1037" s="181" t="s">
        <v>47</v>
      </c>
      <c r="O1037" s="182"/>
      <c r="P1037" s="183">
        <f>O1037*H1037</f>
        <v>0</v>
      </c>
      <c r="Q1037" s="183">
        <v>0</v>
      </c>
      <c r="R1037" s="183">
        <f>Q1037*H1037</f>
        <v>0</v>
      </c>
      <c r="S1037" s="183">
        <v>0</v>
      </c>
      <c r="T1037" s="184">
        <f>S1037*H1037</f>
        <v>0</v>
      </c>
      <c r="AR1037" s="142" t="s">
        <v>1348</v>
      </c>
      <c r="AT1037" s="142" t="s">
        <v>161</v>
      </c>
      <c r="AU1037" s="142" t="s">
        <v>83</v>
      </c>
      <c r="AY1037" s="17" t="s">
        <v>159</v>
      </c>
      <c r="BE1037" s="143">
        <f>IF(N1037="základní",J1037,0)</f>
        <v>0</v>
      </c>
      <c r="BF1037" s="143">
        <f>IF(N1037="snížená",J1037,0)</f>
        <v>0</v>
      </c>
      <c r="BG1037" s="143">
        <f>IF(N1037="zákl. přenesená",J1037,0)</f>
        <v>0</v>
      </c>
      <c r="BH1037" s="143">
        <f>IF(N1037="sníž. přenesená",J1037,0)</f>
        <v>0</v>
      </c>
      <c r="BI1037" s="143">
        <f>IF(N1037="nulová",J1037,0)</f>
        <v>0</v>
      </c>
      <c r="BJ1037" s="17" t="s">
        <v>83</v>
      </c>
      <c r="BK1037" s="143">
        <f>ROUND(I1037*H1037,2)</f>
        <v>0</v>
      </c>
      <c r="BL1037" s="17" t="s">
        <v>1348</v>
      </c>
      <c r="BM1037" s="142" t="s">
        <v>1369</v>
      </c>
    </row>
    <row r="1038" spans="2:65" s="1" customFormat="1" ht="6.9" customHeight="1" x14ac:dyDescent="0.2">
      <c r="B1038" s="40"/>
      <c r="C1038" s="41"/>
      <c r="D1038" s="41"/>
      <c r="E1038" s="41"/>
      <c r="F1038" s="41"/>
      <c r="G1038" s="41"/>
      <c r="H1038" s="41"/>
      <c r="I1038" s="41"/>
      <c r="J1038" s="41"/>
      <c r="K1038" s="41"/>
      <c r="L1038" s="32"/>
    </row>
  </sheetData>
  <sheetProtection algorithmName="SHA-512" hashValue="MSDSaFUfMLu5zlH+2ydOeiayCGXEtFesZUj1axqmVpmn/mWE8y3H9ahYF9IThTiczxG9/7tu0IPnWoYUZeT+Tg==" saltValue="R8c4LeG8OpiYuF82L+s2tg==" spinCount="100000" sheet="1" formatColumns="0" formatRows="0" autoFilter="0"/>
  <autoFilter ref="C107:K1037" xr:uid="{00000000-0009-0000-0000-000001000000}"/>
  <mergeCells count="12">
    <mergeCell ref="E100:H100"/>
    <mergeCell ref="L2:V2"/>
    <mergeCell ref="E50:H50"/>
    <mergeCell ref="E52:H52"/>
    <mergeCell ref="E54:H54"/>
    <mergeCell ref="E96:H96"/>
    <mergeCell ref="E98:H98"/>
    <mergeCell ref="E7:H7"/>
    <mergeCell ref="E9:H9"/>
    <mergeCell ref="E11:H11"/>
    <mergeCell ref="E20:H20"/>
    <mergeCell ref="E29:H29"/>
  </mergeCells>
  <hyperlinks>
    <hyperlink ref="F112" r:id="rId1" xr:uid="{00000000-0004-0000-0100-000000000000}"/>
    <hyperlink ref="F114" r:id="rId2" xr:uid="{00000000-0004-0000-0100-000001000000}"/>
    <hyperlink ref="F122" r:id="rId3" xr:uid="{00000000-0004-0000-0100-000002000000}"/>
    <hyperlink ref="F124" r:id="rId4" xr:uid="{00000000-0004-0000-0100-000003000000}"/>
    <hyperlink ref="F127" r:id="rId5" xr:uid="{00000000-0004-0000-0100-000004000000}"/>
    <hyperlink ref="F129" r:id="rId6" xr:uid="{00000000-0004-0000-0100-000005000000}"/>
    <hyperlink ref="F132" r:id="rId7" xr:uid="{00000000-0004-0000-0100-000006000000}"/>
    <hyperlink ref="F134" r:id="rId8" xr:uid="{00000000-0004-0000-0100-000007000000}"/>
    <hyperlink ref="F137" r:id="rId9" xr:uid="{00000000-0004-0000-0100-000008000000}"/>
    <hyperlink ref="F142" r:id="rId10" xr:uid="{00000000-0004-0000-0100-000009000000}"/>
    <hyperlink ref="F151" r:id="rId11" xr:uid="{00000000-0004-0000-0100-00000A000000}"/>
    <hyperlink ref="F157" r:id="rId12" xr:uid="{00000000-0004-0000-0100-00000B000000}"/>
    <hyperlink ref="F163" r:id="rId13" xr:uid="{00000000-0004-0000-0100-00000C000000}"/>
    <hyperlink ref="F168" r:id="rId14" xr:uid="{00000000-0004-0000-0100-00000D000000}"/>
    <hyperlink ref="F174" r:id="rId15" xr:uid="{00000000-0004-0000-0100-00000E000000}"/>
    <hyperlink ref="F180" r:id="rId16" xr:uid="{00000000-0004-0000-0100-00000F000000}"/>
    <hyperlink ref="F183" r:id="rId17" xr:uid="{00000000-0004-0000-0100-000010000000}"/>
    <hyperlink ref="F189" r:id="rId18" xr:uid="{00000000-0004-0000-0100-000011000000}"/>
    <hyperlink ref="F196" r:id="rId19" xr:uid="{00000000-0004-0000-0100-000012000000}"/>
    <hyperlink ref="F203" r:id="rId20" xr:uid="{00000000-0004-0000-0100-000013000000}"/>
    <hyperlink ref="F221" r:id="rId21" xr:uid="{00000000-0004-0000-0100-000014000000}"/>
    <hyperlink ref="F232" r:id="rId22" xr:uid="{00000000-0004-0000-0100-000015000000}"/>
    <hyperlink ref="F244" r:id="rId23" xr:uid="{00000000-0004-0000-0100-000016000000}"/>
    <hyperlink ref="F256" r:id="rId24" xr:uid="{00000000-0004-0000-0100-000017000000}"/>
    <hyperlink ref="F258" r:id="rId25" xr:uid="{00000000-0004-0000-0100-000018000000}"/>
    <hyperlink ref="F263" r:id="rId26" xr:uid="{00000000-0004-0000-0100-000019000000}"/>
    <hyperlink ref="F270" r:id="rId27" xr:uid="{00000000-0004-0000-0100-00001A000000}"/>
    <hyperlink ref="F276" r:id="rId28" xr:uid="{00000000-0004-0000-0100-00001B000000}"/>
    <hyperlink ref="F282" r:id="rId29" xr:uid="{00000000-0004-0000-0100-00001C000000}"/>
    <hyperlink ref="F288" r:id="rId30" xr:uid="{00000000-0004-0000-0100-00001D000000}"/>
    <hyperlink ref="F294" r:id="rId31" xr:uid="{00000000-0004-0000-0100-00001E000000}"/>
    <hyperlink ref="F301" r:id="rId32" xr:uid="{00000000-0004-0000-0100-00001F000000}"/>
    <hyperlink ref="F312" r:id="rId33" xr:uid="{00000000-0004-0000-0100-000020000000}"/>
    <hyperlink ref="F321" r:id="rId34" xr:uid="{00000000-0004-0000-0100-000021000000}"/>
    <hyperlink ref="F327" r:id="rId35" xr:uid="{00000000-0004-0000-0100-000022000000}"/>
    <hyperlink ref="F336" r:id="rId36" xr:uid="{00000000-0004-0000-0100-000023000000}"/>
    <hyperlink ref="F338" r:id="rId37" xr:uid="{00000000-0004-0000-0100-000024000000}"/>
    <hyperlink ref="F344" r:id="rId38" xr:uid="{00000000-0004-0000-0100-000025000000}"/>
    <hyperlink ref="F346" r:id="rId39" xr:uid="{00000000-0004-0000-0100-000026000000}"/>
    <hyperlink ref="F348" r:id="rId40" xr:uid="{00000000-0004-0000-0100-000027000000}"/>
    <hyperlink ref="F355" r:id="rId41" xr:uid="{00000000-0004-0000-0100-000028000000}"/>
    <hyperlink ref="F370" r:id="rId42" xr:uid="{00000000-0004-0000-0100-000029000000}"/>
    <hyperlink ref="F372" r:id="rId43" xr:uid="{00000000-0004-0000-0100-00002A000000}"/>
    <hyperlink ref="F380" r:id="rId44" xr:uid="{00000000-0004-0000-0100-00002B000000}"/>
    <hyperlink ref="F383" r:id="rId45" xr:uid="{00000000-0004-0000-0100-00002C000000}"/>
    <hyperlink ref="F387" r:id="rId46" xr:uid="{00000000-0004-0000-0100-00002D000000}"/>
    <hyperlink ref="F392" r:id="rId47" xr:uid="{00000000-0004-0000-0100-00002E000000}"/>
    <hyperlink ref="F396" r:id="rId48" xr:uid="{00000000-0004-0000-0100-00002F000000}"/>
    <hyperlink ref="F398" r:id="rId49" xr:uid="{00000000-0004-0000-0100-000030000000}"/>
    <hyperlink ref="F403" r:id="rId50" xr:uid="{00000000-0004-0000-0100-000031000000}"/>
    <hyperlink ref="F407" r:id="rId51" xr:uid="{00000000-0004-0000-0100-000032000000}"/>
    <hyperlink ref="F420" r:id="rId52" xr:uid="{00000000-0004-0000-0100-000033000000}"/>
    <hyperlink ref="F422" r:id="rId53" xr:uid="{00000000-0004-0000-0100-000034000000}"/>
    <hyperlink ref="F436" r:id="rId54" xr:uid="{00000000-0004-0000-0100-000035000000}"/>
    <hyperlink ref="F445" r:id="rId55" xr:uid="{00000000-0004-0000-0100-000036000000}"/>
    <hyperlink ref="F447" r:id="rId56" xr:uid="{00000000-0004-0000-0100-000037000000}"/>
    <hyperlink ref="F449" r:id="rId57" xr:uid="{00000000-0004-0000-0100-000038000000}"/>
    <hyperlink ref="F458" r:id="rId58" xr:uid="{00000000-0004-0000-0100-000039000000}"/>
    <hyperlink ref="F460" r:id="rId59" xr:uid="{00000000-0004-0000-0100-00003A000000}"/>
    <hyperlink ref="F471" r:id="rId60" xr:uid="{00000000-0004-0000-0100-00003B000000}"/>
    <hyperlink ref="F473" r:id="rId61" xr:uid="{00000000-0004-0000-0100-00003C000000}"/>
    <hyperlink ref="F475" r:id="rId62" xr:uid="{00000000-0004-0000-0100-00003D000000}"/>
    <hyperlink ref="F477" r:id="rId63" xr:uid="{00000000-0004-0000-0100-00003E000000}"/>
    <hyperlink ref="F479" r:id="rId64" xr:uid="{00000000-0004-0000-0100-00003F000000}"/>
    <hyperlink ref="F482" r:id="rId65" xr:uid="{00000000-0004-0000-0100-000040000000}"/>
    <hyperlink ref="F484" r:id="rId66" xr:uid="{00000000-0004-0000-0100-000041000000}"/>
    <hyperlink ref="F486" r:id="rId67" xr:uid="{00000000-0004-0000-0100-000042000000}"/>
    <hyperlink ref="F488" r:id="rId68" xr:uid="{00000000-0004-0000-0100-000043000000}"/>
    <hyperlink ref="F491" r:id="rId69" xr:uid="{00000000-0004-0000-0100-000044000000}"/>
    <hyperlink ref="F493" r:id="rId70" xr:uid="{00000000-0004-0000-0100-000045000000}"/>
    <hyperlink ref="F500" r:id="rId71" xr:uid="{00000000-0004-0000-0100-000046000000}"/>
    <hyperlink ref="F506" r:id="rId72" xr:uid="{00000000-0004-0000-0100-000047000000}"/>
    <hyperlink ref="F511" r:id="rId73" xr:uid="{00000000-0004-0000-0100-000048000000}"/>
    <hyperlink ref="F517" r:id="rId74" xr:uid="{00000000-0004-0000-0100-000049000000}"/>
    <hyperlink ref="F533" r:id="rId75" xr:uid="{00000000-0004-0000-0100-00004A000000}"/>
    <hyperlink ref="F543" r:id="rId76" xr:uid="{00000000-0004-0000-0100-00004B000000}"/>
    <hyperlink ref="F552" r:id="rId77" xr:uid="{00000000-0004-0000-0100-00004C000000}"/>
    <hyperlink ref="F558" r:id="rId78" xr:uid="{00000000-0004-0000-0100-00004D000000}"/>
    <hyperlink ref="F567" r:id="rId79" xr:uid="{00000000-0004-0000-0100-00004E000000}"/>
    <hyperlink ref="F582" r:id="rId80" xr:uid="{00000000-0004-0000-0100-00004F000000}"/>
    <hyperlink ref="F586" r:id="rId81" xr:uid="{00000000-0004-0000-0100-000050000000}"/>
    <hyperlink ref="F592" r:id="rId82" xr:uid="{00000000-0004-0000-0100-000051000000}"/>
    <hyperlink ref="F598" r:id="rId83" xr:uid="{00000000-0004-0000-0100-000052000000}"/>
    <hyperlink ref="F604" r:id="rId84" xr:uid="{00000000-0004-0000-0100-000053000000}"/>
    <hyperlink ref="F610" r:id="rId85" xr:uid="{00000000-0004-0000-0100-000054000000}"/>
    <hyperlink ref="F616" r:id="rId86" xr:uid="{00000000-0004-0000-0100-000055000000}"/>
    <hyperlink ref="F622" r:id="rId87" xr:uid="{00000000-0004-0000-0100-000056000000}"/>
    <hyperlink ref="F628" r:id="rId88" xr:uid="{00000000-0004-0000-0100-000057000000}"/>
    <hyperlink ref="F634" r:id="rId89" xr:uid="{00000000-0004-0000-0100-000058000000}"/>
    <hyperlink ref="F640" r:id="rId90" xr:uid="{00000000-0004-0000-0100-000059000000}"/>
    <hyperlink ref="F649" r:id="rId91" xr:uid="{00000000-0004-0000-0100-00005A000000}"/>
    <hyperlink ref="F657" r:id="rId92" xr:uid="{00000000-0004-0000-0100-00005B000000}"/>
    <hyperlink ref="F663" r:id="rId93" xr:uid="{00000000-0004-0000-0100-00005C000000}"/>
    <hyperlink ref="F672" r:id="rId94" xr:uid="{00000000-0004-0000-0100-00005D000000}"/>
    <hyperlink ref="F679" r:id="rId95" xr:uid="{00000000-0004-0000-0100-00005E000000}"/>
    <hyperlink ref="F681" r:id="rId96" xr:uid="{00000000-0004-0000-0100-00005F000000}"/>
    <hyperlink ref="F683" r:id="rId97" xr:uid="{00000000-0004-0000-0100-000060000000}"/>
    <hyperlink ref="F685" r:id="rId98" xr:uid="{00000000-0004-0000-0100-000061000000}"/>
    <hyperlink ref="F688" r:id="rId99" xr:uid="{00000000-0004-0000-0100-000062000000}"/>
    <hyperlink ref="F691" r:id="rId100" xr:uid="{00000000-0004-0000-0100-000063000000}"/>
    <hyperlink ref="F695" r:id="rId101" xr:uid="{00000000-0004-0000-0100-000064000000}"/>
    <hyperlink ref="F703" r:id="rId102" xr:uid="{00000000-0004-0000-0100-000065000000}"/>
    <hyperlink ref="F715" r:id="rId103" xr:uid="{00000000-0004-0000-0100-000066000000}"/>
    <hyperlink ref="F723" r:id="rId104" xr:uid="{00000000-0004-0000-0100-000067000000}"/>
    <hyperlink ref="F725" r:id="rId105" xr:uid="{00000000-0004-0000-0100-000068000000}"/>
    <hyperlink ref="F728" r:id="rId106" xr:uid="{00000000-0004-0000-0100-000069000000}"/>
    <hyperlink ref="F730" r:id="rId107" xr:uid="{00000000-0004-0000-0100-00006A000000}"/>
    <hyperlink ref="F732" r:id="rId108" xr:uid="{00000000-0004-0000-0100-00006B000000}"/>
    <hyperlink ref="F734" r:id="rId109" xr:uid="{00000000-0004-0000-0100-00006C000000}"/>
    <hyperlink ref="F736" r:id="rId110" xr:uid="{00000000-0004-0000-0100-00006D000000}"/>
    <hyperlink ref="F738" r:id="rId111" xr:uid="{00000000-0004-0000-0100-00006E000000}"/>
    <hyperlink ref="F741" r:id="rId112" xr:uid="{00000000-0004-0000-0100-00006F000000}"/>
    <hyperlink ref="F747" r:id="rId113" xr:uid="{00000000-0004-0000-0100-000070000000}"/>
    <hyperlink ref="F753" r:id="rId114" xr:uid="{00000000-0004-0000-0100-000071000000}"/>
    <hyperlink ref="F755" r:id="rId115" xr:uid="{00000000-0004-0000-0100-000072000000}"/>
    <hyperlink ref="F761" r:id="rId116" xr:uid="{00000000-0004-0000-0100-000073000000}"/>
    <hyperlink ref="F767" r:id="rId117" xr:uid="{00000000-0004-0000-0100-000074000000}"/>
    <hyperlink ref="F776" r:id="rId118" xr:uid="{00000000-0004-0000-0100-000075000000}"/>
    <hyperlink ref="F782" r:id="rId119" xr:uid="{00000000-0004-0000-0100-000076000000}"/>
    <hyperlink ref="F784" r:id="rId120" xr:uid="{00000000-0004-0000-0100-000077000000}"/>
    <hyperlink ref="F787" r:id="rId121" xr:uid="{00000000-0004-0000-0100-000078000000}"/>
    <hyperlink ref="F789" r:id="rId122" xr:uid="{00000000-0004-0000-0100-000079000000}"/>
    <hyperlink ref="F791" r:id="rId123" xr:uid="{00000000-0004-0000-0100-00007A000000}"/>
    <hyperlink ref="F794" r:id="rId124" xr:uid="{00000000-0004-0000-0100-00007B000000}"/>
    <hyperlink ref="F801" r:id="rId125" xr:uid="{00000000-0004-0000-0100-00007C000000}"/>
    <hyperlink ref="F807" r:id="rId126" xr:uid="{00000000-0004-0000-0100-00007D000000}"/>
    <hyperlink ref="F811" r:id="rId127" xr:uid="{00000000-0004-0000-0100-00007E000000}"/>
    <hyperlink ref="F813" r:id="rId128" xr:uid="{00000000-0004-0000-0100-00007F000000}"/>
    <hyperlink ref="F815" r:id="rId129" xr:uid="{00000000-0004-0000-0100-000080000000}"/>
    <hyperlink ref="F817" r:id="rId130" xr:uid="{00000000-0004-0000-0100-000081000000}"/>
    <hyperlink ref="F819" r:id="rId131" xr:uid="{00000000-0004-0000-0100-000082000000}"/>
    <hyperlink ref="F821" r:id="rId132" xr:uid="{00000000-0004-0000-0100-000083000000}"/>
    <hyperlink ref="F823" r:id="rId133" xr:uid="{00000000-0004-0000-0100-000084000000}"/>
    <hyperlink ref="F826" r:id="rId134" xr:uid="{00000000-0004-0000-0100-000085000000}"/>
    <hyperlink ref="F829" r:id="rId135" xr:uid="{00000000-0004-0000-0100-000086000000}"/>
    <hyperlink ref="F831" r:id="rId136" xr:uid="{00000000-0004-0000-0100-000087000000}"/>
    <hyperlink ref="F833" r:id="rId137" xr:uid="{00000000-0004-0000-0100-000088000000}"/>
    <hyperlink ref="F836" r:id="rId138" xr:uid="{00000000-0004-0000-0100-000089000000}"/>
    <hyperlink ref="F838" r:id="rId139" xr:uid="{00000000-0004-0000-0100-00008A000000}"/>
    <hyperlink ref="F840" r:id="rId140" xr:uid="{00000000-0004-0000-0100-00008B000000}"/>
    <hyperlink ref="F842" r:id="rId141" xr:uid="{00000000-0004-0000-0100-00008C000000}"/>
    <hyperlink ref="F844" r:id="rId142" xr:uid="{00000000-0004-0000-0100-00008D000000}"/>
    <hyperlink ref="F847" r:id="rId143" xr:uid="{00000000-0004-0000-0100-00008E000000}"/>
    <hyperlink ref="F853" r:id="rId144" xr:uid="{00000000-0004-0000-0100-00008F000000}"/>
    <hyperlink ref="F856" r:id="rId145" xr:uid="{00000000-0004-0000-0100-000090000000}"/>
    <hyperlink ref="F858" r:id="rId146" xr:uid="{00000000-0004-0000-0100-000091000000}"/>
    <hyperlink ref="F860" r:id="rId147" xr:uid="{00000000-0004-0000-0100-000092000000}"/>
    <hyperlink ref="F863" r:id="rId148" xr:uid="{00000000-0004-0000-0100-000093000000}"/>
    <hyperlink ref="F865" r:id="rId149" xr:uid="{00000000-0004-0000-0100-000094000000}"/>
    <hyperlink ref="F867" r:id="rId150" xr:uid="{00000000-0004-0000-0100-000095000000}"/>
    <hyperlink ref="F871" r:id="rId151" xr:uid="{00000000-0004-0000-0100-000096000000}"/>
    <hyperlink ref="F882" r:id="rId152" xr:uid="{00000000-0004-0000-0100-000097000000}"/>
    <hyperlink ref="F885" r:id="rId153" xr:uid="{00000000-0004-0000-0100-000098000000}"/>
    <hyperlink ref="F896" r:id="rId154" xr:uid="{00000000-0004-0000-0100-000099000000}"/>
    <hyperlink ref="F908" r:id="rId155" xr:uid="{00000000-0004-0000-0100-00009A000000}"/>
    <hyperlink ref="F911" r:id="rId156" xr:uid="{00000000-0004-0000-0100-00009B000000}"/>
    <hyperlink ref="F917" r:id="rId157" xr:uid="{00000000-0004-0000-0100-00009C000000}"/>
    <hyperlink ref="F919" r:id="rId158" xr:uid="{00000000-0004-0000-0100-00009D000000}"/>
    <hyperlink ref="F921" r:id="rId159" xr:uid="{00000000-0004-0000-0100-00009E000000}"/>
    <hyperlink ref="F924" r:id="rId160" xr:uid="{00000000-0004-0000-0100-00009F000000}"/>
    <hyperlink ref="F926" r:id="rId161" xr:uid="{00000000-0004-0000-0100-0000A0000000}"/>
    <hyperlink ref="F928" r:id="rId162" xr:uid="{00000000-0004-0000-0100-0000A1000000}"/>
    <hyperlink ref="F934" r:id="rId163" xr:uid="{00000000-0004-0000-0100-0000A2000000}"/>
    <hyperlink ref="F941" r:id="rId164" xr:uid="{00000000-0004-0000-0100-0000A3000000}"/>
    <hyperlink ref="F947" r:id="rId165" xr:uid="{00000000-0004-0000-0100-0000A4000000}"/>
    <hyperlink ref="F950" r:id="rId166" xr:uid="{00000000-0004-0000-0100-0000A5000000}"/>
    <hyperlink ref="F956" r:id="rId167" xr:uid="{00000000-0004-0000-0100-0000A6000000}"/>
    <hyperlink ref="F962" r:id="rId168" xr:uid="{00000000-0004-0000-0100-0000A7000000}"/>
    <hyperlink ref="F968" r:id="rId169" xr:uid="{00000000-0004-0000-0100-0000A8000000}"/>
    <hyperlink ref="F970" r:id="rId170" xr:uid="{00000000-0004-0000-0100-0000A9000000}"/>
    <hyperlink ref="F972" r:id="rId171" xr:uid="{00000000-0004-0000-0100-0000AA000000}"/>
    <hyperlink ref="F975" r:id="rId172" xr:uid="{00000000-0004-0000-0100-0000AB000000}"/>
    <hyperlink ref="F977" r:id="rId173" xr:uid="{00000000-0004-0000-0100-0000AC000000}"/>
    <hyperlink ref="F979" r:id="rId174" xr:uid="{00000000-0004-0000-0100-0000AD000000}"/>
    <hyperlink ref="F981" r:id="rId175" xr:uid="{00000000-0004-0000-0100-0000AE000000}"/>
    <hyperlink ref="F983" r:id="rId176" xr:uid="{00000000-0004-0000-0100-0000AF000000}"/>
    <hyperlink ref="F989" r:id="rId177" xr:uid="{00000000-0004-0000-0100-0000B0000000}"/>
    <hyperlink ref="F991" r:id="rId178" xr:uid="{00000000-0004-0000-0100-0000B1000000}"/>
    <hyperlink ref="F997" r:id="rId179" xr:uid="{00000000-0004-0000-0100-0000B2000000}"/>
    <hyperlink ref="F999" r:id="rId180" xr:uid="{00000000-0004-0000-0100-0000B3000000}"/>
    <hyperlink ref="F1001" r:id="rId181" xr:uid="{00000000-0004-0000-0100-0000B4000000}"/>
    <hyperlink ref="F1004" r:id="rId182" xr:uid="{00000000-0004-0000-0100-0000B5000000}"/>
    <hyperlink ref="F1006" r:id="rId183" xr:uid="{00000000-0004-0000-0100-0000B6000000}"/>
    <hyperlink ref="F1027" r:id="rId184" xr:uid="{00000000-0004-0000-0100-0000B7000000}"/>
    <hyperlink ref="F1033" r:id="rId185" xr:uid="{00000000-0004-0000-0100-0000B8000000}"/>
    <hyperlink ref="F120" r:id="rId186" xr:uid="{C7C64D61-FD01-4B89-9835-63E46122A325}"/>
  </hyperlinks>
  <pageMargins left="0.39374999999999999" right="0.39374999999999999" top="0.39374999999999999" bottom="0.39374999999999999" header="0" footer="0"/>
  <pageSetup paperSize="9" scale="84" fitToHeight="100" orientation="landscape" blackAndWhite="1" r:id="rId187"/>
  <headerFooter>
    <oddFooter>&amp;CStrana &amp;P z &amp;N</oddFooter>
  </headerFooter>
  <drawing r:id="rId18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32"/>
  <sheetViews>
    <sheetView showGridLines="0" tabSelected="1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7" t="s">
        <v>93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" customHeight="1" x14ac:dyDescent="0.2">
      <c r="B4" s="20"/>
      <c r="D4" s="21" t="s">
        <v>112</v>
      </c>
      <c r="L4" s="20"/>
      <c r="M4" s="88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16" t="str">
        <f>'Rekapitulace stavby'!K6</f>
        <v>Archiv městské části Praha 5, Štefánikova 17, 150 00 Praha 5</v>
      </c>
      <c r="F7" s="317"/>
      <c r="G7" s="317"/>
      <c r="H7" s="317"/>
      <c r="L7" s="20"/>
    </row>
    <row r="8" spans="2:46" ht="12" customHeight="1" x14ac:dyDescent="0.2">
      <c r="B8" s="20"/>
      <c r="D8" s="27" t="s">
        <v>113</v>
      </c>
      <c r="L8" s="20"/>
    </row>
    <row r="9" spans="2:46" s="1" customFormat="1" ht="16.5" customHeight="1" x14ac:dyDescent="0.2">
      <c r="B9" s="32"/>
      <c r="E9" s="316" t="s">
        <v>114</v>
      </c>
      <c r="F9" s="315"/>
      <c r="G9" s="315"/>
      <c r="H9" s="315"/>
      <c r="L9" s="32"/>
    </row>
    <row r="10" spans="2:46" s="1" customFormat="1" ht="12" customHeight="1" x14ac:dyDescent="0.2">
      <c r="B10" s="32"/>
      <c r="D10" s="27" t="s">
        <v>115</v>
      </c>
      <c r="L10" s="32"/>
    </row>
    <row r="11" spans="2:46" s="1" customFormat="1" ht="16.5" customHeight="1" x14ac:dyDescent="0.2">
      <c r="B11" s="32"/>
      <c r="E11" s="295" t="s">
        <v>1370</v>
      </c>
      <c r="F11" s="315"/>
      <c r="G11" s="315"/>
      <c r="H11" s="315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8" t="str">
        <f>'Rekapitulace stavby'!AN8</f>
        <v>Vyplň údaj</v>
      </c>
      <c r="L14" s="32"/>
    </row>
    <row r="15" spans="2:46" s="1" customFormat="1" ht="10.95" customHeight="1" x14ac:dyDescent="0.2">
      <c r="B15" s="32"/>
      <c r="L15" s="32"/>
    </row>
    <row r="16" spans="2:46" s="1" customFormat="1" ht="12" customHeight="1" x14ac:dyDescent="0.2">
      <c r="B16" s="32"/>
      <c r="D16" s="27" t="s">
        <v>24</v>
      </c>
      <c r="I16" s="27" t="s">
        <v>25</v>
      </c>
      <c r="J16" s="25" t="s">
        <v>26</v>
      </c>
      <c r="L16" s="32"/>
    </row>
    <row r="17" spans="2:12" s="1" customFormat="1" ht="18" customHeight="1" x14ac:dyDescent="0.2">
      <c r="B17" s="32"/>
      <c r="E17" s="25" t="s">
        <v>27</v>
      </c>
      <c r="I17" s="27" t="s">
        <v>28</v>
      </c>
      <c r="J17" s="25" t="s">
        <v>29</v>
      </c>
      <c r="L17" s="32"/>
    </row>
    <row r="18" spans="2:12" s="1" customFormat="1" ht="6.9" customHeight="1" x14ac:dyDescent="0.2">
      <c r="B18" s="32"/>
      <c r="L18" s="32"/>
    </row>
    <row r="19" spans="2:12" s="1" customFormat="1" ht="12" customHeight="1" x14ac:dyDescent="0.2">
      <c r="B19" s="32"/>
      <c r="D19" s="27" t="s">
        <v>30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8" t="str">
        <f>'Rekapitulace stavby'!E14</f>
        <v>Vyplň údaj</v>
      </c>
      <c r="F20" s="285"/>
      <c r="G20" s="285"/>
      <c r="H20" s="285"/>
      <c r="I20" s="27" t="s">
        <v>28</v>
      </c>
      <c r="J20" s="28" t="str">
        <f>'Rekapitulace stavby'!AN14</f>
        <v>Vyplň údaj</v>
      </c>
      <c r="L20" s="32"/>
    </row>
    <row r="21" spans="2:12" s="1" customFormat="1" ht="6.9" customHeight="1" x14ac:dyDescent="0.2">
      <c r="B21" s="32"/>
      <c r="L21" s="32"/>
    </row>
    <row r="22" spans="2:12" s="1" customFormat="1" ht="12" customHeight="1" x14ac:dyDescent="0.2">
      <c r="B22" s="32"/>
      <c r="D22" s="27" t="s">
        <v>32</v>
      </c>
      <c r="I22" s="27" t="s">
        <v>25</v>
      </c>
      <c r="J22" s="25" t="s">
        <v>33</v>
      </c>
      <c r="L22" s="32"/>
    </row>
    <row r="23" spans="2:12" s="1" customFormat="1" ht="18" customHeight="1" x14ac:dyDescent="0.2">
      <c r="B23" s="32"/>
      <c r="E23" s="25" t="s">
        <v>34</v>
      </c>
      <c r="I23" s="27" t="s">
        <v>28</v>
      </c>
      <c r="J23" s="25" t="s">
        <v>35</v>
      </c>
      <c r="L23" s="32"/>
    </row>
    <row r="24" spans="2:12" s="1" customFormat="1" ht="6.9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25</v>
      </c>
      <c r="J25" s="25" t="s">
        <v>19</v>
      </c>
      <c r="L25" s="32"/>
    </row>
    <row r="26" spans="2:12" s="1" customFormat="1" ht="18" customHeight="1" x14ac:dyDescent="0.2">
      <c r="B26" s="32"/>
      <c r="E26" s="25" t="s">
        <v>1371</v>
      </c>
      <c r="I26" s="27" t="s">
        <v>28</v>
      </c>
      <c r="J26" s="25" t="s">
        <v>19</v>
      </c>
      <c r="L26" s="32"/>
    </row>
    <row r="27" spans="2:12" s="1" customFormat="1" ht="6.9" customHeight="1" x14ac:dyDescent="0.2">
      <c r="B27" s="32"/>
      <c r="L27" s="32"/>
    </row>
    <row r="28" spans="2:12" s="1" customFormat="1" ht="12" customHeight="1" x14ac:dyDescent="0.2">
      <c r="B28" s="32"/>
      <c r="D28" s="27" t="s">
        <v>40</v>
      </c>
      <c r="L28" s="32"/>
    </row>
    <row r="29" spans="2:12" s="7" customFormat="1" ht="16.5" customHeight="1" x14ac:dyDescent="0.2">
      <c r="B29" s="89"/>
      <c r="E29" s="289" t="s">
        <v>19</v>
      </c>
      <c r="F29" s="289"/>
      <c r="G29" s="289"/>
      <c r="H29" s="289"/>
      <c r="L29" s="89"/>
    </row>
    <row r="30" spans="2:12" s="1" customFormat="1" ht="6.9" customHeight="1" x14ac:dyDescent="0.2">
      <c r="B30" s="32"/>
      <c r="L30" s="32"/>
    </row>
    <row r="31" spans="2:12" s="1" customFormat="1" ht="6.9" customHeight="1" x14ac:dyDescent="0.2">
      <c r="B31" s="32"/>
      <c r="D31" s="49"/>
      <c r="E31" s="49"/>
      <c r="F31" s="49"/>
      <c r="G31" s="49"/>
      <c r="H31" s="49"/>
      <c r="I31" s="49"/>
      <c r="J31" s="49"/>
      <c r="K31" s="49"/>
      <c r="L31" s="32"/>
    </row>
    <row r="32" spans="2:12" s="1" customFormat="1" ht="25.35" customHeight="1" x14ac:dyDescent="0.2">
      <c r="B32" s="32"/>
      <c r="D32" s="90" t="s">
        <v>42</v>
      </c>
      <c r="J32" s="61">
        <f>ROUND(J90, 2)</f>
        <v>0</v>
      </c>
      <c r="L32" s="32"/>
    </row>
    <row r="33" spans="2:12" s="1" customFormat="1" ht="6.9" customHeight="1" x14ac:dyDescent="0.2">
      <c r="B33" s="32"/>
      <c r="D33" s="49"/>
      <c r="E33" s="49"/>
      <c r="F33" s="49"/>
      <c r="G33" s="49"/>
      <c r="H33" s="49"/>
      <c r="I33" s="49"/>
      <c r="J33" s="49"/>
      <c r="K33" s="49"/>
      <c r="L33" s="32"/>
    </row>
    <row r="34" spans="2:12" s="1" customFormat="1" ht="14.4" customHeight="1" x14ac:dyDescent="0.2">
      <c r="B34" s="32"/>
      <c r="F34" s="91" t="s">
        <v>44</v>
      </c>
      <c r="I34" s="91" t="s">
        <v>43</v>
      </c>
      <c r="J34" s="91" t="s">
        <v>45</v>
      </c>
      <c r="L34" s="32"/>
    </row>
    <row r="35" spans="2:12" s="1" customFormat="1" ht="14.4" customHeight="1" x14ac:dyDescent="0.2">
      <c r="B35" s="32"/>
      <c r="D35" s="92" t="s">
        <v>46</v>
      </c>
      <c r="E35" s="27" t="s">
        <v>47</v>
      </c>
      <c r="F35" s="81">
        <f>ROUND((SUM(BE90:BE131)),  2)</f>
        <v>0</v>
      </c>
      <c r="I35" s="93">
        <v>0.21</v>
      </c>
      <c r="J35" s="81">
        <f>ROUND(((SUM(BE90:BE131))*I35),  2)</f>
        <v>0</v>
      </c>
      <c r="L35" s="32"/>
    </row>
    <row r="36" spans="2:12" s="1" customFormat="1" ht="14.4" customHeight="1" x14ac:dyDescent="0.2">
      <c r="B36" s="32"/>
      <c r="E36" s="27" t="s">
        <v>48</v>
      </c>
      <c r="F36" s="81">
        <f>ROUND((SUM(BF90:BF131)),  2)</f>
        <v>0</v>
      </c>
      <c r="I36" s="93">
        <v>0.15</v>
      </c>
      <c r="J36" s="81">
        <f>ROUND(((SUM(BF90:BF131))*I36),  2)</f>
        <v>0</v>
      </c>
      <c r="L36" s="32"/>
    </row>
    <row r="37" spans="2:12" s="1" customFormat="1" ht="14.4" hidden="1" customHeight="1" x14ac:dyDescent="0.2">
      <c r="B37" s="32"/>
      <c r="E37" s="27" t="s">
        <v>49</v>
      </c>
      <c r="F37" s="81">
        <f>ROUND((SUM(BG90:BG131)),  2)</f>
        <v>0</v>
      </c>
      <c r="I37" s="93">
        <v>0.21</v>
      </c>
      <c r="J37" s="81">
        <f>0</f>
        <v>0</v>
      </c>
      <c r="L37" s="32"/>
    </row>
    <row r="38" spans="2:12" s="1" customFormat="1" ht="14.4" hidden="1" customHeight="1" x14ac:dyDescent="0.2">
      <c r="B38" s="32"/>
      <c r="E38" s="27" t="s">
        <v>50</v>
      </c>
      <c r="F38" s="81">
        <f>ROUND((SUM(BH90:BH131)),  2)</f>
        <v>0</v>
      </c>
      <c r="I38" s="93">
        <v>0.15</v>
      </c>
      <c r="J38" s="81">
        <f>0</f>
        <v>0</v>
      </c>
      <c r="L38" s="32"/>
    </row>
    <row r="39" spans="2:12" s="1" customFormat="1" ht="14.4" hidden="1" customHeight="1" x14ac:dyDescent="0.2">
      <c r="B39" s="32"/>
      <c r="E39" s="27" t="s">
        <v>51</v>
      </c>
      <c r="F39" s="81">
        <f>ROUND((SUM(BI90:BI131)),  2)</f>
        <v>0</v>
      </c>
      <c r="I39" s="93">
        <v>0</v>
      </c>
      <c r="J39" s="81">
        <f>0</f>
        <v>0</v>
      </c>
      <c r="L39" s="32"/>
    </row>
    <row r="40" spans="2:12" s="1" customFormat="1" ht="6.9" customHeight="1" x14ac:dyDescent="0.2">
      <c r="B40" s="32"/>
      <c r="L40" s="32"/>
    </row>
    <row r="41" spans="2:12" s="1" customFormat="1" ht="25.35" customHeight="1" x14ac:dyDescent="0.2">
      <c r="B41" s="32"/>
      <c r="C41" s="94"/>
      <c r="D41" s="95" t="s">
        <v>52</v>
      </c>
      <c r="E41" s="52"/>
      <c r="F41" s="52"/>
      <c r="G41" s="96" t="s">
        <v>53</v>
      </c>
      <c r="H41" s="97" t="s">
        <v>54</v>
      </c>
      <c r="I41" s="52"/>
      <c r="J41" s="98">
        <f>SUM(J32:J39)</f>
        <v>0</v>
      </c>
      <c r="K41" s="99"/>
      <c r="L41" s="32"/>
    </row>
    <row r="42" spans="2:12" s="1" customFormat="1" ht="14.4" customHeight="1" x14ac:dyDescent="0.2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2"/>
    </row>
    <row r="46" spans="2:12" s="1" customFormat="1" ht="6.9" customHeight="1" x14ac:dyDescent="0.2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2"/>
    </row>
    <row r="47" spans="2:12" s="1" customFormat="1" ht="24.9" customHeight="1" x14ac:dyDescent="0.2">
      <c r="B47" s="32"/>
      <c r="C47" s="21" t="s">
        <v>117</v>
      </c>
      <c r="L47" s="32"/>
    </row>
    <row r="48" spans="2:12" s="1" customFormat="1" ht="6.9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16" t="str">
        <f>E7</f>
        <v>Archiv městské části Praha 5, Štefánikova 17, 150 00 Praha 5</v>
      </c>
      <c r="F50" s="317"/>
      <c r="G50" s="317"/>
      <c r="H50" s="317"/>
      <c r="L50" s="32"/>
    </row>
    <row r="51" spans="2:47" ht="12" customHeight="1" x14ac:dyDescent="0.2">
      <c r="B51" s="20"/>
      <c r="C51" s="27" t="s">
        <v>113</v>
      </c>
      <c r="L51" s="20"/>
    </row>
    <row r="52" spans="2:47" s="1" customFormat="1" ht="16.5" customHeight="1" x14ac:dyDescent="0.2">
      <c r="B52" s="32"/>
      <c r="E52" s="316" t="s">
        <v>114</v>
      </c>
      <c r="F52" s="315"/>
      <c r="G52" s="315"/>
      <c r="H52" s="315"/>
      <c r="L52" s="32"/>
    </row>
    <row r="53" spans="2:47" s="1" customFormat="1" ht="12" customHeight="1" x14ac:dyDescent="0.2">
      <c r="B53" s="32"/>
      <c r="C53" s="27" t="s">
        <v>115</v>
      </c>
      <c r="L53" s="32"/>
    </row>
    <row r="54" spans="2:47" s="1" customFormat="1" ht="16.5" customHeight="1" x14ac:dyDescent="0.2">
      <c r="B54" s="32"/>
      <c r="E54" s="295" t="str">
        <f>E11</f>
        <v>1-D.1.4.1 - Vzduchotechnika</v>
      </c>
      <c r="F54" s="315"/>
      <c r="G54" s="315"/>
      <c r="H54" s="315"/>
      <c r="L54" s="32"/>
    </row>
    <row r="55" spans="2:47" s="1" customFormat="1" ht="6.9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Praha</v>
      </c>
      <c r="I56" s="27" t="s">
        <v>23</v>
      </c>
      <c r="J56" s="48" t="str">
        <f>IF(J14="","",J14)</f>
        <v>Vyplň údaj</v>
      </c>
      <c r="L56" s="32"/>
    </row>
    <row r="57" spans="2:47" s="1" customFormat="1" ht="6.9" customHeight="1" x14ac:dyDescent="0.2">
      <c r="B57" s="32"/>
      <c r="L57" s="32"/>
    </row>
    <row r="58" spans="2:47" s="1" customFormat="1" ht="52.8" x14ac:dyDescent="0.2">
      <c r="B58" s="32"/>
      <c r="C58" s="27" t="s">
        <v>24</v>
      </c>
      <c r="F58" s="25" t="str">
        <f>E17</f>
        <v>MČ Praha 5, náměstí 14. října 1381/4,15022 Praha 5</v>
      </c>
      <c r="I58" s="27" t="s">
        <v>32</v>
      </c>
      <c r="J58" s="30" t="str">
        <f>E23</f>
        <v>kcarch s.r.o,Thámova 221/7,186 00 Praha 8 - Karlín</v>
      </c>
      <c r="L58" s="32"/>
    </row>
    <row r="59" spans="2:47" s="1" customFormat="1" ht="15.15" customHeight="1" x14ac:dyDescent="0.2">
      <c r="B59" s="32"/>
      <c r="C59" s="27" t="s">
        <v>30</v>
      </c>
      <c r="F59" s="25" t="str">
        <f>IF(E20="","",E20)</f>
        <v>Vyplň údaj</v>
      </c>
      <c r="I59" s="27" t="s">
        <v>37</v>
      </c>
      <c r="J59" s="30" t="str">
        <f>E26</f>
        <v>Ing. David Němec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100" t="s">
        <v>118</v>
      </c>
      <c r="D61" s="94"/>
      <c r="E61" s="94"/>
      <c r="F61" s="94"/>
      <c r="G61" s="94"/>
      <c r="H61" s="94"/>
      <c r="I61" s="94"/>
      <c r="J61" s="101" t="s">
        <v>119</v>
      </c>
      <c r="K61" s="94"/>
      <c r="L61" s="32"/>
    </row>
    <row r="62" spans="2:47" s="1" customFormat="1" ht="10.35" customHeight="1" x14ac:dyDescent="0.2">
      <c r="B62" s="32"/>
      <c r="L62" s="32"/>
    </row>
    <row r="63" spans="2:47" s="1" customFormat="1" ht="22.95" customHeight="1" x14ac:dyDescent="0.2">
      <c r="B63" s="32"/>
      <c r="C63" s="102" t="s">
        <v>74</v>
      </c>
      <c r="J63" s="61">
        <f>J90</f>
        <v>0</v>
      </c>
      <c r="L63" s="32"/>
      <c r="AU63" s="17" t="s">
        <v>120</v>
      </c>
    </row>
    <row r="64" spans="2:47" s="8" customFormat="1" ht="24.9" customHeight="1" x14ac:dyDescent="0.2">
      <c r="B64" s="103"/>
      <c r="D64" s="104" t="s">
        <v>1372</v>
      </c>
      <c r="E64" s="105"/>
      <c r="F64" s="105"/>
      <c r="G64" s="105"/>
      <c r="H64" s="105"/>
      <c r="I64" s="105"/>
      <c r="J64" s="106">
        <f>J91</f>
        <v>0</v>
      </c>
      <c r="L64" s="103"/>
    </row>
    <row r="65" spans="2:12" s="8" customFormat="1" ht="24.9" customHeight="1" x14ac:dyDescent="0.2">
      <c r="B65" s="103"/>
      <c r="D65" s="104" t="s">
        <v>1373</v>
      </c>
      <c r="E65" s="105"/>
      <c r="F65" s="105"/>
      <c r="G65" s="105"/>
      <c r="H65" s="105"/>
      <c r="I65" s="105"/>
      <c r="J65" s="106">
        <f>J104</f>
        <v>0</v>
      </c>
      <c r="L65" s="103"/>
    </row>
    <row r="66" spans="2:12" s="8" customFormat="1" ht="24.9" customHeight="1" x14ac:dyDescent="0.2">
      <c r="B66" s="103"/>
      <c r="D66" s="104" t="s">
        <v>1374</v>
      </c>
      <c r="E66" s="105"/>
      <c r="F66" s="105"/>
      <c r="G66" s="105"/>
      <c r="H66" s="105"/>
      <c r="I66" s="105"/>
      <c r="J66" s="106">
        <f>J111</f>
        <v>0</v>
      </c>
      <c r="L66" s="103"/>
    </row>
    <row r="67" spans="2:12" s="8" customFormat="1" ht="24.9" customHeight="1" x14ac:dyDescent="0.2">
      <c r="B67" s="103"/>
      <c r="D67" s="104" t="s">
        <v>1375</v>
      </c>
      <c r="E67" s="105"/>
      <c r="F67" s="105"/>
      <c r="G67" s="105"/>
      <c r="H67" s="105"/>
      <c r="I67" s="105"/>
      <c r="J67" s="106">
        <f>J123</f>
        <v>0</v>
      </c>
      <c r="L67" s="103"/>
    </row>
    <row r="68" spans="2:12" s="8" customFormat="1" ht="24.9" customHeight="1" x14ac:dyDescent="0.2">
      <c r="B68" s="103"/>
      <c r="D68" s="104" t="s">
        <v>1376</v>
      </c>
      <c r="E68" s="105"/>
      <c r="F68" s="105"/>
      <c r="G68" s="105"/>
      <c r="H68" s="105"/>
      <c r="I68" s="105"/>
      <c r="J68" s="106">
        <f>J126</f>
        <v>0</v>
      </c>
      <c r="L68" s="103"/>
    </row>
    <row r="69" spans="2:12" s="1" customFormat="1" ht="21.75" customHeight="1" x14ac:dyDescent="0.2">
      <c r="B69" s="32"/>
      <c r="L69" s="32"/>
    </row>
    <row r="70" spans="2:12" s="1" customFormat="1" ht="6.9" customHeight="1" x14ac:dyDescent="0.2"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32"/>
    </row>
    <row r="74" spans="2:12" s="1" customFormat="1" ht="6.9" customHeight="1" x14ac:dyDescent="0.2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2"/>
    </row>
    <row r="75" spans="2:12" s="1" customFormat="1" ht="24.9" customHeight="1" x14ac:dyDescent="0.2">
      <c r="B75" s="32"/>
      <c r="C75" s="21" t="s">
        <v>144</v>
      </c>
      <c r="L75" s="32"/>
    </row>
    <row r="76" spans="2:12" s="1" customFormat="1" ht="6.9" customHeight="1" x14ac:dyDescent="0.2">
      <c r="B76" s="32"/>
      <c r="L76" s="32"/>
    </row>
    <row r="77" spans="2:12" s="1" customFormat="1" ht="12" customHeight="1" x14ac:dyDescent="0.2">
      <c r="B77" s="32"/>
      <c r="C77" s="27" t="s">
        <v>16</v>
      </c>
      <c r="L77" s="32"/>
    </row>
    <row r="78" spans="2:12" s="1" customFormat="1" ht="16.5" customHeight="1" x14ac:dyDescent="0.2">
      <c r="B78" s="32"/>
      <c r="E78" s="316" t="str">
        <f>E7</f>
        <v>Archiv městské části Praha 5, Štefánikova 17, 150 00 Praha 5</v>
      </c>
      <c r="F78" s="317"/>
      <c r="G78" s="317"/>
      <c r="H78" s="317"/>
      <c r="L78" s="32"/>
    </row>
    <row r="79" spans="2:12" ht="12" customHeight="1" x14ac:dyDescent="0.2">
      <c r="B79" s="20"/>
      <c r="C79" s="27" t="s">
        <v>113</v>
      </c>
      <c r="L79" s="20"/>
    </row>
    <row r="80" spans="2:12" s="1" customFormat="1" ht="16.5" customHeight="1" x14ac:dyDescent="0.2">
      <c r="B80" s="32"/>
      <c r="E80" s="316" t="s">
        <v>114</v>
      </c>
      <c r="F80" s="315"/>
      <c r="G80" s="315"/>
      <c r="H80" s="315"/>
      <c r="L80" s="32"/>
    </row>
    <row r="81" spans="2:65" s="1" customFormat="1" ht="12" customHeight="1" x14ac:dyDescent="0.2">
      <c r="B81" s="32"/>
      <c r="C81" s="27" t="s">
        <v>115</v>
      </c>
      <c r="L81" s="32"/>
    </row>
    <row r="82" spans="2:65" s="1" customFormat="1" ht="16.5" customHeight="1" x14ac:dyDescent="0.2">
      <c r="B82" s="32"/>
      <c r="E82" s="295" t="str">
        <f>E11</f>
        <v>1-D.1.4.1 - Vzduchotechnika</v>
      </c>
      <c r="F82" s="315"/>
      <c r="G82" s="315"/>
      <c r="H82" s="315"/>
      <c r="L82" s="32"/>
    </row>
    <row r="83" spans="2:65" s="1" customFormat="1" ht="6.9" customHeight="1" x14ac:dyDescent="0.2">
      <c r="B83" s="32"/>
      <c r="L83" s="32"/>
    </row>
    <row r="84" spans="2:65" s="1" customFormat="1" ht="12" customHeight="1" x14ac:dyDescent="0.2">
      <c r="B84" s="32"/>
      <c r="C84" s="27" t="s">
        <v>21</v>
      </c>
      <c r="F84" s="25" t="str">
        <f>F14</f>
        <v>Praha</v>
      </c>
      <c r="I84" s="27" t="s">
        <v>23</v>
      </c>
      <c r="J84" s="48" t="str">
        <f>IF(J14="","",J14)</f>
        <v>Vyplň údaj</v>
      </c>
      <c r="L84" s="32"/>
    </row>
    <row r="85" spans="2:65" s="1" customFormat="1" ht="6.9" customHeight="1" x14ac:dyDescent="0.2">
      <c r="B85" s="32"/>
      <c r="L85" s="32"/>
    </row>
    <row r="86" spans="2:65" s="1" customFormat="1" ht="52.8" x14ac:dyDescent="0.2">
      <c r="B86" s="32"/>
      <c r="C86" s="27" t="s">
        <v>24</v>
      </c>
      <c r="F86" s="25" t="str">
        <f>E17</f>
        <v>MČ Praha 5, náměstí 14. října 1381/4,15022 Praha 5</v>
      </c>
      <c r="I86" s="27" t="s">
        <v>32</v>
      </c>
      <c r="J86" s="30" t="str">
        <f>E23</f>
        <v>kcarch s.r.o,Thámova 221/7,186 00 Praha 8 - Karlín</v>
      </c>
      <c r="L86" s="32"/>
    </row>
    <row r="87" spans="2:65" s="1" customFormat="1" ht="15.15" customHeight="1" x14ac:dyDescent="0.2">
      <c r="B87" s="32"/>
      <c r="C87" s="27" t="s">
        <v>30</v>
      </c>
      <c r="F87" s="25" t="str">
        <f>IF(E20="","",E20)</f>
        <v>Vyplň údaj</v>
      </c>
      <c r="I87" s="27" t="s">
        <v>37</v>
      </c>
      <c r="J87" s="30" t="str">
        <f>E26</f>
        <v>Ing. David Němec</v>
      </c>
      <c r="L87" s="32"/>
    </row>
    <row r="88" spans="2:65" s="1" customFormat="1" ht="10.35" customHeight="1" x14ac:dyDescent="0.2">
      <c r="B88" s="32"/>
      <c r="L88" s="32"/>
    </row>
    <row r="89" spans="2:65" s="10" customFormat="1" ht="29.25" customHeight="1" x14ac:dyDescent="0.2">
      <c r="B89" s="111"/>
      <c r="C89" s="112" t="s">
        <v>145</v>
      </c>
      <c r="D89" s="113" t="s">
        <v>61</v>
      </c>
      <c r="E89" s="113" t="s">
        <v>57</v>
      </c>
      <c r="F89" s="113" t="s">
        <v>58</v>
      </c>
      <c r="G89" s="113" t="s">
        <v>146</v>
      </c>
      <c r="H89" s="113" t="s">
        <v>147</v>
      </c>
      <c r="I89" s="113" t="s">
        <v>148</v>
      </c>
      <c r="J89" s="113" t="s">
        <v>119</v>
      </c>
      <c r="K89" s="114" t="s">
        <v>149</v>
      </c>
      <c r="L89" s="111"/>
      <c r="M89" s="54" t="s">
        <v>19</v>
      </c>
      <c r="N89" s="55" t="s">
        <v>46</v>
      </c>
      <c r="O89" s="55" t="s">
        <v>150</v>
      </c>
      <c r="P89" s="55" t="s">
        <v>151</v>
      </c>
      <c r="Q89" s="55" t="s">
        <v>152</v>
      </c>
      <c r="R89" s="55" t="s">
        <v>153</v>
      </c>
      <c r="S89" s="55" t="s">
        <v>154</v>
      </c>
      <c r="T89" s="56" t="s">
        <v>155</v>
      </c>
    </row>
    <row r="90" spans="2:65" s="1" customFormat="1" ht="22.95" customHeight="1" x14ac:dyDescent="0.3">
      <c r="B90" s="32"/>
      <c r="C90" s="59" t="s">
        <v>156</v>
      </c>
      <c r="J90" s="115">
        <f>BK90</f>
        <v>0</v>
      </c>
      <c r="L90" s="32"/>
      <c r="M90" s="57"/>
      <c r="N90" s="49"/>
      <c r="O90" s="49"/>
      <c r="P90" s="116">
        <f>P91+P104+P111+P123+P126</f>
        <v>0</v>
      </c>
      <c r="Q90" s="49"/>
      <c r="R90" s="116">
        <f>R91+R104+R111+R123+R126</f>
        <v>0</v>
      </c>
      <c r="S90" s="49"/>
      <c r="T90" s="117">
        <f>T91+T104+T111+T123+T126</f>
        <v>0</v>
      </c>
      <c r="AT90" s="17" t="s">
        <v>75</v>
      </c>
      <c r="AU90" s="17" t="s">
        <v>120</v>
      </c>
      <c r="BK90" s="118">
        <f>BK91+BK104+BK111+BK123+BK126</f>
        <v>0</v>
      </c>
    </row>
    <row r="91" spans="2:65" s="11" customFormat="1" ht="25.95" customHeight="1" x14ac:dyDescent="0.25">
      <c r="B91" s="119"/>
      <c r="D91" s="120" t="s">
        <v>75</v>
      </c>
      <c r="E91" s="121" t="s">
        <v>83</v>
      </c>
      <c r="F91" s="121" t="s">
        <v>1377</v>
      </c>
      <c r="I91" s="122"/>
      <c r="J91" s="123">
        <f>BK91</f>
        <v>0</v>
      </c>
      <c r="L91" s="119"/>
      <c r="M91" s="124"/>
      <c r="P91" s="125">
        <f>SUM(P92:P103)</f>
        <v>0</v>
      </c>
      <c r="R91" s="125">
        <f>SUM(R92:R103)</f>
        <v>0</v>
      </c>
      <c r="T91" s="126">
        <f>SUM(T92:T103)</f>
        <v>0</v>
      </c>
      <c r="AR91" s="120" t="s">
        <v>83</v>
      </c>
      <c r="AT91" s="127" t="s">
        <v>75</v>
      </c>
      <c r="AU91" s="127" t="s">
        <v>76</v>
      </c>
      <c r="AY91" s="120" t="s">
        <v>159</v>
      </c>
      <c r="BK91" s="128">
        <f>SUM(BK92:BK103)</f>
        <v>0</v>
      </c>
    </row>
    <row r="92" spans="2:65" s="1" customFormat="1" ht="90" customHeight="1" x14ac:dyDescent="0.2">
      <c r="B92" s="32"/>
      <c r="C92" s="131" t="s">
        <v>83</v>
      </c>
      <c r="D92" s="131" t="s">
        <v>161</v>
      </c>
      <c r="E92" s="132" t="s">
        <v>1378</v>
      </c>
      <c r="F92" s="133" t="s">
        <v>1379</v>
      </c>
      <c r="G92" s="134" t="s">
        <v>1380</v>
      </c>
      <c r="H92" s="135">
        <v>1</v>
      </c>
      <c r="I92" s="136"/>
      <c r="J92" s="137">
        <f t="shared" ref="J92:J103" si="0">ROUND(I92*H92,2)</f>
        <v>0</v>
      </c>
      <c r="K92" s="133" t="s">
        <v>19</v>
      </c>
      <c r="L92" s="32"/>
      <c r="M92" s="138" t="s">
        <v>19</v>
      </c>
      <c r="N92" s="139" t="s">
        <v>47</v>
      </c>
      <c r="P92" s="140">
        <f t="shared" ref="P92:P103" si="1">O92*H92</f>
        <v>0</v>
      </c>
      <c r="Q92" s="140">
        <v>0</v>
      </c>
      <c r="R92" s="140">
        <f t="shared" ref="R92:R103" si="2">Q92*H92</f>
        <v>0</v>
      </c>
      <c r="S92" s="140">
        <v>0</v>
      </c>
      <c r="T92" s="141">
        <f t="shared" ref="T92:T103" si="3">S92*H92</f>
        <v>0</v>
      </c>
      <c r="AR92" s="142" t="s">
        <v>261</v>
      </c>
      <c r="AT92" s="142" t="s">
        <v>161</v>
      </c>
      <c r="AU92" s="142" t="s">
        <v>83</v>
      </c>
      <c r="AY92" s="17" t="s">
        <v>159</v>
      </c>
      <c r="BE92" s="143">
        <f t="shared" ref="BE92:BE103" si="4">IF(N92="základní",J92,0)</f>
        <v>0</v>
      </c>
      <c r="BF92" s="143">
        <f t="shared" ref="BF92:BF103" si="5">IF(N92="snížená",J92,0)</f>
        <v>0</v>
      </c>
      <c r="BG92" s="143">
        <f t="shared" ref="BG92:BG103" si="6">IF(N92="zákl. přenesená",J92,0)</f>
        <v>0</v>
      </c>
      <c r="BH92" s="143">
        <f t="shared" ref="BH92:BH103" si="7">IF(N92="sníž. přenesená",J92,0)</f>
        <v>0</v>
      </c>
      <c r="BI92" s="143">
        <f t="shared" ref="BI92:BI103" si="8">IF(N92="nulová",J92,0)</f>
        <v>0</v>
      </c>
      <c r="BJ92" s="17" t="s">
        <v>83</v>
      </c>
      <c r="BK92" s="143">
        <f t="shared" ref="BK92:BK103" si="9">ROUND(I92*H92,2)</f>
        <v>0</v>
      </c>
      <c r="BL92" s="17" t="s">
        <v>261</v>
      </c>
      <c r="BM92" s="142" t="s">
        <v>85</v>
      </c>
    </row>
    <row r="93" spans="2:65" s="1" customFormat="1" ht="16.5" customHeight="1" x14ac:dyDescent="0.2">
      <c r="B93" s="32"/>
      <c r="C93" s="131" t="s">
        <v>85</v>
      </c>
      <c r="D93" s="131" t="s">
        <v>161</v>
      </c>
      <c r="E93" s="132" t="s">
        <v>1381</v>
      </c>
      <c r="F93" s="133" t="s">
        <v>1382</v>
      </c>
      <c r="G93" s="134" t="s">
        <v>1380</v>
      </c>
      <c r="H93" s="135">
        <v>13</v>
      </c>
      <c r="I93" s="136"/>
      <c r="J93" s="137">
        <f t="shared" si="0"/>
        <v>0</v>
      </c>
      <c r="K93" s="133" t="s">
        <v>19</v>
      </c>
      <c r="L93" s="32"/>
      <c r="M93" s="138" t="s">
        <v>19</v>
      </c>
      <c r="N93" s="139" t="s">
        <v>47</v>
      </c>
      <c r="P93" s="140">
        <f t="shared" si="1"/>
        <v>0</v>
      </c>
      <c r="Q93" s="140">
        <v>0</v>
      </c>
      <c r="R93" s="140">
        <f t="shared" si="2"/>
        <v>0</v>
      </c>
      <c r="S93" s="140">
        <v>0</v>
      </c>
      <c r="T93" s="141">
        <f t="shared" si="3"/>
        <v>0</v>
      </c>
      <c r="AR93" s="142" t="s">
        <v>261</v>
      </c>
      <c r="AT93" s="142" t="s">
        <v>161</v>
      </c>
      <c r="AU93" s="142" t="s">
        <v>83</v>
      </c>
      <c r="AY93" s="17" t="s">
        <v>159</v>
      </c>
      <c r="BE93" s="143">
        <f t="shared" si="4"/>
        <v>0</v>
      </c>
      <c r="BF93" s="143">
        <f t="shared" si="5"/>
        <v>0</v>
      </c>
      <c r="BG93" s="143">
        <f t="shared" si="6"/>
        <v>0</v>
      </c>
      <c r="BH93" s="143">
        <f t="shared" si="7"/>
        <v>0</v>
      </c>
      <c r="BI93" s="143">
        <f t="shared" si="8"/>
        <v>0</v>
      </c>
      <c r="BJ93" s="17" t="s">
        <v>83</v>
      </c>
      <c r="BK93" s="143">
        <f t="shared" si="9"/>
        <v>0</v>
      </c>
      <c r="BL93" s="17" t="s">
        <v>261</v>
      </c>
      <c r="BM93" s="142" t="s">
        <v>166</v>
      </c>
    </row>
    <row r="94" spans="2:65" s="1" customFormat="1" ht="24.15" customHeight="1" x14ac:dyDescent="0.2">
      <c r="B94" s="32"/>
      <c r="C94" s="131" t="s">
        <v>180</v>
      </c>
      <c r="D94" s="131" t="s">
        <v>161</v>
      </c>
      <c r="E94" s="132" t="s">
        <v>1383</v>
      </c>
      <c r="F94" s="133" t="s">
        <v>1384</v>
      </c>
      <c r="G94" s="134" t="s">
        <v>164</v>
      </c>
      <c r="H94" s="135">
        <v>210</v>
      </c>
      <c r="I94" s="136"/>
      <c r="J94" s="137">
        <f t="shared" si="0"/>
        <v>0</v>
      </c>
      <c r="K94" s="133" t="s">
        <v>19</v>
      </c>
      <c r="L94" s="32"/>
      <c r="M94" s="138" t="s">
        <v>19</v>
      </c>
      <c r="N94" s="139" t="s">
        <v>47</v>
      </c>
      <c r="P94" s="140">
        <f t="shared" si="1"/>
        <v>0</v>
      </c>
      <c r="Q94" s="140">
        <v>0</v>
      </c>
      <c r="R94" s="140">
        <f t="shared" si="2"/>
        <v>0</v>
      </c>
      <c r="S94" s="140">
        <v>0</v>
      </c>
      <c r="T94" s="141">
        <f t="shared" si="3"/>
        <v>0</v>
      </c>
      <c r="AR94" s="142" t="s">
        <v>261</v>
      </c>
      <c r="AT94" s="142" t="s">
        <v>161</v>
      </c>
      <c r="AU94" s="142" t="s">
        <v>83</v>
      </c>
      <c r="AY94" s="17" t="s">
        <v>159</v>
      </c>
      <c r="BE94" s="143">
        <f t="shared" si="4"/>
        <v>0</v>
      </c>
      <c r="BF94" s="143">
        <f t="shared" si="5"/>
        <v>0</v>
      </c>
      <c r="BG94" s="143">
        <f t="shared" si="6"/>
        <v>0</v>
      </c>
      <c r="BH94" s="143">
        <f t="shared" si="7"/>
        <v>0</v>
      </c>
      <c r="BI94" s="143">
        <f t="shared" si="8"/>
        <v>0</v>
      </c>
      <c r="BJ94" s="17" t="s">
        <v>83</v>
      </c>
      <c r="BK94" s="143">
        <f t="shared" si="9"/>
        <v>0</v>
      </c>
      <c r="BL94" s="17" t="s">
        <v>261</v>
      </c>
      <c r="BM94" s="142" t="s">
        <v>207</v>
      </c>
    </row>
    <row r="95" spans="2:65" s="1" customFormat="1" ht="24.15" customHeight="1" x14ac:dyDescent="0.2">
      <c r="B95" s="32"/>
      <c r="C95" s="131" t="s">
        <v>166</v>
      </c>
      <c r="D95" s="131" t="s">
        <v>161</v>
      </c>
      <c r="E95" s="132" t="s">
        <v>1385</v>
      </c>
      <c r="F95" s="133" t="s">
        <v>1386</v>
      </c>
      <c r="G95" s="134" t="s">
        <v>164</v>
      </c>
      <c r="H95" s="135">
        <v>40</v>
      </c>
      <c r="I95" s="136"/>
      <c r="J95" s="137">
        <f t="shared" si="0"/>
        <v>0</v>
      </c>
      <c r="K95" s="133" t="s">
        <v>19</v>
      </c>
      <c r="L95" s="32"/>
      <c r="M95" s="138" t="s">
        <v>19</v>
      </c>
      <c r="N95" s="139" t="s">
        <v>47</v>
      </c>
      <c r="P95" s="140">
        <f t="shared" si="1"/>
        <v>0</v>
      </c>
      <c r="Q95" s="140">
        <v>0</v>
      </c>
      <c r="R95" s="140">
        <f t="shared" si="2"/>
        <v>0</v>
      </c>
      <c r="S95" s="140">
        <v>0</v>
      </c>
      <c r="T95" s="141">
        <f t="shared" si="3"/>
        <v>0</v>
      </c>
      <c r="AR95" s="142" t="s">
        <v>261</v>
      </c>
      <c r="AT95" s="142" t="s">
        <v>161</v>
      </c>
      <c r="AU95" s="142" t="s">
        <v>83</v>
      </c>
      <c r="AY95" s="17" t="s">
        <v>159</v>
      </c>
      <c r="BE95" s="143">
        <f t="shared" si="4"/>
        <v>0</v>
      </c>
      <c r="BF95" s="143">
        <f t="shared" si="5"/>
        <v>0</v>
      </c>
      <c r="BG95" s="143">
        <f t="shared" si="6"/>
        <v>0</v>
      </c>
      <c r="BH95" s="143">
        <f t="shared" si="7"/>
        <v>0</v>
      </c>
      <c r="BI95" s="143">
        <f t="shared" si="8"/>
        <v>0</v>
      </c>
      <c r="BJ95" s="17" t="s">
        <v>83</v>
      </c>
      <c r="BK95" s="143">
        <f t="shared" si="9"/>
        <v>0</v>
      </c>
      <c r="BL95" s="17" t="s">
        <v>261</v>
      </c>
      <c r="BM95" s="142" t="s">
        <v>221</v>
      </c>
    </row>
    <row r="96" spans="2:65" s="1" customFormat="1" ht="24.15" customHeight="1" x14ac:dyDescent="0.2">
      <c r="B96" s="32"/>
      <c r="C96" s="131" t="s">
        <v>191</v>
      </c>
      <c r="D96" s="131" t="s">
        <v>161</v>
      </c>
      <c r="E96" s="132" t="s">
        <v>1387</v>
      </c>
      <c r="F96" s="133" t="s">
        <v>1388</v>
      </c>
      <c r="G96" s="134" t="s">
        <v>164</v>
      </c>
      <c r="H96" s="135">
        <v>55</v>
      </c>
      <c r="I96" s="136"/>
      <c r="J96" s="137">
        <f t="shared" si="0"/>
        <v>0</v>
      </c>
      <c r="K96" s="133" t="s">
        <v>19</v>
      </c>
      <c r="L96" s="32"/>
      <c r="M96" s="138" t="s">
        <v>19</v>
      </c>
      <c r="N96" s="139" t="s">
        <v>47</v>
      </c>
      <c r="P96" s="140">
        <f t="shared" si="1"/>
        <v>0</v>
      </c>
      <c r="Q96" s="140">
        <v>0</v>
      </c>
      <c r="R96" s="140">
        <f t="shared" si="2"/>
        <v>0</v>
      </c>
      <c r="S96" s="140">
        <v>0</v>
      </c>
      <c r="T96" s="141">
        <f t="shared" si="3"/>
        <v>0</v>
      </c>
      <c r="AR96" s="142" t="s">
        <v>261</v>
      </c>
      <c r="AT96" s="142" t="s">
        <v>161</v>
      </c>
      <c r="AU96" s="142" t="s">
        <v>83</v>
      </c>
      <c r="AY96" s="17" t="s">
        <v>159</v>
      </c>
      <c r="BE96" s="143">
        <f t="shared" si="4"/>
        <v>0</v>
      </c>
      <c r="BF96" s="143">
        <f t="shared" si="5"/>
        <v>0</v>
      </c>
      <c r="BG96" s="143">
        <f t="shared" si="6"/>
        <v>0</v>
      </c>
      <c r="BH96" s="143">
        <f t="shared" si="7"/>
        <v>0</v>
      </c>
      <c r="BI96" s="143">
        <f t="shared" si="8"/>
        <v>0</v>
      </c>
      <c r="BJ96" s="17" t="s">
        <v>83</v>
      </c>
      <c r="BK96" s="143">
        <f t="shared" si="9"/>
        <v>0</v>
      </c>
      <c r="BL96" s="17" t="s">
        <v>261</v>
      </c>
      <c r="BM96" s="142" t="s">
        <v>237</v>
      </c>
    </row>
    <row r="97" spans="2:65" s="1" customFormat="1" ht="16.5" customHeight="1" x14ac:dyDescent="0.2">
      <c r="B97" s="32"/>
      <c r="C97" s="131" t="s">
        <v>196</v>
      </c>
      <c r="D97" s="131" t="s">
        <v>161</v>
      </c>
      <c r="E97" s="132" t="s">
        <v>1389</v>
      </c>
      <c r="F97" s="133" t="s">
        <v>1390</v>
      </c>
      <c r="G97" s="134" t="s">
        <v>1380</v>
      </c>
      <c r="H97" s="135">
        <v>3</v>
      </c>
      <c r="I97" s="136"/>
      <c r="J97" s="137">
        <f t="shared" si="0"/>
        <v>0</v>
      </c>
      <c r="K97" s="133" t="s">
        <v>19</v>
      </c>
      <c r="L97" s="32"/>
      <c r="M97" s="138" t="s">
        <v>19</v>
      </c>
      <c r="N97" s="139" t="s">
        <v>47</v>
      </c>
      <c r="P97" s="140">
        <f t="shared" si="1"/>
        <v>0</v>
      </c>
      <c r="Q97" s="140">
        <v>0</v>
      </c>
      <c r="R97" s="140">
        <f t="shared" si="2"/>
        <v>0</v>
      </c>
      <c r="S97" s="140">
        <v>0</v>
      </c>
      <c r="T97" s="141">
        <f t="shared" si="3"/>
        <v>0</v>
      </c>
      <c r="AR97" s="142" t="s">
        <v>261</v>
      </c>
      <c r="AT97" s="142" t="s">
        <v>161</v>
      </c>
      <c r="AU97" s="142" t="s">
        <v>83</v>
      </c>
      <c r="AY97" s="17" t="s">
        <v>159</v>
      </c>
      <c r="BE97" s="143">
        <f t="shared" si="4"/>
        <v>0</v>
      </c>
      <c r="BF97" s="143">
        <f t="shared" si="5"/>
        <v>0</v>
      </c>
      <c r="BG97" s="143">
        <f t="shared" si="6"/>
        <v>0</v>
      </c>
      <c r="BH97" s="143">
        <f t="shared" si="7"/>
        <v>0</v>
      </c>
      <c r="BI97" s="143">
        <f t="shared" si="8"/>
        <v>0</v>
      </c>
      <c r="BJ97" s="17" t="s">
        <v>83</v>
      </c>
      <c r="BK97" s="143">
        <f t="shared" si="9"/>
        <v>0</v>
      </c>
      <c r="BL97" s="17" t="s">
        <v>261</v>
      </c>
      <c r="BM97" s="142" t="s">
        <v>250</v>
      </c>
    </row>
    <row r="98" spans="2:65" s="1" customFormat="1" ht="16.5" customHeight="1" x14ac:dyDescent="0.2">
      <c r="B98" s="32"/>
      <c r="C98" s="131" t="s">
        <v>202</v>
      </c>
      <c r="D98" s="131" t="s">
        <v>161</v>
      </c>
      <c r="E98" s="132" t="s">
        <v>1391</v>
      </c>
      <c r="F98" s="133" t="s">
        <v>1392</v>
      </c>
      <c r="G98" s="134" t="s">
        <v>1380</v>
      </c>
      <c r="H98" s="135">
        <v>1</v>
      </c>
      <c r="I98" s="136"/>
      <c r="J98" s="137">
        <f t="shared" si="0"/>
        <v>0</v>
      </c>
      <c r="K98" s="133" t="s">
        <v>19</v>
      </c>
      <c r="L98" s="32"/>
      <c r="M98" s="138" t="s">
        <v>19</v>
      </c>
      <c r="N98" s="139" t="s">
        <v>47</v>
      </c>
      <c r="P98" s="140">
        <f t="shared" si="1"/>
        <v>0</v>
      </c>
      <c r="Q98" s="140">
        <v>0</v>
      </c>
      <c r="R98" s="140">
        <f t="shared" si="2"/>
        <v>0</v>
      </c>
      <c r="S98" s="140">
        <v>0</v>
      </c>
      <c r="T98" s="141">
        <f t="shared" si="3"/>
        <v>0</v>
      </c>
      <c r="AR98" s="142" t="s">
        <v>261</v>
      </c>
      <c r="AT98" s="142" t="s">
        <v>161</v>
      </c>
      <c r="AU98" s="142" t="s">
        <v>83</v>
      </c>
      <c r="AY98" s="17" t="s">
        <v>159</v>
      </c>
      <c r="BE98" s="143">
        <f t="shared" si="4"/>
        <v>0</v>
      </c>
      <c r="BF98" s="143">
        <f t="shared" si="5"/>
        <v>0</v>
      </c>
      <c r="BG98" s="143">
        <f t="shared" si="6"/>
        <v>0</v>
      </c>
      <c r="BH98" s="143">
        <f t="shared" si="7"/>
        <v>0</v>
      </c>
      <c r="BI98" s="143">
        <f t="shared" si="8"/>
        <v>0</v>
      </c>
      <c r="BJ98" s="17" t="s">
        <v>83</v>
      </c>
      <c r="BK98" s="143">
        <f t="shared" si="9"/>
        <v>0</v>
      </c>
      <c r="BL98" s="17" t="s">
        <v>261</v>
      </c>
      <c r="BM98" s="142" t="s">
        <v>1393</v>
      </c>
    </row>
    <row r="99" spans="2:65" s="1" customFormat="1" ht="16.5" customHeight="1" x14ac:dyDescent="0.2">
      <c r="B99" s="32"/>
      <c r="C99" s="131" t="s">
        <v>207</v>
      </c>
      <c r="D99" s="131" t="s">
        <v>161</v>
      </c>
      <c r="E99" s="132" t="s">
        <v>1394</v>
      </c>
      <c r="F99" s="133" t="s">
        <v>1395</v>
      </c>
      <c r="G99" s="134" t="s">
        <v>1380</v>
      </c>
      <c r="H99" s="135">
        <v>2</v>
      </c>
      <c r="I99" s="136"/>
      <c r="J99" s="137">
        <f t="shared" si="0"/>
        <v>0</v>
      </c>
      <c r="K99" s="133" t="s">
        <v>19</v>
      </c>
      <c r="L99" s="32"/>
      <c r="M99" s="138" t="s">
        <v>19</v>
      </c>
      <c r="N99" s="139" t="s">
        <v>47</v>
      </c>
      <c r="P99" s="140">
        <f t="shared" si="1"/>
        <v>0</v>
      </c>
      <c r="Q99" s="140">
        <v>0</v>
      </c>
      <c r="R99" s="140">
        <f t="shared" si="2"/>
        <v>0</v>
      </c>
      <c r="S99" s="140">
        <v>0</v>
      </c>
      <c r="T99" s="141">
        <f t="shared" si="3"/>
        <v>0</v>
      </c>
      <c r="AR99" s="142" t="s">
        <v>261</v>
      </c>
      <c r="AT99" s="142" t="s">
        <v>161</v>
      </c>
      <c r="AU99" s="142" t="s">
        <v>83</v>
      </c>
      <c r="AY99" s="17" t="s">
        <v>159</v>
      </c>
      <c r="BE99" s="143">
        <f t="shared" si="4"/>
        <v>0</v>
      </c>
      <c r="BF99" s="143">
        <f t="shared" si="5"/>
        <v>0</v>
      </c>
      <c r="BG99" s="143">
        <f t="shared" si="6"/>
        <v>0</v>
      </c>
      <c r="BH99" s="143">
        <f t="shared" si="7"/>
        <v>0</v>
      </c>
      <c r="BI99" s="143">
        <f t="shared" si="8"/>
        <v>0</v>
      </c>
      <c r="BJ99" s="17" t="s">
        <v>83</v>
      </c>
      <c r="BK99" s="143">
        <f t="shared" si="9"/>
        <v>0</v>
      </c>
      <c r="BL99" s="17" t="s">
        <v>261</v>
      </c>
      <c r="BM99" s="142" t="s">
        <v>1396</v>
      </c>
    </row>
    <row r="100" spans="2:65" s="1" customFormat="1" ht="16.5" customHeight="1" x14ac:dyDescent="0.2">
      <c r="B100" s="32"/>
      <c r="C100" s="131" t="s">
        <v>214</v>
      </c>
      <c r="D100" s="131" t="s">
        <v>161</v>
      </c>
      <c r="E100" s="132" t="s">
        <v>1397</v>
      </c>
      <c r="F100" s="133" t="s">
        <v>1398</v>
      </c>
      <c r="G100" s="134" t="s">
        <v>1380</v>
      </c>
      <c r="H100" s="135">
        <v>1</v>
      </c>
      <c r="I100" s="136"/>
      <c r="J100" s="137">
        <f t="shared" si="0"/>
        <v>0</v>
      </c>
      <c r="K100" s="133" t="s">
        <v>19</v>
      </c>
      <c r="L100" s="32"/>
      <c r="M100" s="138" t="s">
        <v>19</v>
      </c>
      <c r="N100" s="139" t="s">
        <v>47</v>
      </c>
      <c r="P100" s="140">
        <f t="shared" si="1"/>
        <v>0</v>
      </c>
      <c r="Q100" s="140">
        <v>0</v>
      </c>
      <c r="R100" s="140">
        <f t="shared" si="2"/>
        <v>0</v>
      </c>
      <c r="S100" s="140">
        <v>0</v>
      </c>
      <c r="T100" s="141">
        <f t="shared" si="3"/>
        <v>0</v>
      </c>
      <c r="AR100" s="142" t="s">
        <v>261</v>
      </c>
      <c r="AT100" s="142" t="s">
        <v>161</v>
      </c>
      <c r="AU100" s="142" t="s">
        <v>83</v>
      </c>
      <c r="AY100" s="17" t="s">
        <v>159</v>
      </c>
      <c r="BE100" s="143">
        <f t="shared" si="4"/>
        <v>0</v>
      </c>
      <c r="BF100" s="143">
        <f t="shared" si="5"/>
        <v>0</v>
      </c>
      <c r="BG100" s="143">
        <f t="shared" si="6"/>
        <v>0</v>
      </c>
      <c r="BH100" s="143">
        <f t="shared" si="7"/>
        <v>0</v>
      </c>
      <c r="BI100" s="143">
        <f t="shared" si="8"/>
        <v>0</v>
      </c>
      <c r="BJ100" s="17" t="s">
        <v>83</v>
      </c>
      <c r="BK100" s="143">
        <f t="shared" si="9"/>
        <v>0</v>
      </c>
      <c r="BL100" s="17" t="s">
        <v>261</v>
      </c>
      <c r="BM100" s="142" t="s">
        <v>314</v>
      </c>
    </row>
    <row r="101" spans="2:65" s="1" customFormat="1" ht="16.5" customHeight="1" x14ac:dyDescent="0.2">
      <c r="B101" s="32"/>
      <c r="C101" s="131" t="s">
        <v>221</v>
      </c>
      <c r="D101" s="131" t="s">
        <v>161</v>
      </c>
      <c r="E101" s="132" t="s">
        <v>1399</v>
      </c>
      <c r="F101" s="133" t="s">
        <v>1400</v>
      </c>
      <c r="G101" s="134" t="s">
        <v>1380</v>
      </c>
      <c r="H101" s="135">
        <v>1</v>
      </c>
      <c r="I101" s="136"/>
      <c r="J101" s="137">
        <f t="shared" si="0"/>
        <v>0</v>
      </c>
      <c r="K101" s="133" t="s">
        <v>19</v>
      </c>
      <c r="L101" s="32"/>
      <c r="M101" s="138" t="s">
        <v>19</v>
      </c>
      <c r="N101" s="139" t="s">
        <v>47</v>
      </c>
      <c r="P101" s="140">
        <f t="shared" si="1"/>
        <v>0</v>
      </c>
      <c r="Q101" s="140">
        <v>0</v>
      </c>
      <c r="R101" s="140">
        <f t="shared" si="2"/>
        <v>0</v>
      </c>
      <c r="S101" s="140">
        <v>0</v>
      </c>
      <c r="T101" s="141">
        <f t="shared" si="3"/>
        <v>0</v>
      </c>
      <c r="AR101" s="142" t="s">
        <v>261</v>
      </c>
      <c r="AT101" s="142" t="s">
        <v>161</v>
      </c>
      <c r="AU101" s="142" t="s">
        <v>83</v>
      </c>
      <c r="AY101" s="17" t="s">
        <v>159</v>
      </c>
      <c r="BE101" s="143">
        <f t="shared" si="4"/>
        <v>0</v>
      </c>
      <c r="BF101" s="143">
        <f t="shared" si="5"/>
        <v>0</v>
      </c>
      <c r="BG101" s="143">
        <f t="shared" si="6"/>
        <v>0</v>
      </c>
      <c r="BH101" s="143">
        <f t="shared" si="7"/>
        <v>0</v>
      </c>
      <c r="BI101" s="143">
        <f t="shared" si="8"/>
        <v>0</v>
      </c>
      <c r="BJ101" s="17" t="s">
        <v>83</v>
      </c>
      <c r="BK101" s="143">
        <f t="shared" si="9"/>
        <v>0</v>
      </c>
      <c r="BL101" s="17" t="s">
        <v>261</v>
      </c>
      <c r="BM101" s="142" t="s">
        <v>1401</v>
      </c>
    </row>
    <row r="102" spans="2:65" s="1" customFormat="1" ht="16.5" customHeight="1" x14ac:dyDescent="0.2">
      <c r="B102" s="32"/>
      <c r="C102" s="131" t="s">
        <v>230</v>
      </c>
      <c r="D102" s="131" t="s">
        <v>161</v>
      </c>
      <c r="E102" s="132" t="s">
        <v>1402</v>
      </c>
      <c r="F102" s="133" t="s">
        <v>1403</v>
      </c>
      <c r="G102" s="134" t="s">
        <v>1380</v>
      </c>
      <c r="H102" s="135">
        <v>1</v>
      </c>
      <c r="I102" s="136"/>
      <c r="J102" s="137">
        <f t="shared" si="0"/>
        <v>0</v>
      </c>
      <c r="K102" s="133" t="s">
        <v>19</v>
      </c>
      <c r="L102" s="32"/>
      <c r="M102" s="138" t="s">
        <v>19</v>
      </c>
      <c r="N102" s="139" t="s">
        <v>47</v>
      </c>
      <c r="P102" s="140">
        <f t="shared" si="1"/>
        <v>0</v>
      </c>
      <c r="Q102" s="140">
        <v>0</v>
      </c>
      <c r="R102" s="140">
        <f t="shared" si="2"/>
        <v>0</v>
      </c>
      <c r="S102" s="140">
        <v>0</v>
      </c>
      <c r="T102" s="141">
        <f t="shared" si="3"/>
        <v>0</v>
      </c>
      <c r="AR102" s="142" t="s">
        <v>261</v>
      </c>
      <c r="AT102" s="142" t="s">
        <v>161</v>
      </c>
      <c r="AU102" s="142" t="s">
        <v>83</v>
      </c>
      <c r="AY102" s="17" t="s">
        <v>159</v>
      </c>
      <c r="BE102" s="143">
        <f t="shared" si="4"/>
        <v>0</v>
      </c>
      <c r="BF102" s="143">
        <f t="shared" si="5"/>
        <v>0</v>
      </c>
      <c r="BG102" s="143">
        <f t="shared" si="6"/>
        <v>0</v>
      </c>
      <c r="BH102" s="143">
        <f t="shared" si="7"/>
        <v>0</v>
      </c>
      <c r="BI102" s="143">
        <f t="shared" si="8"/>
        <v>0</v>
      </c>
      <c r="BJ102" s="17" t="s">
        <v>83</v>
      </c>
      <c r="BK102" s="143">
        <f t="shared" si="9"/>
        <v>0</v>
      </c>
      <c r="BL102" s="17" t="s">
        <v>261</v>
      </c>
      <c r="BM102" s="142" t="s">
        <v>356</v>
      </c>
    </row>
    <row r="103" spans="2:65" s="1" customFormat="1" ht="16.5" customHeight="1" x14ac:dyDescent="0.2">
      <c r="B103" s="32"/>
      <c r="C103" s="131" t="s">
        <v>237</v>
      </c>
      <c r="D103" s="131" t="s">
        <v>161</v>
      </c>
      <c r="E103" s="132" t="s">
        <v>1404</v>
      </c>
      <c r="F103" s="133" t="s">
        <v>1405</v>
      </c>
      <c r="G103" s="134" t="s">
        <v>1380</v>
      </c>
      <c r="H103" s="135">
        <v>1</v>
      </c>
      <c r="I103" s="136"/>
      <c r="J103" s="137">
        <f t="shared" si="0"/>
        <v>0</v>
      </c>
      <c r="K103" s="133" t="s">
        <v>19</v>
      </c>
      <c r="L103" s="32"/>
      <c r="M103" s="138" t="s">
        <v>19</v>
      </c>
      <c r="N103" s="139" t="s">
        <v>47</v>
      </c>
      <c r="P103" s="140">
        <f t="shared" si="1"/>
        <v>0</v>
      </c>
      <c r="Q103" s="140">
        <v>0</v>
      </c>
      <c r="R103" s="140">
        <f t="shared" si="2"/>
        <v>0</v>
      </c>
      <c r="S103" s="140">
        <v>0</v>
      </c>
      <c r="T103" s="141">
        <f t="shared" si="3"/>
        <v>0</v>
      </c>
      <c r="AR103" s="142" t="s">
        <v>261</v>
      </c>
      <c r="AT103" s="142" t="s">
        <v>161</v>
      </c>
      <c r="AU103" s="142" t="s">
        <v>83</v>
      </c>
      <c r="AY103" s="17" t="s">
        <v>159</v>
      </c>
      <c r="BE103" s="143">
        <f t="shared" si="4"/>
        <v>0</v>
      </c>
      <c r="BF103" s="143">
        <f t="shared" si="5"/>
        <v>0</v>
      </c>
      <c r="BG103" s="143">
        <f t="shared" si="6"/>
        <v>0</v>
      </c>
      <c r="BH103" s="143">
        <f t="shared" si="7"/>
        <v>0</v>
      </c>
      <c r="BI103" s="143">
        <f t="shared" si="8"/>
        <v>0</v>
      </c>
      <c r="BJ103" s="17" t="s">
        <v>83</v>
      </c>
      <c r="BK103" s="143">
        <f t="shared" si="9"/>
        <v>0</v>
      </c>
      <c r="BL103" s="17" t="s">
        <v>261</v>
      </c>
      <c r="BM103" s="142" t="s">
        <v>1406</v>
      </c>
    </row>
    <row r="104" spans="2:65" s="11" customFormat="1" ht="25.95" customHeight="1" x14ac:dyDescent="0.25">
      <c r="B104" s="119"/>
      <c r="D104" s="120" t="s">
        <v>75</v>
      </c>
      <c r="E104" s="121" t="s">
        <v>85</v>
      </c>
      <c r="F104" s="121" t="s">
        <v>1407</v>
      </c>
      <c r="I104" s="122"/>
      <c r="J104" s="123">
        <f>BK104</f>
        <v>0</v>
      </c>
      <c r="L104" s="119"/>
      <c r="M104" s="124"/>
      <c r="P104" s="125">
        <f>SUM(P105:P110)</f>
        <v>0</v>
      </c>
      <c r="R104" s="125">
        <f>SUM(R105:R110)</f>
        <v>0</v>
      </c>
      <c r="T104" s="126">
        <f>SUM(T105:T110)</f>
        <v>0</v>
      </c>
      <c r="AR104" s="120" t="s">
        <v>83</v>
      </c>
      <c r="AT104" s="127" t="s">
        <v>75</v>
      </c>
      <c r="AU104" s="127" t="s">
        <v>76</v>
      </c>
      <c r="AY104" s="120" t="s">
        <v>159</v>
      </c>
      <c r="BK104" s="128">
        <f>SUM(BK105:BK110)</f>
        <v>0</v>
      </c>
    </row>
    <row r="105" spans="2:65" s="1" customFormat="1" ht="21.75" customHeight="1" x14ac:dyDescent="0.2">
      <c r="B105" s="32"/>
      <c r="C105" s="131" t="s">
        <v>243</v>
      </c>
      <c r="D105" s="131" t="s">
        <v>161</v>
      </c>
      <c r="E105" s="132" t="s">
        <v>1408</v>
      </c>
      <c r="F105" s="133" t="s">
        <v>1409</v>
      </c>
      <c r="G105" s="134" t="s">
        <v>1380</v>
      </c>
      <c r="H105" s="135">
        <v>1</v>
      </c>
      <c r="I105" s="136"/>
      <c r="J105" s="137">
        <f t="shared" ref="J105:J110" si="10">ROUND(I105*H105,2)</f>
        <v>0</v>
      </c>
      <c r="K105" s="133" t="s">
        <v>19</v>
      </c>
      <c r="L105" s="32"/>
      <c r="M105" s="138" t="s">
        <v>19</v>
      </c>
      <c r="N105" s="139" t="s">
        <v>47</v>
      </c>
      <c r="P105" s="140">
        <f t="shared" ref="P105:P110" si="11">O105*H105</f>
        <v>0</v>
      </c>
      <c r="Q105" s="140">
        <v>0</v>
      </c>
      <c r="R105" s="140">
        <f t="shared" ref="R105:R110" si="12">Q105*H105</f>
        <v>0</v>
      </c>
      <c r="S105" s="140">
        <v>0</v>
      </c>
      <c r="T105" s="141">
        <f t="shared" ref="T105:T110" si="13">S105*H105</f>
        <v>0</v>
      </c>
      <c r="AR105" s="142" t="s">
        <v>261</v>
      </c>
      <c r="AT105" s="142" t="s">
        <v>161</v>
      </c>
      <c r="AU105" s="142" t="s">
        <v>83</v>
      </c>
      <c r="AY105" s="17" t="s">
        <v>159</v>
      </c>
      <c r="BE105" s="143">
        <f t="shared" ref="BE105:BE110" si="14">IF(N105="základní",J105,0)</f>
        <v>0</v>
      </c>
      <c r="BF105" s="143">
        <f t="shared" ref="BF105:BF110" si="15">IF(N105="snížená",J105,0)</f>
        <v>0</v>
      </c>
      <c r="BG105" s="143">
        <f t="shared" ref="BG105:BG110" si="16">IF(N105="zákl. přenesená",J105,0)</f>
        <v>0</v>
      </c>
      <c r="BH105" s="143">
        <f t="shared" ref="BH105:BH110" si="17">IF(N105="sníž. přenesená",J105,0)</f>
        <v>0</v>
      </c>
      <c r="BI105" s="143">
        <f t="shared" ref="BI105:BI110" si="18">IF(N105="nulová",J105,0)</f>
        <v>0</v>
      </c>
      <c r="BJ105" s="17" t="s">
        <v>83</v>
      </c>
      <c r="BK105" s="143">
        <f t="shared" ref="BK105:BK110" si="19">ROUND(I105*H105,2)</f>
        <v>0</v>
      </c>
      <c r="BL105" s="17" t="s">
        <v>261</v>
      </c>
      <c r="BM105" s="142" t="s">
        <v>398</v>
      </c>
    </row>
    <row r="106" spans="2:65" s="1" customFormat="1" ht="16.5" customHeight="1" x14ac:dyDescent="0.2">
      <c r="B106" s="32"/>
      <c r="C106" s="131" t="s">
        <v>250</v>
      </c>
      <c r="D106" s="131" t="s">
        <v>161</v>
      </c>
      <c r="E106" s="132" t="s">
        <v>1410</v>
      </c>
      <c r="F106" s="133" t="s">
        <v>1411</v>
      </c>
      <c r="G106" s="134" t="s">
        <v>1380</v>
      </c>
      <c r="H106" s="135">
        <v>3</v>
      </c>
      <c r="I106" s="136"/>
      <c r="J106" s="137">
        <f t="shared" si="10"/>
        <v>0</v>
      </c>
      <c r="K106" s="133" t="s">
        <v>19</v>
      </c>
      <c r="L106" s="32"/>
      <c r="M106" s="138" t="s">
        <v>19</v>
      </c>
      <c r="N106" s="139" t="s">
        <v>47</v>
      </c>
      <c r="P106" s="140">
        <f t="shared" si="11"/>
        <v>0</v>
      </c>
      <c r="Q106" s="140">
        <v>0</v>
      </c>
      <c r="R106" s="140">
        <f t="shared" si="12"/>
        <v>0</v>
      </c>
      <c r="S106" s="140">
        <v>0</v>
      </c>
      <c r="T106" s="141">
        <f t="shared" si="13"/>
        <v>0</v>
      </c>
      <c r="AR106" s="142" t="s">
        <v>261</v>
      </c>
      <c r="AT106" s="142" t="s">
        <v>161</v>
      </c>
      <c r="AU106" s="142" t="s">
        <v>83</v>
      </c>
      <c r="AY106" s="17" t="s">
        <v>159</v>
      </c>
      <c r="BE106" s="143">
        <f t="shared" si="14"/>
        <v>0</v>
      </c>
      <c r="BF106" s="143">
        <f t="shared" si="15"/>
        <v>0</v>
      </c>
      <c r="BG106" s="143">
        <f t="shared" si="16"/>
        <v>0</v>
      </c>
      <c r="BH106" s="143">
        <f t="shared" si="17"/>
        <v>0</v>
      </c>
      <c r="BI106" s="143">
        <f t="shared" si="18"/>
        <v>0</v>
      </c>
      <c r="BJ106" s="17" t="s">
        <v>83</v>
      </c>
      <c r="BK106" s="143">
        <f t="shared" si="19"/>
        <v>0</v>
      </c>
      <c r="BL106" s="17" t="s">
        <v>261</v>
      </c>
      <c r="BM106" s="142" t="s">
        <v>413</v>
      </c>
    </row>
    <row r="107" spans="2:65" s="1" customFormat="1" ht="24.15" customHeight="1" x14ac:dyDescent="0.2">
      <c r="B107" s="32"/>
      <c r="C107" s="131" t="s">
        <v>8</v>
      </c>
      <c r="D107" s="131" t="s">
        <v>161</v>
      </c>
      <c r="E107" s="132" t="s">
        <v>1412</v>
      </c>
      <c r="F107" s="133" t="s">
        <v>1413</v>
      </c>
      <c r="G107" s="134" t="s">
        <v>1414</v>
      </c>
      <c r="H107" s="135">
        <v>24</v>
      </c>
      <c r="I107" s="136"/>
      <c r="J107" s="137">
        <f t="shared" si="10"/>
        <v>0</v>
      </c>
      <c r="K107" s="133" t="s">
        <v>19</v>
      </c>
      <c r="L107" s="32"/>
      <c r="M107" s="138" t="s">
        <v>19</v>
      </c>
      <c r="N107" s="139" t="s">
        <v>47</v>
      </c>
      <c r="P107" s="140">
        <f t="shared" si="11"/>
        <v>0</v>
      </c>
      <c r="Q107" s="140">
        <v>0</v>
      </c>
      <c r="R107" s="140">
        <f t="shared" si="12"/>
        <v>0</v>
      </c>
      <c r="S107" s="140">
        <v>0</v>
      </c>
      <c r="T107" s="141">
        <f t="shared" si="13"/>
        <v>0</v>
      </c>
      <c r="AR107" s="142" t="s">
        <v>261</v>
      </c>
      <c r="AT107" s="142" t="s">
        <v>161</v>
      </c>
      <c r="AU107" s="142" t="s">
        <v>83</v>
      </c>
      <c r="AY107" s="17" t="s">
        <v>159</v>
      </c>
      <c r="BE107" s="143">
        <f t="shared" si="14"/>
        <v>0</v>
      </c>
      <c r="BF107" s="143">
        <f t="shared" si="15"/>
        <v>0</v>
      </c>
      <c r="BG107" s="143">
        <f t="shared" si="16"/>
        <v>0</v>
      </c>
      <c r="BH107" s="143">
        <f t="shared" si="17"/>
        <v>0</v>
      </c>
      <c r="BI107" s="143">
        <f t="shared" si="18"/>
        <v>0</v>
      </c>
      <c r="BJ107" s="17" t="s">
        <v>83</v>
      </c>
      <c r="BK107" s="143">
        <f t="shared" si="19"/>
        <v>0</v>
      </c>
      <c r="BL107" s="17" t="s">
        <v>261</v>
      </c>
      <c r="BM107" s="142" t="s">
        <v>434</v>
      </c>
    </row>
    <row r="108" spans="2:65" s="1" customFormat="1" ht="16.5" customHeight="1" x14ac:dyDescent="0.2">
      <c r="B108" s="32"/>
      <c r="C108" s="131" t="s">
        <v>261</v>
      </c>
      <c r="D108" s="131" t="s">
        <v>161</v>
      </c>
      <c r="E108" s="132" t="s">
        <v>1415</v>
      </c>
      <c r="F108" s="133" t="s">
        <v>1416</v>
      </c>
      <c r="G108" s="134" t="s">
        <v>1414</v>
      </c>
      <c r="H108" s="135">
        <v>10</v>
      </c>
      <c r="I108" s="136"/>
      <c r="J108" s="137">
        <f t="shared" si="10"/>
        <v>0</v>
      </c>
      <c r="K108" s="133" t="s">
        <v>19</v>
      </c>
      <c r="L108" s="32"/>
      <c r="M108" s="138" t="s">
        <v>19</v>
      </c>
      <c r="N108" s="139" t="s">
        <v>47</v>
      </c>
      <c r="P108" s="140">
        <f t="shared" si="11"/>
        <v>0</v>
      </c>
      <c r="Q108" s="140">
        <v>0</v>
      </c>
      <c r="R108" s="140">
        <f t="shared" si="12"/>
        <v>0</v>
      </c>
      <c r="S108" s="140">
        <v>0</v>
      </c>
      <c r="T108" s="141">
        <f t="shared" si="13"/>
        <v>0</v>
      </c>
      <c r="AR108" s="142" t="s">
        <v>261</v>
      </c>
      <c r="AT108" s="142" t="s">
        <v>161</v>
      </c>
      <c r="AU108" s="142" t="s">
        <v>83</v>
      </c>
      <c r="AY108" s="17" t="s">
        <v>159</v>
      </c>
      <c r="BE108" s="143">
        <f t="shared" si="14"/>
        <v>0</v>
      </c>
      <c r="BF108" s="143">
        <f t="shared" si="15"/>
        <v>0</v>
      </c>
      <c r="BG108" s="143">
        <f t="shared" si="16"/>
        <v>0</v>
      </c>
      <c r="BH108" s="143">
        <f t="shared" si="17"/>
        <v>0</v>
      </c>
      <c r="BI108" s="143">
        <f t="shared" si="18"/>
        <v>0</v>
      </c>
      <c r="BJ108" s="17" t="s">
        <v>83</v>
      </c>
      <c r="BK108" s="143">
        <f t="shared" si="19"/>
        <v>0</v>
      </c>
      <c r="BL108" s="17" t="s">
        <v>261</v>
      </c>
      <c r="BM108" s="142" t="s">
        <v>466</v>
      </c>
    </row>
    <row r="109" spans="2:65" s="1" customFormat="1" ht="24.15" customHeight="1" x14ac:dyDescent="0.2">
      <c r="B109" s="32"/>
      <c r="C109" s="131" t="s">
        <v>267</v>
      </c>
      <c r="D109" s="131" t="s">
        <v>161</v>
      </c>
      <c r="E109" s="132" t="s">
        <v>1417</v>
      </c>
      <c r="F109" s="133" t="s">
        <v>1418</v>
      </c>
      <c r="G109" s="134" t="s">
        <v>164</v>
      </c>
      <c r="H109" s="135">
        <v>30</v>
      </c>
      <c r="I109" s="136"/>
      <c r="J109" s="137">
        <f t="shared" si="10"/>
        <v>0</v>
      </c>
      <c r="K109" s="133" t="s">
        <v>19</v>
      </c>
      <c r="L109" s="32"/>
      <c r="M109" s="138" t="s">
        <v>19</v>
      </c>
      <c r="N109" s="139" t="s">
        <v>47</v>
      </c>
      <c r="P109" s="140">
        <f t="shared" si="11"/>
        <v>0</v>
      </c>
      <c r="Q109" s="140">
        <v>0</v>
      </c>
      <c r="R109" s="140">
        <f t="shared" si="12"/>
        <v>0</v>
      </c>
      <c r="S109" s="140">
        <v>0</v>
      </c>
      <c r="T109" s="141">
        <f t="shared" si="13"/>
        <v>0</v>
      </c>
      <c r="AR109" s="142" t="s">
        <v>261</v>
      </c>
      <c r="AT109" s="142" t="s">
        <v>161</v>
      </c>
      <c r="AU109" s="142" t="s">
        <v>83</v>
      </c>
      <c r="AY109" s="17" t="s">
        <v>159</v>
      </c>
      <c r="BE109" s="143">
        <f t="shared" si="14"/>
        <v>0</v>
      </c>
      <c r="BF109" s="143">
        <f t="shared" si="15"/>
        <v>0</v>
      </c>
      <c r="BG109" s="143">
        <f t="shared" si="16"/>
        <v>0</v>
      </c>
      <c r="BH109" s="143">
        <f t="shared" si="17"/>
        <v>0</v>
      </c>
      <c r="BI109" s="143">
        <f t="shared" si="18"/>
        <v>0</v>
      </c>
      <c r="BJ109" s="17" t="s">
        <v>83</v>
      </c>
      <c r="BK109" s="143">
        <f t="shared" si="19"/>
        <v>0</v>
      </c>
      <c r="BL109" s="17" t="s">
        <v>261</v>
      </c>
      <c r="BM109" s="142" t="s">
        <v>491</v>
      </c>
    </row>
    <row r="110" spans="2:65" s="1" customFormat="1" ht="16.5" customHeight="1" x14ac:dyDescent="0.2">
      <c r="B110" s="32"/>
      <c r="C110" s="131" t="s">
        <v>275</v>
      </c>
      <c r="D110" s="131" t="s">
        <v>161</v>
      </c>
      <c r="E110" s="132" t="s">
        <v>1419</v>
      </c>
      <c r="F110" s="133" t="s">
        <v>1420</v>
      </c>
      <c r="G110" s="134" t="s">
        <v>1380</v>
      </c>
      <c r="H110" s="135">
        <v>2</v>
      </c>
      <c r="I110" s="136"/>
      <c r="J110" s="137">
        <f t="shared" si="10"/>
        <v>0</v>
      </c>
      <c r="K110" s="133" t="s">
        <v>19</v>
      </c>
      <c r="L110" s="32"/>
      <c r="M110" s="138" t="s">
        <v>19</v>
      </c>
      <c r="N110" s="139" t="s">
        <v>47</v>
      </c>
      <c r="P110" s="140">
        <f t="shared" si="11"/>
        <v>0</v>
      </c>
      <c r="Q110" s="140">
        <v>0</v>
      </c>
      <c r="R110" s="140">
        <f t="shared" si="12"/>
        <v>0</v>
      </c>
      <c r="S110" s="140">
        <v>0</v>
      </c>
      <c r="T110" s="141">
        <f t="shared" si="13"/>
        <v>0</v>
      </c>
      <c r="AR110" s="142" t="s">
        <v>261</v>
      </c>
      <c r="AT110" s="142" t="s">
        <v>161</v>
      </c>
      <c r="AU110" s="142" t="s">
        <v>83</v>
      </c>
      <c r="AY110" s="17" t="s">
        <v>159</v>
      </c>
      <c r="BE110" s="143">
        <f t="shared" si="14"/>
        <v>0</v>
      </c>
      <c r="BF110" s="143">
        <f t="shared" si="15"/>
        <v>0</v>
      </c>
      <c r="BG110" s="143">
        <f t="shared" si="16"/>
        <v>0</v>
      </c>
      <c r="BH110" s="143">
        <f t="shared" si="17"/>
        <v>0</v>
      </c>
      <c r="BI110" s="143">
        <f t="shared" si="18"/>
        <v>0</v>
      </c>
      <c r="BJ110" s="17" t="s">
        <v>83</v>
      </c>
      <c r="BK110" s="143">
        <f t="shared" si="19"/>
        <v>0</v>
      </c>
      <c r="BL110" s="17" t="s">
        <v>261</v>
      </c>
      <c r="BM110" s="142" t="s">
        <v>501</v>
      </c>
    </row>
    <row r="111" spans="2:65" s="11" customFormat="1" ht="25.95" customHeight="1" x14ac:dyDescent="0.25">
      <c r="B111" s="119"/>
      <c r="D111" s="120" t="s">
        <v>75</v>
      </c>
      <c r="E111" s="121" t="s">
        <v>180</v>
      </c>
      <c r="F111" s="121" t="s">
        <v>1421</v>
      </c>
      <c r="I111" s="122"/>
      <c r="J111" s="123">
        <f>BK111</f>
        <v>0</v>
      </c>
      <c r="L111" s="119"/>
      <c r="M111" s="124"/>
      <c r="P111" s="125">
        <f>SUM(P112:P122)</f>
        <v>0</v>
      </c>
      <c r="R111" s="125">
        <f>SUM(R112:R122)</f>
        <v>0</v>
      </c>
      <c r="T111" s="126">
        <f>SUM(T112:T122)</f>
        <v>0</v>
      </c>
      <c r="AR111" s="120" t="s">
        <v>83</v>
      </c>
      <c r="AT111" s="127" t="s">
        <v>75</v>
      </c>
      <c r="AU111" s="127" t="s">
        <v>76</v>
      </c>
      <c r="AY111" s="120" t="s">
        <v>159</v>
      </c>
      <c r="BK111" s="128">
        <f>SUM(BK112:BK122)</f>
        <v>0</v>
      </c>
    </row>
    <row r="112" spans="2:65" s="1" customFormat="1" ht="33" customHeight="1" x14ac:dyDescent="0.2">
      <c r="B112" s="32"/>
      <c r="C112" s="131" t="s">
        <v>282</v>
      </c>
      <c r="D112" s="131" t="s">
        <v>161</v>
      </c>
      <c r="E112" s="132" t="s">
        <v>1422</v>
      </c>
      <c r="F112" s="133" t="s">
        <v>1423</v>
      </c>
      <c r="G112" s="134" t="s">
        <v>1380</v>
      </c>
      <c r="H112" s="135">
        <v>1</v>
      </c>
      <c r="I112" s="136"/>
      <c r="J112" s="137">
        <f t="shared" ref="J112:J122" si="20">ROUND(I112*H112,2)</f>
        <v>0</v>
      </c>
      <c r="K112" s="133" t="s">
        <v>19</v>
      </c>
      <c r="L112" s="32"/>
      <c r="M112" s="138" t="s">
        <v>19</v>
      </c>
      <c r="N112" s="139" t="s">
        <v>47</v>
      </c>
      <c r="P112" s="140">
        <f t="shared" ref="P112:P122" si="21">O112*H112</f>
        <v>0</v>
      </c>
      <c r="Q112" s="140">
        <v>0</v>
      </c>
      <c r="R112" s="140">
        <f t="shared" ref="R112:R122" si="22">Q112*H112</f>
        <v>0</v>
      </c>
      <c r="S112" s="140">
        <v>0</v>
      </c>
      <c r="T112" s="141">
        <f t="shared" ref="T112:T122" si="23">S112*H112</f>
        <v>0</v>
      </c>
      <c r="AR112" s="142" t="s">
        <v>261</v>
      </c>
      <c r="AT112" s="142" t="s">
        <v>161</v>
      </c>
      <c r="AU112" s="142" t="s">
        <v>83</v>
      </c>
      <c r="AY112" s="17" t="s">
        <v>159</v>
      </c>
      <c r="BE112" s="143">
        <f t="shared" ref="BE112:BE122" si="24">IF(N112="základní",J112,0)</f>
        <v>0</v>
      </c>
      <c r="BF112" s="143">
        <f t="shared" ref="BF112:BF122" si="25">IF(N112="snížená",J112,0)</f>
        <v>0</v>
      </c>
      <c r="BG112" s="143">
        <f t="shared" ref="BG112:BG122" si="26">IF(N112="zákl. přenesená",J112,0)</f>
        <v>0</v>
      </c>
      <c r="BH112" s="143">
        <f t="shared" ref="BH112:BH122" si="27">IF(N112="sníž. přenesená",J112,0)</f>
        <v>0</v>
      </c>
      <c r="BI112" s="143">
        <f t="shared" ref="BI112:BI122" si="28">IF(N112="nulová",J112,0)</f>
        <v>0</v>
      </c>
      <c r="BJ112" s="17" t="s">
        <v>83</v>
      </c>
      <c r="BK112" s="143">
        <f t="shared" ref="BK112:BK122" si="29">ROUND(I112*H112,2)</f>
        <v>0</v>
      </c>
      <c r="BL112" s="17" t="s">
        <v>261</v>
      </c>
      <c r="BM112" s="142" t="s">
        <v>531</v>
      </c>
    </row>
    <row r="113" spans="2:65" s="1" customFormat="1" ht="16.5" customHeight="1" x14ac:dyDescent="0.2">
      <c r="B113" s="32"/>
      <c r="C113" s="131" t="s">
        <v>289</v>
      </c>
      <c r="D113" s="131" t="s">
        <v>161</v>
      </c>
      <c r="E113" s="132" t="s">
        <v>1424</v>
      </c>
      <c r="F113" s="133" t="s">
        <v>1425</v>
      </c>
      <c r="G113" s="134" t="s">
        <v>1380</v>
      </c>
      <c r="H113" s="135">
        <v>1</v>
      </c>
      <c r="I113" s="136"/>
      <c r="J113" s="137">
        <f t="shared" si="20"/>
        <v>0</v>
      </c>
      <c r="K113" s="133" t="s">
        <v>19</v>
      </c>
      <c r="L113" s="32"/>
      <c r="M113" s="138" t="s">
        <v>19</v>
      </c>
      <c r="N113" s="139" t="s">
        <v>47</v>
      </c>
      <c r="P113" s="140">
        <f t="shared" si="21"/>
        <v>0</v>
      </c>
      <c r="Q113" s="140">
        <v>0</v>
      </c>
      <c r="R113" s="140">
        <f t="shared" si="22"/>
        <v>0</v>
      </c>
      <c r="S113" s="140">
        <v>0</v>
      </c>
      <c r="T113" s="141">
        <f t="shared" si="23"/>
        <v>0</v>
      </c>
      <c r="AR113" s="142" t="s">
        <v>261</v>
      </c>
      <c r="AT113" s="142" t="s">
        <v>161</v>
      </c>
      <c r="AU113" s="142" t="s">
        <v>83</v>
      </c>
      <c r="AY113" s="17" t="s">
        <v>159</v>
      </c>
      <c r="BE113" s="143">
        <f t="shared" si="24"/>
        <v>0</v>
      </c>
      <c r="BF113" s="143">
        <f t="shared" si="25"/>
        <v>0</v>
      </c>
      <c r="BG113" s="143">
        <f t="shared" si="26"/>
        <v>0</v>
      </c>
      <c r="BH113" s="143">
        <f t="shared" si="27"/>
        <v>0</v>
      </c>
      <c r="BI113" s="143">
        <f t="shared" si="28"/>
        <v>0</v>
      </c>
      <c r="BJ113" s="17" t="s">
        <v>83</v>
      </c>
      <c r="BK113" s="143">
        <f t="shared" si="29"/>
        <v>0</v>
      </c>
      <c r="BL113" s="17" t="s">
        <v>261</v>
      </c>
      <c r="BM113" s="142" t="s">
        <v>550</v>
      </c>
    </row>
    <row r="114" spans="2:65" s="1" customFormat="1" ht="16.5" customHeight="1" x14ac:dyDescent="0.2">
      <c r="B114" s="32"/>
      <c r="C114" s="131" t="s">
        <v>7</v>
      </c>
      <c r="D114" s="131" t="s">
        <v>161</v>
      </c>
      <c r="E114" s="132" t="s">
        <v>1426</v>
      </c>
      <c r="F114" s="133" t="s">
        <v>1425</v>
      </c>
      <c r="G114" s="134" t="s">
        <v>1380</v>
      </c>
      <c r="H114" s="135">
        <v>1</v>
      </c>
      <c r="I114" s="136"/>
      <c r="J114" s="137">
        <f t="shared" si="20"/>
        <v>0</v>
      </c>
      <c r="K114" s="133" t="s">
        <v>19</v>
      </c>
      <c r="L114" s="32"/>
      <c r="M114" s="138" t="s">
        <v>19</v>
      </c>
      <c r="N114" s="139" t="s">
        <v>47</v>
      </c>
      <c r="P114" s="140">
        <f t="shared" si="21"/>
        <v>0</v>
      </c>
      <c r="Q114" s="140">
        <v>0</v>
      </c>
      <c r="R114" s="140">
        <f t="shared" si="22"/>
        <v>0</v>
      </c>
      <c r="S114" s="140">
        <v>0</v>
      </c>
      <c r="T114" s="141">
        <f t="shared" si="23"/>
        <v>0</v>
      </c>
      <c r="AR114" s="142" t="s">
        <v>261</v>
      </c>
      <c r="AT114" s="142" t="s">
        <v>161</v>
      </c>
      <c r="AU114" s="142" t="s">
        <v>83</v>
      </c>
      <c r="AY114" s="17" t="s">
        <v>159</v>
      </c>
      <c r="BE114" s="143">
        <f t="shared" si="24"/>
        <v>0</v>
      </c>
      <c r="BF114" s="143">
        <f t="shared" si="25"/>
        <v>0</v>
      </c>
      <c r="BG114" s="143">
        <f t="shared" si="26"/>
        <v>0</v>
      </c>
      <c r="BH114" s="143">
        <f t="shared" si="27"/>
        <v>0</v>
      </c>
      <c r="BI114" s="143">
        <f t="shared" si="28"/>
        <v>0</v>
      </c>
      <c r="BJ114" s="17" t="s">
        <v>83</v>
      </c>
      <c r="BK114" s="143">
        <f t="shared" si="29"/>
        <v>0</v>
      </c>
      <c r="BL114" s="17" t="s">
        <v>261</v>
      </c>
      <c r="BM114" s="142" t="s">
        <v>566</v>
      </c>
    </row>
    <row r="115" spans="2:65" s="1" customFormat="1" ht="24.15" customHeight="1" x14ac:dyDescent="0.2">
      <c r="B115" s="32"/>
      <c r="C115" s="131" t="s">
        <v>314</v>
      </c>
      <c r="D115" s="131" t="s">
        <v>161</v>
      </c>
      <c r="E115" s="132" t="s">
        <v>1427</v>
      </c>
      <c r="F115" s="133" t="s">
        <v>1384</v>
      </c>
      <c r="G115" s="134" t="s">
        <v>164</v>
      </c>
      <c r="H115" s="135">
        <v>75</v>
      </c>
      <c r="I115" s="136"/>
      <c r="J115" s="137">
        <f t="shared" si="20"/>
        <v>0</v>
      </c>
      <c r="K115" s="133" t="s">
        <v>19</v>
      </c>
      <c r="L115" s="32"/>
      <c r="M115" s="138" t="s">
        <v>19</v>
      </c>
      <c r="N115" s="139" t="s">
        <v>47</v>
      </c>
      <c r="P115" s="140">
        <f t="shared" si="21"/>
        <v>0</v>
      </c>
      <c r="Q115" s="140">
        <v>0</v>
      </c>
      <c r="R115" s="140">
        <f t="shared" si="22"/>
        <v>0</v>
      </c>
      <c r="S115" s="140">
        <v>0</v>
      </c>
      <c r="T115" s="141">
        <f t="shared" si="23"/>
        <v>0</v>
      </c>
      <c r="AR115" s="142" t="s">
        <v>261</v>
      </c>
      <c r="AT115" s="142" t="s">
        <v>161</v>
      </c>
      <c r="AU115" s="142" t="s">
        <v>83</v>
      </c>
      <c r="AY115" s="17" t="s">
        <v>159</v>
      </c>
      <c r="BE115" s="143">
        <f t="shared" si="24"/>
        <v>0</v>
      </c>
      <c r="BF115" s="143">
        <f t="shared" si="25"/>
        <v>0</v>
      </c>
      <c r="BG115" s="143">
        <f t="shared" si="26"/>
        <v>0</v>
      </c>
      <c r="BH115" s="143">
        <f t="shared" si="27"/>
        <v>0</v>
      </c>
      <c r="BI115" s="143">
        <f t="shared" si="28"/>
        <v>0</v>
      </c>
      <c r="BJ115" s="17" t="s">
        <v>83</v>
      </c>
      <c r="BK115" s="143">
        <f t="shared" si="29"/>
        <v>0</v>
      </c>
      <c r="BL115" s="17" t="s">
        <v>261</v>
      </c>
      <c r="BM115" s="142" t="s">
        <v>578</v>
      </c>
    </row>
    <row r="116" spans="2:65" s="1" customFormat="1" ht="24.15" customHeight="1" x14ac:dyDescent="0.2">
      <c r="B116" s="32"/>
      <c r="C116" s="131" t="s">
        <v>322</v>
      </c>
      <c r="D116" s="131" t="s">
        <v>161</v>
      </c>
      <c r="E116" s="132" t="s">
        <v>1428</v>
      </c>
      <c r="F116" s="133" t="s">
        <v>1386</v>
      </c>
      <c r="G116" s="134" t="s">
        <v>164</v>
      </c>
      <c r="H116" s="135">
        <v>80</v>
      </c>
      <c r="I116" s="136"/>
      <c r="J116" s="137">
        <f t="shared" si="20"/>
        <v>0</v>
      </c>
      <c r="K116" s="133" t="s">
        <v>19</v>
      </c>
      <c r="L116" s="32"/>
      <c r="M116" s="138" t="s">
        <v>19</v>
      </c>
      <c r="N116" s="139" t="s">
        <v>47</v>
      </c>
      <c r="P116" s="140">
        <f t="shared" si="21"/>
        <v>0</v>
      </c>
      <c r="Q116" s="140">
        <v>0</v>
      </c>
      <c r="R116" s="140">
        <f t="shared" si="22"/>
        <v>0</v>
      </c>
      <c r="S116" s="140">
        <v>0</v>
      </c>
      <c r="T116" s="141">
        <f t="shared" si="23"/>
        <v>0</v>
      </c>
      <c r="AR116" s="142" t="s">
        <v>261</v>
      </c>
      <c r="AT116" s="142" t="s">
        <v>161</v>
      </c>
      <c r="AU116" s="142" t="s">
        <v>83</v>
      </c>
      <c r="AY116" s="17" t="s">
        <v>159</v>
      </c>
      <c r="BE116" s="143">
        <f t="shared" si="24"/>
        <v>0</v>
      </c>
      <c r="BF116" s="143">
        <f t="shared" si="25"/>
        <v>0</v>
      </c>
      <c r="BG116" s="143">
        <f t="shared" si="26"/>
        <v>0</v>
      </c>
      <c r="BH116" s="143">
        <f t="shared" si="27"/>
        <v>0</v>
      </c>
      <c r="BI116" s="143">
        <f t="shared" si="28"/>
        <v>0</v>
      </c>
      <c r="BJ116" s="17" t="s">
        <v>83</v>
      </c>
      <c r="BK116" s="143">
        <f t="shared" si="29"/>
        <v>0</v>
      </c>
      <c r="BL116" s="17" t="s">
        <v>261</v>
      </c>
      <c r="BM116" s="142" t="s">
        <v>592</v>
      </c>
    </row>
    <row r="117" spans="2:65" s="1" customFormat="1" ht="16.5" customHeight="1" x14ac:dyDescent="0.2">
      <c r="B117" s="32"/>
      <c r="C117" s="131" t="s">
        <v>330</v>
      </c>
      <c r="D117" s="131" t="s">
        <v>161</v>
      </c>
      <c r="E117" s="132" t="s">
        <v>1429</v>
      </c>
      <c r="F117" s="133" t="s">
        <v>1430</v>
      </c>
      <c r="G117" s="134" t="s">
        <v>1380</v>
      </c>
      <c r="H117" s="135">
        <v>2</v>
      </c>
      <c r="I117" s="136"/>
      <c r="J117" s="137">
        <f t="shared" si="20"/>
        <v>0</v>
      </c>
      <c r="K117" s="133" t="s">
        <v>19</v>
      </c>
      <c r="L117" s="32"/>
      <c r="M117" s="138" t="s">
        <v>19</v>
      </c>
      <c r="N117" s="139" t="s">
        <v>47</v>
      </c>
      <c r="P117" s="140">
        <f t="shared" si="21"/>
        <v>0</v>
      </c>
      <c r="Q117" s="140">
        <v>0</v>
      </c>
      <c r="R117" s="140">
        <f t="shared" si="22"/>
        <v>0</v>
      </c>
      <c r="S117" s="140">
        <v>0</v>
      </c>
      <c r="T117" s="141">
        <f t="shared" si="23"/>
        <v>0</v>
      </c>
      <c r="AR117" s="142" t="s">
        <v>261</v>
      </c>
      <c r="AT117" s="142" t="s">
        <v>161</v>
      </c>
      <c r="AU117" s="142" t="s">
        <v>83</v>
      </c>
      <c r="AY117" s="17" t="s">
        <v>159</v>
      </c>
      <c r="BE117" s="143">
        <f t="shared" si="24"/>
        <v>0</v>
      </c>
      <c r="BF117" s="143">
        <f t="shared" si="25"/>
        <v>0</v>
      </c>
      <c r="BG117" s="143">
        <f t="shared" si="26"/>
        <v>0</v>
      </c>
      <c r="BH117" s="143">
        <f t="shared" si="27"/>
        <v>0</v>
      </c>
      <c r="BI117" s="143">
        <f t="shared" si="28"/>
        <v>0</v>
      </c>
      <c r="BJ117" s="17" t="s">
        <v>83</v>
      </c>
      <c r="BK117" s="143">
        <f t="shared" si="29"/>
        <v>0</v>
      </c>
      <c r="BL117" s="17" t="s">
        <v>261</v>
      </c>
      <c r="BM117" s="142" t="s">
        <v>602</v>
      </c>
    </row>
    <row r="118" spans="2:65" s="1" customFormat="1" ht="16.5" customHeight="1" x14ac:dyDescent="0.2">
      <c r="B118" s="32"/>
      <c r="C118" s="131" t="s">
        <v>335</v>
      </c>
      <c r="D118" s="131" t="s">
        <v>161</v>
      </c>
      <c r="E118" s="132" t="s">
        <v>1431</v>
      </c>
      <c r="F118" s="133" t="s">
        <v>1432</v>
      </c>
      <c r="G118" s="134" t="s">
        <v>1380</v>
      </c>
      <c r="H118" s="135">
        <v>1</v>
      </c>
      <c r="I118" s="136"/>
      <c r="J118" s="137">
        <f t="shared" si="20"/>
        <v>0</v>
      </c>
      <c r="K118" s="133" t="s">
        <v>19</v>
      </c>
      <c r="L118" s="32"/>
      <c r="M118" s="138" t="s">
        <v>19</v>
      </c>
      <c r="N118" s="139" t="s">
        <v>47</v>
      </c>
      <c r="P118" s="140">
        <f t="shared" si="21"/>
        <v>0</v>
      </c>
      <c r="Q118" s="140">
        <v>0</v>
      </c>
      <c r="R118" s="140">
        <f t="shared" si="22"/>
        <v>0</v>
      </c>
      <c r="S118" s="140">
        <v>0</v>
      </c>
      <c r="T118" s="141">
        <f t="shared" si="23"/>
        <v>0</v>
      </c>
      <c r="AR118" s="142" t="s">
        <v>261</v>
      </c>
      <c r="AT118" s="142" t="s">
        <v>161</v>
      </c>
      <c r="AU118" s="142" t="s">
        <v>83</v>
      </c>
      <c r="AY118" s="17" t="s">
        <v>159</v>
      </c>
      <c r="BE118" s="143">
        <f t="shared" si="24"/>
        <v>0</v>
      </c>
      <c r="BF118" s="143">
        <f t="shared" si="25"/>
        <v>0</v>
      </c>
      <c r="BG118" s="143">
        <f t="shared" si="26"/>
        <v>0</v>
      </c>
      <c r="BH118" s="143">
        <f t="shared" si="27"/>
        <v>0</v>
      </c>
      <c r="BI118" s="143">
        <f t="shared" si="28"/>
        <v>0</v>
      </c>
      <c r="BJ118" s="17" t="s">
        <v>83</v>
      </c>
      <c r="BK118" s="143">
        <f t="shared" si="29"/>
        <v>0</v>
      </c>
      <c r="BL118" s="17" t="s">
        <v>261</v>
      </c>
      <c r="BM118" s="142" t="s">
        <v>1433</v>
      </c>
    </row>
    <row r="119" spans="2:65" s="1" customFormat="1" ht="16.5" customHeight="1" x14ac:dyDescent="0.2">
      <c r="B119" s="32"/>
      <c r="C119" s="131" t="s">
        <v>342</v>
      </c>
      <c r="D119" s="131" t="s">
        <v>161</v>
      </c>
      <c r="E119" s="132" t="s">
        <v>1434</v>
      </c>
      <c r="F119" s="133" t="s">
        <v>1435</v>
      </c>
      <c r="G119" s="134" t="s">
        <v>1380</v>
      </c>
      <c r="H119" s="135">
        <v>1</v>
      </c>
      <c r="I119" s="136"/>
      <c r="J119" s="137">
        <f t="shared" si="20"/>
        <v>0</v>
      </c>
      <c r="K119" s="133" t="s">
        <v>19</v>
      </c>
      <c r="L119" s="32"/>
      <c r="M119" s="138" t="s">
        <v>19</v>
      </c>
      <c r="N119" s="139" t="s">
        <v>47</v>
      </c>
      <c r="P119" s="140">
        <f t="shared" si="21"/>
        <v>0</v>
      </c>
      <c r="Q119" s="140">
        <v>0</v>
      </c>
      <c r="R119" s="140">
        <f t="shared" si="22"/>
        <v>0</v>
      </c>
      <c r="S119" s="140">
        <v>0</v>
      </c>
      <c r="T119" s="141">
        <f t="shared" si="23"/>
        <v>0</v>
      </c>
      <c r="AR119" s="142" t="s">
        <v>261</v>
      </c>
      <c r="AT119" s="142" t="s">
        <v>161</v>
      </c>
      <c r="AU119" s="142" t="s">
        <v>83</v>
      </c>
      <c r="AY119" s="17" t="s">
        <v>159</v>
      </c>
      <c r="BE119" s="143">
        <f t="shared" si="24"/>
        <v>0</v>
      </c>
      <c r="BF119" s="143">
        <f t="shared" si="25"/>
        <v>0</v>
      </c>
      <c r="BG119" s="143">
        <f t="shared" si="26"/>
        <v>0</v>
      </c>
      <c r="BH119" s="143">
        <f t="shared" si="27"/>
        <v>0</v>
      </c>
      <c r="BI119" s="143">
        <f t="shared" si="28"/>
        <v>0</v>
      </c>
      <c r="BJ119" s="17" t="s">
        <v>83</v>
      </c>
      <c r="BK119" s="143">
        <f t="shared" si="29"/>
        <v>0</v>
      </c>
      <c r="BL119" s="17" t="s">
        <v>261</v>
      </c>
      <c r="BM119" s="142" t="s">
        <v>1436</v>
      </c>
    </row>
    <row r="120" spans="2:65" s="1" customFormat="1" ht="16.5" customHeight="1" x14ac:dyDescent="0.2">
      <c r="B120" s="32"/>
      <c r="C120" s="131" t="s">
        <v>350</v>
      </c>
      <c r="D120" s="131" t="s">
        <v>161</v>
      </c>
      <c r="E120" s="132" t="s">
        <v>1437</v>
      </c>
      <c r="F120" s="133" t="s">
        <v>1438</v>
      </c>
      <c r="G120" s="134" t="s">
        <v>1380</v>
      </c>
      <c r="H120" s="135">
        <v>1</v>
      </c>
      <c r="I120" s="136"/>
      <c r="J120" s="137">
        <f t="shared" si="20"/>
        <v>0</v>
      </c>
      <c r="K120" s="133" t="s">
        <v>19</v>
      </c>
      <c r="L120" s="32"/>
      <c r="M120" s="138" t="s">
        <v>19</v>
      </c>
      <c r="N120" s="139" t="s">
        <v>47</v>
      </c>
      <c r="P120" s="140">
        <f t="shared" si="21"/>
        <v>0</v>
      </c>
      <c r="Q120" s="140">
        <v>0</v>
      </c>
      <c r="R120" s="140">
        <f t="shared" si="22"/>
        <v>0</v>
      </c>
      <c r="S120" s="140">
        <v>0</v>
      </c>
      <c r="T120" s="141">
        <f t="shared" si="23"/>
        <v>0</v>
      </c>
      <c r="AR120" s="142" t="s">
        <v>261</v>
      </c>
      <c r="AT120" s="142" t="s">
        <v>161</v>
      </c>
      <c r="AU120" s="142" t="s">
        <v>83</v>
      </c>
      <c r="AY120" s="17" t="s">
        <v>159</v>
      </c>
      <c r="BE120" s="143">
        <f t="shared" si="24"/>
        <v>0</v>
      </c>
      <c r="BF120" s="143">
        <f t="shared" si="25"/>
        <v>0</v>
      </c>
      <c r="BG120" s="143">
        <f t="shared" si="26"/>
        <v>0</v>
      </c>
      <c r="BH120" s="143">
        <f t="shared" si="27"/>
        <v>0</v>
      </c>
      <c r="BI120" s="143">
        <f t="shared" si="28"/>
        <v>0</v>
      </c>
      <c r="BJ120" s="17" t="s">
        <v>83</v>
      </c>
      <c r="BK120" s="143">
        <f t="shared" si="29"/>
        <v>0</v>
      </c>
      <c r="BL120" s="17" t="s">
        <v>261</v>
      </c>
      <c r="BM120" s="142" t="s">
        <v>1439</v>
      </c>
    </row>
    <row r="121" spans="2:65" s="1" customFormat="1" ht="16.5" customHeight="1" x14ac:dyDescent="0.2">
      <c r="B121" s="32"/>
      <c r="C121" s="131" t="s">
        <v>356</v>
      </c>
      <c r="D121" s="131" t="s">
        <v>161</v>
      </c>
      <c r="E121" s="132" t="s">
        <v>1440</v>
      </c>
      <c r="F121" s="133" t="s">
        <v>1441</v>
      </c>
      <c r="G121" s="134" t="s">
        <v>1380</v>
      </c>
      <c r="H121" s="135">
        <v>1</v>
      </c>
      <c r="I121" s="136"/>
      <c r="J121" s="137">
        <f t="shared" si="20"/>
        <v>0</v>
      </c>
      <c r="K121" s="133" t="s">
        <v>19</v>
      </c>
      <c r="L121" s="32"/>
      <c r="M121" s="138" t="s">
        <v>19</v>
      </c>
      <c r="N121" s="139" t="s">
        <v>47</v>
      </c>
      <c r="P121" s="140">
        <f t="shared" si="21"/>
        <v>0</v>
      </c>
      <c r="Q121" s="140">
        <v>0</v>
      </c>
      <c r="R121" s="140">
        <f t="shared" si="22"/>
        <v>0</v>
      </c>
      <c r="S121" s="140">
        <v>0</v>
      </c>
      <c r="T121" s="141">
        <f t="shared" si="23"/>
        <v>0</v>
      </c>
      <c r="AR121" s="142" t="s">
        <v>261</v>
      </c>
      <c r="AT121" s="142" t="s">
        <v>161</v>
      </c>
      <c r="AU121" s="142" t="s">
        <v>83</v>
      </c>
      <c r="AY121" s="17" t="s">
        <v>159</v>
      </c>
      <c r="BE121" s="143">
        <f t="shared" si="24"/>
        <v>0</v>
      </c>
      <c r="BF121" s="143">
        <f t="shared" si="25"/>
        <v>0</v>
      </c>
      <c r="BG121" s="143">
        <f t="shared" si="26"/>
        <v>0</v>
      </c>
      <c r="BH121" s="143">
        <f t="shared" si="27"/>
        <v>0</v>
      </c>
      <c r="BI121" s="143">
        <f t="shared" si="28"/>
        <v>0</v>
      </c>
      <c r="BJ121" s="17" t="s">
        <v>83</v>
      </c>
      <c r="BK121" s="143">
        <f t="shared" si="29"/>
        <v>0</v>
      </c>
      <c r="BL121" s="17" t="s">
        <v>261</v>
      </c>
      <c r="BM121" s="142" t="s">
        <v>659</v>
      </c>
    </row>
    <row r="122" spans="2:65" s="1" customFormat="1" ht="16.5" customHeight="1" x14ac:dyDescent="0.2">
      <c r="B122" s="32"/>
      <c r="C122" s="131" t="s">
        <v>362</v>
      </c>
      <c r="D122" s="131" t="s">
        <v>161</v>
      </c>
      <c r="E122" s="132" t="s">
        <v>1442</v>
      </c>
      <c r="F122" s="133" t="s">
        <v>1443</v>
      </c>
      <c r="G122" s="134" t="s">
        <v>494</v>
      </c>
      <c r="H122" s="135">
        <v>1</v>
      </c>
      <c r="I122" s="136"/>
      <c r="J122" s="137">
        <f t="shared" si="20"/>
        <v>0</v>
      </c>
      <c r="K122" s="133" t="s">
        <v>19</v>
      </c>
      <c r="L122" s="32"/>
      <c r="M122" s="138" t="s">
        <v>19</v>
      </c>
      <c r="N122" s="139" t="s">
        <v>47</v>
      </c>
      <c r="P122" s="140">
        <f t="shared" si="21"/>
        <v>0</v>
      </c>
      <c r="Q122" s="140">
        <v>0</v>
      </c>
      <c r="R122" s="140">
        <f t="shared" si="22"/>
        <v>0</v>
      </c>
      <c r="S122" s="140">
        <v>0</v>
      </c>
      <c r="T122" s="141">
        <f t="shared" si="23"/>
        <v>0</v>
      </c>
      <c r="AR122" s="142" t="s">
        <v>261</v>
      </c>
      <c r="AT122" s="142" t="s">
        <v>161</v>
      </c>
      <c r="AU122" s="142" t="s">
        <v>83</v>
      </c>
      <c r="AY122" s="17" t="s">
        <v>159</v>
      </c>
      <c r="BE122" s="143">
        <f t="shared" si="24"/>
        <v>0</v>
      </c>
      <c r="BF122" s="143">
        <f t="shared" si="25"/>
        <v>0</v>
      </c>
      <c r="BG122" s="143">
        <f t="shared" si="26"/>
        <v>0</v>
      </c>
      <c r="BH122" s="143">
        <f t="shared" si="27"/>
        <v>0</v>
      </c>
      <c r="BI122" s="143">
        <f t="shared" si="28"/>
        <v>0</v>
      </c>
      <c r="BJ122" s="17" t="s">
        <v>83</v>
      </c>
      <c r="BK122" s="143">
        <f t="shared" si="29"/>
        <v>0</v>
      </c>
      <c r="BL122" s="17" t="s">
        <v>261</v>
      </c>
      <c r="BM122" s="142" t="s">
        <v>1444</v>
      </c>
    </row>
    <row r="123" spans="2:65" s="11" customFormat="1" ht="25.95" customHeight="1" x14ac:dyDescent="0.25">
      <c r="B123" s="119"/>
      <c r="D123" s="120" t="s">
        <v>75</v>
      </c>
      <c r="E123" s="121" t="s">
        <v>1445</v>
      </c>
      <c r="F123" s="121" t="s">
        <v>1446</v>
      </c>
      <c r="I123" s="122"/>
      <c r="J123" s="123">
        <f>BK123</f>
        <v>0</v>
      </c>
      <c r="L123" s="119"/>
      <c r="M123" s="124"/>
      <c r="P123" s="125">
        <f>SUM(P124:P125)</f>
        <v>0</v>
      </c>
      <c r="R123" s="125">
        <f>SUM(R124:R125)</f>
        <v>0</v>
      </c>
      <c r="T123" s="126">
        <f>SUM(T124:T125)</f>
        <v>0</v>
      </c>
      <c r="AR123" s="120" t="s">
        <v>83</v>
      </c>
      <c r="AT123" s="127" t="s">
        <v>75</v>
      </c>
      <c r="AU123" s="127" t="s">
        <v>76</v>
      </c>
      <c r="AY123" s="120" t="s">
        <v>159</v>
      </c>
      <c r="BK123" s="128">
        <f>SUM(BK124:BK125)</f>
        <v>0</v>
      </c>
    </row>
    <row r="124" spans="2:65" s="1" customFormat="1" ht="16.5" customHeight="1" x14ac:dyDescent="0.2">
      <c r="B124" s="32"/>
      <c r="C124" s="131" t="s">
        <v>368</v>
      </c>
      <c r="D124" s="131" t="s">
        <v>161</v>
      </c>
      <c r="E124" s="132" t="s">
        <v>1447</v>
      </c>
      <c r="F124" s="133" t="s">
        <v>1448</v>
      </c>
      <c r="G124" s="134" t="s">
        <v>1122</v>
      </c>
      <c r="H124" s="135">
        <v>1500</v>
      </c>
      <c r="I124" s="136"/>
      <c r="J124" s="137">
        <f>ROUND(I124*H124,2)</f>
        <v>0</v>
      </c>
      <c r="K124" s="133" t="s">
        <v>19</v>
      </c>
      <c r="L124" s="32"/>
      <c r="M124" s="138" t="s">
        <v>19</v>
      </c>
      <c r="N124" s="139" t="s">
        <v>47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1">
        <f>S124*H124</f>
        <v>0</v>
      </c>
      <c r="AR124" s="142" t="s">
        <v>261</v>
      </c>
      <c r="AT124" s="142" t="s">
        <v>161</v>
      </c>
      <c r="AU124" s="142" t="s">
        <v>83</v>
      </c>
      <c r="AY124" s="17" t="s">
        <v>159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7" t="s">
        <v>83</v>
      </c>
      <c r="BK124" s="143">
        <f>ROUND(I124*H124,2)</f>
        <v>0</v>
      </c>
      <c r="BL124" s="17" t="s">
        <v>261</v>
      </c>
      <c r="BM124" s="142" t="s">
        <v>671</v>
      </c>
    </row>
    <row r="125" spans="2:65" s="1" customFormat="1" ht="16.5" customHeight="1" x14ac:dyDescent="0.2">
      <c r="B125" s="32"/>
      <c r="C125" s="131" t="s">
        <v>374</v>
      </c>
      <c r="D125" s="131" t="s">
        <v>161</v>
      </c>
      <c r="E125" s="132" t="s">
        <v>1449</v>
      </c>
      <c r="F125" s="133" t="s">
        <v>1450</v>
      </c>
      <c r="G125" s="134" t="s">
        <v>1451</v>
      </c>
      <c r="H125" s="135">
        <v>1</v>
      </c>
      <c r="I125" s="136"/>
      <c r="J125" s="137">
        <f>ROUND(I125*H125,2)</f>
        <v>0</v>
      </c>
      <c r="K125" s="133" t="s">
        <v>19</v>
      </c>
      <c r="L125" s="32"/>
      <c r="M125" s="138" t="s">
        <v>19</v>
      </c>
      <c r="N125" s="139" t="s">
        <v>47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261</v>
      </c>
      <c r="AT125" s="142" t="s">
        <v>161</v>
      </c>
      <c r="AU125" s="142" t="s">
        <v>83</v>
      </c>
      <c r="AY125" s="17" t="s">
        <v>159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7" t="s">
        <v>83</v>
      </c>
      <c r="BK125" s="143">
        <f>ROUND(I125*H125,2)</f>
        <v>0</v>
      </c>
      <c r="BL125" s="17" t="s">
        <v>261</v>
      </c>
      <c r="BM125" s="142" t="s">
        <v>695</v>
      </c>
    </row>
    <row r="126" spans="2:65" s="11" customFormat="1" ht="25.95" customHeight="1" x14ac:dyDescent="0.25">
      <c r="B126" s="119"/>
      <c r="D126" s="120" t="s">
        <v>75</v>
      </c>
      <c r="E126" s="121" t="s">
        <v>1452</v>
      </c>
      <c r="F126" s="121" t="s">
        <v>1453</v>
      </c>
      <c r="I126" s="122"/>
      <c r="J126" s="123">
        <f>BK126</f>
        <v>0</v>
      </c>
      <c r="L126" s="119"/>
      <c r="M126" s="124"/>
      <c r="P126" s="125">
        <f>SUM(P127:P131)</f>
        <v>0</v>
      </c>
      <c r="R126" s="125">
        <f>SUM(R127:R131)</f>
        <v>0</v>
      </c>
      <c r="T126" s="126">
        <f>SUM(T127:T131)</f>
        <v>0</v>
      </c>
      <c r="AR126" s="120" t="s">
        <v>83</v>
      </c>
      <c r="AT126" s="127" t="s">
        <v>75</v>
      </c>
      <c r="AU126" s="127" t="s">
        <v>76</v>
      </c>
      <c r="AY126" s="120" t="s">
        <v>159</v>
      </c>
      <c r="BK126" s="128">
        <f>SUM(BK127:BK131)</f>
        <v>0</v>
      </c>
    </row>
    <row r="127" spans="2:65" s="1" customFormat="1" ht="16.5" customHeight="1" x14ac:dyDescent="0.2">
      <c r="B127" s="32"/>
      <c r="C127" s="131" t="s">
        <v>381</v>
      </c>
      <c r="D127" s="131" t="s">
        <v>161</v>
      </c>
      <c r="E127" s="132" t="s">
        <v>1454</v>
      </c>
      <c r="F127" s="133" t="s">
        <v>1455</v>
      </c>
      <c r="G127" s="134" t="s">
        <v>494</v>
      </c>
      <c r="H127" s="135">
        <v>1</v>
      </c>
      <c r="I127" s="136"/>
      <c r="J127" s="137">
        <f>ROUND(I127*H127,2)</f>
        <v>0</v>
      </c>
      <c r="K127" s="133" t="s">
        <v>19</v>
      </c>
      <c r="L127" s="32"/>
      <c r="M127" s="138" t="s">
        <v>19</v>
      </c>
      <c r="N127" s="139" t="s">
        <v>47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261</v>
      </c>
      <c r="AT127" s="142" t="s">
        <v>161</v>
      </c>
      <c r="AU127" s="142" t="s">
        <v>83</v>
      </c>
      <c r="AY127" s="17" t="s">
        <v>159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7" t="s">
        <v>83</v>
      </c>
      <c r="BK127" s="143">
        <f>ROUND(I127*H127,2)</f>
        <v>0</v>
      </c>
      <c r="BL127" s="17" t="s">
        <v>261</v>
      </c>
      <c r="BM127" s="142" t="s">
        <v>1456</v>
      </c>
    </row>
    <row r="128" spans="2:65" s="1" customFormat="1" ht="16.5" customHeight="1" x14ac:dyDescent="0.2">
      <c r="B128" s="32"/>
      <c r="C128" s="131" t="s">
        <v>391</v>
      </c>
      <c r="D128" s="131" t="s">
        <v>161</v>
      </c>
      <c r="E128" s="132" t="s">
        <v>1457</v>
      </c>
      <c r="F128" s="133" t="s">
        <v>1458</v>
      </c>
      <c r="G128" s="134" t="s">
        <v>494</v>
      </c>
      <c r="H128" s="135">
        <v>1</v>
      </c>
      <c r="I128" s="136"/>
      <c r="J128" s="137">
        <f>ROUND(I128*H128,2)</f>
        <v>0</v>
      </c>
      <c r="K128" s="133" t="s">
        <v>19</v>
      </c>
      <c r="L128" s="32"/>
      <c r="M128" s="138" t="s">
        <v>19</v>
      </c>
      <c r="N128" s="139" t="s">
        <v>47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261</v>
      </c>
      <c r="AT128" s="142" t="s">
        <v>161</v>
      </c>
      <c r="AU128" s="142" t="s">
        <v>83</v>
      </c>
      <c r="AY128" s="17" t="s">
        <v>159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7" t="s">
        <v>83</v>
      </c>
      <c r="BK128" s="143">
        <f>ROUND(I128*H128,2)</f>
        <v>0</v>
      </c>
      <c r="BL128" s="17" t="s">
        <v>261</v>
      </c>
      <c r="BM128" s="142" t="s">
        <v>709</v>
      </c>
    </row>
    <row r="129" spans="2:65" s="1" customFormat="1" ht="16.5" customHeight="1" x14ac:dyDescent="0.2">
      <c r="B129" s="32"/>
      <c r="C129" s="131" t="s">
        <v>398</v>
      </c>
      <c r="D129" s="131" t="s">
        <v>161</v>
      </c>
      <c r="E129" s="132" t="s">
        <v>1459</v>
      </c>
      <c r="F129" s="133" t="s">
        <v>1460</v>
      </c>
      <c r="G129" s="134" t="s">
        <v>494</v>
      </c>
      <c r="H129" s="135">
        <v>1</v>
      </c>
      <c r="I129" s="136"/>
      <c r="J129" s="137">
        <f>ROUND(I129*H129,2)</f>
        <v>0</v>
      </c>
      <c r="K129" s="133" t="s">
        <v>19</v>
      </c>
      <c r="L129" s="32"/>
      <c r="M129" s="138" t="s">
        <v>19</v>
      </c>
      <c r="N129" s="139" t="s">
        <v>47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261</v>
      </c>
      <c r="AT129" s="142" t="s">
        <v>161</v>
      </c>
      <c r="AU129" s="142" t="s">
        <v>83</v>
      </c>
      <c r="AY129" s="17" t="s">
        <v>159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7" t="s">
        <v>83</v>
      </c>
      <c r="BK129" s="143">
        <f>ROUND(I129*H129,2)</f>
        <v>0</v>
      </c>
      <c r="BL129" s="17" t="s">
        <v>261</v>
      </c>
      <c r="BM129" s="142" t="s">
        <v>724</v>
      </c>
    </row>
    <row r="130" spans="2:65" s="1" customFormat="1" ht="16.5" customHeight="1" x14ac:dyDescent="0.2">
      <c r="B130" s="32"/>
      <c r="C130" s="131" t="s">
        <v>406</v>
      </c>
      <c r="D130" s="131" t="s">
        <v>161</v>
      </c>
      <c r="E130" s="132" t="s">
        <v>1461</v>
      </c>
      <c r="F130" s="133" t="s">
        <v>1462</v>
      </c>
      <c r="G130" s="134" t="s">
        <v>494</v>
      </c>
      <c r="H130" s="135">
        <v>1</v>
      </c>
      <c r="I130" s="136"/>
      <c r="J130" s="137">
        <f>ROUND(I130*H130,2)</f>
        <v>0</v>
      </c>
      <c r="K130" s="133" t="s">
        <v>19</v>
      </c>
      <c r="L130" s="32"/>
      <c r="M130" s="138" t="s">
        <v>19</v>
      </c>
      <c r="N130" s="139" t="s">
        <v>47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261</v>
      </c>
      <c r="AT130" s="142" t="s">
        <v>161</v>
      </c>
      <c r="AU130" s="142" t="s">
        <v>83</v>
      </c>
      <c r="AY130" s="17" t="s">
        <v>159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7" t="s">
        <v>83</v>
      </c>
      <c r="BK130" s="143">
        <f>ROUND(I130*H130,2)</f>
        <v>0</v>
      </c>
      <c r="BL130" s="17" t="s">
        <v>261</v>
      </c>
      <c r="BM130" s="142" t="s">
        <v>750</v>
      </c>
    </row>
    <row r="131" spans="2:65" s="1" customFormat="1" ht="16.5" customHeight="1" x14ac:dyDescent="0.2">
      <c r="B131" s="32"/>
      <c r="C131" s="131" t="s">
        <v>413</v>
      </c>
      <c r="D131" s="131" t="s">
        <v>161</v>
      </c>
      <c r="E131" s="132" t="s">
        <v>1463</v>
      </c>
      <c r="F131" s="133" t="s">
        <v>1464</v>
      </c>
      <c r="G131" s="134" t="s">
        <v>494</v>
      </c>
      <c r="H131" s="135">
        <v>1</v>
      </c>
      <c r="I131" s="136"/>
      <c r="J131" s="137">
        <f>ROUND(I131*H131,2)</f>
        <v>0</v>
      </c>
      <c r="K131" s="133" t="s">
        <v>19</v>
      </c>
      <c r="L131" s="32"/>
      <c r="M131" s="180" t="s">
        <v>19</v>
      </c>
      <c r="N131" s="181" t="s">
        <v>47</v>
      </c>
      <c r="O131" s="182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AR131" s="142" t="s">
        <v>261</v>
      </c>
      <c r="AT131" s="142" t="s">
        <v>161</v>
      </c>
      <c r="AU131" s="142" t="s">
        <v>83</v>
      </c>
      <c r="AY131" s="17" t="s">
        <v>159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7" t="s">
        <v>83</v>
      </c>
      <c r="BK131" s="143">
        <f>ROUND(I131*H131,2)</f>
        <v>0</v>
      </c>
      <c r="BL131" s="17" t="s">
        <v>261</v>
      </c>
      <c r="BM131" s="142" t="s">
        <v>762</v>
      </c>
    </row>
    <row r="132" spans="2:65" s="1" customFormat="1" ht="6.9" customHeight="1" x14ac:dyDescent="0.2"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32"/>
    </row>
  </sheetData>
  <sheetProtection algorithmName="SHA-512" hashValue="IXP02vq/y7PDAfbUwjzTeTUIzz8pl91DboGM3UkNScDjiltIARb1LLtKnwW/SjLLBLy4U6Y1Dj1F4XAVj6My6Q==" saltValue="Fjsnl7DHto6iDl/2EeGihqfRITtiscOulj+AM7gK5e37nbZvlluq4jQlojgRSRbYwfkve46Cy6DL4XBgKZ72Bw==" spinCount="100000" sheet="1" objects="1" scenarios="1" formatColumns="0" formatRows="0" autoFilter="0"/>
  <autoFilter ref="C89:K131" xr:uid="{00000000-0009-0000-0000-000002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68"/>
  <sheetViews>
    <sheetView showGridLines="0" tabSelected="1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7" t="s">
        <v>96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" customHeight="1" x14ac:dyDescent="0.2">
      <c r="B4" s="20"/>
      <c r="D4" s="21" t="s">
        <v>112</v>
      </c>
      <c r="L4" s="20"/>
      <c r="M4" s="88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16" t="str">
        <f>'Rekapitulace stavby'!K6</f>
        <v>Archiv městské části Praha 5, Štefánikova 17, 150 00 Praha 5</v>
      </c>
      <c r="F7" s="317"/>
      <c r="G7" s="317"/>
      <c r="H7" s="317"/>
      <c r="L7" s="20"/>
    </row>
    <row r="8" spans="2:46" ht="12" customHeight="1" x14ac:dyDescent="0.2">
      <c r="B8" s="20"/>
      <c r="D8" s="27" t="s">
        <v>113</v>
      </c>
      <c r="L8" s="20"/>
    </row>
    <row r="9" spans="2:46" s="1" customFormat="1" ht="16.5" customHeight="1" x14ac:dyDescent="0.2">
      <c r="B9" s="32"/>
      <c r="E9" s="316" t="s">
        <v>114</v>
      </c>
      <c r="F9" s="315"/>
      <c r="G9" s="315"/>
      <c r="H9" s="315"/>
      <c r="L9" s="32"/>
    </row>
    <row r="10" spans="2:46" s="1" customFormat="1" ht="12" customHeight="1" x14ac:dyDescent="0.2">
      <c r="B10" s="32"/>
      <c r="D10" s="27" t="s">
        <v>115</v>
      </c>
      <c r="L10" s="32"/>
    </row>
    <row r="11" spans="2:46" s="1" customFormat="1" ht="16.5" customHeight="1" x14ac:dyDescent="0.2">
      <c r="B11" s="32"/>
      <c r="E11" s="295" t="s">
        <v>1465</v>
      </c>
      <c r="F11" s="315"/>
      <c r="G11" s="315"/>
      <c r="H11" s="315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8" t="str">
        <f>'Rekapitulace stavby'!AN8</f>
        <v>Vyplň údaj</v>
      </c>
      <c r="L14" s="32"/>
    </row>
    <row r="15" spans="2:46" s="1" customFormat="1" ht="10.95" customHeight="1" x14ac:dyDescent="0.2">
      <c r="B15" s="32"/>
      <c r="L15" s="32"/>
    </row>
    <row r="16" spans="2:46" s="1" customFormat="1" ht="12" customHeight="1" x14ac:dyDescent="0.2">
      <c r="B16" s="32"/>
      <c r="D16" s="27" t="s">
        <v>24</v>
      </c>
      <c r="I16" s="27" t="s">
        <v>25</v>
      </c>
      <c r="J16" s="25" t="s">
        <v>26</v>
      </c>
      <c r="L16" s="32"/>
    </row>
    <row r="17" spans="2:12" s="1" customFormat="1" ht="18" customHeight="1" x14ac:dyDescent="0.2">
      <c r="B17" s="32"/>
      <c r="E17" s="25" t="s">
        <v>27</v>
      </c>
      <c r="I17" s="27" t="s">
        <v>28</v>
      </c>
      <c r="J17" s="25" t="s">
        <v>29</v>
      </c>
      <c r="L17" s="32"/>
    </row>
    <row r="18" spans="2:12" s="1" customFormat="1" ht="6.9" customHeight="1" x14ac:dyDescent="0.2">
      <c r="B18" s="32"/>
      <c r="L18" s="32"/>
    </row>
    <row r="19" spans="2:12" s="1" customFormat="1" ht="12" customHeight="1" x14ac:dyDescent="0.2">
      <c r="B19" s="32"/>
      <c r="D19" s="27" t="s">
        <v>30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8" t="str">
        <f>'Rekapitulace stavby'!E14</f>
        <v>Vyplň údaj</v>
      </c>
      <c r="F20" s="285"/>
      <c r="G20" s="285"/>
      <c r="H20" s="285"/>
      <c r="I20" s="27" t="s">
        <v>28</v>
      </c>
      <c r="J20" s="28" t="str">
        <f>'Rekapitulace stavby'!AN14</f>
        <v>Vyplň údaj</v>
      </c>
      <c r="L20" s="32"/>
    </row>
    <row r="21" spans="2:12" s="1" customFormat="1" ht="6.9" customHeight="1" x14ac:dyDescent="0.2">
      <c r="B21" s="32"/>
      <c r="L21" s="32"/>
    </row>
    <row r="22" spans="2:12" s="1" customFormat="1" ht="12" customHeight="1" x14ac:dyDescent="0.2">
      <c r="B22" s="32"/>
      <c r="D22" s="27" t="s">
        <v>32</v>
      </c>
      <c r="I22" s="27" t="s">
        <v>25</v>
      </c>
      <c r="J22" s="25" t="s">
        <v>33</v>
      </c>
      <c r="L22" s="32"/>
    </row>
    <row r="23" spans="2:12" s="1" customFormat="1" ht="18" customHeight="1" x14ac:dyDescent="0.2">
      <c r="B23" s="32"/>
      <c r="E23" s="25" t="s">
        <v>34</v>
      </c>
      <c r="I23" s="27" t="s">
        <v>28</v>
      </c>
      <c r="J23" s="25" t="s">
        <v>35</v>
      </c>
      <c r="L23" s="32"/>
    </row>
    <row r="24" spans="2:12" s="1" customFormat="1" ht="6.9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25</v>
      </c>
      <c r="J25" s="25" t="s">
        <v>19</v>
      </c>
      <c r="L25" s="32"/>
    </row>
    <row r="26" spans="2:12" s="1" customFormat="1" ht="18" customHeight="1" x14ac:dyDescent="0.2">
      <c r="B26" s="32"/>
      <c r="E26" s="25" t="s">
        <v>1466</v>
      </c>
      <c r="I26" s="27" t="s">
        <v>28</v>
      </c>
      <c r="J26" s="25" t="s">
        <v>19</v>
      </c>
      <c r="L26" s="32"/>
    </row>
    <row r="27" spans="2:12" s="1" customFormat="1" ht="6.9" customHeight="1" x14ac:dyDescent="0.2">
      <c r="B27" s="32"/>
      <c r="L27" s="32"/>
    </row>
    <row r="28" spans="2:12" s="1" customFormat="1" ht="12" customHeight="1" x14ac:dyDescent="0.2">
      <c r="B28" s="32"/>
      <c r="D28" s="27" t="s">
        <v>40</v>
      </c>
      <c r="L28" s="32"/>
    </row>
    <row r="29" spans="2:12" s="7" customFormat="1" ht="16.5" customHeight="1" x14ac:dyDescent="0.2">
      <c r="B29" s="89"/>
      <c r="E29" s="289" t="s">
        <v>19</v>
      </c>
      <c r="F29" s="289"/>
      <c r="G29" s="289"/>
      <c r="H29" s="289"/>
      <c r="L29" s="89"/>
    </row>
    <row r="30" spans="2:12" s="1" customFormat="1" ht="6.9" customHeight="1" x14ac:dyDescent="0.2">
      <c r="B30" s="32"/>
      <c r="L30" s="32"/>
    </row>
    <row r="31" spans="2:12" s="1" customFormat="1" ht="6.9" customHeight="1" x14ac:dyDescent="0.2">
      <c r="B31" s="32"/>
      <c r="D31" s="49"/>
      <c r="E31" s="49"/>
      <c r="F31" s="49"/>
      <c r="G31" s="49"/>
      <c r="H31" s="49"/>
      <c r="I31" s="49"/>
      <c r="J31" s="49"/>
      <c r="K31" s="49"/>
      <c r="L31" s="32"/>
    </row>
    <row r="32" spans="2:12" s="1" customFormat="1" ht="25.35" customHeight="1" x14ac:dyDescent="0.2">
      <c r="B32" s="32"/>
      <c r="D32" s="90" t="s">
        <v>42</v>
      </c>
      <c r="J32" s="61">
        <f>ROUND(J97, 2)</f>
        <v>0</v>
      </c>
      <c r="L32" s="32"/>
    </row>
    <row r="33" spans="2:12" s="1" customFormat="1" ht="6.9" customHeight="1" x14ac:dyDescent="0.2">
      <c r="B33" s="32"/>
      <c r="D33" s="49"/>
      <c r="E33" s="49"/>
      <c r="F33" s="49"/>
      <c r="G33" s="49"/>
      <c r="H33" s="49"/>
      <c r="I33" s="49"/>
      <c r="J33" s="49"/>
      <c r="K33" s="49"/>
      <c r="L33" s="32"/>
    </row>
    <row r="34" spans="2:12" s="1" customFormat="1" ht="14.4" customHeight="1" x14ac:dyDescent="0.2">
      <c r="B34" s="32"/>
      <c r="F34" s="91" t="s">
        <v>44</v>
      </c>
      <c r="I34" s="91" t="s">
        <v>43</v>
      </c>
      <c r="J34" s="91" t="s">
        <v>45</v>
      </c>
      <c r="L34" s="32"/>
    </row>
    <row r="35" spans="2:12" s="1" customFormat="1" ht="14.4" customHeight="1" x14ac:dyDescent="0.2">
      <c r="B35" s="32"/>
      <c r="D35" s="92" t="s">
        <v>46</v>
      </c>
      <c r="E35" s="27" t="s">
        <v>47</v>
      </c>
      <c r="F35" s="81">
        <f>ROUND((SUM(BE97:BE267)),  2)</f>
        <v>0</v>
      </c>
      <c r="I35" s="93">
        <v>0.21</v>
      </c>
      <c r="J35" s="81">
        <f>ROUND(((SUM(BE97:BE267))*I35),  2)</f>
        <v>0</v>
      </c>
      <c r="L35" s="32"/>
    </row>
    <row r="36" spans="2:12" s="1" customFormat="1" ht="14.4" customHeight="1" x14ac:dyDescent="0.2">
      <c r="B36" s="32"/>
      <c r="E36" s="27" t="s">
        <v>48</v>
      </c>
      <c r="F36" s="81">
        <f>ROUND((SUM(BF97:BF267)),  2)</f>
        <v>0</v>
      </c>
      <c r="I36" s="93">
        <v>0.15</v>
      </c>
      <c r="J36" s="81">
        <f>ROUND(((SUM(BF97:BF267))*I36),  2)</f>
        <v>0</v>
      </c>
      <c r="L36" s="32"/>
    </row>
    <row r="37" spans="2:12" s="1" customFormat="1" ht="14.4" hidden="1" customHeight="1" x14ac:dyDescent="0.2">
      <c r="B37" s="32"/>
      <c r="E37" s="27" t="s">
        <v>49</v>
      </c>
      <c r="F37" s="81">
        <f>ROUND((SUM(BG97:BG267)),  2)</f>
        <v>0</v>
      </c>
      <c r="I37" s="93">
        <v>0.21</v>
      </c>
      <c r="J37" s="81">
        <f>0</f>
        <v>0</v>
      </c>
      <c r="L37" s="32"/>
    </row>
    <row r="38" spans="2:12" s="1" customFormat="1" ht="14.4" hidden="1" customHeight="1" x14ac:dyDescent="0.2">
      <c r="B38" s="32"/>
      <c r="E38" s="27" t="s">
        <v>50</v>
      </c>
      <c r="F38" s="81">
        <f>ROUND((SUM(BH97:BH267)),  2)</f>
        <v>0</v>
      </c>
      <c r="I38" s="93">
        <v>0.15</v>
      </c>
      <c r="J38" s="81">
        <f>0</f>
        <v>0</v>
      </c>
      <c r="L38" s="32"/>
    </row>
    <row r="39" spans="2:12" s="1" customFormat="1" ht="14.4" hidden="1" customHeight="1" x14ac:dyDescent="0.2">
      <c r="B39" s="32"/>
      <c r="E39" s="27" t="s">
        <v>51</v>
      </c>
      <c r="F39" s="81">
        <f>ROUND((SUM(BI97:BI267)),  2)</f>
        <v>0</v>
      </c>
      <c r="I39" s="93">
        <v>0</v>
      </c>
      <c r="J39" s="81">
        <f>0</f>
        <v>0</v>
      </c>
      <c r="L39" s="32"/>
    </row>
    <row r="40" spans="2:12" s="1" customFormat="1" ht="6.9" customHeight="1" x14ac:dyDescent="0.2">
      <c r="B40" s="32"/>
      <c r="L40" s="32"/>
    </row>
    <row r="41" spans="2:12" s="1" customFormat="1" ht="25.35" customHeight="1" x14ac:dyDescent="0.2">
      <c r="B41" s="32"/>
      <c r="C41" s="94"/>
      <c r="D41" s="95" t="s">
        <v>52</v>
      </c>
      <c r="E41" s="52"/>
      <c r="F41" s="52"/>
      <c r="G41" s="96" t="s">
        <v>53</v>
      </c>
      <c r="H41" s="97" t="s">
        <v>54</v>
      </c>
      <c r="I41" s="52"/>
      <c r="J41" s="98">
        <f>SUM(J32:J39)</f>
        <v>0</v>
      </c>
      <c r="K41" s="99"/>
      <c r="L41" s="32"/>
    </row>
    <row r="42" spans="2:12" s="1" customFormat="1" ht="14.4" customHeight="1" x14ac:dyDescent="0.2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2"/>
    </row>
    <row r="46" spans="2:12" s="1" customFormat="1" ht="6.9" customHeight="1" x14ac:dyDescent="0.2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2"/>
    </row>
    <row r="47" spans="2:12" s="1" customFormat="1" ht="24.9" customHeight="1" x14ac:dyDescent="0.2">
      <c r="B47" s="32"/>
      <c r="C47" s="21" t="s">
        <v>117</v>
      </c>
      <c r="L47" s="32"/>
    </row>
    <row r="48" spans="2:12" s="1" customFormat="1" ht="6.9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16" t="str">
        <f>E7</f>
        <v>Archiv městské části Praha 5, Štefánikova 17, 150 00 Praha 5</v>
      </c>
      <c r="F50" s="317"/>
      <c r="G50" s="317"/>
      <c r="H50" s="317"/>
      <c r="L50" s="32"/>
    </row>
    <row r="51" spans="2:47" ht="12" customHeight="1" x14ac:dyDescent="0.2">
      <c r="B51" s="20"/>
      <c r="C51" s="27" t="s">
        <v>113</v>
      </c>
      <c r="L51" s="20"/>
    </row>
    <row r="52" spans="2:47" s="1" customFormat="1" ht="16.5" customHeight="1" x14ac:dyDescent="0.2">
      <c r="B52" s="32"/>
      <c r="E52" s="316" t="s">
        <v>114</v>
      </c>
      <c r="F52" s="315"/>
      <c r="G52" s="315"/>
      <c r="H52" s="315"/>
      <c r="L52" s="32"/>
    </row>
    <row r="53" spans="2:47" s="1" customFormat="1" ht="12" customHeight="1" x14ac:dyDescent="0.2">
      <c r="B53" s="32"/>
      <c r="C53" s="27" t="s">
        <v>115</v>
      </c>
      <c r="L53" s="32"/>
    </row>
    <row r="54" spans="2:47" s="1" customFormat="1" ht="16.5" customHeight="1" x14ac:dyDescent="0.2">
      <c r="B54" s="32"/>
      <c r="E54" s="295" t="str">
        <f>E11</f>
        <v>1-D.1.4.2 - Zdravotechnika</v>
      </c>
      <c r="F54" s="315"/>
      <c r="G54" s="315"/>
      <c r="H54" s="315"/>
      <c r="L54" s="32"/>
    </row>
    <row r="55" spans="2:47" s="1" customFormat="1" ht="6.9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Praha</v>
      </c>
      <c r="I56" s="27" t="s">
        <v>23</v>
      </c>
      <c r="J56" s="48" t="str">
        <f>IF(J14="","",J14)</f>
        <v>Vyplň údaj</v>
      </c>
      <c r="L56" s="32"/>
    </row>
    <row r="57" spans="2:47" s="1" customFormat="1" ht="6.9" customHeight="1" x14ac:dyDescent="0.2">
      <c r="B57" s="32"/>
      <c r="L57" s="32"/>
    </row>
    <row r="58" spans="2:47" s="1" customFormat="1" ht="52.8" x14ac:dyDescent="0.2">
      <c r="B58" s="32"/>
      <c r="C58" s="27" t="s">
        <v>24</v>
      </c>
      <c r="F58" s="25" t="str">
        <f>E17</f>
        <v>MČ Praha 5, náměstí 14. října 1381/4,15022 Praha 5</v>
      </c>
      <c r="I58" s="27" t="s">
        <v>32</v>
      </c>
      <c r="J58" s="30" t="str">
        <f>E23</f>
        <v>kcarch s.r.o,Thámova 221/7,186 00 Praha 8 - Karlín</v>
      </c>
      <c r="L58" s="32"/>
    </row>
    <row r="59" spans="2:47" s="1" customFormat="1" ht="25.65" customHeight="1" x14ac:dyDescent="0.2">
      <c r="B59" s="32"/>
      <c r="C59" s="27" t="s">
        <v>30</v>
      </c>
      <c r="F59" s="25" t="str">
        <f>IF(E20="","",E20)</f>
        <v>Vyplň údaj</v>
      </c>
      <c r="I59" s="27" t="s">
        <v>37</v>
      </c>
      <c r="J59" s="30" t="str">
        <f>E26</f>
        <v>ATEPRO s.r.o. - Hlaváčková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100" t="s">
        <v>118</v>
      </c>
      <c r="D61" s="94"/>
      <c r="E61" s="94"/>
      <c r="F61" s="94"/>
      <c r="G61" s="94"/>
      <c r="H61" s="94"/>
      <c r="I61" s="94"/>
      <c r="J61" s="101" t="s">
        <v>119</v>
      </c>
      <c r="K61" s="94"/>
      <c r="L61" s="32"/>
    </row>
    <row r="62" spans="2:47" s="1" customFormat="1" ht="10.35" customHeight="1" x14ac:dyDescent="0.2">
      <c r="B62" s="32"/>
      <c r="L62" s="32"/>
    </row>
    <row r="63" spans="2:47" s="1" customFormat="1" ht="22.95" customHeight="1" x14ac:dyDescent="0.2">
      <c r="B63" s="32"/>
      <c r="C63" s="102" t="s">
        <v>74</v>
      </c>
      <c r="J63" s="61">
        <f>J97</f>
        <v>0</v>
      </c>
      <c r="L63" s="32"/>
      <c r="AU63" s="17" t="s">
        <v>120</v>
      </c>
    </row>
    <row r="64" spans="2:47" s="8" customFormat="1" ht="24.9" customHeight="1" x14ac:dyDescent="0.2">
      <c r="B64" s="103"/>
      <c r="D64" s="104" t="s">
        <v>121</v>
      </c>
      <c r="E64" s="105"/>
      <c r="F64" s="105"/>
      <c r="G64" s="105"/>
      <c r="H64" s="105"/>
      <c r="I64" s="105"/>
      <c r="J64" s="106">
        <f>J98</f>
        <v>0</v>
      </c>
      <c r="L64" s="103"/>
    </row>
    <row r="65" spans="2:12" s="9" customFormat="1" ht="19.95" customHeight="1" x14ac:dyDescent="0.2">
      <c r="B65" s="107"/>
      <c r="D65" s="108" t="s">
        <v>128</v>
      </c>
      <c r="E65" s="109"/>
      <c r="F65" s="109"/>
      <c r="G65" s="109"/>
      <c r="H65" s="109"/>
      <c r="I65" s="109"/>
      <c r="J65" s="110">
        <f>J99</f>
        <v>0</v>
      </c>
      <c r="L65" s="107"/>
    </row>
    <row r="66" spans="2:12" s="9" customFormat="1" ht="14.85" customHeight="1" x14ac:dyDescent="0.2">
      <c r="B66" s="107"/>
      <c r="D66" s="108" t="s">
        <v>1467</v>
      </c>
      <c r="E66" s="109"/>
      <c r="F66" s="109"/>
      <c r="G66" s="109"/>
      <c r="H66" s="109"/>
      <c r="I66" s="109"/>
      <c r="J66" s="110">
        <f>J113</f>
        <v>0</v>
      </c>
      <c r="L66" s="107"/>
    </row>
    <row r="67" spans="2:12" s="9" customFormat="1" ht="19.95" customHeight="1" x14ac:dyDescent="0.2">
      <c r="B67" s="107"/>
      <c r="D67" s="108" t="s">
        <v>129</v>
      </c>
      <c r="E67" s="109"/>
      <c r="F67" s="109"/>
      <c r="G67" s="109"/>
      <c r="H67" s="109"/>
      <c r="I67" s="109"/>
      <c r="J67" s="110">
        <f>J117</f>
        <v>0</v>
      </c>
      <c r="L67" s="107"/>
    </row>
    <row r="68" spans="2:12" s="9" customFormat="1" ht="19.95" customHeight="1" x14ac:dyDescent="0.2">
      <c r="B68" s="107"/>
      <c r="D68" s="108" t="s">
        <v>130</v>
      </c>
      <c r="E68" s="109"/>
      <c r="F68" s="109"/>
      <c r="G68" s="109"/>
      <c r="H68" s="109"/>
      <c r="I68" s="109"/>
      <c r="J68" s="110">
        <f>J132</f>
        <v>0</v>
      </c>
      <c r="L68" s="107"/>
    </row>
    <row r="69" spans="2:12" s="8" customFormat="1" ht="24.9" customHeight="1" x14ac:dyDescent="0.2">
      <c r="B69" s="103"/>
      <c r="D69" s="104" t="s">
        <v>131</v>
      </c>
      <c r="E69" s="105"/>
      <c r="F69" s="105"/>
      <c r="G69" s="105"/>
      <c r="H69" s="105"/>
      <c r="I69" s="105"/>
      <c r="J69" s="106">
        <f>J134</f>
        <v>0</v>
      </c>
      <c r="L69" s="103"/>
    </row>
    <row r="70" spans="2:12" s="9" customFormat="1" ht="19.95" customHeight="1" x14ac:dyDescent="0.2">
      <c r="B70" s="107"/>
      <c r="D70" s="108" t="s">
        <v>132</v>
      </c>
      <c r="E70" s="109"/>
      <c r="F70" s="109"/>
      <c r="G70" s="109"/>
      <c r="H70" s="109"/>
      <c r="I70" s="109"/>
      <c r="J70" s="110">
        <f>J135</f>
        <v>0</v>
      </c>
      <c r="L70" s="107"/>
    </row>
    <row r="71" spans="2:12" s="9" customFormat="1" ht="19.95" customHeight="1" x14ac:dyDescent="0.2">
      <c r="B71" s="107"/>
      <c r="D71" s="108" t="s">
        <v>1468</v>
      </c>
      <c r="E71" s="109"/>
      <c r="F71" s="109"/>
      <c r="G71" s="109"/>
      <c r="H71" s="109"/>
      <c r="I71" s="109"/>
      <c r="J71" s="110">
        <f>J151</f>
        <v>0</v>
      </c>
      <c r="L71" s="107"/>
    </row>
    <row r="72" spans="2:12" s="9" customFormat="1" ht="19.95" customHeight="1" x14ac:dyDescent="0.2">
      <c r="B72" s="107"/>
      <c r="D72" s="108" t="s">
        <v>1469</v>
      </c>
      <c r="E72" s="109"/>
      <c r="F72" s="109"/>
      <c r="G72" s="109"/>
      <c r="H72" s="109"/>
      <c r="I72" s="109"/>
      <c r="J72" s="110">
        <f>J191</f>
        <v>0</v>
      </c>
      <c r="L72" s="107"/>
    </row>
    <row r="73" spans="2:12" s="9" customFormat="1" ht="19.95" customHeight="1" x14ac:dyDescent="0.2">
      <c r="B73" s="107"/>
      <c r="D73" s="108" t="s">
        <v>1470</v>
      </c>
      <c r="E73" s="109"/>
      <c r="F73" s="109"/>
      <c r="G73" s="109"/>
      <c r="H73" s="109"/>
      <c r="I73" s="109"/>
      <c r="J73" s="110">
        <f>J226</f>
        <v>0</v>
      </c>
      <c r="L73" s="107"/>
    </row>
    <row r="74" spans="2:12" s="9" customFormat="1" ht="19.95" customHeight="1" x14ac:dyDescent="0.2">
      <c r="B74" s="107"/>
      <c r="D74" s="108" t="s">
        <v>133</v>
      </c>
      <c r="E74" s="109"/>
      <c r="F74" s="109"/>
      <c r="G74" s="109"/>
      <c r="H74" s="109"/>
      <c r="I74" s="109"/>
      <c r="J74" s="110">
        <f>J235</f>
        <v>0</v>
      </c>
      <c r="L74" s="107"/>
    </row>
    <row r="75" spans="2:12" s="8" customFormat="1" ht="24.9" customHeight="1" x14ac:dyDescent="0.2">
      <c r="B75" s="103"/>
      <c r="D75" s="104" t="s">
        <v>1471</v>
      </c>
      <c r="E75" s="105"/>
      <c r="F75" s="105"/>
      <c r="G75" s="105"/>
      <c r="H75" s="105"/>
      <c r="I75" s="105"/>
      <c r="J75" s="106">
        <f>J266</f>
        <v>0</v>
      </c>
      <c r="L75" s="103"/>
    </row>
    <row r="76" spans="2:12" s="1" customFormat="1" ht="21.75" customHeight="1" x14ac:dyDescent="0.2">
      <c r="B76" s="32"/>
      <c r="L76" s="32"/>
    </row>
    <row r="77" spans="2:12" s="1" customFormat="1" ht="6.9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32"/>
    </row>
    <row r="81" spans="2:20" s="1" customFormat="1" ht="6.9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32"/>
    </row>
    <row r="82" spans="2:20" s="1" customFormat="1" ht="24.9" customHeight="1" x14ac:dyDescent="0.2">
      <c r="B82" s="32"/>
      <c r="C82" s="21" t="s">
        <v>144</v>
      </c>
      <c r="L82" s="32"/>
    </row>
    <row r="83" spans="2:20" s="1" customFormat="1" ht="6.9" customHeight="1" x14ac:dyDescent="0.2">
      <c r="B83" s="32"/>
      <c r="L83" s="32"/>
    </row>
    <row r="84" spans="2:20" s="1" customFormat="1" ht="12" customHeight="1" x14ac:dyDescent="0.2">
      <c r="B84" s="32"/>
      <c r="C84" s="27" t="s">
        <v>16</v>
      </c>
      <c r="L84" s="32"/>
    </row>
    <row r="85" spans="2:20" s="1" customFormat="1" ht="16.5" customHeight="1" x14ac:dyDescent="0.2">
      <c r="B85" s="32"/>
      <c r="E85" s="316" t="str">
        <f>E7</f>
        <v>Archiv městské části Praha 5, Štefánikova 17, 150 00 Praha 5</v>
      </c>
      <c r="F85" s="317"/>
      <c r="G85" s="317"/>
      <c r="H85" s="317"/>
      <c r="L85" s="32"/>
    </row>
    <row r="86" spans="2:20" ht="12" customHeight="1" x14ac:dyDescent="0.2">
      <c r="B86" s="20"/>
      <c r="C86" s="27" t="s">
        <v>113</v>
      </c>
      <c r="L86" s="20"/>
    </row>
    <row r="87" spans="2:20" s="1" customFormat="1" ht="16.5" customHeight="1" x14ac:dyDescent="0.2">
      <c r="B87" s="32"/>
      <c r="E87" s="316" t="s">
        <v>114</v>
      </c>
      <c r="F87" s="315"/>
      <c r="G87" s="315"/>
      <c r="H87" s="315"/>
      <c r="L87" s="32"/>
    </row>
    <row r="88" spans="2:20" s="1" customFormat="1" ht="12" customHeight="1" x14ac:dyDescent="0.2">
      <c r="B88" s="32"/>
      <c r="C88" s="27" t="s">
        <v>115</v>
      </c>
      <c r="L88" s="32"/>
    </row>
    <row r="89" spans="2:20" s="1" customFormat="1" ht="16.5" customHeight="1" x14ac:dyDescent="0.2">
      <c r="B89" s="32"/>
      <c r="E89" s="295" t="str">
        <f>E11</f>
        <v>1-D.1.4.2 - Zdravotechnika</v>
      </c>
      <c r="F89" s="315"/>
      <c r="G89" s="315"/>
      <c r="H89" s="315"/>
      <c r="L89" s="32"/>
    </row>
    <row r="90" spans="2:20" s="1" customFormat="1" ht="6.9" customHeight="1" x14ac:dyDescent="0.2">
      <c r="B90" s="32"/>
      <c r="L90" s="32"/>
    </row>
    <row r="91" spans="2:20" s="1" customFormat="1" ht="12" customHeight="1" x14ac:dyDescent="0.2">
      <c r="B91" s="32"/>
      <c r="C91" s="27" t="s">
        <v>21</v>
      </c>
      <c r="F91" s="25" t="str">
        <f>F14</f>
        <v>Praha</v>
      </c>
      <c r="I91" s="27" t="s">
        <v>23</v>
      </c>
      <c r="J91" s="48" t="str">
        <f>IF(J14="","",J14)</f>
        <v>Vyplň údaj</v>
      </c>
      <c r="L91" s="32"/>
    </row>
    <row r="92" spans="2:20" s="1" customFormat="1" ht="6.9" customHeight="1" x14ac:dyDescent="0.2">
      <c r="B92" s="32"/>
      <c r="L92" s="32"/>
    </row>
    <row r="93" spans="2:20" s="1" customFormat="1" ht="52.8" x14ac:dyDescent="0.2">
      <c r="B93" s="32"/>
      <c r="C93" s="27" t="s">
        <v>24</v>
      </c>
      <c r="F93" s="25" t="str">
        <f>E17</f>
        <v>MČ Praha 5, náměstí 14. října 1381/4,15022 Praha 5</v>
      </c>
      <c r="I93" s="27" t="s">
        <v>32</v>
      </c>
      <c r="J93" s="30" t="str">
        <f>E23</f>
        <v>kcarch s.r.o,Thámova 221/7,186 00 Praha 8 - Karlín</v>
      </c>
      <c r="L93" s="32"/>
    </row>
    <row r="94" spans="2:20" s="1" customFormat="1" ht="25.65" customHeight="1" x14ac:dyDescent="0.2">
      <c r="B94" s="32"/>
      <c r="C94" s="27" t="s">
        <v>30</v>
      </c>
      <c r="F94" s="25" t="str">
        <f>IF(E20="","",E20)</f>
        <v>Vyplň údaj</v>
      </c>
      <c r="I94" s="27" t="s">
        <v>37</v>
      </c>
      <c r="J94" s="30" t="str">
        <f>E26</f>
        <v>ATEPRO s.r.o. - Hlaváčková</v>
      </c>
      <c r="L94" s="32"/>
    </row>
    <row r="95" spans="2:20" s="1" customFormat="1" ht="10.35" customHeight="1" x14ac:dyDescent="0.2">
      <c r="B95" s="32"/>
      <c r="L95" s="32"/>
    </row>
    <row r="96" spans="2:20" s="10" customFormat="1" ht="29.25" customHeight="1" x14ac:dyDescent="0.2">
      <c r="B96" s="111"/>
      <c r="C96" s="112" t="s">
        <v>145</v>
      </c>
      <c r="D96" s="113" t="s">
        <v>61</v>
      </c>
      <c r="E96" s="113" t="s">
        <v>57</v>
      </c>
      <c r="F96" s="113" t="s">
        <v>58</v>
      </c>
      <c r="G96" s="113" t="s">
        <v>146</v>
      </c>
      <c r="H96" s="113" t="s">
        <v>147</v>
      </c>
      <c r="I96" s="113" t="s">
        <v>148</v>
      </c>
      <c r="J96" s="113" t="s">
        <v>119</v>
      </c>
      <c r="K96" s="114" t="s">
        <v>149</v>
      </c>
      <c r="L96" s="111"/>
      <c r="M96" s="54" t="s">
        <v>19</v>
      </c>
      <c r="N96" s="55" t="s">
        <v>46</v>
      </c>
      <c r="O96" s="55" t="s">
        <v>150</v>
      </c>
      <c r="P96" s="55" t="s">
        <v>151</v>
      </c>
      <c r="Q96" s="55" t="s">
        <v>152</v>
      </c>
      <c r="R96" s="55" t="s">
        <v>153</v>
      </c>
      <c r="S96" s="55" t="s">
        <v>154</v>
      </c>
      <c r="T96" s="56" t="s">
        <v>155</v>
      </c>
    </row>
    <row r="97" spans="2:65" s="1" customFormat="1" ht="22.95" customHeight="1" x14ac:dyDescent="0.3">
      <c r="B97" s="32"/>
      <c r="C97" s="59" t="s">
        <v>156</v>
      </c>
      <c r="J97" s="115">
        <f>BK97</f>
        <v>0</v>
      </c>
      <c r="L97" s="32"/>
      <c r="M97" s="57"/>
      <c r="N97" s="49"/>
      <c r="O97" s="49"/>
      <c r="P97" s="116">
        <f>P98+P134+P266</f>
        <v>0</v>
      </c>
      <c r="Q97" s="49"/>
      <c r="R97" s="116">
        <f>R98+R134+R266</f>
        <v>28.434379999999997</v>
      </c>
      <c r="S97" s="49"/>
      <c r="T97" s="117">
        <f>T98+T134+T266</f>
        <v>0</v>
      </c>
      <c r="AT97" s="17" t="s">
        <v>75</v>
      </c>
      <c r="AU97" s="17" t="s">
        <v>120</v>
      </c>
      <c r="BK97" s="118">
        <f>BK98+BK134+BK266</f>
        <v>0</v>
      </c>
    </row>
    <row r="98" spans="2:65" s="11" customFormat="1" ht="25.95" customHeight="1" x14ac:dyDescent="0.25">
      <c r="B98" s="119"/>
      <c r="D98" s="120" t="s">
        <v>75</v>
      </c>
      <c r="E98" s="121" t="s">
        <v>157</v>
      </c>
      <c r="F98" s="121" t="s">
        <v>158</v>
      </c>
      <c r="I98" s="122"/>
      <c r="J98" s="123">
        <f>BK98</f>
        <v>0</v>
      </c>
      <c r="L98" s="119"/>
      <c r="M98" s="124"/>
      <c r="P98" s="125">
        <f>P99+P117+P132</f>
        <v>0</v>
      </c>
      <c r="R98" s="125">
        <f>R99+R117+R132</f>
        <v>4.7953999999999999</v>
      </c>
      <c r="T98" s="126">
        <f>T99+T117+T132</f>
        <v>0</v>
      </c>
      <c r="AR98" s="120" t="s">
        <v>83</v>
      </c>
      <c r="AT98" s="127" t="s">
        <v>75</v>
      </c>
      <c r="AU98" s="127" t="s">
        <v>76</v>
      </c>
      <c r="AY98" s="120" t="s">
        <v>159</v>
      </c>
      <c r="BK98" s="128">
        <f>BK99+BK117+BK132</f>
        <v>0</v>
      </c>
    </row>
    <row r="99" spans="2:65" s="11" customFormat="1" ht="22.95" customHeight="1" x14ac:dyDescent="0.25">
      <c r="B99" s="119"/>
      <c r="D99" s="120" t="s">
        <v>75</v>
      </c>
      <c r="E99" s="129" t="s">
        <v>214</v>
      </c>
      <c r="F99" s="129" t="s">
        <v>617</v>
      </c>
      <c r="I99" s="122"/>
      <c r="J99" s="130">
        <f>BK99</f>
        <v>0</v>
      </c>
      <c r="L99" s="119"/>
      <c r="M99" s="124"/>
      <c r="P99" s="125">
        <f>P100+SUM(P101:P113)</f>
        <v>0</v>
      </c>
      <c r="R99" s="125">
        <f>R100+SUM(R101:R113)</f>
        <v>4.7953999999999999</v>
      </c>
      <c r="T99" s="126">
        <f>T100+SUM(T101:T113)</f>
        <v>0</v>
      </c>
      <c r="AR99" s="120" t="s">
        <v>83</v>
      </c>
      <c r="AT99" s="127" t="s">
        <v>75</v>
      </c>
      <c r="AU99" s="127" t="s">
        <v>83</v>
      </c>
      <c r="AY99" s="120" t="s">
        <v>159</v>
      </c>
      <c r="BK99" s="128">
        <f>BK100+SUM(BK101:BK113)</f>
        <v>0</v>
      </c>
    </row>
    <row r="100" spans="2:65" s="1" customFormat="1" ht="16.5" customHeight="1" x14ac:dyDescent="0.2">
      <c r="B100" s="32"/>
      <c r="C100" s="131" t="s">
        <v>83</v>
      </c>
      <c r="D100" s="131" t="s">
        <v>161</v>
      </c>
      <c r="E100" s="132" t="s">
        <v>1472</v>
      </c>
      <c r="F100" s="133" t="s">
        <v>1473</v>
      </c>
      <c r="G100" s="134" t="s">
        <v>1380</v>
      </c>
      <c r="H100" s="135">
        <v>45</v>
      </c>
      <c r="I100" s="136"/>
      <c r="J100" s="137">
        <f>ROUND(I100*H100,2)</f>
        <v>0</v>
      </c>
      <c r="K100" s="133" t="s">
        <v>19</v>
      </c>
      <c r="L100" s="32"/>
      <c r="M100" s="138" t="s">
        <v>19</v>
      </c>
      <c r="N100" s="139" t="s">
        <v>47</v>
      </c>
      <c r="P100" s="140">
        <f>O100*H100</f>
        <v>0</v>
      </c>
      <c r="Q100" s="140">
        <v>3.5999999999999999E-3</v>
      </c>
      <c r="R100" s="140">
        <f>Q100*H100</f>
        <v>0.16200000000000001</v>
      </c>
      <c r="S100" s="140">
        <v>0</v>
      </c>
      <c r="T100" s="141">
        <f>S100*H100</f>
        <v>0</v>
      </c>
      <c r="AR100" s="142" t="s">
        <v>166</v>
      </c>
      <c r="AT100" s="142" t="s">
        <v>161</v>
      </c>
      <c r="AU100" s="142" t="s">
        <v>85</v>
      </c>
      <c r="AY100" s="17" t="s">
        <v>159</v>
      </c>
      <c r="BE100" s="143">
        <f>IF(N100="základní",J100,0)</f>
        <v>0</v>
      </c>
      <c r="BF100" s="143">
        <f>IF(N100="snížená",J100,0)</f>
        <v>0</v>
      </c>
      <c r="BG100" s="143">
        <f>IF(N100="zákl. přenesená",J100,0)</f>
        <v>0</v>
      </c>
      <c r="BH100" s="143">
        <f>IF(N100="sníž. přenesená",J100,0)</f>
        <v>0</v>
      </c>
      <c r="BI100" s="143">
        <f>IF(N100="nulová",J100,0)</f>
        <v>0</v>
      </c>
      <c r="BJ100" s="17" t="s">
        <v>83</v>
      </c>
      <c r="BK100" s="143">
        <f>ROUND(I100*H100,2)</f>
        <v>0</v>
      </c>
      <c r="BL100" s="17" t="s">
        <v>166</v>
      </c>
      <c r="BM100" s="142" t="s">
        <v>85</v>
      </c>
    </row>
    <row r="101" spans="2:65" s="13" customFormat="1" x14ac:dyDescent="0.2">
      <c r="B101" s="155"/>
      <c r="D101" s="149" t="s">
        <v>175</v>
      </c>
      <c r="E101" s="156" t="s">
        <v>19</v>
      </c>
      <c r="F101" s="157" t="s">
        <v>1474</v>
      </c>
      <c r="H101" s="158">
        <v>4</v>
      </c>
      <c r="I101" s="159"/>
      <c r="L101" s="155"/>
      <c r="M101" s="160"/>
      <c r="T101" s="161"/>
      <c r="AT101" s="156" t="s">
        <v>175</v>
      </c>
      <c r="AU101" s="156" t="s">
        <v>85</v>
      </c>
      <c r="AV101" s="13" t="s">
        <v>85</v>
      </c>
      <c r="AW101" s="13" t="s">
        <v>36</v>
      </c>
      <c r="AX101" s="13" t="s">
        <v>76</v>
      </c>
      <c r="AY101" s="156" t="s">
        <v>159</v>
      </c>
    </row>
    <row r="102" spans="2:65" s="13" customFormat="1" x14ac:dyDescent="0.2">
      <c r="B102" s="155"/>
      <c r="D102" s="149" t="s">
        <v>175</v>
      </c>
      <c r="E102" s="156" t="s">
        <v>19</v>
      </c>
      <c r="F102" s="157" t="s">
        <v>1475</v>
      </c>
      <c r="H102" s="158">
        <v>3</v>
      </c>
      <c r="I102" s="159"/>
      <c r="L102" s="155"/>
      <c r="M102" s="160"/>
      <c r="T102" s="161"/>
      <c r="AT102" s="156" t="s">
        <v>175</v>
      </c>
      <c r="AU102" s="156" t="s">
        <v>85</v>
      </c>
      <c r="AV102" s="13" t="s">
        <v>85</v>
      </c>
      <c r="AW102" s="13" t="s">
        <v>36</v>
      </c>
      <c r="AX102" s="13" t="s">
        <v>76</v>
      </c>
      <c r="AY102" s="156" t="s">
        <v>159</v>
      </c>
    </row>
    <row r="103" spans="2:65" s="13" customFormat="1" x14ac:dyDescent="0.2">
      <c r="B103" s="155"/>
      <c r="D103" s="149" t="s">
        <v>175</v>
      </c>
      <c r="E103" s="156" t="s">
        <v>19</v>
      </c>
      <c r="F103" s="157" t="s">
        <v>1476</v>
      </c>
      <c r="H103" s="158">
        <v>19</v>
      </c>
      <c r="I103" s="159"/>
      <c r="L103" s="155"/>
      <c r="M103" s="160"/>
      <c r="T103" s="161"/>
      <c r="AT103" s="156" t="s">
        <v>175</v>
      </c>
      <c r="AU103" s="156" t="s">
        <v>85</v>
      </c>
      <c r="AV103" s="13" t="s">
        <v>85</v>
      </c>
      <c r="AW103" s="13" t="s">
        <v>36</v>
      </c>
      <c r="AX103" s="13" t="s">
        <v>76</v>
      </c>
      <c r="AY103" s="156" t="s">
        <v>159</v>
      </c>
    </row>
    <row r="104" spans="2:65" s="13" customFormat="1" x14ac:dyDescent="0.2">
      <c r="B104" s="155"/>
      <c r="D104" s="149" t="s">
        <v>175</v>
      </c>
      <c r="E104" s="156" t="s">
        <v>19</v>
      </c>
      <c r="F104" s="157" t="s">
        <v>1477</v>
      </c>
      <c r="H104" s="158">
        <v>3</v>
      </c>
      <c r="I104" s="159"/>
      <c r="L104" s="155"/>
      <c r="M104" s="160"/>
      <c r="T104" s="161"/>
      <c r="AT104" s="156" t="s">
        <v>175</v>
      </c>
      <c r="AU104" s="156" t="s">
        <v>85</v>
      </c>
      <c r="AV104" s="13" t="s">
        <v>85</v>
      </c>
      <c r="AW104" s="13" t="s">
        <v>36</v>
      </c>
      <c r="AX104" s="13" t="s">
        <v>76</v>
      </c>
      <c r="AY104" s="156" t="s">
        <v>159</v>
      </c>
    </row>
    <row r="105" spans="2:65" s="13" customFormat="1" x14ac:dyDescent="0.2">
      <c r="B105" s="155"/>
      <c r="D105" s="149" t="s">
        <v>175</v>
      </c>
      <c r="E105" s="156" t="s">
        <v>19</v>
      </c>
      <c r="F105" s="157" t="s">
        <v>1478</v>
      </c>
      <c r="H105" s="158">
        <v>16</v>
      </c>
      <c r="I105" s="159"/>
      <c r="L105" s="155"/>
      <c r="M105" s="160"/>
      <c r="T105" s="161"/>
      <c r="AT105" s="156" t="s">
        <v>175</v>
      </c>
      <c r="AU105" s="156" t="s">
        <v>85</v>
      </c>
      <c r="AV105" s="13" t="s">
        <v>85</v>
      </c>
      <c r="AW105" s="13" t="s">
        <v>36</v>
      </c>
      <c r="AX105" s="13" t="s">
        <v>76</v>
      </c>
      <c r="AY105" s="156" t="s">
        <v>159</v>
      </c>
    </row>
    <row r="106" spans="2:65" s="14" customFormat="1" x14ac:dyDescent="0.2">
      <c r="B106" s="162"/>
      <c r="D106" s="149" t="s">
        <v>175</v>
      </c>
      <c r="E106" s="163" t="s">
        <v>19</v>
      </c>
      <c r="F106" s="164" t="s">
        <v>179</v>
      </c>
      <c r="H106" s="165">
        <v>45</v>
      </c>
      <c r="I106" s="166"/>
      <c r="L106" s="162"/>
      <c r="M106" s="167"/>
      <c r="T106" s="168"/>
      <c r="AT106" s="163" t="s">
        <v>175</v>
      </c>
      <c r="AU106" s="163" t="s">
        <v>85</v>
      </c>
      <c r="AV106" s="14" t="s">
        <v>166</v>
      </c>
      <c r="AW106" s="14" t="s">
        <v>36</v>
      </c>
      <c r="AX106" s="14" t="s">
        <v>83</v>
      </c>
      <c r="AY106" s="163" t="s">
        <v>159</v>
      </c>
    </row>
    <row r="107" spans="2:65" s="1" customFormat="1" ht="16.5" customHeight="1" x14ac:dyDescent="0.2">
      <c r="B107" s="32"/>
      <c r="C107" s="170" t="s">
        <v>85</v>
      </c>
      <c r="D107" s="170" t="s">
        <v>467</v>
      </c>
      <c r="E107" s="171" t="s">
        <v>1479</v>
      </c>
      <c r="F107" s="172" t="s">
        <v>1480</v>
      </c>
      <c r="G107" s="173" t="s">
        <v>1380</v>
      </c>
      <c r="H107" s="174">
        <v>7</v>
      </c>
      <c r="I107" s="175"/>
      <c r="J107" s="176">
        <f>ROUND(I107*H107,2)</f>
        <v>0</v>
      </c>
      <c r="K107" s="172" t="s">
        <v>19</v>
      </c>
      <c r="L107" s="177"/>
      <c r="M107" s="178" t="s">
        <v>19</v>
      </c>
      <c r="N107" s="179" t="s">
        <v>47</v>
      </c>
      <c r="P107" s="140">
        <f>O107*H107</f>
        <v>0</v>
      </c>
      <c r="Q107" s="140">
        <v>2.7999999999999998E-4</v>
      </c>
      <c r="R107" s="140">
        <f>Q107*H107</f>
        <v>1.9599999999999999E-3</v>
      </c>
      <c r="S107" s="140">
        <v>0</v>
      </c>
      <c r="T107" s="141">
        <f>S107*H107</f>
        <v>0</v>
      </c>
      <c r="AR107" s="142" t="s">
        <v>207</v>
      </c>
      <c r="AT107" s="142" t="s">
        <v>467</v>
      </c>
      <c r="AU107" s="142" t="s">
        <v>85</v>
      </c>
      <c r="AY107" s="17" t="s">
        <v>159</v>
      </c>
      <c r="BE107" s="143">
        <f>IF(N107="základní",J107,0)</f>
        <v>0</v>
      </c>
      <c r="BF107" s="143">
        <f>IF(N107="snížená",J107,0)</f>
        <v>0</v>
      </c>
      <c r="BG107" s="143">
        <f>IF(N107="zákl. přenesená",J107,0)</f>
        <v>0</v>
      </c>
      <c r="BH107" s="143">
        <f>IF(N107="sníž. přenesená",J107,0)</f>
        <v>0</v>
      </c>
      <c r="BI107" s="143">
        <f>IF(N107="nulová",J107,0)</f>
        <v>0</v>
      </c>
      <c r="BJ107" s="17" t="s">
        <v>83</v>
      </c>
      <c r="BK107" s="143">
        <f>ROUND(I107*H107,2)</f>
        <v>0</v>
      </c>
      <c r="BL107" s="17" t="s">
        <v>166</v>
      </c>
      <c r="BM107" s="142" t="s">
        <v>166</v>
      </c>
    </row>
    <row r="108" spans="2:65" s="13" customFormat="1" x14ac:dyDescent="0.2">
      <c r="B108" s="155"/>
      <c r="D108" s="149" t="s">
        <v>175</v>
      </c>
      <c r="E108" s="156" t="s">
        <v>19</v>
      </c>
      <c r="F108" s="157" t="s">
        <v>1481</v>
      </c>
      <c r="H108" s="158">
        <v>7</v>
      </c>
      <c r="I108" s="159"/>
      <c r="L108" s="155"/>
      <c r="M108" s="160"/>
      <c r="T108" s="161"/>
      <c r="AT108" s="156" t="s">
        <v>175</v>
      </c>
      <c r="AU108" s="156" t="s">
        <v>85</v>
      </c>
      <c r="AV108" s="13" t="s">
        <v>85</v>
      </c>
      <c r="AW108" s="13" t="s">
        <v>36</v>
      </c>
      <c r="AX108" s="13" t="s">
        <v>76</v>
      </c>
      <c r="AY108" s="156" t="s">
        <v>159</v>
      </c>
    </row>
    <row r="109" spans="2:65" s="14" customFormat="1" x14ac:dyDescent="0.2">
      <c r="B109" s="162"/>
      <c r="D109" s="149" t="s">
        <v>175</v>
      </c>
      <c r="E109" s="163" t="s">
        <v>19</v>
      </c>
      <c r="F109" s="164" t="s">
        <v>179</v>
      </c>
      <c r="H109" s="165">
        <v>7</v>
      </c>
      <c r="I109" s="166"/>
      <c r="L109" s="162"/>
      <c r="M109" s="167"/>
      <c r="T109" s="168"/>
      <c r="AT109" s="163" t="s">
        <v>175</v>
      </c>
      <c r="AU109" s="163" t="s">
        <v>85</v>
      </c>
      <c r="AV109" s="14" t="s">
        <v>166</v>
      </c>
      <c r="AW109" s="14" t="s">
        <v>36</v>
      </c>
      <c r="AX109" s="14" t="s">
        <v>83</v>
      </c>
      <c r="AY109" s="163" t="s">
        <v>159</v>
      </c>
    </row>
    <row r="110" spans="2:65" s="1" customFormat="1" ht="16.5" customHeight="1" x14ac:dyDescent="0.2">
      <c r="B110" s="32"/>
      <c r="C110" s="170" t="s">
        <v>180</v>
      </c>
      <c r="D110" s="170" t="s">
        <v>467</v>
      </c>
      <c r="E110" s="171" t="s">
        <v>1482</v>
      </c>
      <c r="F110" s="172" t="s">
        <v>1483</v>
      </c>
      <c r="G110" s="173" t="s">
        <v>1380</v>
      </c>
      <c r="H110" s="174">
        <v>19</v>
      </c>
      <c r="I110" s="175"/>
      <c r="J110" s="176">
        <f>ROUND(I110*H110,2)</f>
        <v>0</v>
      </c>
      <c r="K110" s="172" t="s">
        <v>19</v>
      </c>
      <c r="L110" s="177"/>
      <c r="M110" s="178" t="s">
        <v>19</v>
      </c>
      <c r="N110" s="179" t="s">
        <v>47</v>
      </c>
      <c r="P110" s="140">
        <f>O110*H110</f>
        <v>0</v>
      </c>
      <c r="Q110" s="140">
        <v>7.6000000000000004E-4</v>
      </c>
      <c r="R110" s="140">
        <f>Q110*H110</f>
        <v>1.4440000000000001E-2</v>
      </c>
      <c r="S110" s="140">
        <v>0</v>
      </c>
      <c r="T110" s="141">
        <f>S110*H110</f>
        <v>0</v>
      </c>
      <c r="AR110" s="142" t="s">
        <v>207</v>
      </c>
      <c r="AT110" s="142" t="s">
        <v>467</v>
      </c>
      <c r="AU110" s="142" t="s">
        <v>85</v>
      </c>
      <c r="AY110" s="17" t="s">
        <v>159</v>
      </c>
      <c r="BE110" s="143">
        <f>IF(N110="základní",J110,0)</f>
        <v>0</v>
      </c>
      <c r="BF110" s="143">
        <f>IF(N110="snížená",J110,0)</f>
        <v>0</v>
      </c>
      <c r="BG110" s="143">
        <f>IF(N110="zákl. přenesená",J110,0)</f>
        <v>0</v>
      </c>
      <c r="BH110" s="143">
        <f>IF(N110="sníž. přenesená",J110,0)</f>
        <v>0</v>
      </c>
      <c r="BI110" s="143">
        <f>IF(N110="nulová",J110,0)</f>
        <v>0</v>
      </c>
      <c r="BJ110" s="17" t="s">
        <v>83</v>
      </c>
      <c r="BK110" s="143">
        <f>ROUND(I110*H110,2)</f>
        <v>0</v>
      </c>
      <c r="BL110" s="17" t="s">
        <v>166</v>
      </c>
      <c r="BM110" s="142" t="s">
        <v>196</v>
      </c>
    </row>
    <row r="111" spans="2:65" s="1" customFormat="1" ht="16.5" customHeight="1" x14ac:dyDescent="0.2">
      <c r="B111" s="32"/>
      <c r="C111" s="170" t="s">
        <v>166</v>
      </c>
      <c r="D111" s="170" t="s">
        <v>467</v>
      </c>
      <c r="E111" s="171" t="s">
        <v>1484</v>
      </c>
      <c r="F111" s="172" t="s">
        <v>1485</v>
      </c>
      <c r="G111" s="173" t="s">
        <v>1380</v>
      </c>
      <c r="H111" s="174">
        <v>3</v>
      </c>
      <c r="I111" s="175"/>
      <c r="J111" s="176">
        <f>ROUND(I111*H111,2)</f>
        <v>0</v>
      </c>
      <c r="K111" s="172" t="s">
        <v>19</v>
      </c>
      <c r="L111" s="177"/>
      <c r="M111" s="178" t="s">
        <v>19</v>
      </c>
      <c r="N111" s="179" t="s">
        <v>47</v>
      </c>
      <c r="P111" s="140">
        <f>O111*H111</f>
        <v>0</v>
      </c>
      <c r="Q111" s="140">
        <v>3.0000000000000001E-3</v>
      </c>
      <c r="R111" s="140">
        <f>Q111*H111</f>
        <v>9.0000000000000011E-3</v>
      </c>
      <c r="S111" s="140">
        <v>0</v>
      </c>
      <c r="T111" s="141">
        <f>S111*H111</f>
        <v>0</v>
      </c>
      <c r="AR111" s="142" t="s">
        <v>207</v>
      </c>
      <c r="AT111" s="142" t="s">
        <v>467</v>
      </c>
      <c r="AU111" s="142" t="s">
        <v>85</v>
      </c>
      <c r="AY111" s="17" t="s">
        <v>159</v>
      </c>
      <c r="BE111" s="143">
        <f>IF(N111="základní",J111,0)</f>
        <v>0</v>
      </c>
      <c r="BF111" s="143">
        <f>IF(N111="snížená",J111,0)</f>
        <v>0</v>
      </c>
      <c r="BG111" s="143">
        <f>IF(N111="zákl. přenesená",J111,0)</f>
        <v>0</v>
      </c>
      <c r="BH111" s="143">
        <f>IF(N111="sníž. přenesená",J111,0)</f>
        <v>0</v>
      </c>
      <c r="BI111" s="143">
        <f>IF(N111="nulová",J111,0)</f>
        <v>0</v>
      </c>
      <c r="BJ111" s="17" t="s">
        <v>83</v>
      </c>
      <c r="BK111" s="143">
        <f>ROUND(I111*H111,2)</f>
        <v>0</v>
      </c>
      <c r="BL111" s="17" t="s">
        <v>166</v>
      </c>
      <c r="BM111" s="142" t="s">
        <v>207</v>
      </c>
    </row>
    <row r="112" spans="2:65" s="1" customFormat="1" ht="16.5" customHeight="1" x14ac:dyDescent="0.2">
      <c r="B112" s="32"/>
      <c r="C112" s="170" t="s">
        <v>191</v>
      </c>
      <c r="D112" s="170" t="s">
        <v>467</v>
      </c>
      <c r="E112" s="171" t="s">
        <v>1486</v>
      </c>
      <c r="F112" s="172" t="s">
        <v>1487</v>
      </c>
      <c r="G112" s="173" t="s">
        <v>1380</v>
      </c>
      <c r="H112" s="174">
        <v>16</v>
      </c>
      <c r="I112" s="175"/>
      <c r="J112" s="176">
        <f>ROUND(I112*H112,2)</f>
        <v>0</v>
      </c>
      <c r="K112" s="172" t="s">
        <v>19</v>
      </c>
      <c r="L112" s="177"/>
      <c r="M112" s="178" t="s">
        <v>19</v>
      </c>
      <c r="N112" s="179" t="s">
        <v>47</v>
      </c>
      <c r="P112" s="140">
        <f>O112*H112</f>
        <v>0</v>
      </c>
      <c r="Q112" s="140">
        <v>4.8000000000000001E-2</v>
      </c>
      <c r="R112" s="140">
        <f>Q112*H112</f>
        <v>0.76800000000000002</v>
      </c>
      <c r="S112" s="140">
        <v>0</v>
      </c>
      <c r="T112" s="141">
        <f>S112*H112</f>
        <v>0</v>
      </c>
      <c r="AR112" s="142" t="s">
        <v>207</v>
      </c>
      <c r="AT112" s="142" t="s">
        <v>467</v>
      </c>
      <c r="AU112" s="142" t="s">
        <v>85</v>
      </c>
      <c r="AY112" s="17" t="s">
        <v>159</v>
      </c>
      <c r="BE112" s="143">
        <f>IF(N112="základní",J112,0)</f>
        <v>0</v>
      </c>
      <c r="BF112" s="143">
        <f>IF(N112="snížená",J112,0)</f>
        <v>0</v>
      </c>
      <c r="BG112" s="143">
        <f>IF(N112="zákl. přenesená",J112,0)</f>
        <v>0</v>
      </c>
      <c r="BH112" s="143">
        <f>IF(N112="sníž. přenesená",J112,0)</f>
        <v>0</v>
      </c>
      <c r="BI112" s="143">
        <f>IF(N112="nulová",J112,0)</f>
        <v>0</v>
      </c>
      <c r="BJ112" s="17" t="s">
        <v>83</v>
      </c>
      <c r="BK112" s="143">
        <f>ROUND(I112*H112,2)</f>
        <v>0</v>
      </c>
      <c r="BL112" s="17" t="s">
        <v>166</v>
      </c>
      <c r="BM112" s="142" t="s">
        <v>221</v>
      </c>
    </row>
    <row r="113" spans="2:65" s="11" customFormat="1" ht="20.85" customHeight="1" x14ac:dyDescent="0.25">
      <c r="B113" s="119"/>
      <c r="D113" s="120" t="s">
        <v>75</v>
      </c>
      <c r="E113" s="129" t="s">
        <v>814</v>
      </c>
      <c r="F113" s="129" t="s">
        <v>1488</v>
      </c>
      <c r="I113" s="122"/>
      <c r="J113" s="130">
        <f>BK113</f>
        <v>0</v>
      </c>
      <c r="L113" s="119"/>
      <c r="M113" s="124"/>
      <c r="P113" s="125">
        <f>SUM(P114:P116)</f>
        <v>0</v>
      </c>
      <c r="R113" s="125">
        <f>SUM(R114:R116)</f>
        <v>3.84</v>
      </c>
      <c r="T113" s="126">
        <f>SUM(T114:T116)</f>
        <v>0</v>
      </c>
      <c r="AR113" s="120" t="s">
        <v>83</v>
      </c>
      <c r="AT113" s="127" t="s">
        <v>75</v>
      </c>
      <c r="AU113" s="127" t="s">
        <v>85</v>
      </c>
      <c r="AY113" s="120" t="s">
        <v>159</v>
      </c>
      <c r="BK113" s="128">
        <f>SUM(BK114:BK116)</f>
        <v>0</v>
      </c>
    </row>
    <row r="114" spans="2:65" s="1" customFormat="1" ht="16.5" customHeight="1" x14ac:dyDescent="0.2">
      <c r="B114" s="32"/>
      <c r="C114" s="131" t="s">
        <v>196</v>
      </c>
      <c r="D114" s="131" t="s">
        <v>161</v>
      </c>
      <c r="E114" s="132" t="s">
        <v>1489</v>
      </c>
      <c r="F114" s="133" t="s">
        <v>1490</v>
      </c>
      <c r="G114" s="134" t="s">
        <v>384</v>
      </c>
      <c r="H114" s="135">
        <v>80</v>
      </c>
      <c r="I114" s="136"/>
      <c r="J114" s="137">
        <f>ROUND(I114*H114,2)</f>
        <v>0</v>
      </c>
      <c r="K114" s="133" t="s">
        <v>19</v>
      </c>
      <c r="L114" s="32"/>
      <c r="M114" s="138" t="s">
        <v>19</v>
      </c>
      <c r="N114" s="139" t="s">
        <v>47</v>
      </c>
      <c r="P114" s="140">
        <f>O114*H114</f>
        <v>0</v>
      </c>
      <c r="Q114" s="140">
        <v>4.8000000000000001E-2</v>
      </c>
      <c r="R114" s="140">
        <f>Q114*H114</f>
        <v>3.84</v>
      </c>
      <c r="S114" s="140">
        <v>0</v>
      </c>
      <c r="T114" s="141">
        <f>S114*H114</f>
        <v>0</v>
      </c>
      <c r="AR114" s="142" t="s">
        <v>166</v>
      </c>
      <c r="AT114" s="142" t="s">
        <v>161</v>
      </c>
      <c r="AU114" s="142" t="s">
        <v>180</v>
      </c>
      <c r="AY114" s="17" t="s">
        <v>159</v>
      </c>
      <c r="BE114" s="143">
        <f>IF(N114="základní",J114,0)</f>
        <v>0</v>
      </c>
      <c r="BF114" s="143">
        <f>IF(N114="snížená",J114,0)</f>
        <v>0</v>
      </c>
      <c r="BG114" s="143">
        <f>IF(N114="zákl. přenesená",J114,0)</f>
        <v>0</v>
      </c>
      <c r="BH114" s="143">
        <f>IF(N114="sníž. přenesená",J114,0)</f>
        <v>0</v>
      </c>
      <c r="BI114" s="143">
        <f>IF(N114="nulová",J114,0)</f>
        <v>0</v>
      </c>
      <c r="BJ114" s="17" t="s">
        <v>83</v>
      </c>
      <c r="BK114" s="143">
        <f>ROUND(I114*H114,2)</f>
        <v>0</v>
      </c>
      <c r="BL114" s="17" t="s">
        <v>166</v>
      </c>
      <c r="BM114" s="142" t="s">
        <v>237</v>
      </c>
    </row>
    <row r="115" spans="2:65" s="13" customFormat="1" x14ac:dyDescent="0.2">
      <c r="B115" s="155"/>
      <c r="D115" s="149" t="s">
        <v>175</v>
      </c>
      <c r="E115" s="156" t="s">
        <v>19</v>
      </c>
      <c r="F115" s="157" t="s">
        <v>1491</v>
      </c>
      <c r="H115" s="158">
        <v>80</v>
      </c>
      <c r="I115" s="159"/>
      <c r="L115" s="155"/>
      <c r="M115" s="160"/>
      <c r="T115" s="161"/>
      <c r="AT115" s="156" t="s">
        <v>175</v>
      </c>
      <c r="AU115" s="156" t="s">
        <v>180</v>
      </c>
      <c r="AV115" s="13" t="s">
        <v>85</v>
      </c>
      <c r="AW115" s="13" t="s">
        <v>36</v>
      </c>
      <c r="AX115" s="13" t="s">
        <v>76</v>
      </c>
      <c r="AY115" s="156" t="s">
        <v>159</v>
      </c>
    </row>
    <row r="116" spans="2:65" s="14" customFormat="1" x14ac:dyDescent="0.2">
      <c r="B116" s="162"/>
      <c r="D116" s="149" t="s">
        <v>175</v>
      </c>
      <c r="E116" s="163" t="s">
        <v>19</v>
      </c>
      <c r="F116" s="164" t="s">
        <v>179</v>
      </c>
      <c r="H116" s="165">
        <v>80</v>
      </c>
      <c r="I116" s="166"/>
      <c r="L116" s="162"/>
      <c r="M116" s="167"/>
      <c r="T116" s="168"/>
      <c r="AT116" s="163" t="s">
        <v>175</v>
      </c>
      <c r="AU116" s="163" t="s">
        <v>180</v>
      </c>
      <c r="AV116" s="14" t="s">
        <v>166</v>
      </c>
      <c r="AW116" s="14" t="s">
        <v>36</v>
      </c>
      <c r="AX116" s="14" t="s">
        <v>83</v>
      </c>
      <c r="AY116" s="163" t="s">
        <v>159</v>
      </c>
    </row>
    <row r="117" spans="2:65" s="11" customFormat="1" ht="22.95" customHeight="1" x14ac:dyDescent="0.25">
      <c r="B117" s="119"/>
      <c r="D117" s="120" t="s">
        <v>75</v>
      </c>
      <c r="E117" s="129" t="s">
        <v>819</v>
      </c>
      <c r="F117" s="129" t="s">
        <v>820</v>
      </c>
      <c r="I117" s="122"/>
      <c r="J117" s="130">
        <f>BK117</f>
        <v>0</v>
      </c>
      <c r="L117" s="119"/>
      <c r="M117" s="124"/>
      <c r="P117" s="125">
        <f>SUM(P118:P131)</f>
        <v>0</v>
      </c>
      <c r="R117" s="125">
        <f>SUM(R118:R131)</f>
        <v>0</v>
      </c>
      <c r="T117" s="126">
        <f>SUM(T118:T131)</f>
        <v>0</v>
      </c>
      <c r="AR117" s="120" t="s">
        <v>83</v>
      </c>
      <c r="AT117" s="127" t="s">
        <v>75</v>
      </c>
      <c r="AU117" s="127" t="s">
        <v>83</v>
      </c>
      <c r="AY117" s="120" t="s">
        <v>159</v>
      </c>
      <c r="BK117" s="128">
        <f>SUM(BK118:BK131)</f>
        <v>0</v>
      </c>
    </row>
    <row r="118" spans="2:65" s="1" customFormat="1" ht="16.5" customHeight="1" x14ac:dyDescent="0.2">
      <c r="B118" s="32"/>
      <c r="C118" s="131" t="s">
        <v>202</v>
      </c>
      <c r="D118" s="131" t="s">
        <v>161</v>
      </c>
      <c r="E118" s="132" t="s">
        <v>1492</v>
      </c>
      <c r="F118" s="133" t="s">
        <v>1493</v>
      </c>
      <c r="G118" s="134" t="s">
        <v>210</v>
      </c>
      <c r="H118" s="135">
        <v>3.3</v>
      </c>
      <c r="I118" s="136"/>
      <c r="J118" s="137">
        <f>ROUND(I118*H118,2)</f>
        <v>0</v>
      </c>
      <c r="K118" s="133" t="s">
        <v>19</v>
      </c>
      <c r="L118" s="32"/>
      <c r="M118" s="138" t="s">
        <v>19</v>
      </c>
      <c r="N118" s="139" t="s">
        <v>47</v>
      </c>
      <c r="P118" s="140">
        <f>O118*H118</f>
        <v>0</v>
      </c>
      <c r="Q118" s="140">
        <v>0</v>
      </c>
      <c r="R118" s="140">
        <f>Q118*H118</f>
        <v>0</v>
      </c>
      <c r="S118" s="140">
        <v>0</v>
      </c>
      <c r="T118" s="141">
        <f>S118*H118</f>
        <v>0</v>
      </c>
      <c r="AR118" s="142" t="s">
        <v>166</v>
      </c>
      <c r="AT118" s="142" t="s">
        <v>161</v>
      </c>
      <c r="AU118" s="142" t="s">
        <v>85</v>
      </c>
      <c r="AY118" s="17" t="s">
        <v>159</v>
      </c>
      <c r="BE118" s="143">
        <f>IF(N118="základní",J118,0)</f>
        <v>0</v>
      </c>
      <c r="BF118" s="143">
        <f>IF(N118="snížená",J118,0)</f>
        <v>0</v>
      </c>
      <c r="BG118" s="143">
        <f>IF(N118="zákl. přenesená",J118,0)</f>
        <v>0</v>
      </c>
      <c r="BH118" s="143">
        <f>IF(N118="sníž. přenesená",J118,0)</f>
        <v>0</v>
      </c>
      <c r="BI118" s="143">
        <f>IF(N118="nulová",J118,0)</f>
        <v>0</v>
      </c>
      <c r="BJ118" s="17" t="s">
        <v>83</v>
      </c>
      <c r="BK118" s="143">
        <f>ROUND(I118*H118,2)</f>
        <v>0</v>
      </c>
      <c r="BL118" s="17" t="s">
        <v>166</v>
      </c>
      <c r="BM118" s="142" t="s">
        <v>250</v>
      </c>
    </row>
    <row r="119" spans="2:65" s="13" customFormat="1" x14ac:dyDescent="0.2">
      <c r="B119" s="155"/>
      <c r="D119" s="149" t="s">
        <v>175</v>
      </c>
      <c r="E119" s="156" t="s">
        <v>19</v>
      </c>
      <c r="F119" s="157" t="s">
        <v>1494</v>
      </c>
      <c r="H119" s="158">
        <v>3.3</v>
      </c>
      <c r="I119" s="159"/>
      <c r="L119" s="155"/>
      <c r="M119" s="160"/>
      <c r="T119" s="161"/>
      <c r="AT119" s="156" t="s">
        <v>175</v>
      </c>
      <c r="AU119" s="156" t="s">
        <v>85</v>
      </c>
      <c r="AV119" s="13" t="s">
        <v>85</v>
      </c>
      <c r="AW119" s="13" t="s">
        <v>36</v>
      </c>
      <c r="AX119" s="13" t="s">
        <v>76</v>
      </c>
      <c r="AY119" s="156" t="s">
        <v>159</v>
      </c>
    </row>
    <row r="120" spans="2:65" s="14" customFormat="1" x14ac:dyDescent="0.2">
      <c r="B120" s="162"/>
      <c r="D120" s="149" t="s">
        <v>175</v>
      </c>
      <c r="E120" s="163" t="s">
        <v>19</v>
      </c>
      <c r="F120" s="164" t="s">
        <v>179</v>
      </c>
      <c r="H120" s="165">
        <v>3.3</v>
      </c>
      <c r="I120" s="166"/>
      <c r="L120" s="162"/>
      <c r="M120" s="167"/>
      <c r="T120" s="168"/>
      <c r="AT120" s="163" t="s">
        <v>175</v>
      </c>
      <c r="AU120" s="163" t="s">
        <v>85</v>
      </c>
      <c r="AV120" s="14" t="s">
        <v>166</v>
      </c>
      <c r="AW120" s="14" t="s">
        <v>36</v>
      </c>
      <c r="AX120" s="14" t="s">
        <v>83</v>
      </c>
      <c r="AY120" s="163" t="s">
        <v>159</v>
      </c>
    </row>
    <row r="121" spans="2:65" s="1" customFormat="1" ht="16.5" customHeight="1" x14ac:dyDescent="0.2">
      <c r="B121" s="32"/>
      <c r="C121" s="131" t="s">
        <v>207</v>
      </c>
      <c r="D121" s="131" t="s">
        <v>161</v>
      </c>
      <c r="E121" s="132" t="s">
        <v>1495</v>
      </c>
      <c r="F121" s="133" t="s">
        <v>1496</v>
      </c>
      <c r="G121" s="134" t="s">
        <v>210</v>
      </c>
      <c r="H121" s="135">
        <v>3.3</v>
      </c>
      <c r="I121" s="136"/>
      <c r="J121" s="137">
        <f>ROUND(I121*H121,2)</f>
        <v>0</v>
      </c>
      <c r="K121" s="133" t="s">
        <v>19</v>
      </c>
      <c r="L121" s="32"/>
      <c r="M121" s="138" t="s">
        <v>19</v>
      </c>
      <c r="N121" s="139" t="s">
        <v>47</v>
      </c>
      <c r="P121" s="140">
        <f>O121*H121</f>
        <v>0</v>
      </c>
      <c r="Q121" s="140">
        <v>0</v>
      </c>
      <c r="R121" s="140">
        <f>Q121*H121</f>
        <v>0</v>
      </c>
      <c r="S121" s="140">
        <v>0</v>
      </c>
      <c r="T121" s="141">
        <f>S121*H121</f>
        <v>0</v>
      </c>
      <c r="AR121" s="142" t="s">
        <v>166</v>
      </c>
      <c r="AT121" s="142" t="s">
        <v>161</v>
      </c>
      <c r="AU121" s="142" t="s">
        <v>85</v>
      </c>
      <c r="AY121" s="17" t="s">
        <v>159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7" t="s">
        <v>83</v>
      </c>
      <c r="BK121" s="143">
        <f>ROUND(I121*H121,2)</f>
        <v>0</v>
      </c>
      <c r="BL121" s="17" t="s">
        <v>166</v>
      </c>
      <c r="BM121" s="142" t="s">
        <v>261</v>
      </c>
    </row>
    <row r="122" spans="2:65" s="1" customFormat="1" ht="16.5" customHeight="1" x14ac:dyDescent="0.2">
      <c r="B122" s="32"/>
      <c r="C122" s="131" t="s">
        <v>214</v>
      </c>
      <c r="D122" s="131" t="s">
        <v>161</v>
      </c>
      <c r="E122" s="132" t="s">
        <v>1497</v>
      </c>
      <c r="F122" s="133" t="s">
        <v>1498</v>
      </c>
      <c r="G122" s="134" t="s">
        <v>210</v>
      </c>
      <c r="H122" s="135">
        <v>26.4</v>
      </c>
      <c r="I122" s="136"/>
      <c r="J122" s="137">
        <f>ROUND(I122*H122,2)</f>
        <v>0</v>
      </c>
      <c r="K122" s="133" t="s">
        <v>19</v>
      </c>
      <c r="L122" s="32"/>
      <c r="M122" s="138" t="s">
        <v>19</v>
      </c>
      <c r="N122" s="139" t="s">
        <v>47</v>
      </c>
      <c r="P122" s="140">
        <f>O122*H122</f>
        <v>0</v>
      </c>
      <c r="Q122" s="140">
        <v>0</v>
      </c>
      <c r="R122" s="140">
        <f>Q122*H122</f>
        <v>0</v>
      </c>
      <c r="S122" s="140">
        <v>0</v>
      </c>
      <c r="T122" s="141">
        <f>S122*H122</f>
        <v>0</v>
      </c>
      <c r="AR122" s="142" t="s">
        <v>166</v>
      </c>
      <c r="AT122" s="142" t="s">
        <v>161</v>
      </c>
      <c r="AU122" s="142" t="s">
        <v>85</v>
      </c>
      <c r="AY122" s="17" t="s">
        <v>159</v>
      </c>
      <c r="BE122" s="143">
        <f>IF(N122="základní",J122,0)</f>
        <v>0</v>
      </c>
      <c r="BF122" s="143">
        <f>IF(N122="snížená",J122,0)</f>
        <v>0</v>
      </c>
      <c r="BG122" s="143">
        <f>IF(N122="zákl. přenesená",J122,0)</f>
        <v>0</v>
      </c>
      <c r="BH122" s="143">
        <f>IF(N122="sníž. přenesená",J122,0)</f>
        <v>0</v>
      </c>
      <c r="BI122" s="143">
        <f>IF(N122="nulová",J122,0)</f>
        <v>0</v>
      </c>
      <c r="BJ122" s="17" t="s">
        <v>83</v>
      </c>
      <c r="BK122" s="143">
        <f>ROUND(I122*H122,2)</f>
        <v>0</v>
      </c>
      <c r="BL122" s="17" t="s">
        <v>166</v>
      </c>
      <c r="BM122" s="142" t="s">
        <v>275</v>
      </c>
    </row>
    <row r="123" spans="2:65" s="13" customFormat="1" x14ac:dyDescent="0.2">
      <c r="B123" s="155"/>
      <c r="D123" s="149" t="s">
        <v>175</v>
      </c>
      <c r="E123" s="156" t="s">
        <v>19</v>
      </c>
      <c r="F123" s="157" t="s">
        <v>1499</v>
      </c>
      <c r="H123" s="158">
        <v>26.4</v>
      </c>
      <c r="I123" s="159"/>
      <c r="L123" s="155"/>
      <c r="M123" s="160"/>
      <c r="T123" s="161"/>
      <c r="AT123" s="156" t="s">
        <v>175</v>
      </c>
      <c r="AU123" s="156" t="s">
        <v>85</v>
      </c>
      <c r="AV123" s="13" t="s">
        <v>85</v>
      </c>
      <c r="AW123" s="13" t="s">
        <v>36</v>
      </c>
      <c r="AX123" s="13" t="s">
        <v>76</v>
      </c>
      <c r="AY123" s="156" t="s">
        <v>159</v>
      </c>
    </row>
    <row r="124" spans="2:65" s="14" customFormat="1" x14ac:dyDescent="0.2">
      <c r="B124" s="162"/>
      <c r="D124" s="149" t="s">
        <v>175</v>
      </c>
      <c r="E124" s="163" t="s">
        <v>19</v>
      </c>
      <c r="F124" s="164" t="s">
        <v>179</v>
      </c>
      <c r="H124" s="165">
        <v>26.4</v>
      </c>
      <c r="I124" s="166"/>
      <c r="L124" s="162"/>
      <c r="M124" s="167"/>
      <c r="T124" s="168"/>
      <c r="AT124" s="163" t="s">
        <v>175</v>
      </c>
      <c r="AU124" s="163" t="s">
        <v>85</v>
      </c>
      <c r="AV124" s="14" t="s">
        <v>166</v>
      </c>
      <c r="AW124" s="14" t="s">
        <v>36</v>
      </c>
      <c r="AX124" s="14" t="s">
        <v>83</v>
      </c>
      <c r="AY124" s="163" t="s">
        <v>159</v>
      </c>
    </row>
    <row r="125" spans="2:65" s="1" customFormat="1" ht="16.5" customHeight="1" x14ac:dyDescent="0.2">
      <c r="B125" s="32"/>
      <c r="C125" s="131" t="s">
        <v>221</v>
      </c>
      <c r="D125" s="131" t="s">
        <v>161</v>
      </c>
      <c r="E125" s="132" t="s">
        <v>1500</v>
      </c>
      <c r="F125" s="133" t="s">
        <v>1501</v>
      </c>
      <c r="G125" s="134" t="s">
        <v>210</v>
      </c>
      <c r="H125" s="135">
        <v>3.39</v>
      </c>
      <c r="I125" s="136"/>
      <c r="J125" s="137">
        <f>ROUND(I125*H125,2)</f>
        <v>0</v>
      </c>
      <c r="K125" s="133" t="s">
        <v>19</v>
      </c>
      <c r="L125" s="32"/>
      <c r="M125" s="138" t="s">
        <v>19</v>
      </c>
      <c r="N125" s="139" t="s">
        <v>47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166</v>
      </c>
      <c r="AT125" s="142" t="s">
        <v>161</v>
      </c>
      <c r="AU125" s="142" t="s">
        <v>85</v>
      </c>
      <c r="AY125" s="17" t="s">
        <v>159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7" t="s">
        <v>83</v>
      </c>
      <c r="BK125" s="143">
        <f>ROUND(I125*H125,2)</f>
        <v>0</v>
      </c>
      <c r="BL125" s="17" t="s">
        <v>166</v>
      </c>
      <c r="BM125" s="142" t="s">
        <v>289</v>
      </c>
    </row>
    <row r="126" spans="2:65" s="13" customFormat="1" x14ac:dyDescent="0.2">
      <c r="B126" s="155"/>
      <c r="D126" s="149" t="s">
        <v>175</v>
      </c>
      <c r="E126" s="156" t="s">
        <v>19</v>
      </c>
      <c r="F126" s="157" t="s">
        <v>1502</v>
      </c>
      <c r="H126" s="158">
        <v>3.39</v>
      </c>
      <c r="I126" s="159"/>
      <c r="L126" s="155"/>
      <c r="M126" s="160"/>
      <c r="T126" s="161"/>
      <c r="AT126" s="156" t="s">
        <v>175</v>
      </c>
      <c r="AU126" s="156" t="s">
        <v>85</v>
      </c>
      <c r="AV126" s="13" t="s">
        <v>85</v>
      </c>
      <c r="AW126" s="13" t="s">
        <v>36</v>
      </c>
      <c r="AX126" s="13" t="s">
        <v>76</v>
      </c>
      <c r="AY126" s="156" t="s">
        <v>159</v>
      </c>
    </row>
    <row r="127" spans="2:65" s="14" customFormat="1" x14ac:dyDescent="0.2">
      <c r="B127" s="162"/>
      <c r="D127" s="149" t="s">
        <v>175</v>
      </c>
      <c r="E127" s="163" t="s">
        <v>19</v>
      </c>
      <c r="F127" s="164" t="s">
        <v>179</v>
      </c>
      <c r="H127" s="165">
        <v>3.39</v>
      </c>
      <c r="I127" s="166"/>
      <c r="L127" s="162"/>
      <c r="M127" s="167"/>
      <c r="T127" s="168"/>
      <c r="AT127" s="163" t="s">
        <v>175</v>
      </c>
      <c r="AU127" s="163" t="s">
        <v>85</v>
      </c>
      <c r="AV127" s="14" t="s">
        <v>166</v>
      </c>
      <c r="AW127" s="14" t="s">
        <v>36</v>
      </c>
      <c r="AX127" s="14" t="s">
        <v>83</v>
      </c>
      <c r="AY127" s="163" t="s">
        <v>159</v>
      </c>
    </row>
    <row r="128" spans="2:65" s="1" customFormat="1" ht="16.5" customHeight="1" x14ac:dyDescent="0.2">
      <c r="B128" s="32"/>
      <c r="C128" s="131" t="s">
        <v>230</v>
      </c>
      <c r="D128" s="131" t="s">
        <v>161</v>
      </c>
      <c r="E128" s="132" t="s">
        <v>1503</v>
      </c>
      <c r="F128" s="133" t="s">
        <v>1504</v>
      </c>
      <c r="G128" s="134" t="s">
        <v>210</v>
      </c>
      <c r="H128" s="135">
        <v>0.44</v>
      </c>
      <c r="I128" s="136"/>
      <c r="J128" s="137">
        <f>ROUND(I128*H128,2)</f>
        <v>0</v>
      </c>
      <c r="K128" s="133" t="s">
        <v>19</v>
      </c>
      <c r="L128" s="32"/>
      <c r="M128" s="138" t="s">
        <v>19</v>
      </c>
      <c r="N128" s="139" t="s">
        <v>47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166</v>
      </c>
      <c r="AT128" s="142" t="s">
        <v>161</v>
      </c>
      <c r="AU128" s="142" t="s">
        <v>85</v>
      </c>
      <c r="AY128" s="17" t="s">
        <v>159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7" t="s">
        <v>83</v>
      </c>
      <c r="BK128" s="143">
        <f>ROUND(I128*H128,2)</f>
        <v>0</v>
      </c>
      <c r="BL128" s="17" t="s">
        <v>166</v>
      </c>
      <c r="BM128" s="142" t="s">
        <v>314</v>
      </c>
    </row>
    <row r="129" spans="2:65" s="1" customFormat="1" ht="16.5" customHeight="1" x14ac:dyDescent="0.2">
      <c r="B129" s="32"/>
      <c r="C129" s="131" t="s">
        <v>237</v>
      </c>
      <c r="D129" s="131" t="s">
        <v>161</v>
      </c>
      <c r="E129" s="132" t="s">
        <v>1505</v>
      </c>
      <c r="F129" s="133" t="s">
        <v>1506</v>
      </c>
      <c r="G129" s="134" t="s">
        <v>210</v>
      </c>
      <c r="H129" s="135">
        <v>62.7</v>
      </c>
      <c r="I129" s="136"/>
      <c r="J129" s="137">
        <f>ROUND(I129*H129,2)</f>
        <v>0</v>
      </c>
      <c r="K129" s="133" t="s">
        <v>19</v>
      </c>
      <c r="L129" s="32"/>
      <c r="M129" s="138" t="s">
        <v>19</v>
      </c>
      <c r="N129" s="139" t="s">
        <v>47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166</v>
      </c>
      <c r="AT129" s="142" t="s">
        <v>161</v>
      </c>
      <c r="AU129" s="142" t="s">
        <v>85</v>
      </c>
      <c r="AY129" s="17" t="s">
        <v>159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7" t="s">
        <v>83</v>
      </c>
      <c r="BK129" s="143">
        <f>ROUND(I129*H129,2)</f>
        <v>0</v>
      </c>
      <c r="BL129" s="17" t="s">
        <v>166</v>
      </c>
      <c r="BM129" s="142" t="s">
        <v>330</v>
      </c>
    </row>
    <row r="130" spans="2:65" s="13" customFormat="1" x14ac:dyDescent="0.2">
      <c r="B130" s="155"/>
      <c r="D130" s="149" t="s">
        <v>175</v>
      </c>
      <c r="E130" s="156" t="s">
        <v>19</v>
      </c>
      <c r="F130" s="157" t="s">
        <v>1507</v>
      </c>
      <c r="H130" s="158">
        <v>62.7</v>
      </c>
      <c r="I130" s="159"/>
      <c r="L130" s="155"/>
      <c r="M130" s="160"/>
      <c r="T130" s="161"/>
      <c r="AT130" s="156" t="s">
        <v>175</v>
      </c>
      <c r="AU130" s="156" t="s">
        <v>85</v>
      </c>
      <c r="AV130" s="13" t="s">
        <v>85</v>
      </c>
      <c r="AW130" s="13" t="s">
        <v>36</v>
      </c>
      <c r="AX130" s="13" t="s">
        <v>76</v>
      </c>
      <c r="AY130" s="156" t="s">
        <v>159</v>
      </c>
    </row>
    <row r="131" spans="2:65" s="14" customFormat="1" x14ac:dyDescent="0.2">
      <c r="B131" s="162"/>
      <c r="D131" s="149" t="s">
        <v>175</v>
      </c>
      <c r="E131" s="163" t="s">
        <v>19</v>
      </c>
      <c r="F131" s="164" t="s">
        <v>179</v>
      </c>
      <c r="H131" s="165">
        <v>62.7</v>
      </c>
      <c r="I131" s="166"/>
      <c r="L131" s="162"/>
      <c r="M131" s="167"/>
      <c r="T131" s="168"/>
      <c r="AT131" s="163" t="s">
        <v>175</v>
      </c>
      <c r="AU131" s="163" t="s">
        <v>85</v>
      </c>
      <c r="AV131" s="14" t="s">
        <v>166</v>
      </c>
      <c r="AW131" s="14" t="s">
        <v>36</v>
      </c>
      <c r="AX131" s="14" t="s">
        <v>83</v>
      </c>
      <c r="AY131" s="163" t="s">
        <v>159</v>
      </c>
    </row>
    <row r="132" spans="2:65" s="11" customFormat="1" ht="22.95" customHeight="1" x14ac:dyDescent="0.25">
      <c r="B132" s="119"/>
      <c r="D132" s="120" t="s">
        <v>75</v>
      </c>
      <c r="E132" s="129" t="s">
        <v>847</v>
      </c>
      <c r="F132" s="129" t="s">
        <v>848</v>
      </c>
      <c r="I132" s="122"/>
      <c r="J132" s="130">
        <f>BK132</f>
        <v>0</v>
      </c>
      <c r="L132" s="119"/>
      <c r="M132" s="124"/>
      <c r="P132" s="125">
        <f>P133</f>
        <v>0</v>
      </c>
      <c r="R132" s="125">
        <f>R133</f>
        <v>0</v>
      </c>
      <c r="T132" s="126">
        <f>T133</f>
        <v>0</v>
      </c>
      <c r="AR132" s="120" t="s">
        <v>83</v>
      </c>
      <c r="AT132" s="127" t="s">
        <v>75</v>
      </c>
      <c r="AU132" s="127" t="s">
        <v>83</v>
      </c>
      <c r="AY132" s="120" t="s">
        <v>159</v>
      </c>
      <c r="BK132" s="128">
        <f>BK133</f>
        <v>0</v>
      </c>
    </row>
    <row r="133" spans="2:65" s="1" customFormat="1" ht="16.5" customHeight="1" x14ac:dyDescent="0.2">
      <c r="B133" s="32"/>
      <c r="C133" s="131" t="s">
        <v>243</v>
      </c>
      <c r="D133" s="131" t="s">
        <v>161</v>
      </c>
      <c r="E133" s="132" t="s">
        <v>1508</v>
      </c>
      <c r="F133" s="133" t="s">
        <v>1509</v>
      </c>
      <c r="G133" s="134" t="s">
        <v>210</v>
      </c>
      <c r="H133" s="135">
        <v>0.104</v>
      </c>
      <c r="I133" s="136"/>
      <c r="J133" s="137">
        <f>ROUND(I133*H133,2)</f>
        <v>0</v>
      </c>
      <c r="K133" s="133" t="s">
        <v>19</v>
      </c>
      <c r="L133" s="32"/>
      <c r="M133" s="138" t="s">
        <v>19</v>
      </c>
      <c r="N133" s="139" t="s">
        <v>47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166</v>
      </c>
      <c r="AT133" s="142" t="s">
        <v>161</v>
      </c>
      <c r="AU133" s="142" t="s">
        <v>85</v>
      </c>
      <c r="AY133" s="17" t="s">
        <v>159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7" t="s">
        <v>83</v>
      </c>
      <c r="BK133" s="143">
        <f>ROUND(I133*H133,2)</f>
        <v>0</v>
      </c>
      <c r="BL133" s="17" t="s">
        <v>166</v>
      </c>
      <c r="BM133" s="142" t="s">
        <v>342</v>
      </c>
    </row>
    <row r="134" spans="2:65" s="11" customFormat="1" ht="25.95" customHeight="1" x14ac:dyDescent="0.25">
      <c r="B134" s="119"/>
      <c r="D134" s="120" t="s">
        <v>75</v>
      </c>
      <c r="E134" s="121" t="s">
        <v>854</v>
      </c>
      <c r="F134" s="121" t="s">
        <v>855</v>
      </c>
      <c r="I134" s="122"/>
      <c r="J134" s="123">
        <f>BK134</f>
        <v>0</v>
      </c>
      <c r="L134" s="119"/>
      <c r="M134" s="124"/>
      <c r="P134" s="125">
        <f>P135+P151+P191+P226+P235</f>
        <v>0</v>
      </c>
      <c r="R134" s="125">
        <f>R135+R151+R191+R226+R235</f>
        <v>23.638979999999997</v>
      </c>
      <c r="T134" s="126">
        <f>T135+T151+T191+T226+T235</f>
        <v>0</v>
      </c>
      <c r="AR134" s="120" t="s">
        <v>85</v>
      </c>
      <c r="AT134" s="127" t="s">
        <v>75</v>
      </c>
      <c r="AU134" s="127" t="s">
        <v>76</v>
      </c>
      <c r="AY134" s="120" t="s">
        <v>159</v>
      </c>
      <c r="BK134" s="128">
        <f>BK135+BK151+BK191+BK226+BK235</f>
        <v>0</v>
      </c>
    </row>
    <row r="135" spans="2:65" s="11" customFormat="1" ht="22.95" customHeight="1" x14ac:dyDescent="0.25">
      <c r="B135" s="119"/>
      <c r="D135" s="120" t="s">
        <v>75</v>
      </c>
      <c r="E135" s="129" t="s">
        <v>856</v>
      </c>
      <c r="F135" s="129" t="s">
        <v>857</v>
      </c>
      <c r="I135" s="122"/>
      <c r="J135" s="130">
        <f>BK135</f>
        <v>0</v>
      </c>
      <c r="L135" s="119"/>
      <c r="M135" s="124"/>
      <c r="P135" s="125">
        <f>SUM(P136:P150)</f>
        <v>0</v>
      </c>
      <c r="R135" s="125">
        <f>SUM(R136:R150)</f>
        <v>0.16200000000000001</v>
      </c>
      <c r="T135" s="126">
        <f>SUM(T136:T150)</f>
        <v>0</v>
      </c>
      <c r="AR135" s="120" t="s">
        <v>85</v>
      </c>
      <c r="AT135" s="127" t="s">
        <v>75</v>
      </c>
      <c r="AU135" s="127" t="s">
        <v>83</v>
      </c>
      <c r="AY135" s="120" t="s">
        <v>159</v>
      </c>
      <c r="BK135" s="128">
        <f>SUM(BK136:BK150)</f>
        <v>0</v>
      </c>
    </row>
    <row r="136" spans="2:65" s="1" customFormat="1" ht="16.5" customHeight="1" x14ac:dyDescent="0.2">
      <c r="B136" s="32"/>
      <c r="C136" s="131" t="s">
        <v>250</v>
      </c>
      <c r="D136" s="131" t="s">
        <v>161</v>
      </c>
      <c r="E136" s="132" t="s">
        <v>1510</v>
      </c>
      <c r="F136" s="133" t="s">
        <v>1511</v>
      </c>
      <c r="G136" s="134" t="s">
        <v>384</v>
      </c>
      <c r="H136" s="135">
        <v>50</v>
      </c>
      <c r="I136" s="136"/>
      <c r="J136" s="137">
        <f>ROUND(I136*H136,2)</f>
        <v>0</v>
      </c>
      <c r="K136" s="133" t="s">
        <v>19</v>
      </c>
      <c r="L136" s="32"/>
      <c r="M136" s="138" t="s">
        <v>19</v>
      </c>
      <c r="N136" s="139" t="s">
        <v>47</v>
      </c>
      <c r="P136" s="140">
        <f>O136*H136</f>
        <v>0</v>
      </c>
      <c r="Q136" s="140">
        <v>1.5E-3</v>
      </c>
      <c r="R136" s="140">
        <f>Q136*H136</f>
        <v>7.4999999999999997E-2</v>
      </c>
      <c r="S136" s="140">
        <v>0</v>
      </c>
      <c r="T136" s="141">
        <f>S136*H136</f>
        <v>0</v>
      </c>
      <c r="AR136" s="142" t="s">
        <v>261</v>
      </c>
      <c r="AT136" s="142" t="s">
        <v>161</v>
      </c>
      <c r="AU136" s="142" t="s">
        <v>85</v>
      </c>
      <c r="AY136" s="17" t="s">
        <v>159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7" t="s">
        <v>83</v>
      </c>
      <c r="BK136" s="143">
        <f>ROUND(I136*H136,2)</f>
        <v>0</v>
      </c>
      <c r="BL136" s="17" t="s">
        <v>261</v>
      </c>
      <c r="BM136" s="142" t="s">
        <v>356</v>
      </c>
    </row>
    <row r="137" spans="2:65" s="13" customFormat="1" x14ac:dyDescent="0.2">
      <c r="B137" s="155"/>
      <c r="D137" s="149" t="s">
        <v>175</v>
      </c>
      <c r="E137" s="156" t="s">
        <v>19</v>
      </c>
      <c r="F137" s="157" t="s">
        <v>1512</v>
      </c>
      <c r="H137" s="158">
        <v>50</v>
      </c>
      <c r="I137" s="159"/>
      <c r="L137" s="155"/>
      <c r="M137" s="160"/>
      <c r="T137" s="161"/>
      <c r="AT137" s="156" t="s">
        <v>175</v>
      </c>
      <c r="AU137" s="156" t="s">
        <v>85</v>
      </c>
      <c r="AV137" s="13" t="s">
        <v>85</v>
      </c>
      <c r="AW137" s="13" t="s">
        <v>36</v>
      </c>
      <c r="AX137" s="13" t="s">
        <v>76</v>
      </c>
      <c r="AY137" s="156" t="s">
        <v>159</v>
      </c>
    </row>
    <row r="138" spans="2:65" s="14" customFormat="1" x14ac:dyDescent="0.2">
      <c r="B138" s="162"/>
      <c r="D138" s="149" t="s">
        <v>175</v>
      </c>
      <c r="E138" s="163" t="s">
        <v>19</v>
      </c>
      <c r="F138" s="164" t="s">
        <v>179</v>
      </c>
      <c r="H138" s="165">
        <v>50</v>
      </c>
      <c r="I138" s="166"/>
      <c r="L138" s="162"/>
      <c r="M138" s="167"/>
      <c r="T138" s="168"/>
      <c r="AT138" s="163" t="s">
        <v>175</v>
      </c>
      <c r="AU138" s="163" t="s">
        <v>85</v>
      </c>
      <c r="AV138" s="14" t="s">
        <v>166</v>
      </c>
      <c r="AW138" s="14" t="s">
        <v>36</v>
      </c>
      <c r="AX138" s="14" t="s">
        <v>83</v>
      </c>
      <c r="AY138" s="163" t="s">
        <v>159</v>
      </c>
    </row>
    <row r="139" spans="2:65" s="1" customFormat="1" ht="16.5" customHeight="1" x14ac:dyDescent="0.2">
      <c r="B139" s="32"/>
      <c r="C139" s="170" t="s">
        <v>8</v>
      </c>
      <c r="D139" s="170" t="s">
        <v>467</v>
      </c>
      <c r="E139" s="171" t="s">
        <v>1513</v>
      </c>
      <c r="F139" s="172" t="s">
        <v>1514</v>
      </c>
      <c r="G139" s="173" t="s">
        <v>384</v>
      </c>
      <c r="H139" s="174">
        <v>25</v>
      </c>
      <c r="I139" s="175"/>
      <c r="J139" s="176">
        <f>ROUND(I139*H139,2)</f>
        <v>0</v>
      </c>
      <c r="K139" s="172" t="s">
        <v>19</v>
      </c>
      <c r="L139" s="177"/>
      <c r="M139" s="178" t="s">
        <v>19</v>
      </c>
      <c r="N139" s="179" t="s">
        <v>47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381</v>
      </c>
      <c r="AT139" s="142" t="s">
        <v>467</v>
      </c>
      <c r="AU139" s="142" t="s">
        <v>85</v>
      </c>
      <c r="AY139" s="17" t="s">
        <v>159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7" t="s">
        <v>83</v>
      </c>
      <c r="BK139" s="143">
        <f>ROUND(I139*H139,2)</f>
        <v>0</v>
      </c>
      <c r="BL139" s="17" t="s">
        <v>261</v>
      </c>
      <c r="BM139" s="142" t="s">
        <v>368</v>
      </c>
    </row>
    <row r="140" spans="2:65" s="1" customFormat="1" ht="16.5" customHeight="1" x14ac:dyDescent="0.2">
      <c r="B140" s="32"/>
      <c r="C140" s="170" t="s">
        <v>261</v>
      </c>
      <c r="D140" s="170" t="s">
        <v>467</v>
      </c>
      <c r="E140" s="171" t="s">
        <v>1515</v>
      </c>
      <c r="F140" s="172" t="s">
        <v>1516</v>
      </c>
      <c r="G140" s="173" t="s">
        <v>384</v>
      </c>
      <c r="H140" s="174">
        <v>25</v>
      </c>
      <c r="I140" s="175"/>
      <c r="J140" s="176">
        <f>ROUND(I140*H140,2)</f>
        <v>0</v>
      </c>
      <c r="K140" s="172" t="s">
        <v>19</v>
      </c>
      <c r="L140" s="177"/>
      <c r="M140" s="178" t="s">
        <v>19</v>
      </c>
      <c r="N140" s="179" t="s">
        <v>47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381</v>
      </c>
      <c r="AT140" s="142" t="s">
        <v>467</v>
      </c>
      <c r="AU140" s="142" t="s">
        <v>85</v>
      </c>
      <c r="AY140" s="17" t="s">
        <v>159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7" t="s">
        <v>83</v>
      </c>
      <c r="BK140" s="143">
        <f>ROUND(I140*H140,2)</f>
        <v>0</v>
      </c>
      <c r="BL140" s="17" t="s">
        <v>261</v>
      </c>
      <c r="BM140" s="142" t="s">
        <v>381</v>
      </c>
    </row>
    <row r="141" spans="2:65" s="1" customFormat="1" ht="16.5" customHeight="1" x14ac:dyDescent="0.2">
      <c r="B141" s="32"/>
      <c r="C141" s="131" t="s">
        <v>267</v>
      </c>
      <c r="D141" s="131" t="s">
        <v>161</v>
      </c>
      <c r="E141" s="132" t="s">
        <v>1517</v>
      </c>
      <c r="F141" s="133" t="s">
        <v>1518</v>
      </c>
      <c r="G141" s="134" t="s">
        <v>384</v>
      </c>
      <c r="H141" s="135">
        <v>50</v>
      </c>
      <c r="I141" s="136"/>
      <c r="J141" s="137">
        <f>ROUND(I141*H141,2)</f>
        <v>0</v>
      </c>
      <c r="K141" s="133" t="s">
        <v>19</v>
      </c>
      <c r="L141" s="32"/>
      <c r="M141" s="138" t="s">
        <v>19</v>
      </c>
      <c r="N141" s="139" t="s">
        <v>47</v>
      </c>
      <c r="P141" s="140">
        <f>O141*H141</f>
        <v>0</v>
      </c>
      <c r="Q141" s="140">
        <v>1.5E-3</v>
      </c>
      <c r="R141" s="140">
        <f>Q141*H141</f>
        <v>7.4999999999999997E-2</v>
      </c>
      <c r="S141" s="140">
        <v>0</v>
      </c>
      <c r="T141" s="141">
        <f>S141*H141</f>
        <v>0</v>
      </c>
      <c r="AR141" s="142" t="s">
        <v>261</v>
      </c>
      <c r="AT141" s="142" t="s">
        <v>161</v>
      </c>
      <c r="AU141" s="142" t="s">
        <v>85</v>
      </c>
      <c r="AY141" s="17" t="s">
        <v>159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7" t="s">
        <v>83</v>
      </c>
      <c r="BK141" s="143">
        <f>ROUND(I141*H141,2)</f>
        <v>0</v>
      </c>
      <c r="BL141" s="17" t="s">
        <v>261</v>
      </c>
      <c r="BM141" s="142" t="s">
        <v>398</v>
      </c>
    </row>
    <row r="142" spans="2:65" s="13" customFormat="1" x14ac:dyDescent="0.2">
      <c r="B142" s="155"/>
      <c r="D142" s="149" t="s">
        <v>175</v>
      </c>
      <c r="E142" s="156" t="s">
        <v>19</v>
      </c>
      <c r="F142" s="157" t="s">
        <v>1519</v>
      </c>
      <c r="H142" s="158">
        <v>50</v>
      </c>
      <c r="I142" s="159"/>
      <c r="L142" s="155"/>
      <c r="M142" s="160"/>
      <c r="T142" s="161"/>
      <c r="AT142" s="156" t="s">
        <v>175</v>
      </c>
      <c r="AU142" s="156" t="s">
        <v>85</v>
      </c>
      <c r="AV142" s="13" t="s">
        <v>85</v>
      </c>
      <c r="AW142" s="13" t="s">
        <v>36</v>
      </c>
      <c r="AX142" s="13" t="s">
        <v>76</v>
      </c>
      <c r="AY142" s="156" t="s">
        <v>159</v>
      </c>
    </row>
    <row r="143" spans="2:65" s="14" customFormat="1" x14ac:dyDescent="0.2">
      <c r="B143" s="162"/>
      <c r="D143" s="149" t="s">
        <v>175</v>
      </c>
      <c r="E143" s="163" t="s">
        <v>19</v>
      </c>
      <c r="F143" s="164" t="s">
        <v>179</v>
      </c>
      <c r="H143" s="165">
        <v>50</v>
      </c>
      <c r="I143" s="166"/>
      <c r="L143" s="162"/>
      <c r="M143" s="167"/>
      <c r="T143" s="168"/>
      <c r="AT143" s="163" t="s">
        <v>175</v>
      </c>
      <c r="AU143" s="163" t="s">
        <v>85</v>
      </c>
      <c r="AV143" s="14" t="s">
        <v>166</v>
      </c>
      <c r="AW143" s="14" t="s">
        <v>36</v>
      </c>
      <c r="AX143" s="14" t="s">
        <v>83</v>
      </c>
      <c r="AY143" s="163" t="s">
        <v>159</v>
      </c>
    </row>
    <row r="144" spans="2:65" s="1" customFormat="1" ht="16.5" customHeight="1" x14ac:dyDescent="0.2">
      <c r="B144" s="32"/>
      <c r="C144" s="170" t="s">
        <v>275</v>
      </c>
      <c r="D144" s="170" t="s">
        <v>467</v>
      </c>
      <c r="E144" s="171" t="s">
        <v>1520</v>
      </c>
      <c r="F144" s="172" t="s">
        <v>1521</v>
      </c>
      <c r="G144" s="173" t="s">
        <v>384</v>
      </c>
      <c r="H144" s="174">
        <v>40</v>
      </c>
      <c r="I144" s="175"/>
      <c r="J144" s="176">
        <f>ROUND(I144*H144,2)</f>
        <v>0</v>
      </c>
      <c r="K144" s="172" t="s">
        <v>19</v>
      </c>
      <c r="L144" s="177"/>
      <c r="M144" s="178" t="s">
        <v>19</v>
      </c>
      <c r="N144" s="179" t="s">
        <v>47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381</v>
      </c>
      <c r="AT144" s="142" t="s">
        <v>467</v>
      </c>
      <c r="AU144" s="142" t="s">
        <v>85</v>
      </c>
      <c r="AY144" s="17" t="s">
        <v>159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7" t="s">
        <v>83</v>
      </c>
      <c r="BK144" s="143">
        <f>ROUND(I144*H144,2)</f>
        <v>0</v>
      </c>
      <c r="BL144" s="17" t="s">
        <v>261</v>
      </c>
      <c r="BM144" s="142" t="s">
        <v>413</v>
      </c>
    </row>
    <row r="145" spans="2:65" s="13" customFormat="1" x14ac:dyDescent="0.2">
      <c r="B145" s="155"/>
      <c r="D145" s="149" t="s">
        <v>175</v>
      </c>
      <c r="E145" s="156" t="s">
        <v>19</v>
      </c>
      <c r="F145" s="157" t="s">
        <v>1522</v>
      </c>
      <c r="H145" s="158">
        <v>40</v>
      </c>
      <c r="I145" s="159"/>
      <c r="L145" s="155"/>
      <c r="M145" s="160"/>
      <c r="T145" s="161"/>
      <c r="AT145" s="156" t="s">
        <v>175</v>
      </c>
      <c r="AU145" s="156" t="s">
        <v>85</v>
      </c>
      <c r="AV145" s="13" t="s">
        <v>85</v>
      </c>
      <c r="AW145" s="13" t="s">
        <v>36</v>
      </c>
      <c r="AX145" s="13" t="s">
        <v>76</v>
      </c>
      <c r="AY145" s="156" t="s">
        <v>159</v>
      </c>
    </row>
    <row r="146" spans="2:65" s="14" customFormat="1" x14ac:dyDescent="0.2">
      <c r="B146" s="162"/>
      <c r="D146" s="149" t="s">
        <v>175</v>
      </c>
      <c r="E146" s="163" t="s">
        <v>19</v>
      </c>
      <c r="F146" s="164" t="s">
        <v>179</v>
      </c>
      <c r="H146" s="165">
        <v>40</v>
      </c>
      <c r="I146" s="166"/>
      <c r="L146" s="162"/>
      <c r="M146" s="167"/>
      <c r="T146" s="168"/>
      <c r="AT146" s="163" t="s">
        <v>175</v>
      </c>
      <c r="AU146" s="163" t="s">
        <v>85</v>
      </c>
      <c r="AV146" s="14" t="s">
        <v>166</v>
      </c>
      <c r="AW146" s="14" t="s">
        <v>36</v>
      </c>
      <c r="AX146" s="14" t="s">
        <v>83</v>
      </c>
      <c r="AY146" s="163" t="s">
        <v>159</v>
      </c>
    </row>
    <row r="147" spans="2:65" s="1" customFormat="1" ht="16.5" customHeight="1" x14ac:dyDescent="0.2">
      <c r="B147" s="32"/>
      <c r="C147" s="170" t="s">
        <v>282</v>
      </c>
      <c r="D147" s="170" t="s">
        <v>467</v>
      </c>
      <c r="E147" s="171" t="s">
        <v>1523</v>
      </c>
      <c r="F147" s="172" t="s">
        <v>1524</v>
      </c>
      <c r="G147" s="173" t="s">
        <v>384</v>
      </c>
      <c r="H147" s="174">
        <v>10</v>
      </c>
      <c r="I147" s="175"/>
      <c r="J147" s="176">
        <f>ROUND(I147*H147,2)</f>
        <v>0</v>
      </c>
      <c r="K147" s="172" t="s">
        <v>19</v>
      </c>
      <c r="L147" s="177"/>
      <c r="M147" s="178" t="s">
        <v>19</v>
      </c>
      <c r="N147" s="179" t="s">
        <v>47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381</v>
      </c>
      <c r="AT147" s="142" t="s">
        <v>467</v>
      </c>
      <c r="AU147" s="142" t="s">
        <v>85</v>
      </c>
      <c r="AY147" s="17" t="s">
        <v>159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7" t="s">
        <v>83</v>
      </c>
      <c r="BK147" s="143">
        <f>ROUND(I147*H147,2)</f>
        <v>0</v>
      </c>
      <c r="BL147" s="17" t="s">
        <v>261</v>
      </c>
      <c r="BM147" s="142" t="s">
        <v>424</v>
      </c>
    </row>
    <row r="148" spans="2:65" s="1" customFormat="1" ht="16.5" customHeight="1" x14ac:dyDescent="0.2">
      <c r="B148" s="32"/>
      <c r="C148" s="131" t="s">
        <v>289</v>
      </c>
      <c r="D148" s="131" t="s">
        <v>161</v>
      </c>
      <c r="E148" s="132" t="s">
        <v>1525</v>
      </c>
      <c r="F148" s="133" t="s">
        <v>1526</v>
      </c>
      <c r="G148" s="134" t="s">
        <v>384</v>
      </c>
      <c r="H148" s="135">
        <v>20</v>
      </c>
      <c r="I148" s="136"/>
      <c r="J148" s="137">
        <f>ROUND(I148*H148,2)</f>
        <v>0</v>
      </c>
      <c r="K148" s="133" t="s">
        <v>19</v>
      </c>
      <c r="L148" s="32"/>
      <c r="M148" s="138" t="s">
        <v>19</v>
      </c>
      <c r="N148" s="139" t="s">
        <v>47</v>
      </c>
      <c r="P148" s="140">
        <f>O148*H148</f>
        <v>0</v>
      </c>
      <c r="Q148" s="140">
        <v>5.9999999999999995E-4</v>
      </c>
      <c r="R148" s="140">
        <f>Q148*H148</f>
        <v>1.1999999999999999E-2</v>
      </c>
      <c r="S148" s="140">
        <v>0</v>
      </c>
      <c r="T148" s="141">
        <f>S148*H148</f>
        <v>0</v>
      </c>
      <c r="AR148" s="142" t="s">
        <v>261</v>
      </c>
      <c r="AT148" s="142" t="s">
        <v>161</v>
      </c>
      <c r="AU148" s="142" t="s">
        <v>85</v>
      </c>
      <c r="AY148" s="17" t="s">
        <v>159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7" t="s">
        <v>83</v>
      </c>
      <c r="BK148" s="143">
        <f>ROUND(I148*H148,2)</f>
        <v>0</v>
      </c>
      <c r="BL148" s="17" t="s">
        <v>261</v>
      </c>
      <c r="BM148" s="142" t="s">
        <v>434</v>
      </c>
    </row>
    <row r="149" spans="2:65" s="1" customFormat="1" ht="16.5" customHeight="1" x14ac:dyDescent="0.2">
      <c r="B149" s="32"/>
      <c r="C149" s="170" t="s">
        <v>7</v>
      </c>
      <c r="D149" s="170" t="s">
        <v>467</v>
      </c>
      <c r="E149" s="171" t="s">
        <v>1527</v>
      </c>
      <c r="F149" s="172" t="s">
        <v>1528</v>
      </c>
      <c r="G149" s="173" t="s">
        <v>384</v>
      </c>
      <c r="H149" s="174">
        <v>20</v>
      </c>
      <c r="I149" s="175"/>
      <c r="J149" s="176">
        <f>ROUND(I149*H149,2)</f>
        <v>0</v>
      </c>
      <c r="K149" s="172" t="s">
        <v>19</v>
      </c>
      <c r="L149" s="177"/>
      <c r="M149" s="178" t="s">
        <v>19</v>
      </c>
      <c r="N149" s="179" t="s">
        <v>47</v>
      </c>
      <c r="P149" s="140">
        <f>O149*H149</f>
        <v>0</v>
      </c>
      <c r="Q149" s="140">
        <v>0</v>
      </c>
      <c r="R149" s="140">
        <f>Q149*H149</f>
        <v>0</v>
      </c>
      <c r="S149" s="140">
        <v>0</v>
      </c>
      <c r="T149" s="141">
        <f>S149*H149</f>
        <v>0</v>
      </c>
      <c r="AR149" s="142" t="s">
        <v>381</v>
      </c>
      <c r="AT149" s="142" t="s">
        <v>467</v>
      </c>
      <c r="AU149" s="142" t="s">
        <v>85</v>
      </c>
      <c r="AY149" s="17" t="s">
        <v>159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7" t="s">
        <v>83</v>
      </c>
      <c r="BK149" s="143">
        <f>ROUND(I149*H149,2)</f>
        <v>0</v>
      </c>
      <c r="BL149" s="17" t="s">
        <v>261</v>
      </c>
      <c r="BM149" s="142" t="s">
        <v>453</v>
      </c>
    </row>
    <row r="150" spans="2:65" s="1" customFormat="1" ht="16.5" customHeight="1" x14ac:dyDescent="0.2">
      <c r="B150" s="32"/>
      <c r="C150" s="131" t="s">
        <v>314</v>
      </c>
      <c r="D150" s="131" t="s">
        <v>161</v>
      </c>
      <c r="E150" s="132" t="s">
        <v>1529</v>
      </c>
      <c r="F150" s="133" t="s">
        <v>1530</v>
      </c>
      <c r="G150" s="134" t="s">
        <v>210</v>
      </c>
      <c r="H150" s="135">
        <v>4.0000000000000001E-3</v>
      </c>
      <c r="I150" s="136"/>
      <c r="J150" s="137">
        <f>ROUND(I150*H150,2)</f>
        <v>0</v>
      </c>
      <c r="K150" s="133" t="s">
        <v>19</v>
      </c>
      <c r="L150" s="32"/>
      <c r="M150" s="138" t="s">
        <v>19</v>
      </c>
      <c r="N150" s="139" t="s">
        <v>47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261</v>
      </c>
      <c r="AT150" s="142" t="s">
        <v>161</v>
      </c>
      <c r="AU150" s="142" t="s">
        <v>85</v>
      </c>
      <c r="AY150" s="17" t="s">
        <v>159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7" t="s">
        <v>83</v>
      </c>
      <c r="BK150" s="143">
        <f>ROUND(I150*H150,2)</f>
        <v>0</v>
      </c>
      <c r="BL150" s="17" t="s">
        <v>261</v>
      </c>
      <c r="BM150" s="142" t="s">
        <v>466</v>
      </c>
    </row>
    <row r="151" spans="2:65" s="11" customFormat="1" ht="22.95" customHeight="1" x14ac:dyDescent="0.25">
      <c r="B151" s="119"/>
      <c r="D151" s="120" t="s">
        <v>75</v>
      </c>
      <c r="E151" s="129" t="s">
        <v>1531</v>
      </c>
      <c r="F151" s="129" t="s">
        <v>1532</v>
      </c>
      <c r="I151" s="122"/>
      <c r="J151" s="130">
        <f>BK151</f>
        <v>0</v>
      </c>
      <c r="L151" s="119"/>
      <c r="M151" s="124"/>
      <c r="P151" s="125">
        <f>SUM(P152:P190)</f>
        <v>0</v>
      </c>
      <c r="R151" s="125">
        <f>SUM(R152:R190)</f>
        <v>3.1821099999999998</v>
      </c>
      <c r="T151" s="126">
        <f>SUM(T152:T190)</f>
        <v>0</v>
      </c>
      <c r="AR151" s="120" t="s">
        <v>85</v>
      </c>
      <c r="AT151" s="127" t="s">
        <v>75</v>
      </c>
      <c r="AU151" s="127" t="s">
        <v>83</v>
      </c>
      <c r="AY151" s="120" t="s">
        <v>159</v>
      </c>
      <c r="BK151" s="128">
        <f>SUM(BK152:BK190)</f>
        <v>0</v>
      </c>
    </row>
    <row r="152" spans="2:65" s="1" customFormat="1" ht="16.5" customHeight="1" x14ac:dyDescent="0.2">
      <c r="B152" s="32"/>
      <c r="C152" s="131" t="s">
        <v>322</v>
      </c>
      <c r="D152" s="131" t="s">
        <v>161</v>
      </c>
      <c r="E152" s="132" t="s">
        <v>1533</v>
      </c>
      <c r="F152" s="133" t="s">
        <v>1534</v>
      </c>
      <c r="G152" s="134" t="s">
        <v>345</v>
      </c>
      <c r="H152" s="135">
        <v>4</v>
      </c>
      <c r="I152" s="136"/>
      <c r="J152" s="137">
        <f>ROUND(I152*H152,2)</f>
        <v>0</v>
      </c>
      <c r="K152" s="133" t="s">
        <v>19</v>
      </c>
      <c r="L152" s="32"/>
      <c r="M152" s="138" t="s">
        <v>19</v>
      </c>
      <c r="N152" s="139" t="s">
        <v>47</v>
      </c>
      <c r="P152" s="140">
        <f>O152*H152</f>
        <v>0</v>
      </c>
      <c r="Q152" s="140">
        <v>2.4760000000000001E-2</v>
      </c>
      <c r="R152" s="140">
        <f>Q152*H152</f>
        <v>9.9040000000000003E-2</v>
      </c>
      <c r="S152" s="140">
        <v>0</v>
      </c>
      <c r="T152" s="141">
        <f>S152*H152</f>
        <v>0</v>
      </c>
      <c r="AR152" s="142" t="s">
        <v>261</v>
      </c>
      <c r="AT152" s="142" t="s">
        <v>161</v>
      </c>
      <c r="AU152" s="142" t="s">
        <v>85</v>
      </c>
      <c r="AY152" s="17" t="s">
        <v>159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7" t="s">
        <v>83</v>
      </c>
      <c r="BK152" s="143">
        <f>ROUND(I152*H152,2)</f>
        <v>0</v>
      </c>
      <c r="BL152" s="17" t="s">
        <v>261</v>
      </c>
      <c r="BM152" s="142" t="s">
        <v>478</v>
      </c>
    </row>
    <row r="153" spans="2:65" s="1" customFormat="1" ht="16.5" customHeight="1" x14ac:dyDescent="0.2">
      <c r="B153" s="32"/>
      <c r="C153" s="131" t="s">
        <v>330</v>
      </c>
      <c r="D153" s="131" t="s">
        <v>161</v>
      </c>
      <c r="E153" s="132" t="s">
        <v>1535</v>
      </c>
      <c r="F153" s="133" t="s">
        <v>1536</v>
      </c>
      <c r="G153" s="134" t="s">
        <v>345</v>
      </c>
      <c r="H153" s="135">
        <v>1</v>
      </c>
      <c r="I153" s="136"/>
      <c r="J153" s="137">
        <f>ROUND(I153*H153,2)</f>
        <v>0</v>
      </c>
      <c r="K153" s="133" t="s">
        <v>19</v>
      </c>
      <c r="L153" s="32"/>
      <c r="M153" s="138" t="s">
        <v>19</v>
      </c>
      <c r="N153" s="139" t="s">
        <v>47</v>
      </c>
      <c r="P153" s="140">
        <f>O153*H153</f>
        <v>0</v>
      </c>
      <c r="Q153" s="140">
        <v>2.4499999999999999E-3</v>
      </c>
      <c r="R153" s="140">
        <f>Q153*H153</f>
        <v>2.4499999999999999E-3</v>
      </c>
      <c r="S153" s="140">
        <v>0</v>
      </c>
      <c r="T153" s="141">
        <f>S153*H153</f>
        <v>0</v>
      </c>
      <c r="AR153" s="142" t="s">
        <v>261</v>
      </c>
      <c r="AT153" s="142" t="s">
        <v>161</v>
      </c>
      <c r="AU153" s="142" t="s">
        <v>85</v>
      </c>
      <c r="AY153" s="17" t="s">
        <v>159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7" t="s">
        <v>83</v>
      </c>
      <c r="BK153" s="143">
        <f>ROUND(I153*H153,2)</f>
        <v>0</v>
      </c>
      <c r="BL153" s="17" t="s">
        <v>261</v>
      </c>
      <c r="BM153" s="142" t="s">
        <v>491</v>
      </c>
    </row>
    <row r="154" spans="2:65" s="1" customFormat="1" ht="16.5" customHeight="1" x14ac:dyDescent="0.2">
      <c r="B154" s="32"/>
      <c r="C154" s="131" t="s">
        <v>335</v>
      </c>
      <c r="D154" s="131" t="s">
        <v>161</v>
      </c>
      <c r="E154" s="132" t="s">
        <v>1537</v>
      </c>
      <c r="F154" s="133" t="s">
        <v>1538</v>
      </c>
      <c r="G154" s="134" t="s">
        <v>384</v>
      </c>
      <c r="H154" s="135">
        <v>45</v>
      </c>
      <c r="I154" s="136"/>
      <c r="J154" s="137">
        <f>ROUND(I154*H154,2)</f>
        <v>0</v>
      </c>
      <c r="K154" s="133" t="s">
        <v>19</v>
      </c>
      <c r="L154" s="32"/>
      <c r="M154" s="138" t="s">
        <v>19</v>
      </c>
      <c r="N154" s="139" t="s">
        <v>47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261</v>
      </c>
      <c r="AT154" s="142" t="s">
        <v>161</v>
      </c>
      <c r="AU154" s="142" t="s">
        <v>85</v>
      </c>
      <c r="AY154" s="17" t="s">
        <v>159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7" t="s">
        <v>83</v>
      </c>
      <c r="BK154" s="143">
        <f>ROUND(I154*H154,2)</f>
        <v>0</v>
      </c>
      <c r="BL154" s="17" t="s">
        <v>261</v>
      </c>
      <c r="BM154" s="142" t="s">
        <v>501</v>
      </c>
    </row>
    <row r="155" spans="2:65" s="13" customFormat="1" x14ac:dyDescent="0.2">
      <c r="B155" s="155"/>
      <c r="D155" s="149" t="s">
        <v>175</v>
      </c>
      <c r="E155" s="156" t="s">
        <v>19</v>
      </c>
      <c r="F155" s="157" t="s">
        <v>1539</v>
      </c>
      <c r="H155" s="158">
        <v>45</v>
      </c>
      <c r="I155" s="159"/>
      <c r="L155" s="155"/>
      <c r="M155" s="160"/>
      <c r="T155" s="161"/>
      <c r="AT155" s="156" t="s">
        <v>175</v>
      </c>
      <c r="AU155" s="156" t="s">
        <v>85</v>
      </c>
      <c r="AV155" s="13" t="s">
        <v>85</v>
      </c>
      <c r="AW155" s="13" t="s">
        <v>36</v>
      </c>
      <c r="AX155" s="13" t="s">
        <v>76</v>
      </c>
      <c r="AY155" s="156" t="s">
        <v>159</v>
      </c>
    </row>
    <row r="156" spans="2:65" s="14" customFormat="1" x14ac:dyDescent="0.2">
      <c r="B156" s="162"/>
      <c r="D156" s="149" t="s">
        <v>175</v>
      </c>
      <c r="E156" s="163" t="s">
        <v>19</v>
      </c>
      <c r="F156" s="164" t="s">
        <v>179</v>
      </c>
      <c r="H156" s="165">
        <v>45</v>
      </c>
      <c r="I156" s="166"/>
      <c r="L156" s="162"/>
      <c r="M156" s="167"/>
      <c r="T156" s="168"/>
      <c r="AT156" s="163" t="s">
        <v>175</v>
      </c>
      <c r="AU156" s="163" t="s">
        <v>85</v>
      </c>
      <c r="AV156" s="14" t="s">
        <v>166</v>
      </c>
      <c r="AW156" s="14" t="s">
        <v>36</v>
      </c>
      <c r="AX156" s="14" t="s">
        <v>83</v>
      </c>
      <c r="AY156" s="163" t="s">
        <v>159</v>
      </c>
    </row>
    <row r="157" spans="2:65" s="1" customFormat="1" ht="16.5" customHeight="1" x14ac:dyDescent="0.2">
      <c r="B157" s="32"/>
      <c r="C157" s="131" t="s">
        <v>342</v>
      </c>
      <c r="D157" s="131" t="s">
        <v>161</v>
      </c>
      <c r="E157" s="132" t="s">
        <v>1540</v>
      </c>
      <c r="F157" s="133" t="s">
        <v>1541</v>
      </c>
      <c r="G157" s="134" t="s">
        <v>384</v>
      </c>
      <c r="H157" s="135">
        <v>30</v>
      </c>
      <c r="I157" s="136"/>
      <c r="J157" s="137">
        <f t="shared" ref="J157:J183" si="0">ROUND(I157*H157,2)</f>
        <v>0</v>
      </c>
      <c r="K157" s="133" t="s">
        <v>19</v>
      </c>
      <c r="L157" s="32"/>
      <c r="M157" s="138" t="s">
        <v>19</v>
      </c>
      <c r="N157" s="139" t="s">
        <v>47</v>
      </c>
      <c r="P157" s="140">
        <f t="shared" ref="P157:P183" si="1">O157*H157</f>
        <v>0</v>
      </c>
      <c r="Q157" s="140">
        <v>0</v>
      </c>
      <c r="R157" s="140">
        <f t="shared" ref="R157:R183" si="2">Q157*H157</f>
        <v>0</v>
      </c>
      <c r="S157" s="140">
        <v>0</v>
      </c>
      <c r="T157" s="141">
        <f t="shared" ref="T157:T183" si="3">S157*H157</f>
        <v>0</v>
      </c>
      <c r="AR157" s="142" t="s">
        <v>261</v>
      </c>
      <c r="AT157" s="142" t="s">
        <v>161</v>
      </c>
      <c r="AU157" s="142" t="s">
        <v>85</v>
      </c>
      <c r="AY157" s="17" t="s">
        <v>159</v>
      </c>
      <c r="BE157" s="143">
        <f t="shared" ref="BE157:BE183" si="4">IF(N157="základní",J157,0)</f>
        <v>0</v>
      </c>
      <c r="BF157" s="143">
        <f t="shared" ref="BF157:BF183" si="5">IF(N157="snížená",J157,0)</f>
        <v>0</v>
      </c>
      <c r="BG157" s="143">
        <f t="shared" ref="BG157:BG183" si="6">IF(N157="zákl. přenesená",J157,0)</f>
        <v>0</v>
      </c>
      <c r="BH157" s="143">
        <f t="shared" ref="BH157:BH183" si="7">IF(N157="sníž. přenesená",J157,0)</f>
        <v>0</v>
      </c>
      <c r="BI157" s="143">
        <f t="shared" ref="BI157:BI183" si="8">IF(N157="nulová",J157,0)</f>
        <v>0</v>
      </c>
      <c r="BJ157" s="17" t="s">
        <v>83</v>
      </c>
      <c r="BK157" s="143">
        <f t="shared" ref="BK157:BK183" si="9">ROUND(I157*H157,2)</f>
        <v>0</v>
      </c>
      <c r="BL157" s="17" t="s">
        <v>261</v>
      </c>
      <c r="BM157" s="142" t="s">
        <v>513</v>
      </c>
    </row>
    <row r="158" spans="2:65" s="1" customFormat="1" ht="16.5" customHeight="1" x14ac:dyDescent="0.2">
      <c r="B158" s="32"/>
      <c r="C158" s="131" t="s">
        <v>350</v>
      </c>
      <c r="D158" s="131" t="s">
        <v>161</v>
      </c>
      <c r="E158" s="132" t="s">
        <v>1542</v>
      </c>
      <c r="F158" s="133" t="s">
        <v>1543</v>
      </c>
      <c r="G158" s="134" t="s">
        <v>384</v>
      </c>
      <c r="H158" s="135">
        <v>5</v>
      </c>
      <c r="I158" s="136"/>
      <c r="J158" s="137">
        <f t="shared" si="0"/>
        <v>0</v>
      </c>
      <c r="K158" s="133" t="s">
        <v>19</v>
      </c>
      <c r="L158" s="32"/>
      <c r="M158" s="138" t="s">
        <v>19</v>
      </c>
      <c r="N158" s="139" t="s">
        <v>47</v>
      </c>
      <c r="P158" s="140">
        <f t="shared" si="1"/>
        <v>0</v>
      </c>
      <c r="Q158" s="140">
        <v>0</v>
      </c>
      <c r="R158" s="140">
        <f t="shared" si="2"/>
        <v>0</v>
      </c>
      <c r="S158" s="140">
        <v>0</v>
      </c>
      <c r="T158" s="141">
        <f t="shared" si="3"/>
        <v>0</v>
      </c>
      <c r="AR158" s="142" t="s">
        <v>261</v>
      </c>
      <c r="AT158" s="142" t="s">
        <v>161</v>
      </c>
      <c r="AU158" s="142" t="s">
        <v>85</v>
      </c>
      <c r="AY158" s="17" t="s">
        <v>159</v>
      </c>
      <c r="BE158" s="143">
        <f t="shared" si="4"/>
        <v>0</v>
      </c>
      <c r="BF158" s="143">
        <f t="shared" si="5"/>
        <v>0</v>
      </c>
      <c r="BG158" s="143">
        <f t="shared" si="6"/>
        <v>0</v>
      </c>
      <c r="BH158" s="143">
        <f t="shared" si="7"/>
        <v>0</v>
      </c>
      <c r="BI158" s="143">
        <f t="shared" si="8"/>
        <v>0</v>
      </c>
      <c r="BJ158" s="17" t="s">
        <v>83</v>
      </c>
      <c r="BK158" s="143">
        <f t="shared" si="9"/>
        <v>0</v>
      </c>
      <c r="BL158" s="17" t="s">
        <v>261</v>
      </c>
      <c r="BM158" s="142" t="s">
        <v>531</v>
      </c>
    </row>
    <row r="159" spans="2:65" s="1" customFormat="1" ht="16.5" customHeight="1" x14ac:dyDescent="0.2">
      <c r="B159" s="32"/>
      <c r="C159" s="131" t="s">
        <v>356</v>
      </c>
      <c r="D159" s="131" t="s">
        <v>161</v>
      </c>
      <c r="E159" s="132" t="s">
        <v>1544</v>
      </c>
      <c r="F159" s="133" t="s">
        <v>1545</v>
      </c>
      <c r="G159" s="134" t="s">
        <v>345</v>
      </c>
      <c r="H159" s="135">
        <v>2</v>
      </c>
      <c r="I159" s="136"/>
      <c r="J159" s="137">
        <f t="shared" si="0"/>
        <v>0</v>
      </c>
      <c r="K159" s="133" t="s">
        <v>19</v>
      </c>
      <c r="L159" s="32"/>
      <c r="M159" s="138" t="s">
        <v>19</v>
      </c>
      <c r="N159" s="139" t="s">
        <v>47</v>
      </c>
      <c r="P159" s="140">
        <f t="shared" si="1"/>
        <v>0</v>
      </c>
      <c r="Q159" s="140">
        <v>6.0159999999999998E-2</v>
      </c>
      <c r="R159" s="140">
        <f t="shared" si="2"/>
        <v>0.12032</v>
      </c>
      <c r="S159" s="140">
        <v>0</v>
      </c>
      <c r="T159" s="141">
        <f t="shared" si="3"/>
        <v>0</v>
      </c>
      <c r="AR159" s="142" t="s">
        <v>261</v>
      </c>
      <c r="AT159" s="142" t="s">
        <v>161</v>
      </c>
      <c r="AU159" s="142" t="s">
        <v>85</v>
      </c>
      <c r="AY159" s="17" t="s">
        <v>159</v>
      </c>
      <c r="BE159" s="143">
        <f t="shared" si="4"/>
        <v>0</v>
      </c>
      <c r="BF159" s="143">
        <f t="shared" si="5"/>
        <v>0</v>
      </c>
      <c r="BG159" s="143">
        <f t="shared" si="6"/>
        <v>0</v>
      </c>
      <c r="BH159" s="143">
        <f t="shared" si="7"/>
        <v>0</v>
      </c>
      <c r="BI159" s="143">
        <f t="shared" si="8"/>
        <v>0</v>
      </c>
      <c r="BJ159" s="17" t="s">
        <v>83</v>
      </c>
      <c r="BK159" s="143">
        <f t="shared" si="9"/>
        <v>0</v>
      </c>
      <c r="BL159" s="17" t="s">
        <v>261</v>
      </c>
      <c r="BM159" s="142" t="s">
        <v>550</v>
      </c>
    </row>
    <row r="160" spans="2:65" s="1" customFormat="1" ht="16.5" customHeight="1" x14ac:dyDescent="0.2">
      <c r="B160" s="32"/>
      <c r="C160" s="170" t="s">
        <v>362</v>
      </c>
      <c r="D160" s="170" t="s">
        <v>467</v>
      </c>
      <c r="E160" s="171" t="s">
        <v>1546</v>
      </c>
      <c r="F160" s="172" t="s">
        <v>1547</v>
      </c>
      <c r="G160" s="173" t="s">
        <v>1380</v>
      </c>
      <c r="H160" s="174">
        <v>2</v>
      </c>
      <c r="I160" s="175"/>
      <c r="J160" s="176">
        <f t="shared" si="0"/>
        <v>0</v>
      </c>
      <c r="K160" s="172" t="s">
        <v>19</v>
      </c>
      <c r="L160" s="177"/>
      <c r="M160" s="178" t="s">
        <v>19</v>
      </c>
      <c r="N160" s="179" t="s">
        <v>47</v>
      </c>
      <c r="P160" s="140">
        <f t="shared" si="1"/>
        <v>0</v>
      </c>
      <c r="Q160" s="140">
        <v>0</v>
      </c>
      <c r="R160" s="140">
        <f t="shared" si="2"/>
        <v>0</v>
      </c>
      <c r="S160" s="140">
        <v>0</v>
      </c>
      <c r="T160" s="141">
        <f t="shared" si="3"/>
        <v>0</v>
      </c>
      <c r="AR160" s="142" t="s">
        <v>381</v>
      </c>
      <c r="AT160" s="142" t="s">
        <v>467</v>
      </c>
      <c r="AU160" s="142" t="s">
        <v>85</v>
      </c>
      <c r="AY160" s="17" t="s">
        <v>159</v>
      </c>
      <c r="BE160" s="143">
        <f t="shared" si="4"/>
        <v>0</v>
      </c>
      <c r="BF160" s="143">
        <f t="shared" si="5"/>
        <v>0</v>
      </c>
      <c r="BG160" s="143">
        <f t="shared" si="6"/>
        <v>0</v>
      </c>
      <c r="BH160" s="143">
        <f t="shared" si="7"/>
        <v>0</v>
      </c>
      <c r="BI160" s="143">
        <f t="shared" si="8"/>
        <v>0</v>
      </c>
      <c r="BJ160" s="17" t="s">
        <v>83</v>
      </c>
      <c r="BK160" s="143">
        <f t="shared" si="9"/>
        <v>0</v>
      </c>
      <c r="BL160" s="17" t="s">
        <v>261</v>
      </c>
      <c r="BM160" s="142" t="s">
        <v>566</v>
      </c>
    </row>
    <row r="161" spans="2:65" s="1" customFormat="1" ht="16.5" customHeight="1" x14ac:dyDescent="0.2">
      <c r="B161" s="32"/>
      <c r="C161" s="131" t="s">
        <v>368</v>
      </c>
      <c r="D161" s="131" t="s">
        <v>161</v>
      </c>
      <c r="E161" s="132" t="s">
        <v>1548</v>
      </c>
      <c r="F161" s="133" t="s">
        <v>1549</v>
      </c>
      <c r="G161" s="134" t="s">
        <v>345</v>
      </c>
      <c r="H161" s="135">
        <v>3</v>
      </c>
      <c r="I161" s="136"/>
      <c r="J161" s="137">
        <f t="shared" si="0"/>
        <v>0</v>
      </c>
      <c r="K161" s="133" t="s">
        <v>19</v>
      </c>
      <c r="L161" s="32"/>
      <c r="M161" s="138" t="s">
        <v>19</v>
      </c>
      <c r="N161" s="139" t="s">
        <v>47</v>
      </c>
      <c r="P161" s="140">
        <f t="shared" si="1"/>
        <v>0</v>
      </c>
      <c r="Q161" s="140">
        <v>0.14693999999999999</v>
      </c>
      <c r="R161" s="140">
        <f t="shared" si="2"/>
        <v>0.44081999999999999</v>
      </c>
      <c r="S161" s="140">
        <v>0</v>
      </c>
      <c r="T161" s="141">
        <f t="shared" si="3"/>
        <v>0</v>
      </c>
      <c r="AR161" s="142" t="s">
        <v>261</v>
      </c>
      <c r="AT161" s="142" t="s">
        <v>161</v>
      </c>
      <c r="AU161" s="142" t="s">
        <v>85</v>
      </c>
      <c r="AY161" s="17" t="s">
        <v>159</v>
      </c>
      <c r="BE161" s="143">
        <f t="shared" si="4"/>
        <v>0</v>
      </c>
      <c r="BF161" s="143">
        <f t="shared" si="5"/>
        <v>0</v>
      </c>
      <c r="BG161" s="143">
        <f t="shared" si="6"/>
        <v>0</v>
      </c>
      <c r="BH161" s="143">
        <f t="shared" si="7"/>
        <v>0</v>
      </c>
      <c r="BI161" s="143">
        <f t="shared" si="8"/>
        <v>0</v>
      </c>
      <c r="BJ161" s="17" t="s">
        <v>83</v>
      </c>
      <c r="BK161" s="143">
        <f t="shared" si="9"/>
        <v>0</v>
      </c>
      <c r="BL161" s="17" t="s">
        <v>261</v>
      </c>
      <c r="BM161" s="142" t="s">
        <v>578</v>
      </c>
    </row>
    <row r="162" spans="2:65" s="1" customFormat="1" ht="16.5" customHeight="1" x14ac:dyDescent="0.2">
      <c r="B162" s="32"/>
      <c r="C162" s="131" t="s">
        <v>374</v>
      </c>
      <c r="D162" s="131" t="s">
        <v>161</v>
      </c>
      <c r="E162" s="132" t="s">
        <v>1550</v>
      </c>
      <c r="F162" s="133" t="s">
        <v>1551</v>
      </c>
      <c r="G162" s="134" t="s">
        <v>345</v>
      </c>
      <c r="H162" s="135">
        <v>1</v>
      </c>
      <c r="I162" s="136"/>
      <c r="J162" s="137">
        <f t="shared" si="0"/>
        <v>0</v>
      </c>
      <c r="K162" s="133" t="s">
        <v>19</v>
      </c>
      <c r="L162" s="32"/>
      <c r="M162" s="138" t="s">
        <v>19</v>
      </c>
      <c r="N162" s="139" t="s">
        <v>47</v>
      </c>
      <c r="P162" s="140">
        <f t="shared" si="1"/>
        <v>0</v>
      </c>
      <c r="Q162" s="140">
        <v>2.0100000000000001E-3</v>
      </c>
      <c r="R162" s="140">
        <f t="shared" si="2"/>
        <v>2.0100000000000001E-3</v>
      </c>
      <c r="S162" s="140">
        <v>0</v>
      </c>
      <c r="T162" s="141">
        <f t="shared" si="3"/>
        <v>0</v>
      </c>
      <c r="AR162" s="142" t="s">
        <v>261</v>
      </c>
      <c r="AT162" s="142" t="s">
        <v>161</v>
      </c>
      <c r="AU162" s="142" t="s">
        <v>85</v>
      </c>
      <c r="AY162" s="17" t="s">
        <v>159</v>
      </c>
      <c r="BE162" s="143">
        <f t="shared" si="4"/>
        <v>0</v>
      </c>
      <c r="BF162" s="143">
        <f t="shared" si="5"/>
        <v>0</v>
      </c>
      <c r="BG162" s="143">
        <f t="shared" si="6"/>
        <v>0</v>
      </c>
      <c r="BH162" s="143">
        <f t="shared" si="7"/>
        <v>0</v>
      </c>
      <c r="BI162" s="143">
        <f t="shared" si="8"/>
        <v>0</v>
      </c>
      <c r="BJ162" s="17" t="s">
        <v>83</v>
      </c>
      <c r="BK162" s="143">
        <f t="shared" si="9"/>
        <v>0</v>
      </c>
      <c r="BL162" s="17" t="s">
        <v>261</v>
      </c>
      <c r="BM162" s="142" t="s">
        <v>592</v>
      </c>
    </row>
    <row r="163" spans="2:65" s="1" customFormat="1" ht="16.5" customHeight="1" x14ac:dyDescent="0.2">
      <c r="B163" s="32"/>
      <c r="C163" s="170" t="s">
        <v>381</v>
      </c>
      <c r="D163" s="170" t="s">
        <v>467</v>
      </c>
      <c r="E163" s="171" t="s">
        <v>1552</v>
      </c>
      <c r="F163" s="172" t="s">
        <v>1553</v>
      </c>
      <c r="G163" s="173" t="s">
        <v>1380</v>
      </c>
      <c r="H163" s="174">
        <v>4</v>
      </c>
      <c r="I163" s="175"/>
      <c r="J163" s="176">
        <f t="shared" si="0"/>
        <v>0</v>
      </c>
      <c r="K163" s="172" t="s">
        <v>19</v>
      </c>
      <c r="L163" s="177"/>
      <c r="M163" s="178" t="s">
        <v>19</v>
      </c>
      <c r="N163" s="179" t="s">
        <v>47</v>
      </c>
      <c r="P163" s="140">
        <f t="shared" si="1"/>
        <v>0</v>
      </c>
      <c r="Q163" s="140">
        <v>0</v>
      </c>
      <c r="R163" s="140">
        <f t="shared" si="2"/>
        <v>0</v>
      </c>
      <c r="S163" s="140">
        <v>0</v>
      </c>
      <c r="T163" s="141">
        <f t="shared" si="3"/>
        <v>0</v>
      </c>
      <c r="AR163" s="142" t="s">
        <v>381</v>
      </c>
      <c r="AT163" s="142" t="s">
        <v>467</v>
      </c>
      <c r="AU163" s="142" t="s">
        <v>85</v>
      </c>
      <c r="AY163" s="17" t="s">
        <v>159</v>
      </c>
      <c r="BE163" s="143">
        <f t="shared" si="4"/>
        <v>0</v>
      </c>
      <c r="BF163" s="143">
        <f t="shared" si="5"/>
        <v>0</v>
      </c>
      <c r="BG163" s="143">
        <f t="shared" si="6"/>
        <v>0</v>
      </c>
      <c r="BH163" s="143">
        <f t="shared" si="7"/>
        <v>0</v>
      </c>
      <c r="BI163" s="143">
        <f t="shared" si="8"/>
        <v>0</v>
      </c>
      <c r="BJ163" s="17" t="s">
        <v>83</v>
      </c>
      <c r="BK163" s="143">
        <f t="shared" si="9"/>
        <v>0</v>
      </c>
      <c r="BL163" s="17" t="s">
        <v>261</v>
      </c>
      <c r="BM163" s="142" t="s">
        <v>602</v>
      </c>
    </row>
    <row r="164" spans="2:65" s="1" customFormat="1" ht="16.5" customHeight="1" x14ac:dyDescent="0.2">
      <c r="B164" s="32"/>
      <c r="C164" s="131" t="s">
        <v>391</v>
      </c>
      <c r="D164" s="131" t="s">
        <v>161</v>
      </c>
      <c r="E164" s="132" t="s">
        <v>1554</v>
      </c>
      <c r="F164" s="133" t="s">
        <v>1555</v>
      </c>
      <c r="G164" s="134" t="s">
        <v>345</v>
      </c>
      <c r="H164" s="135">
        <v>2</v>
      </c>
      <c r="I164" s="136"/>
      <c r="J164" s="137">
        <f t="shared" si="0"/>
        <v>0</v>
      </c>
      <c r="K164" s="133" t="s">
        <v>19</v>
      </c>
      <c r="L164" s="32"/>
      <c r="M164" s="138" t="s">
        <v>19</v>
      </c>
      <c r="N164" s="139" t="s">
        <v>47</v>
      </c>
      <c r="P164" s="140">
        <f t="shared" si="1"/>
        <v>0</v>
      </c>
      <c r="Q164" s="140">
        <v>0.15445999999999999</v>
      </c>
      <c r="R164" s="140">
        <f t="shared" si="2"/>
        <v>0.30891999999999997</v>
      </c>
      <c r="S164" s="140">
        <v>0</v>
      </c>
      <c r="T164" s="141">
        <f t="shared" si="3"/>
        <v>0</v>
      </c>
      <c r="AR164" s="142" t="s">
        <v>261</v>
      </c>
      <c r="AT164" s="142" t="s">
        <v>161</v>
      </c>
      <c r="AU164" s="142" t="s">
        <v>85</v>
      </c>
      <c r="AY164" s="17" t="s">
        <v>159</v>
      </c>
      <c r="BE164" s="143">
        <f t="shared" si="4"/>
        <v>0</v>
      </c>
      <c r="BF164" s="143">
        <f t="shared" si="5"/>
        <v>0</v>
      </c>
      <c r="BG164" s="143">
        <f t="shared" si="6"/>
        <v>0</v>
      </c>
      <c r="BH164" s="143">
        <f t="shared" si="7"/>
        <v>0</v>
      </c>
      <c r="BI164" s="143">
        <f t="shared" si="8"/>
        <v>0</v>
      </c>
      <c r="BJ164" s="17" t="s">
        <v>83</v>
      </c>
      <c r="BK164" s="143">
        <f t="shared" si="9"/>
        <v>0</v>
      </c>
      <c r="BL164" s="17" t="s">
        <v>261</v>
      </c>
      <c r="BM164" s="142" t="s">
        <v>612</v>
      </c>
    </row>
    <row r="165" spans="2:65" s="1" customFormat="1" ht="16.5" customHeight="1" x14ac:dyDescent="0.2">
      <c r="B165" s="32"/>
      <c r="C165" s="170" t="s">
        <v>398</v>
      </c>
      <c r="D165" s="170" t="s">
        <v>467</v>
      </c>
      <c r="E165" s="171" t="s">
        <v>1556</v>
      </c>
      <c r="F165" s="172" t="s">
        <v>1557</v>
      </c>
      <c r="G165" s="173" t="s">
        <v>1380</v>
      </c>
      <c r="H165" s="174">
        <v>2</v>
      </c>
      <c r="I165" s="175"/>
      <c r="J165" s="176">
        <f t="shared" si="0"/>
        <v>0</v>
      </c>
      <c r="K165" s="172" t="s">
        <v>19</v>
      </c>
      <c r="L165" s="177"/>
      <c r="M165" s="178" t="s">
        <v>19</v>
      </c>
      <c r="N165" s="179" t="s">
        <v>47</v>
      </c>
      <c r="P165" s="140">
        <f t="shared" si="1"/>
        <v>0</v>
      </c>
      <c r="Q165" s="140">
        <v>0</v>
      </c>
      <c r="R165" s="140">
        <f t="shared" si="2"/>
        <v>0</v>
      </c>
      <c r="S165" s="140">
        <v>0</v>
      </c>
      <c r="T165" s="141">
        <f t="shared" si="3"/>
        <v>0</v>
      </c>
      <c r="AR165" s="142" t="s">
        <v>381</v>
      </c>
      <c r="AT165" s="142" t="s">
        <v>467</v>
      </c>
      <c r="AU165" s="142" t="s">
        <v>85</v>
      </c>
      <c r="AY165" s="17" t="s">
        <v>159</v>
      </c>
      <c r="BE165" s="143">
        <f t="shared" si="4"/>
        <v>0</v>
      </c>
      <c r="BF165" s="143">
        <f t="shared" si="5"/>
        <v>0</v>
      </c>
      <c r="BG165" s="143">
        <f t="shared" si="6"/>
        <v>0</v>
      </c>
      <c r="BH165" s="143">
        <f t="shared" si="7"/>
        <v>0</v>
      </c>
      <c r="BI165" s="143">
        <f t="shared" si="8"/>
        <v>0</v>
      </c>
      <c r="BJ165" s="17" t="s">
        <v>83</v>
      </c>
      <c r="BK165" s="143">
        <f t="shared" si="9"/>
        <v>0</v>
      </c>
      <c r="BL165" s="17" t="s">
        <v>261</v>
      </c>
      <c r="BM165" s="142" t="s">
        <v>623</v>
      </c>
    </row>
    <row r="166" spans="2:65" s="1" customFormat="1" ht="16.5" customHeight="1" x14ac:dyDescent="0.2">
      <c r="B166" s="32"/>
      <c r="C166" s="131" t="s">
        <v>406</v>
      </c>
      <c r="D166" s="131" t="s">
        <v>161</v>
      </c>
      <c r="E166" s="132" t="s">
        <v>1558</v>
      </c>
      <c r="F166" s="133" t="s">
        <v>1559</v>
      </c>
      <c r="G166" s="134" t="s">
        <v>345</v>
      </c>
      <c r="H166" s="135">
        <v>2</v>
      </c>
      <c r="I166" s="136"/>
      <c r="J166" s="137">
        <f t="shared" si="0"/>
        <v>0</v>
      </c>
      <c r="K166" s="133" t="s">
        <v>19</v>
      </c>
      <c r="L166" s="32"/>
      <c r="M166" s="138" t="s">
        <v>19</v>
      </c>
      <c r="N166" s="139" t="s">
        <v>47</v>
      </c>
      <c r="P166" s="140">
        <f t="shared" si="1"/>
        <v>0</v>
      </c>
      <c r="Q166" s="140">
        <v>4.8000000000000001E-4</v>
      </c>
      <c r="R166" s="140">
        <f t="shared" si="2"/>
        <v>9.6000000000000002E-4</v>
      </c>
      <c r="S166" s="140">
        <v>0</v>
      </c>
      <c r="T166" s="141">
        <f t="shared" si="3"/>
        <v>0</v>
      </c>
      <c r="AR166" s="142" t="s">
        <v>261</v>
      </c>
      <c r="AT166" s="142" t="s">
        <v>161</v>
      </c>
      <c r="AU166" s="142" t="s">
        <v>85</v>
      </c>
      <c r="AY166" s="17" t="s">
        <v>159</v>
      </c>
      <c r="BE166" s="143">
        <f t="shared" si="4"/>
        <v>0</v>
      </c>
      <c r="BF166" s="143">
        <f t="shared" si="5"/>
        <v>0</v>
      </c>
      <c r="BG166" s="143">
        <f t="shared" si="6"/>
        <v>0</v>
      </c>
      <c r="BH166" s="143">
        <f t="shared" si="7"/>
        <v>0</v>
      </c>
      <c r="BI166" s="143">
        <f t="shared" si="8"/>
        <v>0</v>
      </c>
      <c r="BJ166" s="17" t="s">
        <v>83</v>
      </c>
      <c r="BK166" s="143">
        <f t="shared" si="9"/>
        <v>0</v>
      </c>
      <c r="BL166" s="17" t="s">
        <v>261</v>
      </c>
      <c r="BM166" s="142" t="s">
        <v>633</v>
      </c>
    </row>
    <row r="167" spans="2:65" s="1" customFormat="1" ht="16.5" customHeight="1" x14ac:dyDescent="0.2">
      <c r="B167" s="32"/>
      <c r="C167" s="131" t="s">
        <v>413</v>
      </c>
      <c r="D167" s="131" t="s">
        <v>161</v>
      </c>
      <c r="E167" s="132" t="s">
        <v>1560</v>
      </c>
      <c r="F167" s="133" t="s">
        <v>1561</v>
      </c>
      <c r="G167" s="134" t="s">
        <v>384</v>
      </c>
      <c r="H167" s="135">
        <v>5</v>
      </c>
      <c r="I167" s="136"/>
      <c r="J167" s="137">
        <f t="shared" si="0"/>
        <v>0</v>
      </c>
      <c r="K167" s="133" t="s">
        <v>19</v>
      </c>
      <c r="L167" s="32"/>
      <c r="M167" s="138" t="s">
        <v>19</v>
      </c>
      <c r="N167" s="139" t="s">
        <v>47</v>
      </c>
      <c r="P167" s="140">
        <f t="shared" si="1"/>
        <v>0</v>
      </c>
      <c r="Q167" s="140">
        <v>1.375E-2</v>
      </c>
      <c r="R167" s="140">
        <f t="shared" si="2"/>
        <v>6.8750000000000006E-2</v>
      </c>
      <c r="S167" s="140">
        <v>0</v>
      </c>
      <c r="T167" s="141">
        <f t="shared" si="3"/>
        <v>0</v>
      </c>
      <c r="AR167" s="142" t="s">
        <v>261</v>
      </c>
      <c r="AT167" s="142" t="s">
        <v>161</v>
      </c>
      <c r="AU167" s="142" t="s">
        <v>85</v>
      </c>
      <c r="AY167" s="17" t="s">
        <v>159</v>
      </c>
      <c r="BE167" s="143">
        <f t="shared" si="4"/>
        <v>0</v>
      </c>
      <c r="BF167" s="143">
        <f t="shared" si="5"/>
        <v>0</v>
      </c>
      <c r="BG167" s="143">
        <f t="shared" si="6"/>
        <v>0</v>
      </c>
      <c r="BH167" s="143">
        <f t="shared" si="7"/>
        <v>0</v>
      </c>
      <c r="BI167" s="143">
        <f t="shared" si="8"/>
        <v>0</v>
      </c>
      <c r="BJ167" s="17" t="s">
        <v>83</v>
      </c>
      <c r="BK167" s="143">
        <f t="shared" si="9"/>
        <v>0</v>
      </c>
      <c r="BL167" s="17" t="s">
        <v>261</v>
      </c>
      <c r="BM167" s="142" t="s">
        <v>644</v>
      </c>
    </row>
    <row r="168" spans="2:65" s="1" customFormat="1" ht="16.5" customHeight="1" x14ac:dyDescent="0.2">
      <c r="B168" s="32"/>
      <c r="C168" s="131" t="s">
        <v>418</v>
      </c>
      <c r="D168" s="131" t="s">
        <v>161</v>
      </c>
      <c r="E168" s="132" t="s">
        <v>1562</v>
      </c>
      <c r="F168" s="133" t="s">
        <v>1563</v>
      </c>
      <c r="G168" s="134" t="s">
        <v>384</v>
      </c>
      <c r="H168" s="135">
        <v>10</v>
      </c>
      <c r="I168" s="136"/>
      <c r="J168" s="137">
        <f t="shared" si="0"/>
        <v>0</v>
      </c>
      <c r="K168" s="133" t="s">
        <v>19</v>
      </c>
      <c r="L168" s="32"/>
      <c r="M168" s="138" t="s">
        <v>19</v>
      </c>
      <c r="N168" s="139" t="s">
        <v>47</v>
      </c>
      <c r="P168" s="140">
        <f t="shared" si="1"/>
        <v>0</v>
      </c>
      <c r="Q168" s="140">
        <v>6.7000000000000002E-3</v>
      </c>
      <c r="R168" s="140">
        <f t="shared" si="2"/>
        <v>6.7000000000000004E-2</v>
      </c>
      <c r="S168" s="140">
        <v>0</v>
      </c>
      <c r="T168" s="141">
        <f t="shared" si="3"/>
        <v>0</v>
      </c>
      <c r="AR168" s="142" t="s">
        <v>261</v>
      </c>
      <c r="AT168" s="142" t="s">
        <v>161</v>
      </c>
      <c r="AU168" s="142" t="s">
        <v>85</v>
      </c>
      <c r="AY168" s="17" t="s">
        <v>159</v>
      </c>
      <c r="BE168" s="143">
        <f t="shared" si="4"/>
        <v>0</v>
      </c>
      <c r="BF168" s="143">
        <f t="shared" si="5"/>
        <v>0</v>
      </c>
      <c r="BG168" s="143">
        <f t="shared" si="6"/>
        <v>0</v>
      </c>
      <c r="BH168" s="143">
        <f t="shared" si="7"/>
        <v>0</v>
      </c>
      <c r="BI168" s="143">
        <f t="shared" si="8"/>
        <v>0</v>
      </c>
      <c r="BJ168" s="17" t="s">
        <v>83</v>
      </c>
      <c r="BK168" s="143">
        <f t="shared" si="9"/>
        <v>0</v>
      </c>
      <c r="BL168" s="17" t="s">
        <v>261</v>
      </c>
      <c r="BM168" s="142" t="s">
        <v>659</v>
      </c>
    </row>
    <row r="169" spans="2:65" s="1" customFormat="1" ht="16.5" customHeight="1" x14ac:dyDescent="0.2">
      <c r="B169" s="32"/>
      <c r="C169" s="131" t="s">
        <v>424</v>
      </c>
      <c r="D169" s="131" t="s">
        <v>161</v>
      </c>
      <c r="E169" s="132" t="s">
        <v>1564</v>
      </c>
      <c r="F169" s="133" t="s">
        <v>1565</v>
      </c>
      <c r="G169" s="134" t="s">
        <v>384</v>
      </c>
      <c r="H169" s="135">
        <v>5</v>
      </c>
      <c r="I169" s="136"/>
      <c r="J169" s="137">
        <f t="shared" si="0"/>
        <v>0</v>
      </c>
      <c r="K169" s="133" t="s">
        <v>19</v>
      </c>
      <c r="L169" s="32"/>
      <c r="M169" s="138" t="s">
        <v>19</v>
      </c>
      <c r="N169" s="139" t="s">
        <v>47</v>
      </c>
      <c r="P169" s="140">
        <f t="shared" si="1"/>
        <v>0</v>
      </c>
      <c r="Q169" s="140">
        <v>4.15E-3</v>
      </c>
      <c r="R169" s="140">
        <f t="shared" si="2"/>
        <v>2.0750000000000001E-2</v>
      </c>
      <c r="S169" s="140">
        <v>0</v>
      </c>
      <c r="T169" s="141">
        <f t="shared" si="3"/>
        <v>0</v>
      </c>
      <c r="AR169" s="142" t="s">
        <v>261</v>
      </c>
      <c r="AT169" s="142" t="s">
        <v>161</v>
      </c>
      <c r="AU169" s="142" t="s">
        <v>85</v>
      </c>
      <c r="AY169" s="17" t="s">
        <v>159</v>
      </c>
      <c r="BE169" s="143">
        <f t="shared" si="4"/>
        <v>0</v>
      </c>
      <c r="BF169" s="143">
        <f t="shared" si="5"/>
        <v>0</v>
      </c>
      <c r="BG169" s="143">
        <f t="shared" si="6"/>
        <v>0</v>
      </c>
      <c r="BH169" s="143">
        <f t="shared" si="7"/>
        <v>0</v>
      </c>
      <c r="BI169" s="143">
        <f t="shared" si="8"/>
        <v>0</v>
      </c>
      <c r="BJ169" s="17" t="s">
        <v>83</v>
      </c>
      <c r="BK169" s="143">
        <f t="shared" si="9"/>
        <v>0</v>
      </c>
      <c r="BL169" s="17" t="s">
        <v>261</v>
      </c>
      <c r="BM169" s="142" t="s">
        <v>671</v>
      </c>
    </row>
    <row r="170" spans="2:65" s="1" customFormat="1" ht="16.5" customHeight="1" x14ac:dyDescent="0.2">
      <c r="B170" s="32"/>
      <c r="C170" s="131" t="s">
        <v>429</v>
      </c>
      <c r="D170" s="131" t="s">
        <v>161</v>
      </c>
      <c r="E170" s="132" t="s">
        <v>1566</v>
      </c>
      <c r="F170" s="133" t="s">
        <v>1567</v>
      </c>
      <c r="G170" s="134" t="s">
        <v>384</v>
      </c>
      <c r="H170" s="135">
        <v>2</v>
      </c>
      <c r="I170" s="136"/>
      <c r="J170" s="137">
        <f t="shared" si="0"/>
        <v>0</v>
      </c>
      <c r="K170" s="133" t="s">
        <v>19</v>
      </c>
      <c r="L170" s="32"/>
      <c r="M170" s="138" t="s">
        <v>19</v>
      </c>
      <c r="N170" s="139" t="s">
        <v>47</v>
      </c>
      <c r="P170" s="140">
        <f t="shared" si="1"/>
        <v>0</v>
      </c>
      <c r="Q170" s="140">
        <v>2.0200000000000001E-3</v>
      </c>
      <c r="R170" s="140">
        <f t="shared" si="2"/>
        <v>4.0400000000000002E-3</v>
      </c>
      <c r="S170" s="140">
        <v>0</v>
      </c>
      <c r="T170" s="141">
        <f t="shared" si="3"/>
        <v>0</v>
      </c>
      <c r="AR170" s="142" t="s">
        <v>261</v>
      </c>
      <c r="AT170" s="142" t="s">
        <v>161</v>
      </c>
      <c r="AU170" s="142" t="s">
        <v>85</v>
      </c>
      <c r="AY170" s="17" t="s">
        <v>159</v>
      </c>
      <c r="BE170" s="143">
        <f t="shared" si="4"/>
        <v>0</v>
      </c>
      <c r="BF170" s="143">
        <f t="shared" si="5"/>
        <v>0</v>
      </c>
      <c r="BG170" s="143">
        <f t="shared" si="6"/>
        <v>0</v>
      </c>
      <c r="BH170" s="143">
        <f t="shared" si="7"/>
        <v>0</v>
      </c>
      <c r="BI170" s="143">
        <f t="shared" si="8"/>
        <v>0</v>
      </c>
      <c r="BJ170" s="17" t="s">
        <v>83</v>
      </c>
      <c r="BK170" s="143">
        <f t="shared" si="9"/>
        <v>0</v>
      </c>
      <c r="BL170" s="17" t="s">
        <v>261</v>
      </c>
      <c r="BM170" s="142" t="s">
        <v>695</v>
      </c>
    </row>
    <row r="171" spans="2:65" s="1" customFormat="1" ht="16.5" customHeight="1" x14ac:dyDescent="0.2">
      <c r="B171" s="32"/>
      <c r="C171" s="131" t="s">
        <v>434</v>
      </c>
      <c r="D171" s="131" t="s">
        <v>161</v>
      </c>
      <c r="E171" s="132" t="s">
        <v>1568</v>
      </c>
      <c r="F171" s="133" t="s">
        <v>1569</v>
      </c>
      <c r="G171" s="134" t="s">
        <v>384</v>
      </c>
      <c r="H171" s="135">
        <v>2</v>
      </c>
      <c r="I171" s="136"/>
      <c r="J171" s="137">
        <f t="shared" si="0"/>
        <v>0</v>
      </c>
      <c r="K171" s="133" t="s">
        <v>19</v>
      </c>
      <c r="L171" s="32"/>
      <c r="M171" s="138" t="s">
        <v>19</v>
      </c>
      <c r="N171" s="139" t="s">
        <v>47</v>
      </c>
      <c r="P171" s="140">
        <f t="shared" si="1"/>
        <v>0</v>
      </c>
      <c r="Q171" s="140">
        <v>2.562E-2</v>
      </c>
      <c r="R171" s="140">
        <f t="shared" si="2"/>
        <v>5.1240000000000001E-2</v>
      </c>
      <c r="S171" s="140">
        <v>0</v>
      </c>
      <c r="T171" s="141">
        <f t="shared" si="3"/>
        <v>0</v>
      </c>
      <c r="AR171" s="142" t="s">
        <v>261</v>
      </c>
      <c r="AT171" s="142" t="s">
        <v>161</v>
      </c>
      <c r="AU171" s="142" t="s">
        <v>85</v>
      </c>
      <c r="AY171" s="17" t="s">
        <v>159</v>
      </c>
      <c r="BE171" s="143">
        <f t="shared" si="4"/>
        <v>0</v>
      </c>
      <c r="BF171" s="143">
        <f t="shared" si="5"/>
        <v>0</v>
      </c>
      <c r="BG171" s="143">
        <f t="shared" si="6"/>
        <v>0</v>
      </c>
      <c r="BH171" s="143">
        <f t="shared" si="7"/>
        <v>0</v>
      </c>
      <c r="BI171" s="143">
        <f t="shared" si="8"/>
        <v>0</v>
      </c>
      <c r="BJ171" s="17" t="s">
        <v>83</v>
      </c>
      <c r="BK171" s="143">
        <f t="shared" si="9"/>
        <v>0</v>
      </c>
      <c r="BL171" s="17" t="s">
        <v>261</v>
      </c>
      <c r="BM171" s="142" t="s">
        <v>709</v>
      </c>
    </row>
    <row r="172" spans="2:65" s="1" customFormat="1" ht="16.5" customHeight="1" x14ac:dyDescent="0.2">
      <c r="B172" s="32"/>
      <c r="C172" s="131" t="s">
        <v>441</v>
      </c>
      <c r="D172" s="131" t="s">
        <v>161</v>
      </c>
      <c r="E172" s="132" t="s">
        <v>1570</v>
      </c>
      <c r="F172" s="133" t="s">
        <v>1571</v>
      </c>
      <c r="G172" s="134" t="s">
        <v>384</v>
      </c>
      <c r="H172" s="135">
        <v>45</v>
      </c>
      <c r="I172" s="136"/>
      <c r="J172" s="137">
        <f t="shared" si="0"/>
        <v>0</v>
      </c>
      <c r="K172" s="133" t="s">
        <v>19</v>
      </c>
      <c r="L172" s="32"/>
      <c r="M172" s="138" t="s">
        <v>19</v>
      </c>
      <c r="N172" s="139" t="s">
        <v>47</v>
      </c>
      <c r="P172" s="140">
        <f t="shared" si="1"/>
        <v>0</v>
      </c>
      <c r="Q172" s="140">
        <v>2.835E-2</v>
      </c>
      <c r="R172" s="140">
        <f t="shared" si="2"/>
        <v>1.2757499999999999</v>
      </c>
      <c r="S172" s="140">
        <v>0</v>
      </c>
      <c r="T172" s="141">
        <f t="shared" si="3"/>
        <v>0</v>
      </c>
      <c r="AR172" s="142" t="s">
        <v>261</v>
      </c>
      <c r="AT172" s="142" t="s">
        <v>161</v>
      </c>
      <c r="AU172" s="142" t="s">
        <v>85</v>
      </c>
      <c r="AY172" s="17" t="s">
        <v>159</v>
      </c>
      <c r="BE172" s="143">
        <f t="shared" si="4"/>
        <v>0</v>
      </c>
      <c r="BF172" s="143">
        <f t="shared" si="5"/>
        <v>0</v>
      </c>
      <c r="BG172" s="143">
        <f t="shared" si="6"/>
        <v>0</v>
      </c>
      <c r="BH172" s="143">
        <f t="shared" si="7"/>
        <v>0</v>
      </c>
      <c r="BI172" s="143">
        <f t="shared" si="8"/>
        <v>0</v>
      </c>
      <c r="BJ172" s="17" t="s">
        <v>83</v>
      </c>
      <c r="BK172" s="143">
        <f t="shared" si="9"/>
        <v>0</v>
      </c>
      <c r="BL172" s="17" t="s">
        <v>261</v>
      </c>
      <c r="BM172" s="142" t="s">
        <v>724</v>
      </c>
    </row>
    <row r="173" spans="2:65" s="1" customFormat="1" ht="16.5" customHeight="1" x14ac:dyDescent="0.2">
      <c r="B173" s="32"/>
      <c r="C173" s="131" t="s">
        <v>453</v>
      </c>
      <c r="D173" s="131" t="s">
        <v>161</v>
      </c>
      <c r="E173" s="132" t="s">
        <v>1572</v>
      </c>
      <c r="F173" s="133" t="s">
        <v>1573</v>
      </c>
      <c r="G173" s="134" t="s">
        <v>384</v>
      </c>
      <c r="H173" s="135">
        <v>12</v>
      </c>
      <c r="I173" s="136"/>
      <c r="J173" s="137">
        <f t="shared" si="0"/>
        <v>0</v>
      </c>
      <c r="K173" s="133" t="s">
        <v>19</v>
      </c>
      <c r="L173" s="32"/>
      <c r="M173" s="138" t="s">
        <v>19</v>
      </c>
      <c r="N173" s="139" t="s">
        <v>47</v>
      </c>
      <c r="P173" s="140">
        <f t="shared" si="1"/>
        <v>0</v>
      </c>
      <c r="Q173" s="140">
        <v>9.3600000000000003E-3</v>
      </c>
      <c r="R173" s="140">
        <f t="shared" si="2"/>
        <v>0.11232</v>
      </c>
      <c r="S173" s="140">
        <v>0</v>
      </c>
      <c r="T173" s="141">
        <f t="shared" si="3"/>
        <v>0</v>
      </c>
      <c r="AR173" s="142" t="s">
        <v>261</v>
      </c>
      <c r="AT173" s="142" t="s">
        <v>161</v>
      </c>
      <c r="AU173" s="142" t="s">
        <v>85</v>
      </c>
      <c r="AY173" s="17" t="s">
        <v>159</v>
      </c>
      <c r="BE173" s="143">
        <f t="shared" si="4"/>
        <v>0</v>
      </c>
      <c r="BF173" s="143">
        <f t="shared" si="5"/>
        <v>0</v>
      </c>
      <c r="BG173" s="143">
        <f t="shared" si="6"/>
        <v>0</v>
      </c>
      <c r="BH173" s="143">
        <f t="shared" si="7"/>
        <v>0</v>
      </c>
      <c r="BI173" s="143">
        <f t="shared" si="8"/>
        <v>0</v>
      </c>
      <c r="BJ173" s="17" t="s">
        <v>83</v>
      </c>
      <c r="BK173" s="143">
        <f t="shared" si="9"/>
        <v>0</v>
      </c>
      <c r="BL173" s="17" t="s">
        <v>261</v>
      </c>
      <c r="BM173" s="142" t="s">
        <v>737</v>
      </c>
    </row>
    <row r="174" spans="2:65" s="1" customFormat="1" ht="16.5" customHeight="1" x14ac:dyDescent="0.2">
      <c r="B174" s="32"/>
      <c r="C174" s="131" t="s">
        <v>458</v>
      </c>
      <c r="D174" s="131" t="s">
        <v>161</v>
      </c>
      <c r="E174" s="132" t="s">
        <v>1574</v>
      </c>
      <c r="F174" s="133" t="s">
        <v>1575</v>
      </c>
      <c r="G174" s="134" t="s">
        <v>345</v>
      </c>
      <c r="H174" s="135">
        <v>2</v>
      </c>
      <c r="I174" s="136"/>
      <c r="J174" s="137">
        <f t="shared" si="0"/>
        <v>0</v>
      </c>
      <c r="K174" s="133" t="s">
        <v>19</v>
      </c>
      <c r="L174" s="32"/>
      <c r="M174" s="138" t="s">
        <v>19</v>
      </c>
      <c r="N174" s="139" t="s">
        <v>47</v>
      </c>
      <c r="P174" s="140">
        <f t="shared" si="1"/>
        <v>0</v>
      </c>
      <c r="Q174" s="140">
        <v>0</v>
      </c>
      <c r="R174" s="140">
        <f t="shared" si="2"/>
        <v>0</v>
      </c>
      <c r="S174" s="140">
        <v>0</v>
      </c>
      <c r="T174" s="141">
        <f t="shared" si="3"/>
        <v>0</v>
      </c>
      <c r="AR174" s="142" t="s">
        <v>261</v>
      </c>
      <c r="AT174" s="142" t="s">
        <v>161</v>
      </c>
      <c r="AU174" s="142" t="s">
        <v>85</v>
      </c>
      <c r="AY174" s="17" t="s">
        <v>159</v>
      </c>
      <c r="BE174" s="143">
        <f t="shared" si="4"/>
        <v>0</v>
      </c>
      <c r="BF174" s="143">
        <f t="shared" si="5"/>
        <v>0</v>
      </c>
      <c r="BG174" s="143">
        <f t="shared" si="6"/>
        <v>0</v>
      </c>
      <c r="BH174" s="143">
        <f t="shared" si="7"/>
        <v>0</v>
      </c>
      <c r="BI174" s="143">
        <f t="shared" si="8"/>
        <v>0</v>
      </c>
      <c r="BJ174" s="17" t="s">
        <v>83</v>
      </c>
      <c r="BK174" s="143">
        <f t="shared" si="9"/>
        <v>0</v>
      </c>
      <c r="BL174" s="17" t="s">
        <v>261</v>
      </c>
      <c r="BM174" s="142" t="s">
        <v>750</v>
      </c>
    </row>
    <row r="175" spans="2:65" s="1" customFormat="1" ht="16.5" customHeight="1" x14ac:dyDescent="0.2">
      <c r="B175" s="32"/>
      <c r="C175" s="131" t="s">
        <v>466</v>
      </c>
      <c r="D175" s="131" t="s">
        <v>161</v>
      </c>
      <c r="E175" s="132" t="s">
        <v>1576</v>
      </c>
      <c r="F175" s="133" t="s">
        <v>1577</v>
      </c>
      <c r="G175" s="134" t="s">
        <v>345</v>
      </c>
      <c r="H175" s="135">
        <v>8</v>
      </c>
      <c r="I175" s="136"/>
      <c r="J175" s="137">
        <f t="shared" si="0"/>
        <v>0</v>
      </c>
      <c r="K175" s="133" t="s">
        <v>19</v>
      </c>
      <c r="L175" s="32"/>
      <c r="M175" s="138" t="s">
        <v>19</v>
      </c>
      <c r="N175" s="139" t="s">
        <v>47</v>
      </c>
      <c r="P175" s="140">
        <f t="shared" si="1"/>
        <v>0</v>
      </c>
      <c r="Q175" s="140">
        <v>0</v>
      </c>
      <c r="R175" s="140">
        <f t="shared" si="2"/>
        <v>0</v>
      </c>
      <c r="S175" s="140">
        <v>0</v>
      </c>
      <c r="T175" s="141">
        <f t="shared" si="3"/>
        <v>0</v>
      </c>
      <c r="AR175" s="142" t="s">
        <v>261</v>
      </c>
      <c r="AT175" s="142" t="s">
        <v>161</v>
      </c>
      <c r="AU175" s="142" t="s">
        <v>85</v>
      </c>
      <c r="AY175" s="17" t="s">
        <v>159</v>
      </c>
      <c r="BE175" s="143">
        <f t="shared" si="4"/>
        <v>0</v>
      </c>
      <c r="BF175" s="143">
        <f t="shared" si="5"/>
        <v>0</v>
      </c>
      <c r="BG175" s="143">
        <f t="shared" si="6"/>
        <v>0</v>
      </c>
      <c r="BH175" s="143">
        <f t="shared" si="7"/>
        <v>0</v>
      </c>
      <c r="BI175" s="143">
        <f t="shared" si="8"/>
        <v>0</v>
      </c>
      <c r="BJ175" s="17" t="s">
        <v>83</v>
      </c>
      <c r="BK175" s="143">
        <f t="shared" si="9"/>
        <v>0</v>
      </c>
      <c r="BL175" s="17" t="s">
        <v>261</v>
      </c>
      <c r="BM175" s="142" t="s">
        <v>762</v>
      </c>
    </row>
    <row r="176" spans="2:65" s="1" customFormat="1" ht="16.5" customHeight="1" x14ac:dyDescent="0.2">
      <c r="B176" s="32"/>
      <c r="C176" s="131" t="s">
        <v>472</v>
      </c>
      <c r="D176" s="131" t="s">
        <v>161</v>
      </c>
      <c r="E176" s="132" t="s">
        <v>1578</v>
      </c>
      <c r="F176" s="133" t="s">
        <v>1579</v>
      </c>
      <c r="G176" s="134" t="s">
        <v>345</v>
      </c>
      <c r="H176" s="135">
        <v>1</v>
      </c>
      <c r="I176" s="136"/>
      <c r="J176" s="137">
        <f t="shared" si="0"/>
        <v>0</v>
      </c>
      <c r="K176" s="133" t="s">
        <v>19</v>
      </c>
      <c r="L176" s="32"/>
      <c r="M176" s="138" t="s">
        <v>19</v>
      </c>
      <c r="N176" s="139" t="s">
        <v>47</v>
      </c>
      <c r="P176" s="140">
        <f t="shared" si="1"/>
        <v>0</v>
      </c>
      <c r="Q176" s="140">
        <v>0</v>
      </c>
      <c r="R176" s="140">
        <f t="shared" si="2"/>
        <v>0</v>
      </c>
      <c r="S176" s="140">
        <v>0</v>
      </c>
      <c r="T176" s="141">
        <f t="shared" si="3"/>
        <v>0</v>
      </c>
      <c r="AR176" s="142" t="s">
        <v>261</v>
      </c>
      <c r="AT176" s="142" t="s">
        <v>161</v>
      </c>
      <c r="AU176" s="142" t="s">
        <v>85</v>
      </c>
      <c r="AY176" s="17" t="s">
        <v>159</v>
      </c>
      <c r="BE176" s="143">
        <f t="shared" si="4"/>
        <v>0</v>
      </c>
      <c r="BF176" s="143">
        <f t="shared" si="5"/>
        <v>0</v>
      </c>
      <c r="BG176" s="143">
        <f t="shared" si="6"/>
        <v>0</v>
      </c>
      <c r="BH176" s="143">
        <f t="shared" si="7"/>
        <v>0</v>
      </c>
      <c r="BI176" s="143">
        <f t="shared" si="8"/>
        <v>0</v>
      </c>
      <c r="BJ176" s="17" t="s">
        <v>83</v>
      </c>
      <c r="BK176" s="143">
        <f t="shared" si="9"/>
        <v>0</v>
      </c>
      <c r="BL176" s="17" t="s">
        <v>261</v>
      </c>
      <c r="BM176" s="142" t="s">
        <v>774</v>
      </c>
    </row>
    <row r="177" spans="2:65" s="1" customFormat="1" ht="16.5" customHeight="1" x14ac:dyDescent="0.2">
      <c r="B177" s="32"/>
      <c r="C177" s="131" t="s">
        <v>478</v>
      </c>
      <c r="D177" s="131" t="s">
        <v>161</v>
      </c>
      <c r="E177" s="132" t="s">
        <v>1580</v>
      </c>
      <c r="F177" s="133" t="s">
        <v>1581</v>
      </c>
      <c r="G177" s="134" t="s">
        <v>345</v>
      </c>
      <c r="H177" s="135">
        <v>1</v>
      </c>
      <c r="I177" s="136"/>
      <c r="J177" s="137">
        <f t="shared" si="0"/>
        <v>0</v>
      </c>
      <c r="K177" s="133" t="s">
        <v>19</v>
      </c>
      <c r="L177" s="32"/>
      <c r="M177" s="138" t="s">
        <v>19</v>
      </c>
      <c r="N177" s="139" t="s">
        <v>47</v>
      </c>
      <c r="P177" s="140">
        <f t="shared" si="1"/>
        <v>0</v>
      </c>
      <c r="Q177" s="140">
        <v>0</v>
      </c>
      <c r="R177" s="140">
        <f t="shared" si="2"/>
        <v>0</v>
      </c>
      <c r="S177" s="140">
        <v>0</v>
      </c>
      <c r="T177" s="141">
        <f t="shared" si="3"/>
        <v>0</v>
      </c>
      <c r="AR177" s="142" t="s">
        <v>261</v>
      </c>
      <c r="AT177" s="142" t="s">
        <v>161</v>
      </c>
      <c r="AU177" s="142" t="s">
        <v>85</v>
      </c>
      <c r="AY177" s="17" t="s">
        <v>159</v>
      </c>
      <c r="BE177" s="143">
        <f t="shared" si="4"/>
        <v>0</v>
      </c>
      <c r="BF177" s="143">
        <f t="shared" si="5"/>
        <v>0</v>
      </c>
      <c r="BG177" s="143">
        <f t="shared" si="6"/>
        <v>0</v>
      </c>
      <c r="BH177" s="143">
        <f t="shared" si="7"/>
        <v>0</v>
      </c>
      <c r="BI177" s="143">
        <f t="shared" si="8"/>
        <v>0</v>
      </c>
      <c r="BJ177" s="17" t="s">
        <v>83</v>
      </c>
      <c r="BK177" s="143">
        <f t="shared" si="9"/>
        <v>0</v>
      </c>
      <c r="BL177" s="17" t="s">
        <v>261</v>
      </c>
      <c r="BM177" s="142" t="s">
        <v>786</v>
      </c>
    </row>
    <row r="178" spans="2:65" s="1" customFormat="1" ht="16.5" customHeight="1" x14ac:dyDescent="0.2">
      <c r="B178" s="32"/>
      <c r="C178" s="131" t="s">
        <v>485</v>
      </c>
      <c r="D178" s="131" t="s">
        <v>161</v>
      </c>
      <c r="E178" s="132" t="s">
        <v>1582</v>
      </c>
      <c r="F178" s="133" t="s">
        <v>1583</v>
      </c>
      <c r="G178" s="134" t="s">
        <v>345</v>
      </c>
      <c r="H178" s="135">
        <v>4</v>
      </c>
      <c r="I178" s="136"/>
      <c r="J178" s="137">
        <f t="shared" si="0"/>
        <v>0</v>
      </c>
      <c r="K178" s="133" t="s">
        <v>19</v>
      </c>
      <c r="L178" s="32"/>
      <c r="M178" s="138" t="s">
        <v>19</v>
      </c>
      <c r="N178" s="139" t="s">
        <v>47</v>
      </c>
      <c r="P178" s="140">
        <f t="shared" si="1"/>
        <v>0</v>
      </c>
      <c r="Q178" s="140">
        <v>0</v>
      </c>
      <c r="R178" s="140">
        <f t="shared" si="2"/>
        <v>0</v>
      </c>
      <c r="S178" s="140">
        <v>0</v>
      </c>
      <c r="T178" s="141">
        <f t="shared" si="3"/>
        <v>0</v>
      </c>
      <c r="AR178" s="142" t="s">
        <v>261</v>
      </c>
      <c r="AT178" s="142" t="s">
        <v>161</v>
      </c>
      <c r="AU178" s="142" t="s">
        <v>85</v>
      </c>
      <c r="AY178" s="17" t="s">
        <v>159</v>
      </c>
      <c r="BE178" s="143">
        <f t="shared" si="4"/>
        <v>0</v>
      </c>
      <c r="BF178" s="143">
        <f t="shared" si="5"/>
        <v>0</v>
      </c>
      <c r="BG178" s="143">
        <f t="shared" si="6"/>
        <v>0</v>
      </c>
      <c r="BH178" s="143">
        <f t="shared" si="7"/>
        <v>0</v>
      </c>
      <c r="BI178" s="143">
        <f t="shared" si="8"/>
        <v>0</v>
      </c>
      <c r="BJ178" s="17" t="s">
        <v>83</v>
      </c>
      <c r="BK178" s="143">
        <f t="shared" si="9"/>
        <v>0</v>
      </c>
      <c r="BL178" s="17" t="s">
        <v>261</v>
      </c>
      <c r="BM178" s="142" t="s">
        <v>801</v>
      </c>
    </row>
    <row r="179" spans="2:65" s="1" customFormat="1" ht="16.5" customHeight="1" x14ac:dyDescent="0.2">
      <c r="B179" s="32"/>
      <c r="C179" s="131" t="s">
        <v>491</v>
      </c>
      <c r="D179" s="131" t="s">
        <v>161</v>
      </c>
      <c r="E179" s="132" t="s">
        <v>1584</v>
      </c>
      <c r="F179" s="133" t="s">
        <v>1585</v>
      </c>
      <c r="G179" s="134" t="s">
        <v>345</v>
      </c>
      <c r="H179" s="135">
        <v>1</v>
      </c>
      <c r="I179" s="136"/>
      <c r="J179" s="137">
        <f t="shared" si="0"/>
        <v>0</v>
      </c>
      <c r="K179" s="133" t="s">
        <v>19</v>
      </c>
      <c r="L179" s="32"/>
      <c r="M179" s="138" t="s">
        <v>19</v>
      </c>
      <c r="N179" s="139" t="s">
        <v>47</v>
      </c>
      <c r="P179" s="140">
        <f t="shared" si="1"/>
        <v>0</v>
      </c>
      <c r="Q179" s="140">
        <v>0</v>
      </c>
      <c r="R179" s="140">
        <f t="shared" si="2"/>
        <v>0</v>
      </c>
      <c r="S179" s="140">
        <v>0</v>
      </c>
      <c r="T179" s="141">
        <f t="shared" si="3"/>
        <v>0</v>
      </c>
      <c r="AR179" s="142" t="s">
        <v>261</v>
      </c>
      <c r="AT179" s="142" t="s">
        <v>161</v>
      </c>
      <c r="AU179" s="142" t="s">
        <v>85</v>
      </c>
      <c r="AY179" s="17" t="s">
        <v>159</v>
      </c>
      <c r="BE179" s="143">
        <f t="shared" si="4"/>
        <v>0</v>
      </c>
      <c r="BF179" s="143">
        <f t="shared" si="5"/>
        <v>0</v>
      </c>
      <c r="BG179" s="143">
        <f t="shared" si="6"/>
        <v>0</v>
      </c>
      <c r="BH179" s="143">
        <f t="shared" si="7"/>
        <v>0</v>
      </c>
      <c r="BI179" s="143">
        <f t="shared" si="8"/>
        <v>0</v>
      </c>
      <c r="BJ179" s="17" t="s">
        <v>83</v>
      </c>
      <c r="BK179" s="143">
        <f t="shared" si="9"/>
        <v>0</v>
      </c>
      <c r="BL179" s="17" t="s">
        <v>261</v>
      </c>
      <c r="BM179" s="142" t="s">
        <v>814</v>
      </c>
    </row>
    <row r="180" spans="2:65" s="1" customFormat="1" ht="16.5" customHeight="1" x14ac:dyDescent="0.2">
      <c r="B180" s="32"/>
      <c r="C180" s="131" t="s">
        <v>496</v>
      </c>
      <c r="D180" s="131" t="s">
        <v>161</v>
      </c>
      <c r="E180" s="132" t="s">
        <v>1586</v>
      </c>
      <c r="F180" s="133" t="s">
        <v>1587</v>
      </c>
      <c r="G180" s="134" t="s">
        <v>345</v>
      </c>
      <c r="H180" s="135">
        <v>1</v>
      </c>
      <c r="I180" s="136"/>
      <c r="J180" s="137">
        <f t="shared" si="0"/>
        <v>0</v>
      </c>
      <c r="K180" s="133" t="s">
        <v>19</v>
      </c>
      <c r="L180" s="32"/>
      <c r="M180" s="138" t="s">
        <v>19</v>
      </c>
      <c r="N180" s="139" t="s">
        <v>47</v>
      </c>
      <c r="P180" s="140">
        <f t="shared" si="1"/>
        <v>0</v>
      </c>
      <c r="Q180" s="140">
        <v>0</v>
      </c>
      <c r="R180" s="140">
        <f t="shared" si="2"/>
        <v>0</v>
      </c>
      <c r="S180" s="140">
        <v>0</v>
      </c>
      <c r="T180" s="141">
        <f t="shared" si="3"/>
        <v>0</v>
      </c>
      <c r="AR180" s="142" t="s">
        <v>261</v>
      </c>
      <c r="AT180" s="142" t="s">
        <v>161</v>
      </c>
      <c r="AU180" s="142" t="s">
        <v>85</v>
      </c>
      <c r="AY180" s="17" t="s">
        <v>159</v>
      </c>
      <c r="BE180" s="143">
        <f t="shared" si="4"/>
        <v>0</v>
      </c>
      <c r="BF180" s="143">
        <f t="shared" si="5"/>
        <v>0</v>
      </c>
      <c r="BG180" s="143">
        <f t="shared" si="6"/>
        <v>0</v>
      </c>
      <c r="BH180" s="143">
        <f t="shared" si="7"/>
        <v>0</v>
      </c>
      <c r="BI180" s="143">
        <f t="shared" si="8"/>
        <v>0</v>
      </c>
      <c r="BJ180" s="17" t="s">
        <v>83</v>
      </c>
      <c r="BK180" s="143">
        <f t="shared" si="9"/>
        <v>0</v>
      </c>
      <c r="BL180" s="17" t="s">
        <v>261</v>
      </c>
      <c r="BM180" s="142" t="s">
        <v>826</v>
      </c>
    </row>
    <row r="181" spans="2:65" s="1" customFormat="1" ht="16.5" customHeight="1" x14ac:dyDescent="0.2">
      <c r="B181" s="32"/>
      <c r="C181" s="131" t="s">
        <v>501</v>
      </c>
      <c r="D181" s="131" t="s">
        <v>161</v>
      </c>
      <c r="E181" s="132" t="s">
        <v>1588</v>
      </c>
      <c r="F181" s="133" t="s">
        <v>1589</v>
      </c>
      <c r="G181" s="134" t="s">
        <v>1380</v>
      </c>
      <c r="H181" s="135">
        <v>2</v>
      </c>
      <c r="I181" s="136"/>
      <c r="J181" s="137">
        <f t="shared" si="0"/>
        <v>0</v>
      </c>
      <c r="K181" s="133" t="s">
        <v>19</v>
      </c>
      <c r="L181" s="32"/>
      <c r="M181" s="138" t="s">
        <v>19</v>
      </c>
      <c r="N181" s="139" t="s">
        <v>47</v>
      </c>
      <c r="P181" s="140">
        <f t="shared" si="1"/>
        <v>0</v>
      </c>
      <c r="Q181" s="140">
        <v>1.146E-2</v>
      </c>
      <c r="R181" s="140">
        <f t="shared" si="2"/>
        <v>2.2919999999999999E-2</v>
      </c>
      <c r="S181" s="140">
        <v>0</v>
      </c>
      <c r="T181" s="141">
        <f t="shared" si="3"/>
        <v>0</v>
      </c>
      <c r="AR181" s="142" t="s">
        <v>261</v>
      </c>
      <c r="AT181" s="142" t="s">
        <v>161</v>
      </c>
      <c r="AU181" s="142" t="s">
        <v>85</v>
      </c>
      <c r="AY181" s="17" t="s">
        <v>159</v>
      </c>
      <c r="BE181" s="143">
        <f t="shared" si="4"/>
        <v>0</v>
      </c>
      <c r="BF181" s="143">
        <f t="shared" si="5"/>
        <v>0</v>
      </c>
      <c r="BG181" s="143">
        <f t="shared" si="6"/>
        <v>0</v>
      </c>
      <c r="BH181" s="143">
        <f t="shared" si="7"/>
        <v>0</v>
      </c>
      <c r="BI181" s="143">
        <f t="shared" si="8"/>
        <v>0</v>
      </c>
      <c r="BJ181" s="17" t="s">
        <v>83</v>
      </c>
      <c r="BK181" s="143">
        <f t="shared" si="9"/>
        <v>0</v>
      </c>
      <c r="BL181" s="17" t="s">
        <v>261</v>
      </c>
      <c r="BM181" s="142" t="s">
        <v>836</v>
      </c>
    </row>
    <row r="182" spans="2:65" s="1" customFormat="1" ht="16.5" customHeight="1" x14ac:dyDescent="0.2">
      <c r="B182" s="32"/>
      <c r="C182" s="170" t="s">
        <v>507</v>
      </c>
      <c r="D182" s="170" t="s">
        <v>467</v>
      </c>
      <c r="E182" s="171" t="s">
        <v>1590</v>
      </c>
      <c r="F182" s="172" t="s">
        <v>1591</v>
      </c>
      <c r="G182" s="173" t="s">
        <v>1380</v>
      </c>
      <c r="H182" s="174">
        <v>2</v>
      </c>
      <c r="I182" s="175"/>
      <c r="J182" s="176">
        <f t="shared" si="0"/>
        <v>0</v>
      </c>
      <c r="K182" s="172" t="s">
        <v>19</v>
      </c>
      <c r="L182" s="177"/>
      <c r="M182" s="178" t="s">
        <v>19</v>
      </c>
      <c r="N182" s="179" t="s">
        <v>47</v>
      </c>
      <c r="P182" s="140">
        <f t="shared" si="1"/>
        <v>0</v>
      </c>
      <c r="Q182" s="140">
        <v>0</v>
      </c>
      <c r="R182" s="140">
        <f t="shared" si="2"/>
        <v>0</v>
      </c>
      <c r="S182" s="140">
        <v>0</v>
      </c>
      <c r="T182" s="141">
        <f t="shared" si="3"/>
        <v>0</v>
      </c>
      <c r="AR182" s="142" t="s">
        <v>381</v>
      </c>
      <c r="AT182" s="142" t="s">
        <v>467</v>
      </c>
      <c r="AU182" s="142" t="s">
        <v>85</v>
      </c>
      <c r="AY182" s="17" t="s">
        <v>159</v>
      </c>
      <c r="BE182" s="143">
        <f t="shared" si="4"/>
        <v>0</v>
      </c>
      <c r="BF182" s="143">
        <f t="shared" si="5"/>
        <v>0</v>
      </c>
      <c r="BG182" s="143">
        <f t="shared" si="6"/>
        <v>0</v>
      </c>
      <c r="BH182" s="143">
        <f t="shared" si="7"/>
        <v>0</v>
      </c>
      <c r="BI182" s="143">
        <f t="shared" si="8"/>
        <v>0</v>
      </c>
      <c r="BJ182" s="17" t="s">
        <v>83</v>
      </c>
      <c r="BK182" s="143">
        <f t="shared" si="9"/>
        <v>0</v>
      </c>
      <c r="BL182" s="17" t="s">
        <v>261</v>
      </c>
      <c r="BM182" s="142" t="s">
        <v>849</v>
      </c>
    </row>
    <row r="183" spans="2:65" s="1" customFormat="1" ht="16.5" customHeight="1" x14ac:dyDescent="0.2">
      <c r="B183" s="32"/>
      <c r="C183" s="131" t="s">
        <v>513</v>
      </c>
      <c r="D183" s="131" t="s">
        <v>161</v>
      </c>
      <c r="E183" s="132" t="s">
        <v>1592</v>
      </c>
      <c r="F183" s="133" t="s">
        <v>1593</v>
      </c>
      <c r="G183" s="134" t="s">
        <v>384</v>
      </c>
      <c r="H183" s="135">
        <v>19</v>
      </c>
      <c r="I183" s="136"/>
      <c r="J183" s="137">
        <f t="shared" si="0"/>
        <v>0</v>
      </c>
      <c r="K183" s="133" t="s">
        <v>19</v>
      </c>
      <c r="L183" s="32"/>
      <c r="M183" s="138" t="s">
        <v>19</v>
      </c>
      <c r="N183" s="139" t="s">
        <v>47</v>
      </c>
      <c r="P183" s="140">
        <f t="shared" si="1"/>
        <v>0</v>
      </c>
      <c r="Q183" s="140">
        <v>0</v>
      </c>
      <c r="R183" s="140">
        <f t="shared" si="2"/>
        <v>0</v>
      </c>
      <c r="S183" s="140">
        <v>0</v>
      </c>
      <c r="T183" s="141">
        <f t="shared" si="3"/>
        <v>0</v>
      </c>
      <c r="AR183" s="142" t="s">
        <v>261</v>
      </c>
      <c r="AT183" s="142" t="s">
        <v>161</v>
      </c>
      <c r="AU183" s="142" t="s">
        <v>85</v>
      </c>
      <c r="AY183" s="17" t="s">
        <v>159</v>
      </c>
      <c r="BE183" s="143">
        <f t="shared" si="4"/>
        <v>0</v>
      </c>
      <c r="BF183" s="143">
        <f t="shared" si="5"/>
        <v>0</v>
      </c>
      <c r="BG183" s="143">
        <f t="shared" si="6"/>
        <v>0</v>
      </c>
      <c r="BH183" s="143">
        <f t="shared" si="7"/>
        <v>0</v>
      </c>
      <c r="BI183" s="143">
        <f t="shared" si="8"/>
        <v>0</v>
      </c>
      <c r="BJ183" s="17" t="s">
        <v>83</v>
      </c>
      <c r="BK183" s="143">
        <f t="shared" si="9"/>
        <v>0</v>
      </c>
      <c r="BL183" s="17" t="s">
        <v>261</v>
      </c>
      <c r="BM183" s="142" t="s">
        <v>864</v>
      </c>
    </row>
    <row r="184" spans="2:65" s="13" customFormat="1" x14ac:dyDescent="0.2">
      <c r="B184" s="155"/>
      <c r="D184" s="149" t="s">
        <v>175</v>
      </c>
      <c r="E184" s="156" t="s">
        <v>19</v>
      </c>
      <c r="F184" s="157" t="s">
        <v>1594</v>
      </c>
      <c r="H184" s="158">
        <v>19</v>
      </c>
      <c r="I184" s="159"/>
      <c r="L184" s="155"/>
      <c r="M184" s="160"/>
      <c r="T184" s="161"/>
      <c r="AT184" s="156" t="s">
        <v>175</v>
      </c>
      <c r="AU184" s="156" t="s">
        <v>85</v>
      </c>
      <c r="AV184" s="13" t="s">
        <v>85</v>
      </c>
      <c r="AW184" s="13" t="s">
        <v>36</v>
      </c>
      <c r="AX184" s="13" t="s">
        <v>76</v>
      </c>
      <c r="AY184" s="156" t="s">
        <v>159</v>
      </c>
    </row>
    <row r="185" spans="2:65" s="14" customFormat="1" x14ac:dyDescent="0.2">
      <c r="B185" s="162"/>
      <c r="D185" s="149" t="s">
        <v>175</v>
      </c>
      <c r="E185" s="163" t="s">
        <v>19</v>
      </c>
      <c r="F185" s="164" t="s">
        <v>179</v>
      </c>
      <c r="H185" s="165">
        <v>19</v>
      </c>
      <c r="I185" s="166"/>
      <c r="L185" s="162"/>
      <c r="M185" s="167"/>
      <c r="T185" s="168"/>
      <c r="AT185" s="163" t="s">
        <v>175</v>
      </c>
      <c r="AU185" s="163" t="s">
        <v>85</v>
      </c>
      <c r="AV185" s="14" t="s">
        <v>166</v>
      </c>
      <c r="AW185" s="14" t="s">
        <v>36</v>
      </c>
      <c r="AX185" s="14" t="s">
        <v>83</v>
      </c>
      <c r="AY185" s="163" t="s">
        <v>159</v>
      </c>
    </row>
    <row r="186" spans="2:65" s="1" customFormat="1" ht="16.5" customHeight="1" x14ac:dyDescent="0.2">
      <c r="B186" s="32"/>
      <c r="C186" s="131" t="s">
        <v>517</v>
      </c>
      <c r="D186" s="131" t="s">
        <v>161</v>
      </c>
      <c r="E186" s="132" t="s">
        <v>1595</v>
      </c>
      <c r="F186" s="133" t="s">
        <v>1596</v>
      </c>
      <c r="G186" s="134" t="s">
        <v>384</v>
      </c>
      <c r="H186" s="135">
        <v>5</v>
      </c>
      <c r="I186" s="136"/>
      <c r="J186" s="137">
        <f>ROUND(I186*H186,2)</f>
        <v>0</v>
      </c>
      <c r="K186" s="133" t="s">
        <v>19</v>
      </c>
      <c r="L186" s="32"/>
      <c r="M186" s="138" t="s">
        <v>19</v>
      </c>
      <c r="N186" s="139" t="s">
        <v>47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261</v>
      </c>
      <c r="AT186" s="142" t="s">
        <v>161</v>
      </c>
      <c r="AU186" s="142" t="s">
        <v>85</v>
      </c>
      <c r="AY186" s="17" t="s">
        <v>159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7" t="s">
        <v>83</v>
      </c>
      <c r="BK186" s="143">
        <f>ROUND(I186*H186,2)</f>
        <v>0</v>
      </c>
      <c r="BL186" s="17" t="s">
        <v>261</v>
      </c>
      <c r="BM186" s="142" t="s">
        <v>878</v>
      </c>
    </row>
    <row r="187" spans="2:65" s="1" customFormat="1" ht="16.5" customHeight="1" x14ac:dyDescent="0.2">
      <c r="B187" s="32"/>
      <c r="C187" s="131" t="s">
        <v>531</v>
      </c>
      <c r="D187" s="131" t="s">
        <v>161</v>
      </c>
      <c r="E187" s="132" t="s">
        <v>1597</v>
      </c>
      <c r="F187" s="133" t="s">
        <v>1598</v>
      </c>
      <c r="G187" s="134" t="s">
        <v>384</v>
      </c>
      <c r="H187" s="135">
        <v>57</v>
      </c>
      <c r="I187" s="136"/>
      <c r="J187" s="137">
        <f>ROUND(I187*H187,2)</f>
        <v>0</v>
      </c>
      <c r="K187" s="133" t="s">
        <v>19</v>
      </c>
      <c r="L187" s="32"/>
      <c r="M187" s="138" t="s">
        <v>19</v>
      </c>
      <c r="N187" s="139" t="s">
        <v>47</v>
      </c>
      <c r="P187" s="140">
        <f>O187*H187</f>
        <v>0</v>
      </c>
      <c r="Q187" s="140">
        <v>1.026E-2</v>
      </c>
      <c r="R187" s="140">
        <f>Q187*H187</f>
        <v>0.58482000000000001</v>
      </c>
      <c r="S187" s="140">
        <v>0</v>
      </c>
      <c r="T187" s="141">
        <f>S187*H187</f>
        <v>0</v>
      </c>
      <c r="AR187" s="142" t="s">
        <v>261</v>
      </c>
      <c r="AT187" s="142" t="s">
        <v>161</v>
      </c>
      <c r="AU187" s="142" t="s">
        <v>85</v>
      </c>
      <c r="AY187" s="17" t="s">
        <v>159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7" t="s">
        <v>83</v>
      </c>
      <c r="BK187" s="143">
        <f>ROUND(I187*H187,2)</f>
        <v>0</v>
      </c>
      <c r="BL187" s="17" t="s">
        <v>261</v>
      </c>
      <c r="BM187" s="142" t="s">
        <v>887</v>
      </c>
    </row>
    <row r="188" spans="2:65" s="13" customFormat="1" x14ac:dyDescent="0.2">
      <c r="B188" s="155"/>
      <c r="D188" s="149" t="s">
        <v>175</v>
      </c>
      <c r="E188" s="156" t="s">
        <v>19</v>
      </c>
      <c r="F188" s="157" t="s">
        <v>1599</v>
      </c>
      <c r="H188" s="158">
        <v>57</v>
      </c>
      <c r="I188" s="159"/>
      <c r="L188" s="155"/>
      <c r="M188" s="160"/>
      <c r="T188" s="161"/>
      <c r="AT188" s="156" t="s">
        <v>175</v>
      </c>
      <c r="AU188" s="156" t="s">
        <v>85</v>
      </c>
      <c r="AV188" s="13" t="s">
        <v>85</v>
      </c>
      <c r="AW188" s="13" t="s">
        <v>36</v>
      </c>
      <c r="AX188" s="13" t="s">
        <v>76</v>
      </c>
      <c r="AY188" s="156" t="s">
        <v>159</v>
      </c>
    </row>
    <row r="189" spans="2:65" s="14" customFormat="1" x14ac:dyDescent="0.2">
      <c r="B189" s="162"/>
      <c r="D189" s="149" t="s">
        <v>175</v>
      </c>
      <c r="E189" s="163" t="s">
        <v>19</v>
      </c>
      <c r="F189" s="164" t="s">
        <v>179</v>
      </c>
      <c r="H189" s="165">
        <v>57</v>
      </c>
      <c r="I189" s="166"/>
      <c r="L189" s="162"/>
      <c r="M189" s="167"/>
      <c r="T189" s="168"/>
      <c r="AT189" s="163" t="s">
        <v>175</v>
      </c>
      <c r="AU189" s="163" t="s">
        <v>85</v>
      </c>
      <c r="AV189" s="14" t="s">
        <v>166</v>
      </c>
      <c r="AW189" s="14" t="s">
        <v>36</v>
      </c>
      <c r="AX189" s="14" t="s">
        <v>83</v>
      </c>
      <c r="AY189" s="163" t="s">
        <v>159</v>
      </c>
    </row>
    <row r="190" spans="2:65" s="1" customFormat="1" ht="16.5" customHeight="1" x14ac:dyDescent="0.2">
      <c r="B190" s="32"/>
      <c r="C190" s="131" t="s">
        <v>536</v>
      </c>
      <c r="D190" s="131" t="s">
        <v>161</v>
      </c>
      <c r="E190" s="132" t="s">
        <v>1600</v>
      </c>
      <c r="F190" s="133" t="s">
        <v>1601</v>
      </c>
      <c r="G190" s="134" t="s">
        <v>210</v>
      </c>
      <c r="H190" s="135">
        <v>0.503</v>
      </c>
      <c r="I190" s="136"/>
      <c r="J190" s="137">
        <f>ROUND(I190*H190,2)</f>
        <v>0</v>
      </c>
      <c r="K190" s="133" t="s">
        <v>19</v>
      </c>
      <c r="L190" s="32"/>
      <c r="M190" s="138" t="s">
        <v>19</v>
      </c>
      <c r="N190" s="139" t="s">
        <v>47</v>
      </c>
      <c r="P190" s="140">
        <f>O190*H190</f>
        <v>0</v>
      </c>
      <c r="Q190" s="140">
        <v>0</v>
      </c>
      <c r="R190" s="140">
        <f>Q190*H190</f>
        <v>0</v>
      </c>
      <c r="S190" s="140">
        <v>0</v>
      </c>
      <c r="T190" s="141">
        <f>S190*H190</f>
        <v>0</v>
      </c>
      <c r="AR190" s="142" t="s">
        <v>261</v>
      </c>
      <c r="AT190" s="142" t="s">
        <v>161</v>
      </c>
      <c r="AU190" s="142" t="s">
        <v>85</v>
      </c>
      <c r="AY190" s="17" t="s">
        <v>159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7" t="s">
        <v>83</v>
      </c>
      <c r="BK190" s="143">
        <f>ROUND(I190*H190,2)</f>
        <v>0</v>
      </c>
      <c r="BL190" s="17" t="s">
        <v>261</v>
      </c>
      <c r="BM190" s="142" t="s">
        <v>895</v>
      </c>
    </row>
    <row r="191" spans="2:65" s="11" customFormat="1" ht="22.95" customHeight="1" x14ac:dyDescent="0.25">
      <c r="B191" s="119"/>
      <c r="D191" s="120" t="s">
        <v>75</v>
      </c>
      <c r="E191" s="129" t="s">
        <v>1602</v>
      </c>
      <c r="F191" s="129" t="s">
        <v>1603</v>
      </c>
      <c r="I191" s="122"/>
      <c r="J191" s="130">
        <f>BK191</f>
        <v>0</v>
      </c>
      <c r="L191" s="119"/>
      <c r="M191" s="124"/>
      <c r="P191" s="125">
        <f>SUM(P192:P225)</f>
        <v>0</v>
      </c>
      <c r="R191" s="125">
        <f>SUM(R192:R225)</f>
        <v>18.464619999999996</v>
      </c>
      <c r="T191" s="126">
        <f>SUM(T192:T225)</f>
        <v>0</v>
      </c>
      <c r="AR191" s="120" t="s">
        <v>85</v>
      </c>
      <c r="AT191" s="127" t="s">
        <v>75</v>
      </c>
      <c r="AU191" s="127" t="s">
        <v>83</v>
      </c>
      <c r="AY191" s="120" t="s">
        <v>159</v>
      </c>
      <c r="BK191" s="128">
        <f>SUM(BK192:BK225)</f>
        <v>0</v>
      </c>
    </row>
    <row r="192" spans="2:65" s="1" customFormat="1" ht="16.5" customHeight="1" x14ac:dyDescent="0.2">
      <c r="B192" s="32"/>
      <c r="C192" s="131" t="s">
        <v>550</v>
      </c>
      <c r="D192" s="131" t="s">
        <v>161</v>
      </c>
      <c r="E192" s="132" t="s">
        <v>1604</v>
      </c>
      <c r="F192" s="133" t="s">
        <v>1605</v>
      </c>
      <c r="G192" s="134" t="s">
        <v>384</v>
      </c>
      <c r="H192" s="135">
        <v>30</v>
      </c>
      <c r="I192" s="136"/>
      <c r="J192" s="137">
        <f t="shared" ref="J192:J197" si="10">ROUND(I192*H192,2)</f>
        <v>0</v>
      </c>
      <c r="K192" s="133" t="s">
        <v>19</v>
      </c>
      <c r="L192" s="32"/>
      <c r="M192" s="138" t="s">
        <v>19</v>
      </c>
      <c r="N192" s="139" t="s">
        <v>47</v>
      </c>
      <c r="P192" s="140">
        <f t="shared" ref="P192:P197" si="11">O192*H192</f>
        <v>0</v>
      </c>
      <c r="Q192" s="140">
        <v>0.53639999999999999</v>
      </c>
      <c r="R192" s="140">
        <f t="shared" ref="R192:R197" si="12">Q192*H192</f>
        <v>16.091999999999999</v>
      </c>
      <c r="S192" s="140">
        <v>0</v>
      </c>
      <c r="T192" s="141">
        <f t="shared" ref="T192:T197" si="13">S192*H192</f>
        <v>0</v>
      </c>
      <c r="AR192" s="142" t="s">
        <v>261</v>
      </c>
      <c r="AT192" s="142" t="s">
        <v>161</v>
      </c>
      <c r="AU192" s="142" t="s">
        <v>85</v>
      </c>
      <c r="AY192" s="17" t="s">
        <v>159</v>
      </c>
      <c r="BE192" s="143">
        <f t="shared" ref="BE192:BE197" si="14">IF(N192="základní",J192,0)</f>
        <v>0</v>
      </c>
      <c r="BF192" s="143">
        <f t="shared" ref="BF192:BF197" si="15">IF(N192="snížená",J192,0)</f>
        <v>0</v>
      </c>
      <c r="BG192" s="143">
        <f t="shared" ref="BG192:BG197" si="16">IF(N192="zákl. přenesená",J192,0)</f>
        <v>0</v>
      </c>
      <c r="BH192" s="143">
        <f t="shared" ref="BH192:BH197" si="17">IF(N192="sníž. přenesená",J192,0)</f>
        <v>0</v>
      </c>
      <c r="BI192" s="143">
        <f t="shared" ref="BI192:BI197" si="18">IF(N192="nulová",J192,0)</f>
        <v>0</v>
      </c>
      <c r="BJ192" s="17" t="s">
        <v>83</v>
      </c>
      <c r="BK192" s="143">
        <f t="shared" ref="BK192:BK197" si="19">ROUND(I192*H192,2)</f>
        <v>0</v>
      </c>
      <c r="BL192" s="17" t="s">
        <v>261</v>
      </c>
      <c r="BM192" s="142" t="s">
        <v>908</v>
      </c>
    </row>
    <row r="193" spans="2:65" s="1" customFormat="1" ht="16.5" customHeight="1" x14ac:dyDescent="0.2">
      <c r="B193" s="32"/>
      <c r="C193" s="131" t="s">
        <v>561</v>
      </c>
      <c r="D193" s="131" t="s">
        <v>161</v>
      </c>
      <c r="E193" s="132" t="s">
        <v>1606</v>
      </c>
      <c r="F193" s="133" t="s">
        <v>1607</v>
      </c>
      <c r="G193" s="134" t="s">
        <v>384</v>
      </c>
      <c r="H193" s="135">
        <v>50</v>
      </c>
      <c r="I193" s="136"/>
      <c r="J193" s="137">
        <f t="shared" si="10"/>
        <v>0</v>
      </c>
      <c r="K193" s="133" t="s">
        <v>19</v>
      </c>
      <c r="L193" s="32"/>
      <c r="M193" s="138" t="s">
        <v>19</v>
      </c>
      <c r="N193" s="139" t="s">
        <v>47</v>
      </c>
      <c r="P193" s="140">
        <f t="shared" si="11"/>
        <v>0</v>
      </c>
      <c r="Q193" s="140">
        <v>1.35E-2</v>
      </c>
      <c r="R193" s="140">
        <f t="shared" si="12"/>
        <v>0.67500000000000004</v>
      </c>
      <c r="S193" s="140">
        <v>0</v>
      </c>
      <c r="T193" s="141">
        <f t="shared" si="13"/>
        <v>0</v>
      </c>
      <c r="AR193" s="142" t="s">
        <v>261</v>
      </c>
      <c r="AT193" s="142" t="s">
        <v>161</v>
      </c>
      <c r="AU193" s="142" t="s">
        <v>85</v>
      </c>
      <c r="AY193" s="17" t="s">
        <v>159</v>
      </c>
      <c r="BE193" s="143">
        <f t="shared" si="14"/>
        <v>0</v>
      </c>
      <c r="BF193" s="143">
        <f t="shared" si="15"/>
        <v>0</v>
      </c>
      <c r="BG193" s="143">
        <f t="shared" si="16"/>
        <v>0</v>
      </c>
      <c r="BH193" s="143">
        <f t="shared" si="17"/>
        <v>0</v>
      </c>
      <c r="BI193" s="143">
        <f t="shared" si="18"/>
        <v>0</v>
      </c>
      <c r="BJ193" s="17" t="s">
        <v>83</v>
      </c>
      <c r="BK193" s="143">
        <f t="shared" si="19"/>
        <v>0</v>
      </c>
      <c r="BL193" s="17" t="s">
        <v>261</v>
      </c>
      <c r="BM193" s="142" t="s">
        <v>918</v>
      </c>
    </row>
    <row r="194" spans="2:65" s="1" customFormat="1" ht="16.5" customHeight="1" x14ac:dyDescent="0.2">
      <c r="B194" s="32"/>
      <c r="C194" s="131" t="s">
        <v>566</v>
      </c>
      <c r="D194" s="131" t="s">
        <v>161</v>
      </c>
      <c r="E194" s="132" t="s">
        <v>1608</v>
      </c>
      <c r="F194" s="133" t="s">
        <v>1609</v>
      </c>
      <c r="G194" s="134" t="s">
        <v>384</v>
      </c>
      <c r="H194" s="135">
        <v>20</v>
      </c>
      <c r="I194" s="136"/>
      <c r="J194" s="137">
        <f t="shared" si="10"/>
        <v>0</v>
      </c>
      <c r="K194" s="133" t="s">
        <v>19</v>
      </c>
      <c r="L194" s="32"/>
      <c r="M194" s="138" t="s">
        <v>19</v>
      </c>
      <c r="N194" s="139" t="s">
        <v>47</v>
      </c>
      <c r="P194" s="140">
        <f t="shared" si="11"/>
        <v>0</v>
      </c>
      <c r="Q194" s="140">
        <v>8.0000000000000002E-3</v>
      </c>
      <c r="R194" s="140">
        <f t="shared" si="12"/>
        <v>0.16</v>
      </c>
      <c r="S194" s="140">
        <v>0</v>
      </c>
      <c r="T194" s="141">
        <f t="shared" si="13"/>
        <v>0</v>
      </c>
      <c r="AR194" s="142" t="s">
        <v>261</v>
      </c>
      <c r="AT194" s="142" t="s">
        <v>161</v>
      </c>
      <c r="AU194" s="142" t="s">
        <v>85</v>
      </c>
      <c r="AY194" s="17" t="s">
        <v>159</v>
      </c>
      <c r="BE194" s="143">
        <f t="shared" si="14"/>
        <v>0</v>
      </c>
      <c r="BF194" s="143">
        <f t="shared" si="15"/>
        <v>0</v>
      </c>
      <c r="BG194" s="143">
        <f t="shared" si="16"/>
        <v>0</v>
      </c>
      <c r="BH194" s="143">
        <f t="shared" si="17"/>
        <v>0</v>
      </c>
      <c r="BI194" s="143">
        <f t="shared" si="18"/>
        <v>0</v>
      </c>
      <c r="BJ194" s="17" t="s">
        <v>83</v>
      </c>
      <c r="BK194" s="143">
        <f t="shared" si="19"/>
        <v>0</v>
      </c>
      <c r="BL194" s="17" t="s">
        <v>261</v>
      </c>
      <c r="BM194" s="142" t="s">
        <v>928</v>
      </c>
    </row>
    <row r="195" spans="2:65" s="1" customFormat="1" ht="16.5" customHeight="1" x14ac:dyDescent="0.2">
      <c r="B195" s="32"/>
      <c r="C195" s="131" t="s">
        <v>571</v>
      </c>
      <c r="D195" s="131" t="s">
        <v>161</v>
      </c>
      <c r="E195" s="132" t="s">
        <v>1610</v>
      </c>
      <c r="F195" s="133" t="s">
        <v>1611</v>
      </c>
      <c r="G195" s="134" t="s">
        <v>384</v>
      </c>
      <c r="H195" s="135">
        <v>20</v>
      </c>
      <c r="I195" s="136"/>
      <c r="J195" s="137">
        <f t="shared" si="10"/>
        <v>0</v>
      </c>
      <c r="K195" s="133" t="s">
        <v>19</v>
      </c>
      <c r="L195" s="32"/>
      <c r="M195" s="138" t="s">
        <v>19</v>
      </c>
      <c r="N195" s="139" t="s">
        <v>47</v>
      </c>
      <c r="P195" s="140">
        <f t="shared" si="11"/>
        <v>0</v>
      </c>
      <c r="Q195" s="140">
        <v>1.34E-2</v>
      </c>
      <c r="R195" s="140">
        <f t="shared" si="12"/>
        <v>0.26800000000000002</v>
      </c>
      <c r="S195" s="140">
        <v>0</v>
      </c>
      <c r="T195" s="141">
        <f t="shared" si="13"/>
        <v>0</v>
      </c>
      <c r="AR195" s="142" t="s">
        <v>261</v>
      </c>
      <c r="AT195" s="142" t="s">
        <v>161</v>
      </c>
      <c r="AU195" s="142" t="s">
        <v>85</v>
      </c>
      <c r="AY195" s="17" t="s">
        <v>159</v>
      </c>
      <c r="BE195" s="143">
        <f t="shared" si="14"/>
        <v>0</v>
      </c>
      <c r="BF195" s="143">
        <f t="shared" si="15"/>
        <v>0</v>
      </c>
      <c r="BG195" s="143">
        <f t="shared" si="16"/>
        <v>0</v>
      </c>
      <c r="BH195" s="143">
        <f t="shared" si="17"/>
        <v>0</v>
      </c>
      <c r="BI195" s="143">
        <f t="shared" si="18"/>
        <v>0</v>
      </c>
      <c r="BJ195" s="17" t="s">
        <v>83</v>
      </c>
      <c r="BK195" s="143">
        <f t="shared" si="19"/>
        <v>0</v>
      </c>
      <c r="BL195" s="17" t="s">
        <v>261</v>
      </c>
      <c r="BM195" s="142" t="s">
        <v>941</v>
      </c>
    </row>
    <row r="196" spans="2:65" s="1" customFormat="1" ht="16.5" customHeight="1" x14ac:dyDescent="0.2">
      <c r="B196" s="32"/>
      <c r="C196" s="131" t="s">
        <v>578</v>
      </c>
      <c r="D196" s="131" t="s">
        <v>161</v>
      </c>
      <c r="E196" s="132" t="s">
        <v>1612</v>
      </c>
      <c r="F196" s="133" t="s">
        <v>1613</v>
      </c>
      <c r="G196" s="134" t="s">
        <v>1614</v>
      </c>
      <c r="H196" s="135">
        <v>1</v>
      </c>
      <c r="I196" s="136"/>
      <c r="J196" s="137">
        <f t="shared" si="10"/>
        <v>0</v>
      </c>
      <c r="K196" s="133" t="s">
        <v>19</v>
      </c>
      <c r="L196" s="32"/>
      <c r="M196" s="138" t="s">
        <v>19</v>
      </c>
      <c r="N196" s="139" t="s">
        <v>47</v>
      </c>
      <c r="P196" s="140">
        <f t="shared" si="11"/>
        <v>0</v>
      </c>
      <c r="Q196" s="140">
        <v>7.2399999999999999E-3</v>
      </c>
      <c r="R196" s="140">
        <f t="shared" si="12"/>
        <v>7.2399999999999999E-3</v>
      </c>
      <c r="S196" s="140">
        <v>0</v>
      </c>
      <c r="T196" s="141">
        <f t="shared" si="13"/>
        <v>0</v>
      </c>
      <c r="AR196" s="142" t="s">
        <v>261</v>
      </c>
      <c r="AT196" s="142" t="s">
        <v>161</v>
      </c>
      <c r="AU196" s="142" t="s">
        <v>85</v>
      </c>
      <c r="AY196" s="17" t="s">
        <v>159</v>
      </c>
      <c r="BE196" s="143">
        <f t="shared" si="14"/>
        <v>0</v>
      </c>
      <c r="BF196" s="143">
        <f t="shared" si="15"/>
        <v>0</v>
      </c>
      <c r="BG196" s="143">
        <f t="shared" si="16"/>
        <v>0</v>
      </c>
      <c r="BH196" s="143">
        <f t="shared" si="17"/>
        <v>0</v>
      </c>
      <c r="BI196" s="143">
        <f t="shared" si="18"/>
        <v>0</v>
      </c>
      <c r="BJ196" s="17" t="s">
        <v>83</v>
      </c>
      <c r="BK196" s="143">
        <f t="shared" si="19"/>
        <v>0</v>
      </c>
      <c r="BL196" s="17" t="s">
        <v>261</v>
      </c>
      <c r="BM196" s="142" t="s">
        <v>952</v>
      </c>
    </row>
    <row r="197" spans="2:65" s="1" customFormat="1" ht="16.5" customHeight="1" x14ac:dyDescent="0.2">
      <c r="B197" s="32"/>
      <c r="C197" s="131" t="s">
        <v>583</v>
      </c>
      <c r="D197" s="131" t="s">
        <v>161</v>
      </c>
      <c r="E197" s="132" t="s">
        <v>1615</v>
      </c>
      <c r="F197" s="133" t="s">
        <v>1616</v>
      </c>
      <c r="G197" s="134" t="s">
        <v>345</v>
      </c>
      <c r="H197" s="135">
        <v>24</v>
      </c>
      <c r="I197" s="136"/>
      <c r="J197" s="137">
        <f t="shared" si="10"/>
        <v>0</v>
      </c>
      <c r="K197" s="133" t="s">
        <v>19</v>
      </c>
      <c r="L197" s="32"/>
      <c r="M197" s="138" t="s">
        <v>19</v>
      </c>
      <c r="N197" s="139" t="s">
        <v>47</v>
      </c>
      <c r="P197" s="140">
        <f t="shared" si="11"/>
        <v>0</v>
      </c>
      <c r="Q197" s="140">
        <v>0</v>
      </c>
      <c r="R197" s="140">
        <f t="shared" si="12"/>
        <v>0</v>
      </c>
      <c r="S197" s="140">
        <v>0</v>
      </c>
      <c r="T197" s="141">
        <f t="shared" si="13"/>
        <v>0</v>
      </c>
      <c r="AR197" s="142" t="s">
        <v>261</v>
      </c>
      <c r="AT197" s="142" t="s">
        <v>161</v>
      </c>
      <c r="AU197" s="142" t="s">
        <v>85</v>
      </c>
      <c r="AY197" s="17" t="s">
        <v>159</v>
      </c>
      <c r="BE197" s="143">
        <f t="shared" si="14"/>
        <v>0</v>
      </c>
      <c r="BF197" s="143">
        <f t="shared" si="15"/>
        <v>0</v>
      </c>
      <c r="BG197" s="143">
        <f t="shared" si="16"/>
        <v>0</v>
      </c>
      <c r="BH197" s="143">
        <f t="shared" si="17"/>
        <v>0</v>
      </c>
      <c r="BI197" s="143">
        <f t="shared" si="18"/>
        <v>0</v>
      </c>
      <c r="BJ197" s="17" t="s">
        <v>83</v>
      </c>
      <c r="BK197" s="143">
        <f t="shared" si="19"/>
        <v>0</v>
      </c>
      <c r="BL197" s="17" t="s">
        <v>261</v>
      </c>
      <c r="BM197" s="142" t="s">
        <v>963</v>
      </c>
    </row>
    <row r="198" spans="2:65" s="13" customFormat="1" x14ac:dyDescent="0.2">
      <c r="B198" s="155"/>
      <c r="D198" s="149" t="s">
        <v>175</v>
      </c>
      <c r="E198" s="156" t="s">
        <v>19</v>
      </c>
      <c r="F198" s="157" t="s">
        <v>1617</v>
      </c>
      <c r="H198" s="158">
        <v>24</v>
      </c>
      <c r="I198" s="159"/>
      <c r="L198" s="155"/>
      <c r="M198" s="160"/>
      <c r="T198" s="161"/>
      <c r="AT198" s="156" t="s">
        <v>175</v>
      </c>
      <c r="AU198" s="156" t="s">
        <v>85</v>
      </c>
      <c r="AV198" s="13" t="s">
        <v>85</v>
      </c>
      <c r="AW198" s="13" t="s">
        <v>36</v>
      </c>
      <c r="AX198" s="13" t="s">
        <v>76</v>
      </c>
      <c r="AY198" s="156" t="s">
        <v>159</v>
      </c>
    </row>
    <row r="199" spans="2:65" s="14" customFormat="1" x14ac:dyDescent="0.2">
      <c r="B199" s="162"/>
      <c r="D199" s="149" t="s">
        <v>175</v>
      </c>
      <c r="E199" s="163" t="s">
        <v>19</v>
      </c>
      <c r="F199" s="164" t="s">
        <v>179</v>
      </c>
      <c r="H199" s="165">
        <v>24</v>
      </c>
      <c r="I199" s="166"/>
      <c r="L199" s="162"/>
      <c r="M199" s="167"/>
      <c r="T199" s="168"/>
      <c r="AT199" s="163" t="s">
        <v>175</v>
      </c>
      <c r="AU199" s="163" t="s">
        <v>85</v>
      </c>
      <c r="AV199" s="14" t="s">
        <v>166</v>
      </c>
      <c r="AW199" s="14" t="s">
        <v>36</v>
      </c>
      <c r="AX199" s="14" t="s">
        <v>83</v>
      </c>
      <c r="AY199" s="163" t="s">
        <v>159</v>
      </c>
    </row>
    <row r="200" spans="2:65" s="1" customFormat="1" ht="16.5" customHeight="1" x14ac:dyDescent="0.2">
      <c r="B200" s="32"/>
      <c r="C200" s="131" t="s">
        <v>592</v>
      </c>
      <c r="D200" s="131" t="s">
        <v>161</v>
      </c>
      <c r="E200" s="132" t="s">
        <v>1618</v>
      </c>
      <c r="F200" s="133" t="s">
        <v>1619</v>
      </c>
      <c r="G200" s="134" t="s">
        <v>345</v>
      </c>
      <c r="H200" s="135">
        <v>4</v>
      </c>
      <c r="I200" s="136"/>
      <c r="J200" s="137">
        <f>ROUND(I200*H200,2)</f>
        <v>0</v>
      </c>
      <c r="K200" s="133" t="s">
        <v>19</v>
      </c>
      <c r="L200" s="32"/>
      <c r="M200" s="138" t="s">
        <v>19</v>
      </c>
      <c r="N200" s="139" t="s">
        <v>47</v>
      </c>
      <c r="P200" s="140">
        <f>O200*H200</f>
        <v>0</v>
      </c>
      <c r="Q200" s="140">
        <v>3.32E-3</v>
      </c>
      <c r="R200" s="140">
        <f>Q200*H200</f>
        <v>1.328E-2</v>
      </c>
      <c r="S200" s="140">
        <v>0</v>
      </c>
      <c r="T200" s="141">
        <f>S200*H200</f>
        <v>0</v>
      </c>
      <c r="AR200" s="142" t="s">
        <v>261</v>
      </c>
      <c r="AT200" s="142" t="s">
        <v>161</v>
      </c>
      <c r="AU200" s="142" t="s">
        <v>85</v>
      </c>
      <c r="AY200" s="17" t="s">
        <v>159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7" t="s">
        <v>83</v>
      </c>
      <c r="BK200" s="143">
        <f>ROUND(I200*H200,2)</f>
        <v>0</v>
      </c>
      <c r="BL200" s="17" t="s">
        <v>261</v>
      </c>
      <c r="BM200" s="142" t="s">
        <v>973</v>
      </c>
    </row>
    <row r="201" spans="2:65" s="1" customFormat="1" ht="16.5" customHeight="1" x14ac:dyDescent="0.2">
      <c r="B201" s="32"/>
      <c r="C201" s="131" t="s">
        <v>597</v>
      </c>
      <c r="D201" s="131" t="s">
        <v>161</v>
      </c>
      <c r="E201" s="132" t="s">
        <v>1620</v>
      </c>
      <c r="F201" s="133" t="s">
        <v>1619</v>
      </c>
      <c r="G201" s="134" t="s">
        <v>1621</v>
      </c>
      <c r="H201" s="135">
        <v>10</v>
      </c>
      <c r="I201" s="136"/>
      <c r="J201" s="137">
        <f>ROUND(I201*H201,2)</f>
        <v>0</v>
      </c>
      <c r="K201" s="133" t="s">
        <v>19</v>
      </c>
      <c r="L201" s="32"/>
      <c r="M201" s="138" t="s">
        <v>19</v>
      </c>
      <c r="N201" s="139" t="s">
        <v>47</v>
      </c>
      <c r="P201" s="140">
        <f>O201*H201</f>
        <v>0</v>
      </c>
      <c r="Q201" s="140">
        <v>1.9599999999999999E-2</v>
      </c>
      <c r="R201" s="140">
        <f>Q201*H201</f>
        <v>0.19600000000000001</v>
      </c>
      <c r="S201" s="140">
        <v>0</v>
      </c>
      <c r="T201" s="141">
        <f>S201*H201</f>
        <v>0</v>
      </c>
      <c r="AR201" s="142" t="s">
        <v>261</v>
      </c>
      <c r="AT201" s="142" t="s">
        <v>161</v>
      </c>
      <c r="AU201" s="142" t="s">
        <v>85</v>
      </c>
      <c r="AY201" s="17" t="s">
        <v>159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7" t="s">
        <v>83</v>
      </c>
      <c r="BK201" s="143">
        <f>ROUND(I201*H201,2)</f>
        <v>0</v>
      </c>
      <c r="BL201" s="17" t="s">
        <v>261</v>
      </c>
      <c r="BM201" s="142" t="s">
        <v>983</v>
      </c>
    </row>
    <row r="202" spans="2:65" s="13" customFormat="1" x14ac:dyDescent="0.2">
      <c r="B202" s="155"/>
      <c r="D202" s="149" t="s">
        <v>175</v>
      </c>
      <c r="E202" s="156" t="s">
        <v>19</v>
      </c>
      <c r="F202" s="157" t="s">
        <v>1622</v>
      </c>
      <c r="H202" s="158">
        <v>10</v>
      </c>
      <c r="I202" s="159"/>
      <c r="L202" s="155"/>
      <c r="M202" s="160"/>
      <c r="T202" s="161"/>
      <c r="AT202" s="156" t="s">
        <v>175</v>
      </c>
      <c r="AU202" s="156" t="s">
        <v>85</v>
      </c>
      <c r="AV202" s="13" t="s">
        <v>85</v>
      </c>
      <c r="AW202" s="13" t="s">
        <v>36</v>
      </c>
      <c r="AX202" s="13" t="s">
        <v>76</v>
      </c>
      <c r="AY202" s="156" t="s">
        <v>159</v>
      </c>
    </row>
    <row r="203" spans="2:65" s="14" customFormat="1" x14ac:dyDescent="0.2">
      <c r="B203" s="162"/>
      <c r="D203" s="149" t="s">
        <v>175</v>
      </c>
      <c r="E203" s="163" t="s">
        <v>19</v>
      </c>
      <c r="F203" s="164" t="s">
        <v>179</v>
      </c>
      <c r="H203" s="165">
        <v>10</v>
      </c>
      <c r="I203" s="166"/>
      <c r="L203" s="162"/>
      <c r="M203" s="167"/>
      <c r="T203" s="168"/>
      <c r="AT203" s="163" t="s">
        <v>175</v>
      </c>
      <c r="AU203" s="163" t="s">
        <v>85</v>
      </c>
      <c r="AV203" s="14" t="s">
        <v>166</v>
      </c>
      <c r="AW203" s="14" t="s">
        <v>36</v>
      </c>
      <c r="AX203" s="14" t="s">
        <v>83</v>
      </c>
      <c r="AY203" s="163" t="s">
        <v>159</v>
      </c>
    </row>
    <row r="204" spans="2:65" s="1" customFormat="1" ht="16.5" customHeight="1" x14ac:dyDescent="0.2">
      <c r="B204" s="32"/>
      <c r="C204" s="131" t="s">
        <v>602</v>
      </c>
      <c r="D204" s="131" t="s">
        <v>161</v>
      </c>
      <c r="E204" s="132" t="s">
        <v>1623</v>
      </c>
      <c r="F204" s="133" t="s">
        <v>1624</v>
      </c>
      <c r="G204" s="134" t="s">
        <v>345</v>
      </c>
      <c r="H204" s="135">
        <v>2</v>
      </c>
      <c r="I204" s="136"/>
      <c r="J204" s="137">
        <f t="shared" ref="J204:J210" si="20">ROUND(I204*H204,2)</f>
        <v>0</v>
      </c>
      <c r="K204" s="133" t="s">
        <v>19</v>
      </c>
      <c r="L204" s="32"/>
      <c r="M204" s="138" t="s">
        <v>19</v>
      </c>
      <c r="N204" s="139" t="s">
        <v>47</v>
      </c>
      <c r="P204" s="140">
        <f t="shared" ref="P204:P210" si="21">O204*H204</f>
        <v>0</v>
      </c>
      <c r="Q204" s="140">
        <v>2.0000000000000001E-4</v>
      </c>
      <c r="R204" s="140">
        <f t="shared" ref="R204:R210" si="22">Q204*H204</f>
        <v>4.0000000000000002E-4</v>
      </c>
      <c r="S204" s="140">
        <v>0</v>
      </c>
      <c r="T204" s="141">
        <f t="shared" ref="T204:T210" si="23">S204*H204</f>
        <v>0</v>
      </c>
      <c r="AR204" s="142" t="s">
        <v>261</v>
      </c>
      <c r="AT204" s="142" t="s">
        <v>161</v>
      </c>
      <c r="AU204" s="142" t="s">
        <v>85</v>
      </c>
      <c r="AY204" s="17" t="s">
        <v>159</v>
      </c>
      <c r="BE204" s="143">
        <f t="shared" ref="BE204:BE210" si="24">IF(N204="základní",J204,0)</f>
        <v>0</v>
      </c>
      <c r="BF204" s="143">
        <f t="shared" ref="BF204:BF210" si="25">IF(N204="snížená",J204,0)</f>
        <v>0</v>
      </c>
      <c r="BG204" s="143">
        <f t="shared" ref="BG204:BG210" si="26">IF(N204="zákl. přenesená",J204,0)</f>
        <v>0</v>
      </c>
      <c r="BH204" s="143">
        <f t="shared" ref="BH204:BH210" si="27">IF(N204="sníž. přenesená",J204,0)</f>
        <v>0</v>
      </c>
      <c r="BI204" s="143">
        <f t="shared" ref="BI204:BI210" si="28">IF(N204="nulová",J204,0)</f>
        <v>0</v>
      </c>
      <c r="BJ204" s="17" t="s">
        <v>83</v>
      </c>
      <c r="BK204" s="143">
        <f t="shared" ref="BK204:BK210" si="29">ROUND(I204*H204,2)</f>
        <v>0</v>
      </c>
      <c r="BL204" s="17" t="s">
        <v>261</v>
      </c>
      <c r="BM204" s="142" t="s">
        <v>991</v>
      </c>
    </row>
    <row r="205" spans="2:65" s="1" customFormat="1" ht="16.5" customHeight="1" x14ac:dyDescent="0.2">
      <c r="B205" s="32"/>
      <c r="C205" s="170" t="s">
        <v>607</v>
      </c>
      <c r="D205" s="170" t="s">
        <v>467</v>
      </c>
      <c r="E205" s="171" t="s">
        <v>1625</v>
      </c>
      <c r="F205" s="172" t="s">
        <v>1626</v>
      </c>
      <c r="G205" s="173" t="s">
        <v>1380</v>
      </c>
      <c r="H205" s="174">
        <v>2</v>
      </c>
      <c r="I205" s="175"/>
      <c r="J205" s="176">
        <f t="shared" si="20"/>
        <v>0</v>
      </c>
      <c r="K205" s="172" t="s">
        <v>19</v>
      </c>
      <c r="L205" s="177"/>
      <c r="M205" s="178" t="s">
        <v>19</v>
      </c>
      <c r="N205" s="179" t="s">
        <v>47</v>
      </c>
      <c r="P205" s="140">
        <f t="shared" si="21"/>
        <v>0</v>
      </c>
      <c r="Q205" s="140">
        <v>1.1999999999999999E-3</v>
      </c>
      <c r="R205" s="140">
        <f t="shared" si="22"/>
        <v>2.3999999999999998E-3</v>
      </c>
      <c r="S205" s="140">
        <v>0</v>
      </c>
      <c r="T205" s="141">
        <f t="shared" si="23"/>
        <v>0</v>
      </c>
      <c r="AR205" s="142" t="s">
        <v>381</v>
      </c>
      <c r="AT205" s="142" t="s">
        <v>467</v>
      </c>
      <c r="AU205" s="142" t="s">
        <v>85</v>
      </c>
      <c r="AY205" s="17" t="s">
        <v>159</v>
      </c>
      <c r="BE205" s="143">
        <f t="shared" si="24"/>
        <v>0</v>
      </c>
      <c r="BF205" s="143">
        <f t="shared" si="25"/>
        <v>0</v>
      </c>
      <c r="BG205" s="143">
        <f t="shared" si="26"/>
        <v>0</v>
      </c>
      <c r="BH205" s="143">
        <f t="shared" si="27"/>
        <v>0</v>
      </c>
      <c r="BI205" s="143">
        <f t="shared" si="28"/>
        <v>0</v>
      </c>
      <c r="BJ205" s="17" t="s">
        <v>83</v>
      </c>
      <c r="BK205" s="143">
        <f t="shared" si="29"/>
        <v>0</v>
      </c>
      <c r="BL205" s="17" t="s">
        <v>261</v>
      </c>
      <c r="BM205" s="142" t="s">
        <v>1000</v>
      </c>
    </row>
    <row r="206" spans="2:65" s="1" customFormat="1" ht="16.5" customHeight="1" x14ac:dyDescent="0.2">
      <c r="B206" s="32"/>
      <c r="C206" s="131" t="s">
        <v>612</v>
      </c>
      <c r="D206" s="131" t="s">
        <v>161</v>
      </c>
      <c r="E206" s="132" t="s">
        <v>1627</v>
      </c>
      <c r="F206" s="133" t="s">
        <v>1628</v>
      </c>
      <c r="G206" s="134" t="s">
        <v>345</v>
      </c>
      <c r="H206" s="135">
        <v>4</v>
      </c>
      <c r="I206" s="136"/>
      <c r="J206" s="137">
        <f t="shared" si="20"/>
        <v>0</v>
      </c>
      <c r="K206" s="133" t="s">
        <v>19</v>
      </c>
      <c r="L206" s="32"/>
      <c r="M206" s="138" t="s">
        <v>19</v>
      </c>
      <c r="N206" s="139" t="s">
        <v>47</v>
      </c>
      <c r="P206" s="140">
        <f t="shared" si="21"/>
        <v>0</v>
      </c>
      <c r="Q206" s="140">
        <v>8.0000000000000007E-5</v>
      </c>
      <c r="R206" s="140">
        <f t="shared" si="22"/>
        <v>3.2000000000000003E-4</v>
      </c>
      <c r="S206" s="140">
        <v>0</v>
      </c>
      <c r="T206" s="141">
        <f t="shared" si="23"/>
        <v>0</v>
      </c>
      <c r="AR206" s="142" t="s">
        <v>261</v>
      </c>
      <c r="AT206" s="142" t="s">
        <v>161</v>
      </c>
      <c r="AU206" s="142" t="s">
        <v>85</v>
      </c>
      <c r="AY206" s="17" t="s">
        <v>159</v>
      </c>
      <c r="BE206" s="143">
        <f t="shared" si="24"/>
        <v>0</v>
      </c>
      <c r="BF206" s="143">
        <f t="shared" si="25"/>
        <v>0</v>
      </c>
      <c r="BG206" s="143">
        <f t="shared" si="26"/>
        <v>0</v>
      </c>
      <c r="BH206" s="143">
        <f t="shared" si="27"/>
        <v>0</v>
      </c>
      <c r="BI206" s="143">
        <f t="shared" si="28"/>
        <v>0</v>
      </c>
      <c r="BJ206" s="17" t="s">
        <v>83</v>
      </c>
      <c r="BK206" s="143">
        <f t="shared" si="29"/>
        <v>0</v>
      </c>
      <c r="BL206" s="17" t="s">
        <v>261</v>
      </c>
      <c r="BM206" s="142" t="s">
        <v>1014</v>
      </c>
    </row>
    <row r="207" spans="2:65" s="1" customFormat="1" ht="16.5" customHeight="1" x14ac:dyDescent="0.2">
      <c r="B207" s="32"/>
      <c r="C207" s="170" t="s">
        <v>618</v>
      </c>
      <c r="D207" s="170" t="s">
        <v>467</v>
      </c>
      <c r="E207" s="171" t="s">
        <v>1629</v>
      </c>
      <c r="F207" s="172" t="s">
        <v>1630</v>
      </c>
      <c r="G207" s="173" t="s">
        <v>1380</v>
      </c>
      <c r="H207" s="174">
        <v>4</v>
      </c>
      <c r="I207" s="175"/>
      <c r="J207" s="176">
        <f t="shared" si="20"/>
        <v>0</v>
      </c>
      <c r="K207" s="172" t="s">
        <v>19</v>
      </c>
      <c r="L207" s="177"/>
      <c r="M207" s="178" t="s">
        <v>19</v>
      </c>
      <c r="N207" s="179" t="s">
        <v>47</v>
      </c>
      <c r="P207" s="140">
        <f t="shared" si="21"/>
        <v>0</v>
      </c>
      <c r="Q207" s="140">
        <v>4.0000000000000001E-3</v>
      </c>
      <c r="R207" s="140">
        <f t="shared" si="22"/>
        <v>1.6E-2</v>
      </c>
      <c r="S207" s="140">
        <v>0</v>
      </c>
      <c r="T207" s="141">
        <f t="shared" si="23"/>
        <v>0</v>
      </c>
      <c r="AR207" s="142" t="s">
        <v>381</v>
      </c>
      <c r="AT207" s="142" t="s">
        <v>467</v>
      </c>
      <c r="AU207" s="142" t="s">
        <v>85</v>
      </c>
      <c r="AY207" s="17" t="s">
        <v>159</v>
      </c>
      <c r="BE207" s="143">
        <f t="shared" si="24"/>
        <v>0</v>
      </c>
      <c r="BF207" s="143">
        <f t="shared" si="25"/>
        <v>0</v>
      </c>
      <c r="BG207" s="143">
        <f t="shared" si="26"/>
        <v>0</v>
      </c>
      <c r="BH207" s="143">
        <f t="shared" si="27"/>
        <v>0</v>
      </c>
      <c r="BI207" s="143">
        <f t="shared" si="28"/>
        <v>0</v>
      </c>
      <c r="BJ207" s="17" t="s">
        <v>83</v>
      </c>
      <c r="BK207" s="143">
        <f t="shared" si="29"/>
        <v>0</v>
      </c>
      <c r="BL207" s="17" t="s">
        <v>261</v>
      </c>
      <c r="BM207" s="142" t="s">
        <v>1022</v>
      </c>
    </row>
    <row r="208" spans="2:65" s="1" customFormat="1" ht="16.5" customHeight="1" x14ac:dyDescent="0.2">
      <c r="B208" s="32"/>
      <c r="C208" s="131" t="s">
        <v>623</v>
      </c>
      <c r="D208" s="131" t="s">
        <v>161</v>
      </c>
      <c r="E208" s="132" t="s">
        <v>1631</v>
      </c>
      <c r="F208" s="133" t="s">
        <v>1632</v>
      </c>
      <c r="G208" s="134" t="s">
        <v>345</v>
      </c>
      <c r="H208" s="135">
        <v>4</v>
      </c>
      <c r="I208" s="136"/>
      <c r="J208" s="137">
        <f t="shared" si="20"/>
        <v>0</v>
      </c>
      <c r="K208" s="133" t="s">
        <v>19</v>
      </c>
      <c r="L208" s="32"/>
      <c r="M208" s="138" t="s">
        <v>19</v>
      </c>
      <c r="N208" s="139" t="s">
        <v>47</v>
      </c>
      <c r="P208" s="140">
        <f t="shared" si="21"/>
        <v>0</v>
      </c>
      <c r="Q208" s="140">
        <v>8.0000000000000007E-5</v>
      </c>
      <c r="R208" s="140">
        <f t="shared" si="22"/>
        <v>3.2000000000000003E-4</v>
      </c>
      <c r="S208" s="140">
        <v>0</v>
      </c>
      <c r="T208" s="141">
        <f t="shared" si="23"/>
        <v>0</v>
      </c>
      <c r="AR208" s="142" t="s">
        <v>261</v>
      </c>
      <c r="AT208" s="142" t="s">
        <v>161</v>
      </c>
      <c r="AU208" s="142" t="s">
        <v>85</v>
      </c>
      <c r="AY208" s="17" t="s">
        <v>159</v>
      </c>
      <c r="BE208" s="143">
        <f t="shared" si="24"/>
        <v>0</v>
      </c>
      <c r="BF208" s="143">
        <f t="shared" si="25"/>
        <v>0</v>
      </c>
      <c r="BG208" s="143">
        <f t="shared" si="26"/>
        <v>0</v>
      </c>
      <c r="BH208" s="143">
        <f t="shared" si="27"/>
        <v>0</v>
      </c>
      <c r="BI208" s="143">
        <f t="shared" si="28"/>
        <v>0</v>
      </c>
      <c r="BJ208" s="17" t="s">
        <v>83</v>
      </c>
      <c r="BK208" s="143">
        <f t="shared" si="29"/>
        <v>0</v>
      </c>
      <c r="BL208" s="17" t="s">
        <v>261</v>
      </c>
      <c r="BM208" s="142" t="s">
        <v>1032</v>
      </c>
    </row>
    <row r="209" spans="2:65" s="1" customFormat="1" ht="16.5" customHeight="1" x14ac:dyDescent="0.2">
      <c r="B209" s="32"/>
      <c r="C209" s="170" t="s">
        <v>628</v>
      </c>
      <c r="D209" s="170" t="s">
        <v>467</v>
      </c>
      <c r="E209" s="171" t="s">
        <v>1633</v>
      </c>
      <c r="F209" s="172" t="s">
        <v>1634</v>
      </c>
      <c r="G209" s="173" t="s">
        <v>1380</v>
      </c>
      <c r="H209" s="174">
        <v>4</v>
      </c>
      <c r="I209" s="175"/>
      <c r="J209" s="176">
        <f t="shared" si="20"/>
        <v>0</v>
      </c>
      <c r="K209" s="172" t="s">
        <v>19</v>
      </c>
      <c r="L209" s="177"/>
      <c r="M209" s="178" t="s">
        <v>19</v>
      </c>
      <c r="N209" s="179" t="s">
        <v>47</v>
      </c>
      <c r="P209" s="140">
        <f t="shared" si="21"/>
        <v>0</v>
      </c>
      <c r="Q209" s="140">
        <v>4.0000000000000001E-3</v>
      </c>
      <c r="R209" s="140">
        <f t="shared" si="22"/>
        <v>1.6E-2</v>
      </c>
      <c r="S209" s="140">
        <v>0</v>
      </c>
      <c r="T209" s="141">
        <f t="shared" si="23"/>
        <v>0</v>
      </c>
      <c r="AR209" s="142" t="s">
        <v>381</v>
      </c>
      <c r="AT209" s="142" t="s">
        <v>467</v>
      </c>
      <c r="AU209" s="142" t="s">
        <v>85</v>
      </c>
      <c r="AY209" s="17" t="s">
        <v>159</v>
      </c>
      <c r="BE209" s="143">
        <f t="shared" si="24"/>
        <v>0</v>
      </c>
      <c r="BF209" s="143">
        <f t="shared" si="25"/>
        <v>0</v>
      </c>
      <c r="BG209" s="143">
        <f t="shared" si="26"/>
        <v>0</v>
      </c>
      <c r="BH209" s="143">
        <f t="shared" si="27"/>
        <v>0</v>
      </c>
      <c r="BI209" s="143">
        <f t="shared" si="28"/>
        <v>0</v>
      </c>
      <c r="BJ209" s="17" t="s">
        <v>83</v>
      </c>
      <c r="BK209" s="143">
        <f t="shared" si="29"/>
        <v>0</v>
      </c>
      <c r="BL209" s="17" t="s">
        <v>261</v>
      </c>
      <c r="BM209" s="142" t="s">
        <v>1041</v>
      </c>
    </row>
    <row r="210" spans="2:65" s="1" customFormat="1" ht="16.5" customHeight="1" x14ac:dyDescent="0.2">
      <c r="B210" s="32"/>
      <c r="C210" s="131" t="s">
        <v>633</v>
      </c>
      <c r="D210" s="131" t="s">
        <v>161</v>
      </c>
      <c r="E210" s="132" t="s">
        <v>1635</v>
      </c>
      <c r="F210" s="133" t="s">
        <v>1636</v>
      </c>
      <c r="G210" s="134" t="s">
        <v>345</v>
      </c>
      <c r="H210" s="135">
        <v>7</v>
      </c>
      <c r="I210" s="136"/>
      <c r="J210" s="137">
        <f t="shared" si="20"/>
        <v>0</v>
      </c>
      <c r="K210" s="133" t="s">
        <v>19</v>
      </c>
      <c r="L210" s="32"/>
      <c r="M210" s="138" t="s">
        <v>19</v>
      </c>
      <c r="N210" s="139" t="s">
        <v>47</v>
      </c>
      <c r="P210" s="140">
        <f t="shared" si="21"/>
        <v>0</v>
      </c>
      <c r="Q210" s="140">
        <v>1.3999999999999999E-4</v>
      </c>
      <c r="R210" s="140">
        <f t="shared" si="22"/>
        <v>9.7999999999999997E-4</v>
      </c>
      <c r="S210" s="140">
        <v>0</v>
      </c>
      <c r="T210" s="141">
        <f t="shared" si="23"/>
        <v>0</v>
      </c>
      <c r="AR210" s="142" t="s">
        <v>261</v>
      </c>
      <c r="AT210" s="142" t="s">
        <v>161</v>
      </c>
      <c r="AU210" s="142" t="s">
        <v>85</v>
      </c>
      <c r="AY210" s="17" t="s">
        <v>159</v>
      </c>
      <c r="BE210" s="143">
        <f t="shared" si="24"/>
        <v>0</v>
      </c>
      <c r="BF210" s="143">
        <f t="shared" si="25"/>
        <v>0</v>
      </c>
      <c r="BG210" s="143">
        <f t="shared" si="26"/>
        <v>0</v>
      </c>
      <c r="BH210" s="143">
        <f t="shared" si="27"/>
        <v>0</v>
      </c>
      <c r="BI210" s="143">
        <f t="shared" si="28"/>
        <v>0</v>
      </c>
      <c r="BJ210" s="17" t="s">
        <v>83</v>
      </c>
      <c r="BK210" s="143">
        <f t="shared" si="29"/>
        <v>0</v>
      </c>
      <c r="BL210" s="17" t="s">
        <v>261</v>
      </c>
      <c r="BM210" s="142" t="s">
        <v>1050</v>
      </c>
    </row>
    <row r="211" spans="2:65" s="13" customFormat="1" x14ac:dyDescent="0.2">
      <c r="B211" s="155"/>
      <c r="D211" s="149" t="s">
        <v>175</v>
      </c>
      <c r="E211" s="156" t="s">
        <v>19</v>
      </c>
      <c r="F211" s="157" t="s">
        <v>1637</v>
      </c>
      <c r="H211" s="158">
        <v>7</v>
      </c>
      <c r="I211" s="159"/>
      <c r="L211" s="155"/>
      <c r="M211" s="160"/>
      <c r="T211" s="161"/>
      <c r="AT211" s="156" t="s">
        <v>175</v>
      </c>
      <c r="AU211" s="156" t="s">
        <v>85</v>
      </c>
      <c r="AV211" s="13" t="s">
        <v>85</v>
      </c>
      <c r="AW211" s="13" t="s">
        <v>36</v>
      </c>
      <c r="AX211" s="13" t="s">
        <v>76</v>
      </c>
      <c r="AY211" s="156" t="s">
        <v>159</v>
      </c>
    </row>
    <row r="212" spans="2:65" s="14" customFormat="1" x14ac:dyDescent="0.2">
      <c r="B212" s="162"/>
      <c r="D212" s="149" t="s">
        <v>175</v>
      </c>
      <c r="E212" s="163" t="s">
        <v>19</v>
      </c>
      <c r="F212" s="164" t="s">
        <v>179</v>
      </c>
      <c r="H212" s="165">
        <v>7</v>
      </c>
      <c r="I212" s="166"/>
      <c r="L212" s="162"/>
      <c r="M212" s="167"/>
      <c r="T212" s="168"/>
      <c r="AT212" s="163" t="s">
        <v>175</v>
      </c>
      <c r="AU212" s="163" t="s">
        <v>85</v>
      </c>
      <c r="AV212" s="14" t="s">
        <v>166</v>
      </c>
      <c r="AW212" s="14" t="s">
        <v>36</v>
      </c>
      <c r="AX212" s="14" t="s">
        <v>83</v>
      </c>
      <c r="AY212" s="163" t="s">
        <v>159</v>
      </c>
    </row>
    <row r="213" spans="2:65" s="1" customFormat="1" ht="16.5" customHeight="1" x14ac:dyDescent="0.2">
      <c r="B213" s="32"/>
      <c r="C213" s="170" t="s">
        <v>639</v>
      </c>
      <c r="D213" s="170" t="s">
        <v>467</v>
      </c>
      <c r="E213" s="171" t="s">
        <v>1638</v>
      </c>
      <c r="F213" s="172" t="s">
        <v>1639</v>
      </c>
      <c r="G213" s="173" t="s">
        <v>1380</v>
      </c>
      <c r="H213" s="174">
        <v>3</v>
      </c>
      <c r="I213" s="175"/>
      <c r="J213" s="176">
        <f t="shared" ref="J213:J221" si="30">ROUND(I213*H213,2)</f>
        <v>0</v>
      </c>
      <c r="K213" s="172" t="s">
        <v>19</v>
      </c>
      <c r="L213" s="177"/>
      <c r="M213" s="178" t="s">
        <v>19</v>
      </c>
      <c r="N213" s="179" t="s">
        <v>47</v>
      </c>
      <c r="P213" s="140">
        <f t="shared" ref="P213:P221" si="31">O213*H213</f>
        <v>0</v>
      </c>
      <c r="Q213" s="140">
        <v>1.5E-3</v>
      </c>
      <c r="R213" s="140">
        <f t="shared" ref="R213:R221" si="32">Q213*H213</f>
        <v>4.5000000000000005E-3</v>
      </c>
      <c r="S213" s="140">
        <v>0</v>
      </c>
      <c r="T213" s="141">
        <f t="shared" ref="T213:T221" si="33">S213*H213</f>
        <v>0</v>
      </c>
      <c r="AR213" s="142" t="s">
        <v>381</v>
      </c>
      <c r="AT213" s="142" t="s">
        <v>467</v>
      </c>
      <c r="AU213" s="142" t="s">
        <v>85</v>
      </c>
      <c r="AY213" s="17" t="s">
        <v>159</v>
      </c>
      <c r="BE213" s="143">
        <f t="shared" ref="BE213:BE221" si="34">IF(N213="základní",J213,0)</f>
        <v>0</v>
      </c>
      <c r="BF213" s="143">
        <f t="shared" ref="BF213:BF221" si="35">IF(N213="snížená",J213,0)</f>
        <v>0</v>
      </c>
      <c r="BG213" s="143">
        <f t="shared" ref="BG213:BG221" si="36">IF(N213="zákl. přenesená",J213,0)</f>
        <v>0</v>
      </c>
      <c r="BH213" s="143">
        <f t="shared" ref="BH213:BH221" si="37">IF(N213="sníž. přenesená",J213,0)</f>
        <v>0</v>
      </c>
      <c r="BI213" s="143">
        <f t="shared" ref="BI213:BI221" si="38">IF(N213="nulová",J213,0)</f>
        <v>0</v>
      </c>
      <c r="BJ213" s="17" t="s">
        <v>83</v>
      </c>
      <c r="BK213" s="143">
        <f t="shared" ref="BK213:BK221" si="39">ROUND(I213*H213,2)</f>
        <v>0</v>
      </c>
      <c r="BL213" s="17" t="s">
        <v>261</v>
      </c>
      <c r="BM213" s="142" t="s">
        <v>1061</v>
      </c>
    </row>
    <row r="214" spans="2:65" s="1" customFormat="1" ht="16.5" customHeight="1" x14ac:dyDescent="0.2">
      <c r="B214" s="32"/>
      <c r="C214" s="170" t="s">
        <v>644</v>
      </c>
      <c r="D214" s="170" t="s">
        <v>467</v>
      </c>
      <c r="E214" s="171" t="s">
        <v>1640</v>
      </c>
      <c r="F214" s="172" t="s">
        <v>1641</v>
      </c>
      <c r="G214" s="173" t="s">
        <v>1380</v>
      </c>
      <c r="H214" s="174">
        <v>1</v>
      </c>
      <c r="I214" s="175"/>
      <c r="J214" s="176">
        <f t="shared" si="30"/>
        <v>0</v>
      </c>
      <c r="K214" s="172" t="s">
        <v>19</v>
      </c>
      <c r="L214" s="177"/>
      <c r="M214" s="178" t="s">
        <v>19</v>
      </c>
      <c r="N214" s="179" t="s">
        <v>47</v>
      </c>
      <c r="P214" s="140">
        <f t="shared" si="31"/>
        <v>0</v>
      </c>
      <c r="Q214" s="140">
        <v>1.1000000000000001E-3</v>
      </c>
      <c r="R214" s="140">
        <f t="shared" si="32"/>
        <v>1.1000000000000001E-3</v>
      </c>
      <c r="S214" s="140">
        <v>0</v>
      </c>
      <c r="T214" s="141">
        <f t="shared" si="33"/>
        <v>0</v>
      </c>
      <c r="AR214" s="142" t="s">
        <v>381</v>
      </c>
      <c r="AT214" s="142" t="s">
        <v>467</v>
      </c>
      <c r="AU214" s="142" t="s">
        <v>85</v>
      </c>
      <c r="AY214" s="17" t="s">
        <v>159</v>
      </c>
      <c r="BE214" s="143">
        <f t="shared" si="34"/>
        <v>0</v>
      </c>
      <c r="BF214" s="143">
        <f t="shared" si="35"/>
        <v>0</v>
      </c>
      <c r="BG214" s="143">
        <f t="shared" si="36"/>
        <v>0</v>
      </c>
      <c r="BH214" s="143">
        <f t="shared" si="37"/>
        <v>0</v>
      </c>
      <c r="BI214" s="143">
        <f t="shared" si="38"/>
        <v>0</v>
      </c>
      <c r="BJ214" s="17" t="s">
        <v>83</v>
      </c>
      <c r="BK214" s="143">
        <f t="shared" si="39"/>
        <v>0</v>
      </c>
      <c r="BL214" s="17" t="s">
        <v>261</v>
      </c>
      <c r="BM214" s="142" t="s">
        <v>1071</v>
      </c>
    </row>
    <row r="215" spans="2:65" s="1" customFormat="1" ht="16.5" customHeight="1" x14ac:dyDescent="0.2">
      <c r="B215" s="32"/>
      <c r="C215" s="170" t="s">
        <v>653</v>
      </c>
      <c r="D215" s="170" t="s">
        <v>467</v>
      </c>
      <c r="E215" s="171" t="s">
        <v>1642</v>
      </c>
      <c r="F215" s="172" t="s">
        <v>1643</v>
      </c>
      <c r="G215" s="173" t="s">
        <v>1380</v>
      </c>
      <c r="H215" s="174">
        <v>1</v>
      </c>
      <c r="I215" s="175"/>
      <c r="J215" s="176">
        <f t="shared" si="30"/>
        <v>0</v>
      </c>
      <c r="K215" s="172" t="s">
        <v>19</v>
      </c>
      <c r="L215" s="177"/>
      <c r="M215" s="178" t="s">
        <v>19</v>
      </c>
      <c r="N215" s="179" t="s">
        <v>47</v>
      </c>
      <c r="P215" s="140">
        <f t="shared" si="31"/>
        <v>0</v>
      </c>
      <c r="Q215" s="140">
        <v>2E-3</v>
      </c>
      <c r="R215" s="140">
        <f t="shared" si="32"/>
        <v>2E-3</v>
      </c>
      <c r="S215" s="140">
        <v>0</v>
      </c>
      <c r="T215" s="141">
        <f t="shared" si="33"/>
        <v>0</v>
      </c>
      <c r="AR215" s="142" t="s">
        <v>381</v>
      </c>
      <c r="AT215" s="142" t="s">
        <v>467</v>
      </c>
      <c r="AU215" s="142" t="s">
        <v>85</v>
      </c>
      <c r="AY215" s="17" t="s">
        <v>159</v>
      </c>
      <c r="BE215" s="143">
        <f t="shared" si="34"/>
        <v>0</v>
      </c>
      <c r="BF215" s="143">
        <f t="shared" si="35"/>
        <v>0</v>
      </c>
      <c r="BG215" s="143">
        <f t="shared" si="36"/>
        <v>0</v>
      </c>
      <c r="BH215" s="143">
        <f t="shared" si="37"/>
        <v>0</v>
      </c>
      <c r="BI215" s="143">
        <f t="shared" si="38"/>
        <v>0</v>
      </c>
      <c r="BJ215" s="17" t="s">
        <v>83</v>
      </c>
      <c r="BK215" s="143">
        <f t="shared" si="39"/>
        <v>0</v>
      </c>
      <c r="BL215" s="17" t="s">
        <v>261</v>
      </c>
      <c r="BM215" s="142" t="s">
        <v>1080</v>
      </c>
    </row>
    <row r="216" spans="2:65" s="1" customFormat="1" ht="16.5" customHeight="1" x14ac:dyDescent="0.2">
      <c r="B216" s="32"/>
      <c r="C216" s="170" t="s">
        <v>659</v>
      </c>
      <c r="D216" s="170" t="s">
        <v>467</v>
      </c>
      <c r="E216" s="171" t="s">
        <v>1644</v>
      </c>
      <c r="F216" s="172" t="s">
        <v>1645</v>
      </c>
      <c r="G216" s="173" t="s">
        <v>1380</v>
      </c>
      <c r="H216" s="174">
        <v>1</v>
      </c>
      <c r="I216" s="175"/>
      <c r="J216" s="176">
        <f t="shared" si="30"/>
        <v>0</v>
      </c>
      <c r="K216" s="172" t="s">
        <v>19</v>
      </c>
      <c r="L216" s="177"/>
      <c r="M216" s="178" t="s">
        <v>19</v>
      </c>
      <c r="N216" s="179" t="s">
        <v>47</v>
      </c>
      <c r="P216" s="140">
        <f t="shared" si="31"/>
        <v>0</v>
      </c>
      <c r="Q216" s="140">
        <v>1E-3</v>
      </c>
      <c r="R216" s="140">
        <f t="shared" si="32"/>
        <v>1E-3</v>
      </c>
      <c r="S216" s="140">
        <v>0</v>
      </c>
      <c r="T216" s="141">
        <f t="shared" si="33"/>
        <v>0</v>
      </c>
      <c r="AR216" s="142" t="s">
        <v>381</v>
      </c>
      <c r="AT216" s="142" t="s">
        <v>467</v>
      </c>
      <c r="AU216" s="142" t="s">
        <v>85</v>
      </c>
      <c r="AY216" s="17" t="s">
        <v>159</v>
      </c>
      <c r="BE216" s="143">
        <f t="shared" si="34"/>
        <v>0</v>
      </c>
      <c r="BF216" s="143">
        <f t="shared" si="35"/>
        <v>0</v>
      </c>
      <c r="BG216" s="143">
        <f t="shared" si="36"/>
        <v>0</v>
      </c>
      <c r="BH216" s="143">
        <f t="shared" si="37"/>
        <v>0</v>
      </c>
      <c r="BI216" s="143">
        <f t="shared" si="38"/>
        <v>0</v>
      </c>
      <c r="BJ216" s="17" t="s">
        <v>83</v>
      </c>
      <c r="BK216" s="143">
        <f t="shared" si="39"/>
        <v>0</v>
      </c>
      <c r="BL216" s="17" t="s">
        <v>261</v>
      </c>
      <c r="BM216" s="142" t="s">
        <v>1088</v>
      </c>
    </row>
    <row r="217" spans="2:65" s="1" customFormat="1" ht="16.5" customHeight="1" x14ac:dyDescent="0.2">
      <c r="B217" s="32"/>
      <c r="C217" s="170" t="s">
        <v>665</v>
      </c>
      <c r="D217" s="170" t="s">
        <v>467</v>
      </c>
      <c r="E217" s="171" t="s">
        <v>1646</v>
      </c>
      <c r="F217" s="172" t="s">
        <v>1647</v>
      </c>
      <c r="G217" s="173" t="s">
        <v>1380</v>
      </c>
      <c r="H217" s="174">
        <v>1</v>
      </c>
      <c r="I217" s="175"/>
      <c r="J217" s="176">
        <f t="shared" si="30"/>
        <v>0</v>
      </c>
      <c r="K217" s="172" t="s">
        <v>19</v>
      </c>
      <c r="L217" s="177"/>
      <c r="M217" s="178" t="s">
        <v>19</v>
      </c>
      <c r="N217" s="179" t="s">
        <v>47</v>
      </c>
      <c r="P217" s="140">
        <f t="shared" si="31"/>
        <v>0</v>
      </c>
      <c r="Q217" s="140">
        <v>1E-3</v>
      </c>
      <c r="R217" s="140">
        <f t="shared" si="32"/>
        <v>1E-3</v>
      </c>
      <c r="S217" s="140">
        <v>0</v>
      </c>
      <c r="T217" s="141">
        <f t="shared" si="33"/>
        <v>0</v>
      </c>
      <c r="AR217" s="142" t="s">
        <v>381</v>
      </c>
      <c r="AT217" s="142" t="s">
        <v>467</v>
      </c>
      <c r="AU217" s="142" t="s">
        <v>85</v>
      </c>
      <c r="AY217" s="17" t="s">
        <v>159</v>
      </c>
      <c r="BE217" s="143">
        <f t="shared" si="34"/>
        <v>0</v>
      </c>
      <c r="BF217" s="143">
        <f t="shared" si="35"/>
        <v>0</v>
      </c>
      <c r="BG217" s="143">
        <f t="shared" si="36"/>
        <v>0</v>
      </c>
      <c r="BH217" s="143">
        <f t="shared" si="37"/>
        <v>0</v>
      </c>
      <c r="BI217" s="143">
        <f t="shared" si="38"/>
        <v>0</v>
      </c>
      <c r="BJ217" s="17" t="s">
        <v>83</v>
      </c>
      <c r="BK217" s="143">
        <f t="shared" si="39"/>
        <v>0</v>
      </c>
      <c r="BL217" s="17" t="s">
        <v>261</v>
      </c>
      <c r="BM217" s="142" t="s">
        <v>1097</v>
      </c>
    </row>
    <row r="218" spans="2:65" s="1" customFormat="1" ht="16.5" customHeight="1" x14ac:dyDescent="0.2">
      <c r="B218" s="32"/>
      <c r="C218" s="131" t="s">
        <v>671</v>
      </c>
      <c r="D218" s="131" t="s">
        <v>161</v>
      </c>
      <c r="E218" s="132" t="s">
        <v>1648</v>
      </c>
      <c r="F218" s="133" t="s">
        <v>1649</v>
      </c>
      <c r="G218" s="134" t="s">
        <v>345</v>
      </c>
      <c r="H218" s="135">
        <v>2</v>
      </c>
      <c r="I218" s="136"/>
      <c r="J218" s="137">
        <f t="shared" si="30"/>
        <v>0</v>
      </c>
      <c r="K218" s="133" t="s">
        <v>19</v>
      </c>
      <c r="L218" s="32"/>
      <c r="M218" s="138" t="s">
        <v>19</v>
      </c>
      <c r="N218" s="139" t="s">
        <v>47</v>
      </c>
      <c r="P218" s="140">
        <f t="shared" si="31"/>
        <v>0</v>
      </c>
      <c r="Q218" s="140">
        <v>4.0000000000000003E-5</v>
      </c>
      <c r="R218" s="140">
        <f t="shared" si="32"/>
        <v>8.0000000000000007E-5</v>
      </c>
      <c r="S218" s="140">
        <v>0</v>
      </c>
      <c r="T218" s="141">
        <f t="shared" si="33"/>
        <v>0</v>
      </c>
      <c r="AR218" s="142" t="s">
        <v>261</v>
      </c>
      <c r="AT218" s="142" t="s">
        <v>161</v>
      </c>
      <c r="AU218" s="142" t="s">
        <v>85</v>
      </c>
      <c r="AY218" s="17" t="s">
        <v>159</v>
      </c>
      <c r="BE218" s="143">
        <f t="shared" si="34"/>
        <v>0</v>
      </c>
      <c r="BF218" s="143">
        <f t="shared" si="35"/>
        <v>0</v>
      </c>
      <c r="BG218" s="143">
        <f t="shared" si="36"/>
        <v>0</v>
      </c>
      <c r="BH218" s="143">
        <f t="shared" si="37"/>
        <v>0</v>
      </c>
      <c r="BI218" s="143">
        <f t="shared" si="38"/>
        <v>0</v>
      </c>
      <c r="BJ218" s="17" t="s">
        <v>83</v>
      </c>
      <c r="BK218" s="143">
        <f t="shared" si="39"/>
        <v>0</v>
      </c>
      <c r="BL218" s="17" t="s">
        <v>261</v>
      </c>
      <c r="BM218" s="142" t="s">
        <v>1106</v>
      </c>
    </row>
    <row r="219" spans="2:65" s="1" customFormat="1" ht="16.5" customHeight="1" x14ac:dyDescent="0.2">
      <c r="B219" s="32"/>
      <c r="C219" s="170" t="s">
        <v>687</v>
      </c>
      <c r="D219" s="170" t="s">
        <v>467</v>
      </c>
      <c r="E219" s="171" t="s">
        <v>1650</v>
      </c>
      <c r="F219" s="172" t="s">
        <v>1651</v>
      </c>
      <c r="G219" s="173" t="s">
        <v>1380</v>
      </c>
      <c r="H219" s="174">
        <v>1</v>
      </c>
      <c r="I219" s="175"/>
      <c r="J219" s="176">
        <f t="shared" si="30"/>
        <v>0</v>
      </c>
      <c r="K219" s="172" t="s">
        <v>19</v>
      </c>
      <c r="L219" s="177"/>
      <c r="M219" s="178" t="s">
        <v>19</v>
      </c>
      <c r="N219" s="179" t="s">
        <v>47</v>
      </c>
      <c r="P219" s="140">
        <f t="shared" si="31"/>
        <v>0</v>
      </c>
      <c r="Q219" s="140">
        <v>5.9999999999999995E-4</v>
      </c>
      <c r="R219" s="140">
        <f t="shared" si="32"/>
        <v>5.9999999999999995E-4</v>
      </c>
      <c r="S219" s="140">
        <v>0</v>
      </c>
      <c r="T219" s="141">
        <f t="shared" si="33"/>
        <v>0</v>
      </c>
      <c r="AR219" s="142" t="s">
        <v>381</v>
      </c>
      <c r="AT219" s="142" t="s">
        <v>467</v>
      </c>
      <c r="AU219" s="142" t="s">
        <v>85</v>
      </c>
      <c r="AY219" s="17" t="s">
        <v>159</v>
      </c>
      <c r="BE219" s="143">
        <f t="shared" si="34"/>
        <v>0</v>
      </c>
      <c r="BF219" s="143">
        <f t="shared" si="35"/>
        <v>0</v>
      </c>
      <c r="BG219" s="143">
        <f t="shared" si="36"/>
        <v>0</v>
      </c>
      <c r="BH219" s="143">
        <f t="shared" si="37"/>
        <v>0</v>
      </c>
      <c r="BI219" s="143">
        <f t="shared" si="38"/>
        <v>0</v>
      </c>
      <c r="BJ219" s="17" t="s">
        <v>83</v>
      </c>
      <c r="BK219" s="143">
        <f t="shared" si="39"/>
        <v>0</v>
      </c>
      <c r="BL219" s="17" t="s">
        <v>261</v>
      </c>
      <c r="BM219" s="142" t="s">
        <v>1114</v>
      </c>
    </row>
    <row r="220" spans="2:65" s="1" customFormat="1" ht="16.5" customHeight="1" x14ac:dyDescent="0.2">
      <c r="B220" s="32"/>
      <c r="C220" s="170" t="s">
        <v>695</v>
      </c>
      <c r="D220" s="170" t="s">
        <v>467</v>
      </c>
      <c r="E220" s="171" t="s">
        <v>1652</v>
      </c>
      <c r="F220" s="172" t="s">
        <v>1653</v>
      </c>
      <c r="G220" s="173" t="s">
        <v>1380</v>
      </c>
      <c r="H220" s="174">
        <v>1</v>
      </c>
      <c r="I220" s="175"/>
      <c r="J220" s="176">
        <f t="shared" si="30"/>
        <v>0</v>
      </c>
      <c r="K220" s="172" t="s">
        <v>19</v>
      </c>
      <c r="L220" s="177"/>
      <c r="M220" s="178" t="s">
        <v>19</v>
      </c>
      <c r="N220" s="179" t="s">
        <v>47</v>
      </c>
      <c r="P220" s="140">
        <f t="shared" si="31"/>
        <v>0</v>
      </c>
      <c r="Q220" s="140">
        <v>2E-3</v>
      </c>
      <c r="R220" s="140">
        <f t="shared" si="32"/>
        <v>2E-3</v>
      </c>
      <c r="S220" s="140">
        <v>0</v>
      </c>
      <c r="T220" s="141">
        <f t="shared" si="33"/>
        <v>0</v>
      </c>
      <c r="AR220" s="142" t="s">
        <v>381</v>
      </c>
      <c r="AT220" s="142" t="s">
        <v>467</v>
      </c>
      <c r="AU220" s="142" t="s">
        <v>85</v>
      </c>
      <c r="AY220" s="17" t="s">
        <v>159</v>
      </c>
      <c r="BE220" s="143">
        <f t="shared" si="34"/>
        <v>0</v>
      </c>
      <c r="BF220" s="143">
        <f t="shared" si="35"/>
        <v>0</v>
      </c>
      <c r="BG220" s="143">
        <f t="shared" si="36"/>
        <v>0</v>
      </c>
      <c r="BH220" s="143">
        <f t="shared" si="37"/>
        <v>0</v>
      </c>
      <c r="BI220" s="143">
        <f t="shared" si="38"/>
        <v>0</v>
      </c>
      <c r="BJ220" s="17" t="s">
        <v>83</v>
      </c>
      <c r="BK220" s="143">
        <f t="shared" si="39"/>
        <v>0</v>
      </c>
      <c r="BL220" s="17" t="s">
        <v>261</v>
      </c>
      <c r="BM220" s="142" t="s">
        <v>1125</v>
      </c>
    </row>
    <row r="221" spans="2:65" s="1" customFormat="1" ht="16.5" customHeight="1" x14ac:dyDescent="0.2">
      <c r="B221" s="32"/>
      <c r="C221" s="131" t="s">
        <v>703</v>
      </c>
      <c r="D221" s="131" t="s">
        <v>161</v>
      </c>
      <c r="E221" s="132" t="s">
        <v>1597</v>
      </c>
      <c r="F221" s="133" t="s">
        <v>1598</v>
      </c>
      <c r="G221" s="134" t="s">
        <v>384</v>
      </c>
      <c r="H221" s="135">
        <v>90</v>
      </c>
      <c r="I221" s="136"/>
      <c r="J221" s="137">
        <f t="shared" si="30"/>
        <v>0</v>
      </c>
      <c r="K221" s="133" t="s">
        <v>19</v>
      </c>
      <c r="L221" s="32"/>
      <c r="M221" s="138" t="s">
        <v>19</v>
      </c>
      <c r="N221" s="139" t="s">
        <v>47</v>
      </c>
      <c r="P221" s="140">
        <f t="shared" si="31"/>
        <v>0</v>
      </c>
      <c r="Q221" s="140">
        <v>1.026E-2</v>
      </c>
      <c r="R221" s="140">
        <f t="shared" si="32"/>
        <v>0.9234</v>
      </c>
      <c r="S221" s="140">
        <v>0</v>
      </c>
      <c r="T221" s="141">
        <f t="shared" si="33"/>
        <v>0</v>
      </c>
      <c r="AR221" s="142" t="s">
        <v>261</v>
      </c>
      <c r="AT221" s="142" t="s">
        <v>161</v>
      </c>
      <c r="AU221" s="142" t="s">
        <v>85</v>
      </c>
      <c r="AY221" s="17" t="s">
        <v>159</v>
      </c>
      <c r="BE221" s="143">
        <f t="shared" si="34"/>
        <v>0</v>
      </c>
      <c r="BF221" s="143">
        <f t="shared" si="35"/>
        <v>0</v>
      </c>
      <c r="BG221" s="143">
        <f t="shared" si="36"/>
        <v>0</v>
      </c>
      <c r="BH221" s="143">
        <f t="shared" si="37"/>
        <v>0</v>
      </c>
      <c r="BI221" s="143">
        <f t="shared" si="38"/>
        <v>0</v>
      </c>
      <c r="BJ221" s="17" t="s">
        <v>83</v>
      </c>
      <c r="BK221" s="143">
        <f t="shared" si="39"/>
        <v>0</v>
      </c>
      <c r="BL221" s="17" t="s">
        <v>261</v>
      </c>
      <c r="BM221" s="142" t="s">
        <v>1136</v>
      </c>
    </row>
    <row r="222" spans="2:65" s="13" customFormat="1" x14ac:dyDescent="0.2">
      <c r="B222" s="155"/>
      <c r="D222" s="149" t="s">
        <v>175</v>
      </c>
      <c r="E222" s="156" t="s">
        <v>19</v>
      </c>
      <c r="F222" s="157" t="s">
        <v>1654</v>
      </c>
      <c r="H222" s="158">
        <v>90</v>
      </c>
      <c r="I222" s="159"/>
      <c r="L222" s="155"/>
      <c r="M222" s="160"/>
      <c r="T222" s="161"/>
      <c r="AT222" s="156" t="s">
        <v>175</v>
      </c>
      <c r="AU222" s="156" t="s">
        <v>85</v>
      </c>
      <c r="AV222" s="13" t="s">
        <v>85</v>
      </c>
      <c r="AW222" s="13" t="s">
        <v>36</v>
      </c>
      <c r="AX222" s="13" t="s">
        <v>76</v>
      </c>
      <c r="AY222" s="156" t="s">
        <v>159</v>
      </c>
    </row>
    <row r="223" spans="2:65" s="14" customFormat="1" x14ac:dyDescent="0.2">
      <c r="B223" s="162"/>
      <c r="D223" s="149" t="s">
        <v>175</v>
      </c>
      <c r="E223" s="163" t="s">
        <v>19</v>
      </c>
      <c r="F223" s="164" t="s">
        <v>179</v>
      </c>
      <c r="H223" s="165">
        <v>90</v>
      </c>
      <c r="I223" s="166"/>
      <c r="L223" s="162"/>
      <c r="M223" s="167"/>
      <c r="T223" s="168"/>
      <c r="AT223" s="163" t="s">
        <v>175</v>
      </c>
      <c r="AU223" s="163" t="s">
        <v>85</v>
      </c>
      <c r="AV223" s="14" t="s">
        <v>166</v>
      </c>
      <c r="AW223" s="14" t="s">
        <v>36</v>
      </c>
      <c r="AX223" s="14" t="s">
        <v>83</v>
      </c>
      <c r="AY223" s="163" t="s">
        <v>159</v>
      </c>
    </row>
    <row r="224" spans="2:65" s="1" customFormat="1" ht="16.5" customHeight="1" x14ac:dyDescent="0.2">
      <c r="B224" s="32"/>
      <c r="C224" s="131" t="s">
        <v>709</v>
      </c>
      <c r="D224" s="131" t="s">
        <v>161</v>
      </c>
      <c r="E224" s="132" t="s">
        <v>1655</v>
      </c>
      <c r="F224" s="133" t="s">
        <v>1656</v>
      </c>
      <c r="G224" s="134" t="s">
        <v>384</v>
      </c>
      <c r="H224" s="135">
        <v>90</v>
      </c>
      <c r="I224" s="136"/>
      <c r="J224" s="137">
        <f>ROUND(I224*H224,2)</f>
        <v>0</v>
      </c>
      <c r="K224" s="133" t="s">
        <v>19</v>
      </c>
      <c r="L224" s="32"/>
      <c r="M224" s="138" t="s">
        <v>19</v>
      </c>
      <c r="N224" s="139" t="s">
        <v>47</v>
      </c>
      <c r="P224" s="140">
        <f>O224*H224</f>
        <v>0</v>
      </c>
      <c r="Q224" s="140">
        <v>8.9999999999999998E-4</v>
      </c>
      <c r="R224" s="140">
        <f>Q224*H224</f>
        <v>8.1000000000000003E-2</v>
      </c>
      <c r="S224" s="140">
        <v>0</v>
      </c>
      <c r="T224" s="141">
        <f>S224*H224</f>
        <v>0</v>
      </c>
      <c r="AR224" s="142" t="s">
        <v>261</v>
      </c>
      <c r="AT224" s="142" t="s">
        <v>161</v>
      </c>
      <c r="AU224" s="142" t="s">
        <v>85</v>
      </c>
      <c r="AY224" s="17" t="s">
        <v>159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7" t="s">
        <v>83</v>
      </c>
      <c r="BK224" s="143">
        <f>ROUND(I224*H224,2)</f>
        <v>0</v>
      </c>
      <c r="BL224" s="17" t="s">
        <v>261</v>
      </c>
      <c r="BM224" s="142" t="s">
        <v>1145</v>
      </c>
    </row>
    <row r="225" spans="2:65" s="1" customFormat="1" ht="16.5" customHeight="1" x14ac:dyDescent="0.2">
      <c r="B225" s="32"/>
      <c r="C225" s="131" t="s">
        <v>716</v>
      </c>
      <c r="D225" s="131" t="s">
        <v>161</v>
      </c>
      <c r="E225" s="132" t="s">
        <v>1657</v>
      </c>
      <c r="F225" s="133" t="s">
        <v>1658</v>
      </c>
      <c r="G225" s="134" t="s">
        <v>210</v>
      </c>
      <c r="H225" s="135">
        <v>0.63800000000000001</v>
      </c>
      <c r="I225" s="136"/>
      <c r="J225" s="137">
        <f>ROUND(I225*H225,2)</f>
        <v>0</v>
      </c>
      <c r="K225" s="133" t="s">
        <v>19</v>
      </c>
      <c r="L225" s="32"/>
      <c r="M225" s="138" t="s">
        <v>19</v>
      </c>
      <c r="N225" s="139" t="s">
        <v>47</v>
      </c>
      <c r="P225" s="140">
        <f>O225*H225</f>
        <v>0</v>
      </c>
      <c r="Q225" s="140">
        <v>0</v>
      </c>
      <c r="R225" s="140">
        <f>Q225*H225</f>
        <v>0</v>
      </c>
      <c r="S225" s="140">
        <v>0</v>
      </c>
      <c r="T225" s="141">
        <f>S225*H225</f>
        <v>0</v>
      </c>
      <c r="AR225" s="142" t="s">
        <v>261</v>
      </c>
      <c r="AT225" s="142" t="s">
        <v>161</v>
      </c>
      <c r="AU225" s="142" t="s">
        <v>85</v>
      </c>
      <c r="AY225" s="17" t="s">
        <v>159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7" t="s">
        <v>83</v>
      </c>
      <c r="BK225" s="143">
        <f>ROUND(I225*H225,2)</f>
        <v>0</v>
      </c>
      <c r="BL225" s="17" t="s">
        <v>261</v>
      </c>
      <c r="BM225" s="142" t="s">
        <v>1159</v>
      </c>
    </row>
    <row r="226" spans="2:65" s="11" customFormat="1" ht="22.95" customHeight="1" x14ac:dyDescent="0.25">
      <c r="B226" s="119"/>
      <c r="D226" s="120" t="s">
        <v>75</v>
      </c>
      <c r="E226" s="129" t="s">
        <v>1659</v>
      </c>
      <c r="F226" s="129" t="s">
        <v>1660</v>
      </c>
      <c r="I226" s="122"/>
      <c r="J226" s="130">
        <f>BK226</f>
        <v>0</v>
      </c>
      <c r="L226" s="119"/>
      <c r="M226" s="124"/>
      <c r="P226" s="125">
        <f>SUM(P227:P234)</f>
        <v>0</v>
      </c>
      <c r="R226" s="125">
        <f>SUM(R227:R234)</f>
        <v>0.10620000000000002</v>
      </c>
      <c r="T226" s="126">
        <f>SUM(T227:T234)</f>
        <v>0</v>
      </c>
      <c r="AR226" s="120" t="s">
        <v>85</v>
      </c>
      <c r="AT226" s="127" t="s">
        <v>75</v>
      </c>
      <c r="AU226" s="127" t="s">
        <v>83</v>
      </c>
      <c r="AY226" s="120" t="s">
        <v>159</v>
      </c>
      <c r="BK226" s="128">
        <f>SUM(BK227:BK234)</f>
        <v>0</v>
      </c>
    </row>
    <row r="227" spans="2:65" s="1" customFormat="1" ht="16.5" customHeight="1" x14ac:dyDescent="0.2">
      <c r="B227" s="32"/>
      <c r="C227" s="131" t="s">
        <v>724</v>
      </c>
      <c r="D227" s="131" t="s">
        <v>161</v>
      </c>
      <c r="E227" s="132" t="s">
        <v>1661</v>
      </c>
      <c r="F227" s="133" t="s">
        <v>1662</v>
      </c>
      <c r="G227" s="134" t="s">
        <v>494</v>
      </c>
      <c r="H227" s="135">
        <v>2</v>
      </c>
      <c r="I227" s="136"/>
      <c r="J227" s="137">
        <f t="shared" ref="J227:J234" si="40">ROUND(I227*H227,2)</f>
        <v>0</v>
      </c>
      <c r="K227" s="133" t="s">
        <v>19</v>
      </c>
      <c r="L227" s="32"/>
      <c r="M227" s="138" t="s">
        <v>19</v>
      </c>
      <c r="N227" s="139" t="s">
        <v>47</v>
      </c>
      <c r="P227" s="140">
        <f t="shared" ref="P227:P234" si="41">O227*H227</f>
        <v>0</v>
      </c>
      <c r="Q227" s="140">
        <v>0</v>
      </c>
      <c r="R227" s="140">
        <f t="shared" ref="R227:R234" si="42">Q227*H227</f>
        <v>0</v>
      </c>
      <c r="S227" s="140">
        <v>0</v>
      </c>
      <c r="T227" s="141">
        <f t="shared" ref="T227:T234" si="43">S227*H227</f>
        <v>0</v>
      </c>
      <c r="AR227" s="142" t="s">
        <v>261</v>
      </c>
      <c r="AT227" s="142" t="s">
        <v>161</v>
      </c>
      <c r="AU227" s="142" t="s">
        <v>85</v>
      </c>
      <c r="AY227" s="17" t="s">
        <v>159</v>
      </c>
      <c r="BE227" s="143">
        <f t="shared" ref="BE227:BE234" si="44">IF(N227="základní",J227,0)</f>
        <v>0</v>
      </c>
      <c r="BF227" s="143">
        <f t="shared" ref="BF227:BF234" si="45">IF(N227="snížená",J227,0)</f>
        <v>0</v>
      </c>
      <c r="BG227" s="143">
        <f t="shared" ref="BG227:BG234" si="46">IF(N227="zákl. přenesená",J227,0)</f>
        <v>0</v>
      </c>
      <c r="BH227" s="143">
        <f t="shared" ref="BH227:BH234" si="47">IF(N227="sníž. přenesená",J227,0)</f>
        <v>0</v>
      </c>
      <c r="BI227" s="143">
        <f t="shared" ref="BI227:BI234" si="48">IF(N227="nulová",J227,0)</f>
        <v>0</v>
      </c>
      <c r="BJ227" s="17" t="s">
        <v>83</v>
      </c>
      <c r="BK227" s="143">
        <f t="shared" ref="BK227:BK234" si="49">ROUND(I227*H227,2)</f>
        <v>0</v>
      </c>
      <c r="BL227" s="17" t="s">
        <v>261</v>
      </c>
      <c r="BM227" s="142" t="s">
        <v>1195</v>
      </c>
    </row>
    <row r="228" spans="2:65" s="1" customFormat="1" ht="16.5" customHeight="1" x14ac:dyDescent="0.2">
      <c r="B228" s="32"/>
      <c r="C228" s="170" t="s">
        <v>731</v>
      </c>
      <c r="D228" s="170" t="s">
        <v>467</v>
      </c>
      <c r="E228" s="171" t="s">
        <v>1663</v>
      </c>
      <c r="F228" s="172" t="s">
        <v>1664</v>
      </c>
      <c r="G228" s="173" t="s">
        <v>1380</v>
      </c>
      <c r="H228" s="174">
        <v>1</v>
      </c>
      <c r="I228" s="175"/>
      <c r="J228" s="176">
        <f t="shared" si="40"/>
        <v>0</v>
      </c>
      <c r="K228" s="172" t="s">
        <v>19</v>
      </c>
      <c r="L228" s="177"/>
      <c r="M228" s="178" t="s">
        <v>19</v>
      </c>
      <c r="N228" s="179" t="s">
        <v>47</v>
      </c>
      <c r="P228" s="140">
        <f t="shared" si="41"/>
        <v>0</v>
      </c>
      <c r="Q228" s="140">
        <v>1.6E-2</v>
      </c>
      <c r="R228" s="140">
        <f t="shared" si="42"/>
        <v>1.6E-2</v>
      </c>
      <c r="S228" s="140">
        <v>0</v>
      </c>
      <c r="T228" s="141">
        <f t="shared" si="43"/>
        <v>0</v>
      </c>
      <c r="AR228" s="142" t="s">
        <v>381</v>
      </c>
      <c r="AT228" s="142" t="s">
        <v>467</v>
      </c>
      <c r="AU228" s="142" t="s">
        <v>85</v>
      </c>
      <c r="AY228" s="17" t="s">
        <v>159</v>
      </c>
      <c r="BE228" s="143">
        <f t="shared" si="44"/>
        <v>0</v>
      </c>
      <c r="BF228" s="143">
        <f t="shared" si="45"/>
        <v>0</v>
      </c>
      <c r="BG228" s="143">
        <f t="shared" si="46"/>
        <v>0</v>
      </c>
      <c r="BH228" s="143">
        <f t="shared" si="47"/>
        <v>0</v>
      </c>
      <c r="BI228" s="143">
        <f t="shared" si="48"/>
        <v>0</v>
      </c>
      <c r="BJ228" s="17" t="s">
        <v>83</v>
      </c>
      <c r="BK228" s="143">
        <f t="shared" si="49"/>
        <v>0</v>
      </c>
      <c r="BL228" s="17" t="s">
        <v>261</v>
      </c>
      <c r="BM228" s="142" t="s">
        <v>1173</v>
      </c>
    </row>
    <row r="229" spans="2:65" s="1" customFormat="1" ht="16.5" customHeight="1" x14ac:dyDescent="0.2">
      <c r="B229" s="32"/>
      <c r="C229" s="170" t="s">
        <v>737</v>
      </c>
      <c r="D229" s="170" t="s">
        <v>467</v>
      </c>
      <c r="E229" s="171" t="s">
        <v>1665</v>
      </c>
      <c r="F229" s="172" t="s">
        <v>1666</v>
      </c>
      <c r="G229" s="173" t="s">
        <v>1380</v>
      </c>
      <c r="H229" s="174">
        <v>1</v>
      </c>
      <c r="I229" s="175"/>
      <c r="J229" s="176">
        <f t="shared" si="40"/>
        <v>0</v>
      </c>
      <c r="K229" s="172" t="s">
        <v>19</v>
      </c>
      <c r="L229" s="177"/>
      <c r="M229" s="178" t="s">
        <v>19</v>
      </c>
      <c r="N229" s="179" t="s">
        <v>47</v>
      </c>
      <c r="P229" s="140">
        <f t="shared" si="41"/>
        <v>0</v>
      </c>
      <c r="Q229" s="140">
        <v>1.6E-2</v>
      </c>
      <c r="R229" s="140">
        <f t="shared" si="42"/>
        <v>1.6E-2</v>
      </c>
      <c r="S229" s="140">
        <v>0</v>
      </c>
      <c r="T229" s="141">
        <f t="shared" si="43"/>
        <v>0</v>
      </c>
      <c r="AR229" s="142" t="s">
        <v>381</v>
      </c>
      <c r="AT229" s="142" t="s">
        <v>467</v>
      </c>
      <c r="AU229" s="142" t="s">
        <v>85</v>
      </c>
      <c r="AY229" s="17" t="s">
        <v>159</v>
      </c>
      <c r="BE229" s="143">
        <f t="shared" si="44"/>
        <v>0</v>
      </c>
      <c r="BF229" s="143">
        <f t="shared" si="45"/>
        <v>0</v>
      </c>
      <c r="BG229" s="143">
        <f t="shared" si="46"/>
        <v>0</v>
      </c>
      <c r="BH229" s="143">
        <f t="shared" si="47"/>
        <v>0</v>
      </c>
      <c r="BI229" s="143">
        <f t="shared" si="48"/>
        <v>0</v>
      </c>
      <c r="BJ229" s="17" t="s">
        <v>83</v>
      </c>
      <c r="BK229" s="143">
        <f t="shared" si="49"/>
        <v>0</v>
      </c>
      <c r="BL229" s="17" t="s">
        <v>261</v>
      </c>
      <c r="BM229" s="142" t="s">
        <v>1186</v>
      </c>
    </row>
    <row r="230" spans="2:65" s="1" customFormat="1" ht="16.5" customHeight="1" x14ac:dyDescent="0.2">
      <c r="B230" s="32"/>
      <c r="C230" s="170" t="s">
        <v>744</v>
      </c>
      <c r="D230" s="170" t="s">
        <v>467</v>
      </c>
      <c r="E230" s="171" t="s">
        <v>1667</v>
      </c>
      <c r="F230" s="172" t="s">
        <v>1668</v>
      </c>
      <c r="G230" s="173" t="s">
        <v>345</v>
      </c>
      <c r="H230" s="174">
        <v>1</v>
      </c>
      <c r="I230" s="175"/>
      <c r="J230" s="176">
        <f t="shared" si="40"/>
        <v>0</v>
      </c>
      <c r="K230" s="172" t="s">
        <v>19</v>
      </c>
      <c r="L230" s="177"/>
      <c r="M230" s="178" t="s">
        <v>19</v>
      </c>
      <c r="N230" s="179" t="s">
        <v>47</v>
      </c>
      <c r="P230" s="140">
        <f t="shared" si="41"/>
        <v>0</v>
      </c>
      <c r="Q230" s="140">
        <v>3.0000000000000001E-5</v>
      </c>
      <c r="R230" s="140">
        <f t="shared" si="42"/>
        <v>3.0000000000000001E-5</v>
      </c>
      <c r="S230" s="140">
        <v>0</v>
      </c>
      <c r="T230" s="141">
        <f t="shared" si="43"/>
        <v>0</v>
      </c>
      <c r="AR230" s="142" t="s">
        <v>381</v>
      </c>
      <c r="AT230" s="142" t="s">
        <v>467</v>
      </c>
      <c r="AU230" s="142" t="s">
        <v>85</v>
      </c>
      <c r="AY230" s="17" t="s">
        <v>159</v>
      </c>
      <c r="BE230" s="143">
        <f t="shared" si="44"/>
        <v>0</v>
      </c>
      <c r="BF230" s="143">
        <f t="shared" si="45"/>
        <v>0</v>
      </c>
      <c r="BG230" s="143">
        <f t="shared" si="46"/>
        <v>0</v>
      </c>
      <c r="BH230" s="143">
        <f t="shared" si="47"/>
        <v>0</v>
      </c>
      <c r="BI230" s="143">
        <f t="shared" si="48"/>
        <v>0</v>
      </c>
      <c r="BJ230" s="17" t="s">
        <v>83</v>
      </c>
      <c r="BK230" s="143">
        <f t="shared" si="49"/>
        <v>0</v>
      </c>
      <c r="BL230" s="17" t="s">
        <v>261</v>
      </c>
      <c r="BM230" s="142" t="s">
        <v>1206</v>
      </c>
    </row>
    <row r="231" spans="2:65" s="1" customFormat="1" ht="16.5" customHeight="1" x14ac:dyDescent="0.2">
      <c r="B231" s="32"/>
      <c r="C231" s="170" t="s">
        <v>750</v>
      </c>
      <c r="D231" s="170" t="s">
        <v>467</v>
      </c>
      <c r="E231" s="171" t="s">
        <v>1669</v>
      </c>
      <c r="F231" s="172" t="s">
        <v>1670</v>
      </c>
      <c r="G231" s="173" t="s">
        <v>1380</v>
      </c>
      <c r="H231" s="174">
        <v>1</v>
      </c>
      <c r="I231" s="175"/>
      <c r="J231" s="176">
        <f t="shared" si="40"/>
        <v>0</v>
      </c>
      <c r="K231" s="172" t="s">
        <v>19</v>
      </c>
      <c r="L231" s="177"/>
      <c r="M231" s="178" t="s">
        <v>19</v>
      </c>
      <c r="N231" s="179" t="s">
        <v>47</v>
      </c>
      <c r="P231" s="140">
        <f t="shared" si="41"/>
        <v>0</v>
      </c>
      <c r="Q231" s="140">
        <v>6.5000000000000002E-2</v>
      </c>
      <c r="R231" s="140">
        <f t="shared" si="42"/>
        <v>6.5000000000000002E-2</v>
      </c>
      <c r="S231" s="140">
        <v>0</v>
      </c>
      <c r="T231" s="141">
        <f t="shared" si="43"/>
        <v>0</v>
      </c>
      <c r="AR231" s="142" t="s">
        <v>381</v>
      </c>
      <c r="AT231" s="142" t="s">
        <v>467</v>
      </c>
      <c r="AU231" s="142" t="s">
        <v>85</v>
      </c>
      <c r="AY231" s="17" t="s">
        <v>159</v>
      </c>
      <c r="BE231" s="143">
        <f t="shared" si="44"/>
        <v>0</v>
      </c>
      <c r="BF231" s="143">
        <f t="shared" si="45"/>
        <v>0</v>
      </c>
      <c r="BG231" s="143">
        <f t="shared" si="46"/>
        <v>0</v>
      </c>
      <c r="BH231" s="143">
        <f t="shared" si="47"/>
        <v>0</v>
      </c>
      <c r="BI231" s="143">
        <f t="shared" si="48"/>
        <v>0</v>
      </c>
      <c r="BJ231" s="17" t="s">
        <v>83</v>
      </c>
      <c r="BK231" s="143">
        <f t="shared" si="49"/>
        <v>0</v>
      </c>
      <c r="BL231" s="17" t="s">
        <v>261</v>
      </c>
      <c r="BM231" s="142" t="s">
        <v>1215</v>
      </c>
    </row>
    <row r="232" spans="2:65" s="1" customFormat="1" ht="16.5" customHeight="1" x14ac:dyDescent="0.2">
      <c r="B232" s="32"/>
      <c r="C232" s="131" t="s">
        <v>756</v>
      </c>
      <c r="D232" s="131" t="s">
        <v>161</v>
      </c>
      <c r="E232" s="132" t="s">
        <v>1671</v>
      </c>
      <c r="F232" s="133" t="s">
        <v>1672</v>
      </c>
      <c r="G232" s="134" t="s">
        <v>1614</v>
      </c>
      <c r="H232" s="135">
        <v>1</v>
      </c>
      <c r="I232" s="136"/>
      <c r="J232" s="137">
        <f t="shared" si="40"/>
        <v>0</v>
      </c>
      <c r="K232" s="133" t="s">
        <v>19</v>
      </c>
      <c r="L232" s="32"/>
      <c r="M232" s="138" t="s">
        <v>19</v>
      </c>
      <c r="N232" s="139" t="s">
        <v>47</v>
      </c>
      <c r="P232" s="140">
        <f t="shared" si="41"/>
        <v>0</v>
      </c>
      <c r="Q232" s="140">
        <v>4.1700000000000001E-3</v>
      </c>
      <c r="R232" s="140">
        <f t="shared" si="42"/>
        <v>4.1700000000000001E-3</v>
      </c>
      <c r="S232" s="140">
        <v>0</v>
      </c>
      <c r="T232" s="141">
        <f t="shared" si="43"/>
        <v>0</v>
      </c>
      <c r="AR232" s="142" t="s">
        <v>261</v>
      </c>
      <c r="AT232" s="142" t="s">
        <v>161</v>
      </c>
      <c r="AU232" s="142" t="s">
        <v>85</v>
      </c>
      <c r="AY232" s="17" t="s">
        <v>159</v>
      </c>
      <c r="BE232" s="143">
        <f t="shared" si="44"/>
        <v>0</v>
      </c>
      <c r="BF232" s="143">
        <f t="shared" si="45"/>
        <v>0</v>
      </c>
      <c r="BG232" s="143">
        <f t="shared" si="46"/>
        <v>0</v>
      </c>
      <c r="BH232" s="143">
        <f t="shared" si="47"/>
        <v>0</v>
      </c>
      <c r="BI232" s="143">
        <f t="shared" si="48"/>
        <v>0</v>
      </c>
      <c r="BJ232" s="17" t="s">
        <v>83</v>
      </c>
      <c r="BK232" s="143">
        <f t="shared" si="49"/>
        <v>0</v>
      </c>
      <c r="BL232" s="17" t="s">
        <v>261</v>
      </c>
      <c r="BM232" s="142" t="s">
        <v>1227</v>
      </c>
    </row>
    <row r="233" spans="2:65" s="1" customFormat="1" ht="16.5" customHeight="1" x14ac:dyDescent="0.2">
      <c r="B233" s="32"/>
      <c r="C233" s="131" t="s">
        <v>762</v>
      </c>
      <c r="D233" s="131" t="s">
        <v>161</v>
      </c>
      <c r="E233" s="132" t="s">
        <v>1673</v>
      </c>
      <c r="F233" s="133" t="s">
        <v>1674</v>
      </c>
      <c r="G233" s="134" t="s">
        <v>1380</v>
      </c>
      <c r="H233" s="135">
        <v>1</v>
      </c>
      <c r="I233" s="136"/>
      <c r="J233" s="137">
        <f t="shared" si="40"/>
        <v>0</v>
      </c>
      <c r="K233" s="133" t="s">
        <v>19</v>
      </c>
      <c r="L233" s="32"/>
      <c r="M233" s="138" t="s">
        <v>19</v>
      </c>
      <c r="N233" s="139" t="s">
        <v>47</v>
      </c>
      <c r="P233" s="140">
        <f t="shared" si="41"/>
        <v>0</v>
      </c>
      <c r="Q233" s="140">
        <v>5.0000000000000001E-3</v>
      </c>
      <c r="R233" s="140">
        <f t="shared" si="42"/>
        <v>5.0000000000000001E-3</v>
      </c>
      <c r="S233" s="140">
        <v>0</v>
      </c>
      <c r="T233" s="141">
        <f t="shared" si="43"/>
        <v>0</v>
      </c>
      <c r="AR233" s="142" t="s">
        <v>261</v>
      </c>
      <c r="AT233" s="142" t="s">
        <v>161</v>
      </c>
      <c r="AU233" s="142" t="s">
        <v>85</v>
      </c>
      <c r="AY233" s="17" t="s">
        <v>159</v>
      </c>
      <c r="BE233" s="143">
        <f t="shared" si="44"/>
        <v>0</v>
      </c>
      <c r="BF233" s="143">
        <f t="shared" si="45"/>
        <v>0</v>
      </c>
      <c r="BG233" s="143">
        <f t="shared" si="46"/>
        <v>0</v>
      </c>
      <c r="BH233" s="143">
        <f t="shared" si="47"/>
        <v>0</v>
      </c>
      <c r="BI233" s="143">
        <f t="shared" si="48"/>
        <v>0</v>
      </c>
      <c r="BJ233" s="17" t="s">
        <v>83</v>
      </c>
      <c r="BK233" s="143">
        <f t="shared" si="49"/>
        <v>0</v>
      </c>
      <c r="BL233" s="17" t="s">
        <v>261</v>
      </c>
      <c r="BM233" s="142" t="s">
        <v>1238</v>
      </c>
    </row>
    <row r="234" spans="2:65" s="1" customFormat="1" ht="16.5" customHeight="1" x14ac:dyDescent="0.2">
      <c r="B234" s="32"/>
      <c r="C234" s="131" t="s">
        <v>768</v>
      </c>
      <c r="D234" s="131" t="s">
        <v>161</v>
      </c>
      <c r="E234" s="132" t="s">
        <v>1675</v>
      </c>
      <c r="F234" s="133" t="s">
        <v>1676</v>
      </c>
      <c r="G234" s="134" t="s">
        <v>210</v>
      </c>
      <c r="H234" s="135">
        <v>0.106</v>
      </c>
      <c r="I234" s="136"/>
      <c r="J234" s="137">
        <f t="shared" si="40"/>
        <v>0</v>
      </c>
      <c r="K234" s="133" t="s">
        <v>19</v>
      </c>
      <c r="L234" s="32"/>
      <c r="M234" s="138" t="s">
        <v>19</v>
      </c>
      <c r="N234" s="139" t="s">
        <v>47</v>
      </c>
      <c r="P234" s="140">
        <f t="shared" si="41"/>
        <v>0</v>
      </c>
      <c r="Q234" s="140">
        <v>0</v>
      </c>
      <c r="R234" s="140">
        <f t="shared" si="42"/>
        <v>0</v>
      </c>
      <c r="S234" s="140">
        <v>0</v>
      </c>
      <c r="T234" s="141">
        <f t="shared" si="43"/>
        <v>0</v>
      </c>
      <c r="AR234" s="142" t="s">
        <v>261</v>
      </c>
      <c r="AT234" s="142" t="s">
        <v>161</v>
      </c>
      <c r="AU234" s="142" t="s">
        <v>85</v>
      </c>
      <c r="AY234" s="17" t="s">
        <v>159</v>
      </c>
      <c r="BE234" s="143">
        <f t="shared" si="44"/>
        <v>0</v>
      </c>
      <c r="BF234" s="143">
        <f t="shared" si="45"/>
        <v>0</v>
      </c>
      <c r="BG234" s="143">
        <f t="shared" si="46"/>
        <v>0</v>
      </c>
      <c r="BH234" s="143">
        <f t="shared" si="47"/>
        <v>0</v>
      </c>
      <c r="BI234" s="143">
        <f t="shared" si="48"/>
        <v>0</v>
      </c>
      <c r="BJ234" s="17" t="s">
        <v>83</v>
      </c>
      <c r="BK234" s="143">
        <f t="shared" si="49"/>
        <v>0</v>
      </c>
      <c r="BL234" s="17" t="s">
        <v>261</v>
      </c>
      <c r="BM234" s="142" t="s">
        <v>1249</v>
      </c>
    </row>
    <row r="235" spans="2:65" s="11" customFormat="1" ht="22.95" customHeight="1" x14ac:dyDescent="0.25">
      <c r="B235" s="119"/>
      <c r="D235" s="120" t="s">
        <v>75</v>
      </c>
      <c r="E235" s="129" t="s">
        <v>900</v>
      </c>
      <c r="F235" s="129" t="s">
        <v>901</v>
      </c>
      <c r="I235" s="122"/>
      <c r="J235" s="130">
        <f>BK235</f>
        <v>0</v>
      </c>
      <c r="L235" s="119"/>
      <c r="M235" s="124"/>
      <c r="P235" s="125">
        <f>SUM(P236:P265)</f>
        <v>0</v>
      </c>
      <c r="R235" s="125">
        <f>SUM(R236:R265)</f>
        <v>1.7240499999999994</v>
      </c>
      <c r="T235" s="126">
        <f>SUM(T236:T265)</f>
        <v>0</v>
      </c>
      <c r="AR235" s="120" t="s">
        <v>85</v>
      </c>
      <c r="AT235" s="127" t="s">
        <v>75</v>
      </c>
      <c r="AU235" s="127" t="s">
        <v>83</v>
      </c>
      <c r="AY235" s="120" t="s">
        <v>159</v>
      </c>
      <c r="BK235" s="128">
        <f>SUM(BK236:BK265)</f>
        <v>0</v>
      </c>
    </row>
    <row r="236" spans="2:65" s="1" customFormat="1" ht="16.5" customHeight="1" x14ac:dyDescent="0.2">
      <c r="B236" s="32"/>
      <c r="C236" s="131" t="s">
        <v>774</v>
      </c>
      <c r="D236" s="131" t="s">
        <v>161</v>
      </c>
      <c r="E236" s="132" t="s">
        <v>1677</v>
      </c>
      <c r="F236" s="133" t="s">
        <v>1678</v>
      </c>
      <c r="G236" s="134" t="s">
        <v>345</v>
      </c>
      <c r="H236" s="135">
        <v>4</v>
      </c>
      <c r="I236" s="136"/>
      <c r="J236" s="137">
        <f t="shared" ref="J236:J265" si="50">ROUND(I236*H236,2)</f>
        <v>0</v>
      </c>
      <c r="K236" s="133" t="s">
        <v>19</v>
      </c>
      <c r="L236" s="32"/>
      <c r="M236" s="138" t="s">
        <v>19</v>
      </c>
      <c r="N236" s="139" t="s">
        <v>47</v>
      </c>
      <c r="P236" s="140">
        <f t="shared" ref="P236:P265" si="51">O236*H236</f>
        <v>0</v>
      </c>
      <c r="Q236" s="140">
        <v>9.5600000000000008E-3</v>
      </c>
      <c r="R236" s="140">
        <f t="shared" ref="R236:R265" si="52">Q236*H236</f>
        <v>3.8240000000000003E-2</v>
      </c>
      <c r="S236" s="140">
        <v>0</v>
      </c>
      <c r="T236" s="141">
        <f t="shared" ref="T236:T265" si="53">S236*H236</f>
        <v>0</v>
      </c>
      <c r="AR236" s="142" t="s">
        <v>261</v>
      </c>
      <c r="AT236" s="142" t="s">
        <v>161</v>
      </c>
      <c r="AU236" s="142" t="s">
        <v>85</v>
      </c>
      <c r="AY236" s="17" t="s">
        <v>159</v>
      </c>
      <c r="BE236" s="143">
        <f t="shared" ref="BE236:BE265" si="54">IF(N236="základní",J236,0)</f>
        <v>0</v>
      </c>
      <c r="BF236" s="143">
        <f t="shared" ref="BF236:BF265" si="55">IF(N236="snížená",J236,0)</f>
        <v>0</v>
      </c>
      <c r="BG236" s="143">
        <f t="shared" ref="BG236:BG265" si="56">IF(N236="zákl. přenesená",J236,0)</f>
        <v>0</v>
      </c>
      <c r="BH236" s="143">
        <f t="shared" ref="BH236:BH265" si="57">IF(N236="sníž. přenesená",J236,0)</f>
        <v>0</v>
      </c>
      <c r="BI236" s="143">
        <f t="shared" ref="BI236:BI265" si="58">IF(N236="nulová",J236,0)</f>
        <v>0</v>
      </c>
      <c r="BJ236" s="17" t="s">
        <v>83</v>
      </c>
      <c r="BK236" s="143">
        <f t="shared" ref="BK236:BK265" si="59">ROUND(I236*H236,2)</f>
        <v>0</v>
      </c>
      <c r="BL236" s="17" t="s">
        <v>261</v>
      </c>
      <c r="BM236" s="142" t="s">
        <v>1259</v>
      </c>
    </row>
    <row r="237" spans="2:65" s="1" customFormat="1" ht="16.5" customHeight="1" x14ac:dyDescent="0.2">
      <c r="B237" s="32"/>
      <c r="C237" s="170" t="s">
        <v>780</v>
      </c>
      <c r="D237" s="170" t="s">
        <v>467</v>
      </c>
      <c r="E237" s="171" t="s">
        <v>1679</v>
      </c>
      <c r="F237" s="172" t="s">
        <v>1680</v>
      </c>
      <c r="G237" s="173" t="s">
        <v>1380</v>
      </c>
      <c r="H237" s="174">
        <v>4</v>
      </c>
      <c r="I237" s="175"/>
      <c r="J237" s="176">
        <f t="shared" si="50"/>
        <v>0</v>
      </c>
      <c r="K237" s="172" t="s">
        <v>19</v>
      </c>
      <c r="L237" s="177"/>
      <c r="M237" s="178" t="s">
        <v>19</v>
      </c>
      <c r="N237" s="179" t="s">
        <v>47</v>
      </c>
      <c r="P237" s="140">
        <f t="shared" si="51"/>
        <v>0</v>
      </c>
      <c r="Q237" s="140">
        <v>0.06</v>
      </c>
      <c r="R237" s="140">
        <f t="shared" si="52"/>
        <v>0.24</v>
      </c>
      <c r="S237" s="140">
        <v>0</v>
      </c>
      <c r="T237" s="141">
        <f t="shared" si="53"/>
        <v>0</v>
      </c>
      <c r="AR237" s="142" t="s">
        <v>381</v>
      </c>
      <c r="AT237" s="142" t="s">
        <v>467</v>
      </c>
      <c r="AU237" s="142" t="s">
        <v>85</v>
      </c>
      <c r="AY237" s="17" t="s">
        <v>159</v>
      </c>
      <c r="BE237" s="143">
        <f t="shared" si="54"/>
        <v>0</v>
      </c>
      <c r="BF237" s="143">
        <f t="shared" si="55"/>
        <v>0</v>
      </c>
      <c r="BG237" s="143">
        <f t="shared" si="56"/>
        <v>0</v>
      </c>
      <c r="BH237" s="143">
        <f t="shared" si="57"/>
        <v>0</v>
      </c>
      <c r="BI237" s="143">
        <f t="shared" si="58"/>
        <v>0</v>
      </c>
      <c r="BJ237" s="17" t="s">
        <v>83</v>
      </c>
      <c r="BK237" s="143">
        <f t="shared" si="59"/>
        <v>0</v>
      </c>
      <c r="BL237" s="17" t="s">
        <v>261</v>
      </c>
      <c r="BM237" s="142" t="s">
        <v>1270</v>
      </c>
    </row>
    <row r="238" spans="2:65" s="1" customFormat="1" ht="16.5" customHeight="1" x14ac:dyDescent="0.2">
      <c r="B238" s="32"/>
      <c r="C238" s="170" t="s">
        <v>786</v>
      </c>
      <c r="D238" s="170" t="s">
        <v>467</v>
      </c>
      <c r="E238" s="171" t="s">
        <v>1681</v>
      </c>
      <c r="F238" s="172" t="s">
        <v>1682</v>
      </c>
      <c r="G238" s="173" t="s">
        <v>1380</v>
      </c>
      <c r="H238" s="174">
        <v>4</v>
      </c>
      <c r="I238" s="175"/>
      <c r="J238" s="176">
        <f t="shared" si="50"/>
        <v>0</v>
      </c>
      <c r="K238" s="172" t="s">
        <v>19</v>
      </c>
      <c r="L238" s="177"/>
      <c r="M238" s="178" t="s">
        <v>19</v>
      </c>
      <c r="N238" s="179" t="s">
        <v>47</v>
      </c>
      <c r="P238" s="140">
        <f t="shared" si="51"/>
        <v>0</v>
      </c>
      <c r="Q238" s="140">
        <v>0</v>
      </c>
      <c r="R238" s="140">
        <f t="shared" si="52"/>
        <v>0</v>
      </c>
      <c r="S238" s="140">
        <v>0</v>
      </c>
      <c r="T238" s="141">
        <f t="shared" si="53"/>
        <v>0</v>
      </c>
      <c r="AR238" s="142" t="s">
        <v>381</v>
      </c>
      <c r="AT238" s="142" t="s">
        <v>467</v>
      </c>
      <c r="AU238" s="142" t="s">
        <v>85</v>
      </c>
      <c r="AY238" s="17" t="s">
        <v>159</v>
      </c>
      <c r="BE238" s="143">
        <f t="shared" si="54"/>
        <v>0</v>
      </c>
      <c r="BF238" s="143">
        <f t="shared" si="55"/>
        <v>0</v>
      </c>
      <c r="BG238" s="143">
        <f t="shared" si="56"/>
        <v>0</v>
      </c>
      <c r="BH238" s="143">
        <f t="shared" si="57"/>
        <v>0</v>
      </c>
      <c r="BI238" s="143">
        <f t="shared" si="58"/>
        <v>0</v>
      </c>
      <c r="BJ238" s="17" t="s">
        <v>83</v>
      </c>
      <c r="BK238" s="143">
        <f t="shared" si="59"/>
        <v>0</v>
      </c>
      <c r="BL238" s="17" t="s">
        <v>261</v>
      </c>
      <c r="BM238" s="142" t="s">
        <v>1279</v>
      </c>
    </row>
    <row r="239" spans="2:65" s="1" customFormat="1" ht="16.5" customHeight="1" x14ac:dyDescent="0.2">
      <c r="B239" s="32"/>
      <c r="C239" s="131" t="s">
        <v>793</v>
      </c>
      <c r="D239" s="131" t="s">
        <v>161</v>
      </c>
      <c r="E239" s="132" t="s">
        <v>1683</v>
      </c>
      <c r="F239" s="133" t="s">
        <v>1684</v>
      </c>
      <c r="G239" s="134" t="s">
        <v>1685</v>
      </c>
      <c r="H239" s="135">
        <v>4</v>
      </c>
      <c r="I239" s="136"/>
      <c r="J239" s="137">
        <f t="shared" si="50"/>
        <v>0</v>
      </c>
      <c r="K239" s="133" t="s">
        <v>19</v>
      </c>
      <c r="L239" s="32"/>
      <c r="M239" s="138" t="s">
        <v>19</v>
      </c>
      <c r="N239" s="139" t="s">
        <v>47</v>
      </c>
      <c r="P239" s="140">
        <f t="shared" si="51"/>
        <v>0</v>
      </c>
      <c r="Q239" s="140">
        <v>0</v>
      </c>
      <c r="R239" s="140">
        <f t="shared" si="52"/>
        <v>0</v>
      </c>
      <c r="S239" s="140">
        <v>0</v>
      </c>
      <c r="T239" s="141">
        <f t="shared" si="53"/>
        <v>0</v>
      </c>
      <c r="AR239" s="142" t="s">
        <v>261</v>
      </c>
      <c r="AT239" s="142" t="s">
        <v>161</v>
      </c>
      <c r="AU239" s="142" t="s">
        <v>85</v>
      </c>
      <c r="AY239" s="17" t="s">
        <v>159</v>
      </c>
      <c r="BE239" s="143">
        <f t="shared" si="54"/>
        <v>0</v>
      </c>
      <c r="BF239" s="143">
        <f t="shared" si="55"/>
        <v>0</v>
      </c>
      <c r="BG239" s="143">
        <f t="shared" si="56"/>
        <v>0</v>
      </c>
      <c r="BH239" s="143">
        <f t="shared" si="57"/>
        <v>0</v>
      </c>
      <c r="BI239" s="143">
        <f t="shared" si="58"/>
        <v>0</v>
      </c>
      <c r="BJ239" s="17" t="s">
        <v>83</v>
      </c>
      <c r="BK239" s="143">
        <f t="shared" si="59"/>
        <v>0</v>
      </c>
      <c r="BL239" s="17" t="s">
        <v>261</v>
      </c>
      <c r="BM239" s="142" t="s">
        <v>1288</v>
      </c>
    </row>
    <row r="240" spans="2:65" s="1" customFormat="1" ht="16.5" customHeight="1" x14ac:dyDescent="0.2">
      <c r="B240" s="32"/>
      <c r="C240" s="170" t="s">
        <v>801</v>
      </c>
      <c r="D240" s="170" t="s">
        <v>467</v>
      </c>
      <c r="E240" s="171" t="s">
        <v>1686</v>
      </c>
      <c r="F240" s="172" t="s">
        <v>1687</v>
      </c>
      <c r="G240" s="173" t="s">
        <v>1380</v>
      </c>
      <c r="H240" s="174">
        <v>4</v>
      </c>
      <c r="I240" s="175"/>
      <c r="J240" s="176">
        <f t="shared" si="50"/>
        <v>0</v>
      </c>
      <c r="K240" s="172" t="s">
        <v>19</v>
      </c>
      <c r="L240" s="177"/>
      <c r="M240" s="178" t="s">
        <v>19</v>
      </c>
      <c r="N240" s="179" t="s">
        <v>47</v>
      </c>
      <c r="P240" s="140">
        <f t="shared" si="51"/>
        <v>0</v>
      </c>
      <c r="Q240" s="140">
        <v>4.8000000000000001E-2</v>
      </c>
      <c r="R240" s="140">
        <f t="shared" si="52"/>
        <v>0.192</v>
      </c>
      <c r="S240" s="140">
        <v>0</v>
      </c>
      <c r="T240" s="141">
        <f t="shared" si="53"/>
        <v>0</v>
      </c>
      <c r="AR240" s="142" t="s">
        <v>381</v>
      </c>
      <c r="AT240" s="142" t="s">
        <v>467</v>
      </c>
      <c r="AU240" s="142" t="s">
        <v>85</v>
      </c>
      <c r="AY240" s="17" t="s">
        <v>159</v>
      </c>
      <c r="BE240" s="143">
        <f t="shared" si="54"/>
        <v>0</v>
      </c>
      <c r="BF240" s="143">
        <f t="shared" si="55"/>
        <v>0</v>
      </c>
      <c r="BG240" s="143">
        <f t="shared" si="56"/>
        <v>0</v>
      </c>
      <c r="BH240" s="143">
        <f t="shared" si="57"/>
        <v>0</v>
      </c>
      <c r="BI240" s="143">
        <f t="shared" si="58"/>
        <v>0</v>
      </c>
      <c r="BJ240" s="17" t="s">
        <v>83</v>
      </c>
      <c r="BK240" s="143">
        <f t="shared" si="59"/>
        <v>0</v>
      </c>
      <c r="BL240" s="17" t="s">
        <v>261</v>
      </c>
      <c r="BM240" s="142" t="s">
        <v>1300</v>
      </c>
    </row>
    <row r="241" spans="2:65" s="1" customFormat="1" ht="16.5" customHeight="1" x14ac:dyDescent="0.2">
      <c r="B241" s="32"/>
      <c r="C241" s="170" t="s">
        <v>807</v>
      </c>
      <c r="D241" s="170" t="s">
        <v>467</v>
      </c>
      <c r="E241" s="171" t="s">
        <v>1688</v>
      </c>
      <c r="F241" s="172" t="s">
        <v>1689</v>
      </c>
      <c r="G241" s="173" t="s">
        <v>1380</v>
      </c>
      <c r="H241" s="174">
        <v>4</v>
      </c>
      <c r="I241" s="175"/>
      <c r="J241" s="176">
        <f t="shared" si="50"/>
        <v>0</v>
      </c>
      <c r="K241" s="172" t="s">
        <v>19</v>
      </c>
      <c r="L241" s="177"/>
      <c r="M241" s="178" t="s">
        <v>19</v>
      </c>
      <c r="N241" s="179" t="s">
        <v>47</v>
      </c>
      <c r="P241" s="140">
        <f t="shared" si="51"/>
        <v>0</v>
      </c>
      <c r="Q241" s="140">
        <v>0</v>
      </c>
      <c r="R241" s="140">
        <f t="shared" si="52"/>
        <v>0</v>
      </c>
      <c r="S241" s="140">
        <v>0</v>
      </c>
      <c r="T241" s="141">
        <f t="shared" si="53"/>
        <v>0</v>
      </c>
      <c r="AR241" s="142" t="s">
        <v>381</v>
      </c>
      <c r="AT241" s="142" t="s">
        <v>467</v>
      </c>
      <c r="AU241" s="142" t="s">
        <v>85</v>
      </c>
      <c r="AY241" s="17" t="s">
        <v>159</v>
      </c>
      <c r="BE241" s="143">
        <f t="shared" si="54"/>
        <v>0</v>
      </c>
      <c r="BF241" s="143">
        <f t="shared" si="55"/>
        <v>0</v>
      </c>
      <c r="BG241" s="143">
        <f t="shared" si="56"/>
        <v>0</v>
      </c>
      <c r="BH241" s="143">
        <f t="shared" si="57"/>
        <v>0</v>
      </c>
      <c r="BI241" s="143">
        <f t="shared" si="58"/>
        <v>0</v>
      </c>
      <c r="BJ241" s="17" t="s">
        <v>83</v>
      </c>
      <c r="BK241" s="143">
        <f t="shared" si="59"/>
        <v>0</v>
      </c>
      <c r="BL241" s="17" t="s">
        <v>261</v>
      </c>
      <c r="BM241" s="142" t="s">
        <v>1313</v>
      </c>
    </row>
    <row r="242" spans="2:65" s="1" customFormat="1" ht="16.5" customHeight="1" x14ac:dyDescent="0.2">
      <c r="B242" s="32"/>
      <c r="C242" s="131" t="s">
        <v>814</v>
      </c>
      <c r="D242" s="131" t="s">
        <v>161</v>
      </c>
      <c r="E242" s="132" t="s">
        <v>1690</v>
      </c>
      <c r="F242" s="133" t="s">
        <v>1691</v>
      </c>
      <c r="G242" s="134" t="s">
        <v>1614</v>
      </c>
      <c r="H242" s="135">
        <v>8</v>
      </c>
      <c r="I242" s="136"/>
      <c r="J242" s="137">
        <f t="shared" si="50"/>
        <v>0</v>
      </c>
      <c r="K242" s="133" t="s">
        <v>19</v>
      </c>
      <c r="L242" s="32"/>
      <c r="M242" s="138" t="s">
        <v>19</v>
      </c>
      <c r="N242" s="139" t="s">
        <v>47</v>
      </c>
      <c r="P242" s="140">
        <f t="shared" si="51"/>
        <v>0</v>
      </c>
      <c r="Q242" s="140">
        <v>1.112E-2</v>
      </c>
      <c r="R242" s="140">
        <f t="shared" si="52"/>
        <v>8.8959999999999997E-2</v>
      </c>
      <c r="S242" s="140">
        <v>0</v>
      </c>
      <c r="T242" s="141">
        <f t="shared" si="53"/>
        <v>0</v>
      </c>
      <c r="AR242" s="142" t="s">
        <v>261</v>
      </c>
      <c r="AT242" s="142" t="s">
        <v>161</v>
      </c>
      <c r="AU242" s="142" t="s">
        <v>85</v>
      </c>
      <c r="AY242" s="17" t="s">
        <v>159</v>
      </c>
      <c r="BE242" s="143">
        <f t="shared" si="54"/>
        <v>0</v>
      </c>
      <c r="BF242" s="143">
        <f t="shared" si="55"/>
        <v>0</v>
      </c>
      <c r="BG242" s="143">
        <f t="shared" si="56"/>
        <v>0</v>
      </c>
      <c r="BH242" s="143">
        <f t="shared" si="57"/>
        <v>0</v>
      </c>
      <c r="BI242" s="143">
        <f t="shared" si="58"/>
        <v>0</v>
      </c>
      <c r="BJ242" s="17" t="s">
        <v>83</v>
      </c>
      <c r="BK242" s="143">
        <f t="shared" si="59"/>
        <v>0</v>
      </c>
      <c r="BL242" s="17" t="s">
        <v>261</v>
      </c>
      <c r="BM242" s="142" t="s">
        <v>1323</v>
      </c>
    </row>
    <row r="243" spans="2:65" s="1" customFormat="1" ht="16.5" customHeight="1" x14ac:dyDescent="0.2">
      <c r="B243" s="32"/>
      <c r="C243" s="170" t="s">
        <v>821</v>
      </c>
      <c r="D243" s="170" t="s">
        <v>467</v>
      </c>
      <c r="E243" s="171" t="s">
        <v>1692</v>
      </c>
      <c r="F243" s="172" t="s">
        <v>1693</v>
      </c>
      <c r="G243" s="173" t="s">
        <v>1380</v>
      </c>
      <c r="H243" s="174">
        <v>8</v>
      </c>
      <c r="I243" s="175"/>
      <c r="J243" s="176">
        <f t="shared" si="50"/>
        <v>0</v>
      </c>
      <c r="K243" s="172" t="s">
        <v>19</v>
      </c>
      <c r="L243" s="177"/>
      <c r="M243" s="178" t="s">
        <v>19</v>
      </c>
      <c r="N243" s="179" t="s">
        <v>47</v>
      </c>
      <c r="P243" s="140">
        <f t="shared" si="51"/>
        <v>0</v>
      </c>
      <c r="Q243" s="140">
        <v>9.6000000000000002E-2</v>
      </c>
      <c r="R243" s="140">
        <f t="shared" si="52"/>
        <v>0.76800000000000002</v>
      </c>
      <c r="S243" s="140">
        <v>0</v>
      </c>
      <c r="T243" s="141">
        <f t="shared" si="53"/>
        <v>0</v>
      </c>
      <c r="AR243" s="142" t="s">
        <v>381</v>
      </c>
      <c r="AT243" s="142" t="s">
        <v>467</v>
      </c>
      <c r="AU243" s="142" t="s">
        <v>85</v>
      </c>
      <c r="AY243" s="17" t="s">
        <v>159</v>
      </c>
      <c r="BE243" s="143">
        <f t="shared" si="54"/>
        <v>0</v>
      </c>
      <c r="BF243" s="143">
        <f t="shared" si="55"/>
        <v>0</v>
      </c>
      <c r="BG243" s="143">
        <f t="shared" si="56"/>
        <v>0</v>
      </c>
      <c r="BH243" s="143">
        <f t="shared" si="57"/>
        <v>0</v>
      </c>
      <c r="BI243" s="143">
        <f t="shared" si="58"/>
        <v>0</v>
      </c>
      <c r="BJ243" s="17" t="s">
        <v>83</v>
      </c>
      <c r="BK243" s="143">
        <f t="shared" si="59"/>
        <v>0</v>
      </c>
      <c r="BL243" s="17" t="s">
        <v>261</v>
      </c>
      <c r="BM243" s="142" t="s">
        <v>1344</v>
      </c>
    </row>
    <row r="244" spans="2:65" s="1" customFormat="1" ht="16.5" customHeight="1" x14ac:dyDescent="0.2">
      <c r="B244" s="32"/>
      <c r="C244" s="131" t="s">
        <v>826</v>
      </c>
      <c r="D244" s="131" t="s">
        <v>161</v>
      </c>
      <c r="E244" s="132" t="s">
        <v>1694</v>
      </c>
      <c r="F244" s="133" t="s">
        <v>1695</v>
      </c>
      <c r="G244" s="134" t="s">
        <v>1685</v>
      </c>
      <c r="H244" s="135">
        <v>1</v>
      </c>
      <c r="I244" s="136"/>
      <c r="J244" s="137">
        <f t="shared" si="50"/>
        <v>0</v>
      </c>
      <c r="K244" s="133" t="s">
        <v>19</v>
      </c>
      <c r="L244" s="32"/>
      <c r="M244" s="138" t="s">
        <v>19</v>
      </c>
      <c r="N244" s="139" t="s">
        <v>47</v>
      </c>
      <c r="P244" s="140">
        <f t="shared" si="51"/>
        <v>0</v>
      </c>
      <c r="Q244" s="140">
        <v>7.6000000000000004E-4</v>
      </c>
      <c r="R244" s="140">
        <f t="shared" si="52"/>
        <v>7.6000000000000004E-4</v>
      </c>
      <c r="S244" s="140">
        <v>0</v>
      </c>
      <c r="T244" s="141">
        <f t="shared" si="53"/>
        <v>0</v>
      </c>
      <c r="AR244" s="142" t="s">
        <v>261</v>
      </c>
      <c r="AT244" s="142" t="s">
        <v>161</v>
      </c>
      <c r="AU244" s="142" t="s">
        <v>85</v>
      </c>
      <c r="AY244" s="17" t="s">
        <v>159</v>
      </c>
      <c r="BE244" s="143">
        <f t="shared" si="54"/>
        <v>0</v>
      </c>
      <c r="BF244" s="143">
        <f t="shared" si="55"/>
        <v>0</v>
      </c>
      <c r="BG244" s="143">
        <f t="shared" si="56"/>
        <v>0</v>
      </c>
      <c r="BH244" s="143">
        <f t="shared" si="57"/>
        <v>0</v>
      </c>
      <c r="BI244" s="143">
        <f t="shared" si="58"/>
        <v>0</v>
      </c>
      <c r="BJ244" s="17" t="s">
        <v>83</v>
      </c>
      <c r="BK244" s="143">
        <f t="shared" si="59"/>
        <v>0</v>
      </c>
      <c r="BL244" s="17" t="s">
        <v>261</v>
      </c>
      <c r="BM244" s="142" t="s">
        <v>1357</v>
      </c>
    </row>
    <row r="245" spans="2:65" s="1" customFormat="1" ht="16.5" customHeight="1" x14ac:dyDescent="0.2">
      <c r="B245" s="32"/>
      <c r="C245" s="131" t="s">
        <v>831</v>
      </c>
      <c r="D245" s="131" t="s">
        <v>161</v>
      </c>
      <c r="E245" s="132" t="s">
        <v>1696</v>
      </c>
      <c r="F245" s="133" t="s">
        <v>1697</v>
      </c>
      <c r="G245" s="134" t="s">
        <v>1614</v>
      </c>
      <c r="H245" s="135">
        <v>1</v>
      </c>
      <c r="I245" s="136"/>
      <c r="J245" s="137">
        <f t="shared" si="50"/>
        <v>0</v>
      </c>
      <c r="K245" s="133" t="s">
        <v>19</v>
      </c>
      <c r="L245" s="32"/>
      <c r="M245" s="138" t="s">
        <v>19</v>
      </c>
      <c r="N245" s="139" t="s">
        <v>47</v>
      </c>
      <c r="P245" s="140">
        <f t="shared" si="51"/>
        <v>0</v>
      </c>
      <c r="Q245" s="140">
        <v>3.2000000000000003E-4</v>
      </c>
      <c r="R245" s="140">
        <f t="shared" si="52"/>
        <v>3.2000000000000003E-4</v>
      </c>
      <c r="S245" s="140">
        <v>0</v>
      </c>
      <c r="T245" s="141">
        <f t="shared" si="53"/>
        <v>0</v>
      </c>
      <c r="AR245" s="142" t="s">
        <v>261</v>
      </c>
      <c r="AT245" s="142" t="s">
        <v>161</v>
      </c>
      <c r="AU245" s="142" t="s">
        <v>85</v>
      </c>
      <c r="AY245" s="17" t="s">
        <v>159</v>
      </c>
      <c r="BE245" s="143">
        <f t="shared" si="54"/>
        <v>0</v>
      </c>
      <c r="BF245" s="143">
        <f t="shared" si="55"/>
        <v>0</v>
      </c>
      <c r="BG245" s="143">
        <f t="shared" si="56"/>
        <v>0</v>
      </c>
      <c r="BH245" s="143">
        <f t="shared" si="57"/>
        <v>0</v>
      </c>
      <c r="BI245" s="143">
        <f t="shared" si="58"/>
        <v>0</v>
      </c>
      <c r="BJ245" s="17" t="s">
        <v>83</v>
      </c>
      <c r="BK245" s="143">
        <f t="shared" si="59"/>
        <v>0</v>
      </c>
      <c r="BL245" s="17" t="s">
        <v>261</v>
      </c>
      <c r="BM245" s="142" t="s">
        <v>1366</v>
      </c>
    </row>
    <row r="246" spans="2:65" s="1" customFormat="1" ht="16.5" customHeight="1" x14ac:dyDescent="0.2">
      <c r="B246" s="32"/>
      <c r="C246" s="170" t="s">
        <v>836</v>
      </c>
      <c r="D246" s="170" t="s">
        <v>467</v>
      </c>
      <c r="E246" s="171" t="s">
        <v>1698</v>
      </c>
      <c r="F246" s="172" t="s">
        <v>1699</v>
      </c>
      <c r="G246" s="173" t="s">
        <v>1380</v>
      </c>
      <c r="H246" s="174">
        <v>1</v>
      </c>
      <c r="I246" s="175"/>
      <c r="J246" s="176">
        <f t="shared" si="50"/>
        <v>0</v>
      </c>
      <c r="K246" s="172" t="s">
        <v>19</v>
      </c>
      <c r="L246" s="177"/>
      <c r="M246" s="178" t="s">
        <v>19</v>
      </c>
      <c r="N246" s="179" t="s">
        <v>47</v>
      </c>
      <c r="P246" s="140">
        <f t="shared" si="51"/>
        <v>0</v>
      </c>
      <c r="Q246" s="140">
        <v>1.2E-2</v>
      </c>
      <c r="R246" s="140">
        <f t="shared" si="52"/>
        <v>1.2E-2</v>
      </c>
      <c r="S246" s="140">
        <v>0</v>
      </c>
      <c r="T246" s="141">
        <f t="shared" si="53"/>
        <v>0</v>
      </c>
      <c r="AR246" s="142" t="s">
        <v>381</v>
      </c>
      <c r="AT246" s="142" t="s">
        <v>467</v>
      </c>
      <c r="AU246" s="142" t="s">
        <v>85</v>
      </c>
      <c r="AY246" s="17" t="s">
        <v>159</v>
      </c>
      <c r="BE246" s="143">
        <f t="shared" si="54"/>
        <v>0</v>
      </c>
      <c r="BF246" s="143">
        <f t="shared" si="55"/>
        <v>0</v>
      </c>
      <c r="BG246" s="143">
        <f t="shared" si="56"/>
        <v>0</v>
      </c>
      <c r="BH246" s="143">
        <f t="shared" si="57"/>
        <v>0</v>
      </c>
      <c r="BI246" s="143">
        <f t="shared" si="58"/>
        <v>0</v>
      </c>
      <c r="BJ246" s="17" t="s">
        <v>83</v>
      </c>
      <c r="BK246" s="143">
        <f t="shared" si="59"/>
        <v>0</v>
      </c>
      <c r="BL246" s="17" t="s">
        <v>261</v>
      </c>
      <c r="BM246" s="142" t="s">
        <v>1700</v>
      </c>
    </row>
    <row r="247" spans="2:65" s="1" customFormat="1" ht="16.5" customHeight="1" x14ac:dyDescent="0.2">
      <c r="B247" s="32"/>
      <c r="C247" s="170" t="s">
        <v>842</v>
      </c>
      <c r="D247" s="170" t="s">
        <v>467</v>
      </c>
      <c r="E247" s="171" t="s">
        <v>1701</v>
      </c>
      <c r="F247" s="172" t="s">
        <v>1702</v>
      </c>
      <c r="G247" s="173" t="s">
        <v>1380</v>
      </c>
      <c r="H247" s="174">
        <v>1</v>
      </c>
      <c r="I247" s="175"/>
      <c r="J247" s="176">
        <f t="shared" si="50"/>
        <v>0</v>
      </c>
      <c r="K247" s="172" t="s">
        <v>19</v>
      </c>
      <c r="L247" s="177"/>
      <c r="M247" s="178" t="s">
        <v>19</v>
      </c>
      <c r="N247" s="179" t="s">
        <v>47</v>
      </c>
      <c r="P247" s="140">
        <f t="shared" si="51"/>
        <v>0</v>
      </c>
      <c r="Q247" s="140">
        <v>0.03</v>
      </c>
      <c r="R247" s="140">
        <f t="shared" si="52"/>
        <v>0.03</v>
      </c>
      <c r="S247" s="140">
        <v>0</v>
      </c>
      <c r="T247" s="141">
        <f t="shared" si="53"/>
        <v>0</v>
      </c>
      <c r="AR247" s="142" t="s">
        <v>381</v>
      </c>
      <c r="AT247" s="142" t="s">
        <v>467</v>
      </c>
      <c r="AU247" s="142" t="s">
        <v>85</v>
      </c>
      <c r="AY247" s="17" t="s">
        <v>159</v>
      </c>
      <c r="BE247" s="143">
        <f t="shared" si="54"/>
        <v>0</v>
      </c>
      <c r="BF247" s="143">
        <f t="shared" si="55"/>
        <v>0</v>
      </c>
      <c r="BG247" s="143">
        <f t="shared" si="56"/>
        <v>0</v>
      </c>
      <c r="BH247" s="143">
        <f t="shared" si="57"/>
        <v>0</v>
      </c>
      <c r="BI247" s="143">
        <f t="shared" si="58"/>
        <v>0</v>
      </c>
      <c r="BJ247" s="17" t="s">
        <v>83</v>
      </c>
      <c r="BK247" s="143">
        <f t="shared" si="59"/>
        <v>0</v>
      </c>
      <c r="BL247" s="17" t="s">
        <v>261</v>
      </c>
      <c r="BM247" s="142" t="s">
        <v>1703</v>
      </c>
    </row>
    <row r="248" spans="2:65" s="1" customFormat="1" ht="16.5" customHeight="1" x14ac:dyDescent="0.2">
      <c r="B248" s="32"/>
      <c r="C248" s="131" t="s">
        <v>849</v>
      </c>
      <c r="D248" s="131" t="s">
        <v>161</v>
      </c>
      <c r="E248" s="132" t="s">
        <v>1704</v>
      </c>
      <c r="F248" s="133" t="s">
        <v>1705</v>
      </c>
      <c r="G248" s="134" t="s">
        <v>1614</v>
      </c>
      <c r="H248" s="135">
        <v>1</v>
      </c>
      <c r="I248" s="136"/>
      <c r="J248" s="137">
        <f t="shared" si="50"/>
        <v>0</v>
      </c>
      <c r="K248" s="133" t="s">
        <v>19</v>
      </c>
      <c r="L248" s="32"/>
      <c r="M248" s="138" t="s">
        <v>19</v>
      </c>
      <c r="N248" s="139" t="s">
        <v>47</v>
      </c>
      <c r="P248" s="140">
        <f t="shared" si="51"/>
        <v>0</v>
      </c>
      <c r="Q248" s="140">
        <v>2.5950000000000001E-2</v>
      </c>
      <c r="R248" s="140">
        <f t="shared" si="52"/>
        <v>2.5950000000000001E-2</v>
      </c>
      <c r="S248" s="140">
        <v>0</v>
      </c>
      <c r="T248" s="141">
        <f t="shared" si="53"/>
        <v>0</v>
      </c>
      <c r="AR248" s="142" t="s">
        <v>261</v>
      </c>
      <c r="AT248" s="142" t="s">
        <v>161</v>
      </c>
      <c r="AU248" s="142" t="s">
        <v>85</v>
      </c>
      <c r="AY248" s="17" t="s">
        <v>159</v>
      </c>
      <c r="BE248" s="143">
        <f t="shared" si="54"/>
        <v>0</v>
      </c>
      <c r="BF248" s="143">
        <f t="shared" si="55"/>
        <v>0</v>
      </c>
      <c r="BG248" s="143">
        <f t="shared" si="56"/>
        <v>0</v>
      </c>
      <c r="BH248" s="143">
        <f t="shared" si="57"/>
        <v>0</v>
      </c>
      <c r="BI248" s="143">
        <f t="shared" si="58"/>
        <v>0</v>
      </c>
      <c r="BJ248" s="17" t="s">
        <v>83</v>
      </c>
      <c r="BK248" s="143">
        <f t="shared" si="59"/>
        <v>0</v>
      </c>
      <c r="BL248" s="17" t="s">
        <v>261</v>
      </c>
      <c r="BM248" s="142" t="s">
        <v>1706</v>
      </c>
    </row>
    <row r="249" spans="2:65" s="1" customFormat="1" ht="16.5" customHeight="1" x14ac:dyDescent="0.2">
      <c r="B249" s="32"/>
      <c r="C249" s="170" t="s">
        <v>858</v>
      </c>
      <c r="D249" s="170" t="s">
        <v>467</v>
      </c>
      <c r="E249" s="171" t="s">
        <v>1707</v>
      </c>
      <c r="F249" s="172" t="s">
        <v>1708</v>
      </c>
      <c r="G249" s="173" t="s">
        <v>384</v>
      </c>
      <c r="H249" s="174">
        <v>1</v>
      </c>
      <c r="I249" s="175"/>
      <c r="J249" s="176">
        <f t="shared" si="50"/>
        <v>0</v>
      </c>
      <c r="K249" s="172" t="s">
        <v>19</v>
      </c>
      <c r="L249" s="177"/>
      <c r="M249" s="178" t="s">
        <v>19</v>
      </c>
      <c r="N249" s="179" t="s">
        <v>47</v>
      </c>
      <c r="P249" s="140">
        <f t="shared" si="51"/>
        <v>0</v>
      </c>
      <c r="Q249" s="140">
        <v>5.0000000000000001E-3</v>
      </c>
      <c r="R249" s="140">
        <f t="shared" si="52"/>
        <v>5.0000000000000001E-3</v>
      </c>
      <c r="S249" s="140">
        <v>0</v>
      </c>
      <c r="T249" s="141">
        <f t="shared" si="53"/>
        <v>0</v>
      </c>
      <c r="AR249" s="142" t="s">
        <v>381</v>
      </c>
      <c r="AT249" s="142" t="s">
        <v>467</v>
      </c>
      <c r="AU249" s="142" t="s">
        <v>85</v>
      </c>
      <c r="AY249" s="17" t="s">
        <v>159</v>
      </c>
      <c r="BE249" s="143">
        <f t="shared" si="54"/>
        <v>0</v>
      </c>
      <c r="BF249" s="143">
        <f t="shared" si="55"/>
        <v>0</v>
      </c>
      <c r="BG249" s="143">
        <f t="shared" si="56"/>
        <v>0</v>
      </c>
      <c r="BH249" s="143">
        <f t="shared" si="57"/>
        <v>0</v>
      </c>
      <c r="BI249" s="143">
        <f t="shared" si="58"/>
        <v>0</v>
      </c>
      <c r="BJ249" s="17" t="s">
        <v>83</v>
      </c>
      <c r="BK249" s="143">
        <f t="shared" si="59"/>
        <v>0</v>
      </c>
      <c r="BL249" s="17" t="s">
        <v>261</v>
      </c>
      <c r="BM249" s="142" t="s">
        <v>1709</v>
      </c>
    </row>
    <row r="250" spans="2:65" s="1" customFormat="1" ht="16.5" customHeight="1" x14ac:dyDescent="0.2">
      <c r="B250" s="32"/>
      <c r="C250" s="131" t="s">
        <v>864</v>
      </c>
      <c r="D250" s="131" t="s">
        <v>161</v>
      </c>
      <c r="E250" s="132" t="s">
        <v>1710</v>
      </c>
      <c r="F250" s="133" t="s">
        <v>1711</v>
      </c>
      <c r="G250" s="134" t="s">
        <v>1685</v>
      </c>
      <c r="H250" s="135">
        <v>1</v>
      </c>
      <c r="I250" s="136"/>
      <c r="J250" s="137">
        <f t="shared" si="50"/>
        <v>0</v>
      </c>
      <c r="K250" s="133" t="s">
        <v>19</v>
      </c>
      <c r="L250" s="32"/>
      <c r="M250" s="138" t="s">
        <v>19</v>
      </c>
      <c r="N250" s="139" t="s">
        <v>47</v>
      </c>
      <c r="P250" s="140">
        <f t="shared" si="51"/>
        <v>0</v>
      </c>
      <c r="Q250" s="140">
        <v>2.9010000000000001E-2</v>
      </c>
      <c r="R250" s="140">
        <f t="shared" si="52"/>
        <v>2.9010000000000001E-2</v>
      </c>
      <c r="S250" s="140">
        <v>0</v>
      </c>
      <c r="T250" s="141">
        <f t="shared" si="53"/>
        <v>0</v>
      </c>
      <c r="AR250" s="142" t="s">
        <v>261</v>
      </c>
      <c r="AT250" s="142" t="s">
        <v>161</v>
      </c>
      <c r="AU250" s="142" t="s">
        <v>85</v>
      </c>
      <c r="AY250" s="17" t="s">
        <v>159</v>
      </c>
      <c r="BE250" s="143">
        <f t="shared" si="54"/>
        <v>0</v>
      </c>
      <c r="BF250" s="143">
        <f t="shared" si="55"/>
        <v>0</v>
      </c>
      <c r="BG250" s="143">
        <f t="shared" si="56"/>
        <v>0</v>
      </c>
      <c r="BH250" s="143">
        <f t="shared" si="57"/>
        <v>0</v>
      </c>
      <c r="BI250" s="143">
        <f t="shared" si="58"/>
        <v>0</v>
      </c>
      <c r="BJ250" s="17" t="s">
        <v>83</v>
      </c>
      <c r="BK250" s="143">
        <f t="shared" si="59"/>
        <v>0</v>
      </c>
      <c r="BL250" s="17" t="s">
        <v>261</v>
      </c>
      <c r="BM250" s="142" t="s">
        <v>1712</v>
      </c>
    </row>
    <row r="251" spans="2:65" s="1" customFormat="1" ht="16.5" customHeight="1" x14ac:dyDescent="0.2">
      <c r="B251" s="32"/>
      <c r="C251" s="170" t="s">
        <v>869</v>
      </c>
      <c r="D251" s="170" t="s">
        <v>467</v>
      </c>
      <c r="E251" s="171" t="s">
        <v>1713</v>
      </c>
      <c r="F251" s="172" t="s">
        <v>1714</v>
      </c>
      <c r="G251" s="173" t="s">
        <v>1380</v>
      </c>
      <c r="H251" s="174">
        <v>1</v>
      </c>
      <c r="I251" s="175"/>
      <c r="J251" s="176">
        <f t="shared" si="50"/>
        <v>0</v>
      </c>
      <c r="K251" s="172" t="s">
        <v>19</v>
      </c>
      <c r="L251" s="177"/>
      <c r="M251" s="178" t="s">
        <v>19</v>
      </c>
      <c r="N251" s="179" t="s">
        <v>47</v>
      </c>
      <c r="P251" s="140">
        <f t="shared" si="51"/>
        <v>0</v>
      </c>
      <c r="Q251" s="140">
        <v>0.04</v>
      </c>
      <c r="R251" s="140">
        <f t="shared" si="52"/>
        <v>0.04</v>
      </c>
      <c r="S251" s="140">
        <v>0</v>
      </c>
      <c r="T251" s="141">
        <f t="shared" si="53"/>
        <v>0</v>
      </c>
      <c r="AR251" s="142" t="s">
        <v>381</v>
      </c>
      <c r="AT251" s="142" t="s">
        <v>467</v>
      </c>
      <c r="AU251" s="142" t="s">
        <v>85</v>
      </c>
      <c r="AY251" s="17" t="s">
        <v>159</v>
      </c>
      <c r="BE251" s="143">
        <f t="shared" si="54"/>
        <v>0</v>
      </c>
      <c r="BF251" s="143">
        <f t="shared" si="55"/>
        <v>0</v>
      </c>
      <c r="BG251" s="143">
        <f t="shared" si="56"/>
        <v>0</v>
      </c>
      <c r="BH251" s="143">
        <f t="shared" si="57"/>
        <v>0</v>
      </c>
      <c r="BI251" s="143">
        <f t="shared" si="58"/>
        <v>0</v>
      </c>
      <c r="BJ251" s="17" t="s">
        <v>83</v>
      </c>
      <c r="BK251" s="143">
        <f t="shared" si="59"/>
        <v>0</v>
      </c>
      <c r="BL251" s="17" t="s">
        <v>261</v>
      </c>
      <c r="BM251" s="142" t="s">
        <v>1715</v>
      </c>
    </row>
    <row r="252" spans="2:65" s="1" customFormat="1" ht="16.5" customHeight="1" x14ac:dyDescent="0.2">
      <c r="B252" s="32"/>
      <c r="C252" s="131" t="s">
        <v>878</v>
      </c>
      <c r="D252" s="131" t="s">
        <v>161</v>
      </c>
      <c r="E252" s="132" t="s">
        <v>1716</v>
      </c>
      <c r="F252" s="133" t="s">
        <v>1717</v>
      </c>
      <c r="G252" s="134" t="s">
        <v>1614</v>
      </c>
      <c r="H252" s="135">
        <v>16</v>
      </c>
      <c r="I252" s="136"/>
      <c r="J252" s="137">
        <f t="shared" si="50"/>
        <v>0</v>
      </c>
      <c r="K252" s="133" t="s">
        <v>19</v>
      </c>
      <c r="L252" s="32"/>
      <c r="M252" s="138" t="s">
        <v>19</v>
      </c>
      <c r="N252" s="139" t="s">
        <v>47</v>
      </c>
      <c r="P252" s="140">
        <f t="shared" si="51"/>
        <v>0</v>
      </c>
      <c r="Q252" s="140">
        <v>4.0000000000000001E-3</v>
      </c>
      <c r="R252" s="140">
        <f t="shared" si="52"/>
        <v>6.4000000000000001E-2</v>
      </c>
      <c r="S252" s="140">
        <v>0</v>
      </c>
      <c r="T252" s="141">
        <f t="shared" si="53"/>
        <v>0</v>
      </c>
      <c r="AR252" s="142" t="s">
        <v>261</v>
      </c>
      <c r="AT252" s="142" t="s">
        <v>161</v>
      </c>
      <c r="AU252" s="142" t="s">
        <v>85</v>
      </c>
      <c r="AY252" s="17" t="s">
        <v>159</v>
      </c>
      <c r="BE252" s="143">
        <f t="shared" si="54"/>
        <v>0</v>
      </c>
      <c r="BF252" s="143">
        <f t="shared" si="55"/>
        <v>0</v>
      </c>
      <c r="BG252" s="143">
        <f t="shared" si="56"/>
        <v>0</v>
      </c>
      <c r="BH252" s="143">
        <f t="shared" si="57"/>
        <v>0</v>
      </c>
      <c r="BI252" s="143">
        <f t="shared" si="58"/>
        <v>0</v>
      </c>
      <c r="BJ252" s="17" t="s">
        <v>83</v>
      </c>
      <c r="BK252" s="143">
        <f t="shared" si="59"/>
        <v>0</v>
      </c>
      <c r="BL252" s="17" t="s">
        <v>261</v>
      </c>
      <c r="BM252" s="142" t="s">
        <v>1718</v>
      </c>
    </row>
    <row r="253" spans="2:65" s="1" customFormat="1" ht="16.5" customHeight="1" x14ac:dyDescent="0.2">
      <c r="B253" s="32"/>
      <c r="C253" s="131" t="s">
        <v>881</v>
      </c>
      <c r="D253" s="131" t="s">
        <v>161</v>
      </c>
      <c r="E253" s="132" t="s">
        <v>1719</v>
      </c>
      <c r="F253" s="133" t="s">
        <v>1720</v>
      </c>
      <c r="G253" s="134" t="s">
        <v>1614</v>
      </c>
      <c r="H253" s="135">
        <v>4</v>
      </c>
      <c r="I253" s="136"/>
      <c r="J253" s="137">
        <f t="shared" si="50"/>
        <v>0</v>
      </c>
      <c r="K253" s="133" t="s">
        <v>19</v>
      </c>
      <c r="L253" s="32"/>
      <c r="M253" s="138" t="s">
        <v>19</v>
      </c>
      <c r="N253" s="139" t="s">
        <v>47</v>
      </c>
      <c r="P253" s="140">
        <f t="shared" si="51"/>
        <v>0</v>
      </c>
      <c r="Q253" s="140">
        <v>1.32E-3</v>
      </c>
      <c r="R253" s="140">
        <f t="shared" si="52"/>
        <v>5.28E-3</v>
      </c>
      <c r="S253" s="140">
        <v>0</v>
      </c>
      <c r="T253" s="141">
        <f t="shared" si="53"/>
        <v>0</v>
      </c>
      <c r="AR253" s="142" t="s">
        <v>261</v>
      </c>
      <c r="AT253" s="142" t="s">
        <v>161</v>
      </c>
      <c r="AU253" s="142" t="s">
        <v>85</v>
      </c>
      <c r="AY253" s="17" t="s">
        <v>159</v>
      </c>
      <c r="BE253" s="143">
        <f t="shared" si="54"/>
        <v>0</v>
      </c>
      <c r="BF253" s="143">
        <f t="shared" si="55"/>
        <v>0</v>
      </c>
      <c r="BG253" s="143">
        <f t="shared" si="56"/>
        <v>0</v>
      </c>
      <c r="BH253" s="143">
        <f t="shared" si="57"/>
        <v>0</v>
      </c>
      <c r="BI253" s="143">
        <f t="shared" si="58"/>
        <v>0</v>
      </c>
      <c r="BJ253" s="17" t="s">
        <v>83</v>
      </c>
      <c r="BK253" s="143">
        <f t="shared" si="59"/>
        <v>0</v>
      </c>
      <c r="BL253" s="17" t="s">
        <v>261</v>
      </c>
      <c r="BM253" s="142" t="s">
        <v>1721</v>
      </c>
    </row>
    <row r="254" spans="2:65" s="1" customFormat="1" ht="16.5" customHeight="1" x14ac:dyDescent="0.2">
      <c r="B254" s="32"/>
      <c r="C254" s="131" t="s">
        <v>887</v>
      </c>
      <c r="D254" s="131" t="s">
        <v>161</v>
      </c>
      <c r="E254" s="132" t="s">
        <v>1722</v>
      </c>
      <c r="F254" s="133" t="s">
        <v>1723</v>
      </c>
      <c r="G254" s="134" t="s">
        <v>345</v>
      </c>
      <c r="H254" s="135">
        <v>1</v>
      </c>
      <c r="I254" s="136"/>
      <c r="J254" s="137">
        <f t="shared" si="50"/>
        <v>0</v>
      </c>
      <c r="K254" s="133" t="s">
        <v>19</v>
      </c>
      <c r="L254" s="32"/>
      <c r="M254" s="138" t="s">
        <v>19</v>
      </c>
      <c r="N254" s="139" t="s">
        <v>47</v>
      </c>
      <c r="P254" s="140">
        <f t="shared" si="51"/>
        <v>0</v>
      </c>
      <c r="Q254" s="140">
        <v>1.2E-4</v>
      </c>
      <c r="R254" s="140">
        <f t="shared" si="52"/>
        <v>1.2E-4</v>
      </c>
      <c r="S254" s="140">
        <v>0</v>
      </c>
      <c r="T254" s="141">
        <f t="shared" si="53"/>
        <v>0</v>
      </c>
      <c r="AR254" s="142" t="s">
        <v>261</v>
      </c>
      <c r="AT254" s="142" t="s">
        <v>161</v>
      </c>
      <c r="AU254" s="142" t="s">
        <v>85</v>
      </c>
      <c r="AY254" s="17" t="s">
        <v>159</v>
      </c>
      <c r="BE254" s="143">
        <f t="shared" si="54"/>
        <v>0</v>
      </c>
      <c r="BF254" s="143">
        <f t="shared" si="55"/>
        <v>0</v>
      </c>
      <c r="BG254" s="143">
        <f t="shared" si="56"/>
        <v>0</v>
      </c>
      <c r="BH254" s="143">
        <f t="shared" si="57"/>
        <v>0</v>
      </c>
      <c r="BI254" s="143">
        <f t="shared" si="58"/>
        <v>0</v>
      </c>
      <c r="BJ254" s="17" t="s">
        <v>83</v>
      </c>
      <c r="BK254" s="143">
        <f t="shared" si="59"/>
        <v>0</v>
      </c>
      <c r="BL254" s="17" t="s">
        <v>261</v>
      </c>
      <c r="BM254" s="142" t="s">
        <v>1724</v>
      </c>
    </row>
    <row r="255" spans="2:65" s="1" customFormat="1" ht="16.5" customHeight="1" x14ac:dyDescent="0.2">
      <c r="B255" s="32"/>
      <c r="C255" s="170" t="s">
        <v>890</v>
      </c>
      <c r="D255" s="170" t="s">
        <v>467</v>
      </c>
      <c r="E255" s="171" t="s">
        <v>1725</v>
      </c>
      <c r="F255" s="172" t="s">
        <v>1726</v>
      </c>
      <c r="G255" s="173" t="s">
        <v>1380</v>
      </c>
      <c r="H255" s="174">
        <v>1</v>
      </c>
      <c r="I255" s="175"/>
      <c r="J255" s="176">
        <f t="shared" si="50"/>
        <v>0</v>
      </c>
      <c r="K255" s="172" t="s">
        <v>19</v>
      </c>
      <c r="L255" s="177"/>
      <c r="M255" s="178" t="s">
        <v>19</v>
      </c>
      <c r="N255" s="179" t="s">
        <v>47</v>
      </c>
      <c r="P255" s="140">
        <f t="shared" si="51"/>
        <v>0</v>
      </c>
      <c r="Q255" s="140">
        <v>2E-3</v>
      </c>
      <c r="R255" s="140">
        <f t="shared" si="52"/>
        <v>2E-3</v>
      </c>
      <c r="S255" s="140">
        <v>0</v>
      </c>
      <c r="T255" s="141">
        <f t="shared" si="53"/>
        <v>0</v>
      </c>
      <c r="AR255" s="142" t="s">
        <v>381</v>
      </c>
      <c r="AT255" s="142" t="s">
        <v>467</v>
      </c>
      <c r="AU255" s="142" t="s">
        <v>85</v>
      </c>
      <c r="AY255" s="17" t="s">
        <v>159</v>
      </c>
      <c r="BE255" s="143">
        <f t="shared" si="54"/>
        <v>0</v>
      </c>
      <c r="BF255" s="143">
        <f t="shared" si="55"/>
        <v>0</v>
      </c>
      <c r="BG255" s="143">
        <f t="shared" si="56"/>
        <v>0</v>
      </c>
      <c r="BH255" s="143">
        <f t="shared" si="57"/>
        <v>0</v>
      </c>
      <c r="BI255" s="143">
        <f t="shared" si="58"/>
        <v>0</v>
      </c>
      <c r="BJ255" s="17" t="s">
        <v>83</v>
      </c>
      <c r="BK255" s="143">
        <f t="shared" si="59"/>
        <v>0</v>
      </c>
      <c r="BL255" s="17" t="s">
        <v>261</v>
      </c>
      <c r="BM255" s="142" t="s">
        <v>1727</v>
      </c>
    </row>
    <row r="256" spans="2:65" s="1" customFormat="1" ht="16.5" customHeight="1" x14ac:dyDescent="0.2">
      <c r="B256" s="32"/>
      <c r="C256" s="131" t="s">
        <v>895</v>
      </c>
      <c r="D256" s="131" t="s">
        <v>161</v>
      </c>
      <c r="E256" s="132" t="s">
        <v>1728</v>
      </c>
      <c r="F256" s="133" t="s">
        <v>1729</v>
      </c>
      <c r="G256" s="134" t="s">
        <v>345</v>
      </c>
      <c r="H256" s="135">
        <v>8</v>
      </c>
      <c r="I256" s="136"/>
      <c r="J256" s="137">
        <f t="shared" si="50"/>
        <v>0</v>
      </c>
      <c r="K256" s="133" t="s">
        <v>19</v>
      </c>
      <c r="L256" s="32"/>
      <c r="M256" s="138" t="s">
        <v>19</v>
      </c>
      <c r="N256" s="139" t="s">
        <v>47</v>
      </c>
      <c r="P256" s="140">
        <f t="shared" si="51"/>
        <v>0</v>
      </c>
      <c r="Q256" s="140">
        <v>3.2000000000000003E-4</v>
      </c>
      <c r="R256" s="140">
        <f t="shared" si="52"/>
        <v>2.5600000000000002E-3</v>
      </c>
      <c r="S256" s="140">
        <v>0</v>
      </c>
      <c r="T256" s="141">
        <f t="shared" si="53"/>
        <v>0</v>
      </c>
      <c r="AR256" s="142" t="s">
        <v>261</v>
      </c>
      <c r="AT256" s="142" t="s">
        <v>161</v>
      </c>
      <c r="AU256" s="142" t="s">
        <v>85</v>
      </c>
      <c r="AY256" s="17" t="s">
        <v>159</v>
      </c>
      <c r="BE256" s="143">
        <f t="shared" si="54"/>
        <v>0</v>
      </c>
      <c r="BF256" s="143">
        <f t="shared" si="55"/>
        <v>0</v>
      </c>
      <c r="BG256" s="143">
        <f t="shared" si="56"/>
        <v>0</v>
      </c>
      <c r="BH256" s="143">
        <f t="shared" si="57"/>
        <v>0</v>
      </c>
      <c r="BI256" s="143">
        <f t="shared" si="58"/>
        <v>0</v>
      </c>
      <c r="BJ256" s="17" t="s">
        <v>83</v>
      </c>
      <c r="BK256" s="143">
        <f t="shared" si="59"/>
        <v>0</v>
      </c>
      <c r="BL256" s="17" t="s">
        <v>261</v>
      </c>
      <c r="BM256" s="142" t="s">
        <v>1730</v>
      </c>
    </row>
    <row r="257" spans="2:65" s="1" customFormat="1" ht="16.5" customHeight="1" x14ac:dyDescent="0.2">
      <c r="B257" s="32"/>
      <c r="C257" s="170" t="s">
        <v>902</v>
      </c>
      <c r="D257" s="170" t="s">
        <v>467</v>
      </c>
      <c r="E257" s="171" t="s">
        <v>1731</v>
      </c>
      <c r="F257" s="172" t="s">
        <v>1732</v>
      </c>
      <c r="G257" s="173" t="s">
        <v>1380</v>
      </c>
      <c r="H257" s="174">
        <v>8</v>
      </c>
      <c r="I257" s="175"/>
      <c r="J257" s="176">
        <f t="shared" si="50"/>
        <v>0</v>
      </c>
      <c r="K257" s="172" t="s">
        <v>19</v>
      </c>
      <c r="L257" s="177"/>
      <c r="M257" s="178" t="s">
        <v>19</v>
      </c>
      <c r="N257" s="179" t="s">
        <v>47</v>
      </c>
      <c r="P257" s="140">
        <f t="shared" si="51"/>
        <v>0</v>
      </c>
      <c r="Q257" s="140">
        <v>1.6E-2</v>
      </c>
      <c r="R257" s="140">
        <f t="shared" si="52"/>
        <v>0.128</v>
      </c>
      <c r="S257" s="140">
        <v>0</v>
      </c>
      <c r="T257" s="141">
        <f t="shared" si="53"/>
        <v>0</v>
      </c>
      <c r="AR257" s="142" t="s">
        <v>381</v>
      </c>
      <c r="AT257" s="142" t="s">
        <v>467</v>
      </c>
      <c r="AU257" s="142" t="s">
        <v>85</v>
      </c>
      <c r="AY257" s="17" t="s">
        <v>159</v>
      </c>
      <c r="BE257" s="143">
        <f t="shared" si="54"/>
        <v>0</v>
      </c>
      <c r="BF257" s="143">
        <f t="shared" si="55"/>
        <v>0</v>
      </c>
      <c r="BG257" s="143">
        <f t="shared" si="56"/>
        <v>0</v>
      </c>
      <c r="BH257" s="143">
        <f t="shared" si="57"/>
        <v>0</v>
      </c>
      <c r="BI257" s="143">
        <f t="shared" si="58"/>
        <v>0</v>
      </c>
      <c r="BJ257" s="17" t="s">
        <v>83</v>
      </c>
      <c r="BK257" s="143">
        <f t="shared" si="59"/>
        <v>0</v>
      </c>
      <c r="BL257" s="17" t="s">
        <v>261</v>
      </c>
      <c r="BM257" s="142" t="s">
        <v>1733</v>
      </c>
    </row>
    <row r="258" spans="2:65" s="1" customFormat="1" ht="16.5" customHeight="1" x14ac:dyDescent="0.2">
      <c r="B258" s="32"/>
      <c r="C258" s="131" t="s">
        <v>908</v>
      </c>
      <c r="D258" s="131" t="s">
        <v>161</v>
      </c>
      <c r="E258" s="132" t="s">
        <v>1734</v>
      </c>
      <c r="F258" s="133" t="s">
        <v>1735</v>
      </c>
      <c r="G258" s="134" t="s">
        <v>1380</v>
      </c>
      <c r="H258" s="135">
        <v>1</v>
      </c>
      <c r="I258" s="136"/>
      <c r="J258" s="137">
        <f t="shared" si="50"/>
        <v>0</v>
      </c>
      <c r="K258" s="133" t="s">
        <v>19</v>
      </c>
      <c r="L258" s="32"/>
      <c r="M258" s="138" t="s">
        <v>19</v>
      </c>
      <c r="N258" s="139" t="s">
        <v>47</v>
      </c>
      <c r="P258" s="140">
        <f t="shared" si="51"/>
        <v>0</v>
      </c>
      <c r="Q258" s="140">
        <v>1.2999999999999999E-4</v>
      </c>
      <c r="R258" s="140">
        <f t="shared" si="52"/>
        <v>1.2999999999999999E-4</v>
      </c>
      <c r="S258" s="140">
        <v>0</v>
      </c>
      <c r="T258" s="141">
        <f t="shared" si="53"/>
        <v>0</v>
      </c>
      <c r="AR258" s="142" t="s">
        <v>261</v>
      </c>
      <c r="AT258" s="142" t="s">
        <v>161</v>
      </c>
      <c r="AU258" s="142" t="s">
        <v>85</v>
      </c>
      <c r="AY258" s="17" t="s">
        <v>159</v>
      </c>
      <c r="BE258" s="143">
        <f t="shared" si="54"/>
        <v>0</v>
      </c>
      <c r="BF258" s="143">
        <f t="shared" si="55"/>
        <v>0</v>
      </c>
      <c r="BG258" s="143">
        <f t="shared" si="56"/>
        <v>0</v>
      </c>
      <c r="BH258" s="143">
        <f t="shared" si="57"/>
        <v>0</v>
      </c>
      <c r="BI258" s="143">
        <f t="shared" si="58"/>
        <v>0</v>
      </c>
      <c r="BJ258" s="17" t="s">
        <v>83</v>
      </c>
      <c r="BK258" s="143">
        <f t="shared" si="59"/>
        <v>0</v>
      </c>
      <c r="BL258" s="17" t="s">
        <v>261</v>
      </c>
      <c r="BM258" s="142" t="s">
        <v>1736</v>
      </c>
    </row>
    <row r="259" spans="2:65" s="1" customFormat="1" ht="16.5" customHeight="1" x14ac:dyDescent="0.2">
      <c r="B259" s="32"/>
      <c r="C259" s="170" t="s">
        <v>913</v>
      </c>
      <c r="D259" s="170" t="s">
        <v>467</v>
      </c>
      <c r="E259" s="171" t="s">
        <v>1737</v>
      </c>
      <c r="F259" s="172" t="s">
        <v>1738</v>
      </c>
      <c r="G259" s="173" t="s">
        <v>494</v>
      </c>
      <c r="H259" s="174">
        <v>1</v>
      </c>
      <c r="I259" s="175"/>
      <c r="J259" s="176">
        <f t="shared" si="50"/>
        <v>0</v>
      </c>
      <c r="K259" s="172" t="s">
        <v>19</v>
      </c>
      <c r="L259" s="177"/>
      <c r="M259" s="178" t="s">
        <v>19</v>
      </c>
      <c r="N259" s="179" t="s">
        <v>47</v>
      </c>
      <c r="P259" s="140">
        <f t="shared" si="51"/>
        <v>0</v>
      </c>
      <c r="Q259" s="140">
        <v>2E-3</v>
      </c>
      <c r="R259" s="140">
        <f t="shared" si="52"/>
        <v>2E-3</v>
      </c>
      <c r="S259" s="140">
        <v>0</v>
      </c>
      <c r="T259" s="141">
        <f t="shared" si="53"/>
        <v>0</v>
      </c>
      <c r="AR259" s="142" t="s">
        <v>381</v>
      </c>
      <c r="AT259" s="142" t="s">
        <v>467</v>
      </c>
      <c r="AU259" s="142" t="s">
        <v>85</v>
      </c>
      <c r="AY259" s="17" t="s">
        <v>159</v>
      </c>
      <c r="BE259" s="143">
        <f t="shared" si="54"/>
        <v>0</v>
      </c>
      <c r="BF259" s="143">
        <f t="shared" si="55"/>
        <v>0</v>
      </c>
      <c r="BG259" s="143">
        <f t="shared" si="56"/>
        <v>0</v>
      </c>
      <c r="BH259" s="143">
        <f t="shared" si="57"/>
        <v>0</v>
      </c>
      <c r="BI259" s="143">
        <f t="shared" si="58"/>
        <v>0</v>
      </c>
      <c r="BJ259" s="17" t="s">
        <v>83</v>
      </c>
      <c r="BK259" s="143">
        <f t="shared" si="59"/>
        <v>0</v>
      </c>
      <c r="BL259" s="17" t="s">
        <v>261</v>
      </c>
      <c r="BM259" s="142" t="s">
        <v>1739</v>
      </c>
    </row>
    <row r="260" spans="2:65" s="1" customFormat="1" ht="16.5" customHeight="1" x14ac:dyDescent="0.2">
      <c r="B260" s="32"/>
      <c r="C260" s="131" t="s">
        <v>918</v>
      </c>
      <c r="D260" s="131" t="s">
        <v>161</v>
      </c>
      <c r="E260" s="132" t="s">
        <v>1740</v>
      </c>
      <c r="F260" s="133" t="s">
        <v>1741</v>
      </c>
      <c r="G260" s="134" t="s">
        <v>345</v>
      </c>
      <c r="H260" s="135">
        <v>8</v>
      </c>
      <c r="I260" s="136"/>
      <c r="J260" s="137">
        <f t="shared" si="50"/>
        <v>0</v>
      </c>
      <c r="K260" s="133" t="s">
        <v>19</v>
      </c>
      <c r="L260" s="32"/>
      <c r="M260" s="138" t="s">
        <v>19</v>
      </c>
      <c r="N260" s="139" t="s">
        <v>47</v>
      </c>
      <c r="P260" s="140">
        <f t="shared" si="51"/>
        <v>0</v>
      </c>
      <c r="Q260" s="140">
        <v>1.3600000000000001E-3</v>
      </c>
      <c r="R260" s="140">
        <f t="shared" si="52"/>
        <v>1.0880000000000001E-2</v>
      </c>
      <c r="S260" s="140">
        <v>0</v>
      </c>
      <c r="T260" s="141">
        <f t="shared" si="53"/>
        <v>0</v>
      </c>
      <c r="AR260" s="142" t="s">
        <v>261</v>
      </c>
      <c r="AT260" s="142" t="s">
        <v>161</v>
      </c>
      <c r="AU260" s="142" t="s">
        <v>85</v>
      </c>
      <c r="AY260" s="17" t="s">
        <v>159</v>
      </c>
      <c r="BE260" s="143">
        <f t="shared" si="54"/>
        <v>0</v>
      </c>
      <c r="BF260" s="143">
        <f t="shared" si="55"/>
        <v>0</v>
      </c>
      <c r="BG260" s="143">
        <f t="shared" si="56"/>
        <v>0</v>
      </c>
      <c r="BH260" s="143">
        <f t="shared" si="57"/>
        <v>0</v>
      </c>
      <c r="BI260" s="143">
        <f t="shared" si="58"/>
        <v>0</v>
      </c>
      <c r="BJ260" s="17" t="s">
        <v>83</v>
      </c>
      <c r="BK260" s="143">
        <f t="shared" si="59"/>
        <v>0</v>
      </c>
      <c r="BL260" s="17" t="s">
        <v>261</v>
      </c>
      <c r="BM260" s="142" t="s">
        <v>1742</v>
      </c>
    </row>
    <row r="261" spans="2:65" s="1" customFormat="1" ht="16.5" customHeight="1" x14ac:dyDescent="0.2">
      <c r="B261" s="32"/>
      <c r="C261" s="170" t="s">
        <v>923</v>
      </c>
      <c r="D261" s="170" t="s">
        <v>467</v>
      </c>
      <c r="E261" s="171" t="s">
        <v>1743</v>
      </c>
      <c r="F261" s="172" t="s">
        <v>1744</v>
      </c>
      <c r="G261" s="173" t="s">
        <v>1380</v>
      </c>
      <c r="H261" s="174">
        <v>8</v>
      </c>
      <c r="I261" s="175"/>
      <c r="J261" s="176">
        <f t="shared" si="50"/>
        <v>0</v>
      </c>
      <c r="K261" s="172" t="s">
        <v>19</v>
      </c>
      <c r="L261" s="177"/>
      <c r="M261" s="178" t="s">
        <v>19</v>
      </c>
      <c r="N261" s="179" t="s">
        <v>47</v>
      </c>
      <c r="P261" s="140">
        <f t="shared" si="51"/>
        <v>0</v>
      </c>
      <c r="Q261" s="140">
        <v>4.0000000000000001E-3</v>
      </c>
      <c r="R261" s="140">
        <f t="shared" si="52"/>
        <v>3.2000000000000001E-2</v>
      </c>
      <c r="S261" s="140">
        <v>0</v>
      </c>
      <c r="T261" s="141">
        <f t="shared" si="53"/>
        <v>0</v>
      </c>
      <c r="AR261" s="142" t="s">
        <v>381</v>
      </c>
      <c r="AT261" s="142" t="s">
        <v>467</v>
      </c>
      <c r="AU261" s="142" t="s">
        <v>85</v>
      </c>
      <c r="AY261" s="17" t="s">
        <v>159</v>
      </c>
      <c r="BE261" s="143">
        <f t="shared" si="54"/>
        <v>0</v>
      </c>
      <c r="BF261" s="143">
        <f t="shared" si="55"/>
        <v>0</v>
      </c>
      <c r="BG261" s="143">
        <f t="shared" si="56"/>
        <v>0</v>
      </c>
      <c r="BH261" s="143">
        <f t="shared" si="57"/>
        <v>0</v>
      </c>
      <c r="BI261" s="143">
        <f t="shared" si="58"/>
        <v>0</v>
      </c>
      <c r="BJ261" s="17" t="s">
        <v>83</v>
      </c>
      <c r="BK261" s="143">
        <f t="shared" si="59"/>
        <v>0</v>
      </c>
      <c r="BL261" s="17" t="s">
        <v>261</v>
      </c>
      <c r="BM261" s="142" t="s">
        <v>1745</v>
      </c>
    </row>
    <row r="262" spans="2:65" s="1" customFormat="1" ht="16.5" customHeight="1" x14ac:dyDescent="0.2">
      <c r="B262" s="32"/>
      <c r="C262" s="131" t="s">
        <v>928</v>
      </c>
      <c r="D262" s="131" t="s">
        <v>161</v>
      </c>
      <c r="E262" s="132" t="s">
        <v>1746</v>
      </c>
      <c r="F262" s="133" t="s">
        <v>1747</v>
      </c>
      <c r="G262" s="134" t="s">
        <v>1380</v>
      </c>
      <c r="H262" s="135">
        <v>2</v>
      </c>
      <c r="I262" s="136"/>
      <c r="J262" s="137">
        <f t="shared" si="50"/>
        <v>0</v>
      </c>
      <c r="K262" s="133" t="s">
        <v>19</v>
      </c>
      <c r="L262" s="32"/>
      <c r="M262" s="138" t="s">
        <v>19</v>
      </c>
      <c r="N262" s="139" t="s">
        <v>47</v>
      </c>
      <c r="P262" s="140">
        <f t="shared" si="51"/>
        <v>0</v>
      </c>
      <c r="Q262" s="140">
        <v>4.2000000000000002E-4</v>
      </c>
      <c r="R262" s="140">
        <f t="shared" si="52"/>
        <v>8.4000000000000003E-4</v>
      </c>
      <c r="S262" s="140">
        <v>0</v>
      </c>
      <c r="T262" s="141">
        <f t="shared" si="53"/>
        <v>0</v>
      </c>
      <c r="AR262" s="142" t="s">
        <v>261</v>
      </c>
      <c r="AT262" s="142" t="s">
        <v>161</v>
      </c>
      <c r="AU262" s="142" t="s">
        <v>85</v>
      </c>
      <c r="AY262" s="17" t="s">
        <v>159</v>
      </c>
      <c r="BE262" s="143">
        <f t="shared" si="54"/>
        <v>0</v>
      </c>
      <c r="BF262" s="143">
        <f t="shared" si="55"/>
        <v>0</v>
      </c>
      <c r="BG262" s="143">
        <f t="shared" si="56"/>
        <v>0</v>
      </c>
      <c r="BH262" s="143">
        <f t="shared" si="57"/>
        <v>0</v>
      </c>
      <c r="BI262" s="143">
        <f t="shared" si="58"/>
        <v>0</v>
      </c>
      <c r="BJ262" s="17" t="s">
        <v>83</v>
      </c>
      <c r="BK262" s="143">
        <f t="shared" si="59"/>
        <v>0</v>
      </c>
      <c r="BL262" s="17" t="s">
        <v>261</v>
      </c>
      <c r="BM262" s="142" t="s">
        <v>1748</v>
      </c>
    </row>
    <row r="263" spans="2:65" s="1" customFormat="1" ht="16.5" customHeight="1" x14ac:dyDescent="0.2">
      <c r="B263" s="32"/>
      <c r="C263" s="170" t="s">
        <v>935</v>
      </c>
      <c r="D263" s="170" t="s">
        <v>467</v>
      </c>
      <c r="E263" s="171" t="s">
        <v>1749</v>
      </c>
      <c r="F263" s="172" t="s">
        <v>1750</v>
      </c>
      <c r="G263" s="173" t="s">
        <v>1380</v>
      </c>
      <c r="H263" s="174">
        <v>1</v>
      </c>
      <c r="I263" s="175"/>
      <c r="J263" s="176">
        <f t="shared" si="50"/>
        <v>0</v>
      </c>
      <c r="K263" s="172" t="s">
        <v>19</v>
      </c>
      <c r="L263" s="177"/>
      <c r="M263" s="178" t="s">
        <v>19</v>
      </c>
      <c r="N263" s="179" t="s">
        <v>47</v>
      </c>
      <c r="P263" s="140">
        <f t="shared" si="51"/>
        <v>0</v>
      </c>
      <c r="Q263" s="140">
        <v>1E-3</v>
      </c>
      <c r="R263" s="140">
        <f t="shared" si="52"/>
        <v>1E-3</v>
      </c>
      <c r="S263" s="140">
        <v>0</v>
      </c>
      <c r="T263" s="141">
        <f t="shared" si="53"/>
        <v>0</v>
      </c>
      <c r="AR263" s="142" t="s">
        <v>381</v>
      </c>
      <c r="AT263" s="142" t="s">
        <v>467</v>
      </c>
      <c r="AU263" s="142" t="s">
        <v>85</v>
      </c>
      <c r="AY263" s="17" t="s">
        <v>159</v>
      </c>
      <c r="BE263" s="143">
        <f t="shared" si="54"/>
        <v>0</v>
      </c>
      <c r="BF263" s="143">
        <f t="shared" si="55"/>
        <v>0</v>
      </c>
      <c r="BG263" s="143">
        <f t="shared" si="56"/>
        <v>0</v>
      </c>
      <c r="BH263" s="143">
        <f t="shared" si="57"/>
        <v>0</v>
      </c>
      <c r="BI263" s="143">
        <f t="shared" si="58"/>
        <v>0</v>
      </c>
      <c r="BJ263" s="17" t="s">
        <v>83</v>
      </c>
      <c r="BK263" s="143">
        <f t="shared" si="59"/>
        <v>0</v>
      </c>
      <c r="BL263" s="17" t="s">
        <v>261</v>
      </c>
      <c r="BM263" s="142" t="s">
        <v>1751</v>
      </c>
    </row>
    <row r="264" spans="2:65" s="1" customFormat="1" ht="16.5" customHeight="1" x14ac:dyDescent="0.2">
      <c r="B264" s="32"/>
      <c r="C264" s="170" t="s">
        <v>941</v>
      </c>
      <c r="D264" s="170" t="s">
        <v>467</v>
      </c>
      <c r="E264" s="171" t="s">
        <v>1752</v>
      </c>
      <c r="F264" s="172" t="s">
        <v>1753</v>
      </c>
      <c r="G264" s="173" t="s">
        <v>1380</v>
      </c>
      <c r="H264" s="174">
        <v>1</v>
      </c>
      <c r="I264" s="175"/>
      <c r="J264" s="176">
        <f t="shared" si="50"/>
        <v>0</v>
      </c>
      <c r="K264" s="172" t="s">
        <v>19</v>
      </c>
      <c r="L264" s="177"/>
      <c r="M264" s="178" t="s">
        <v>19</v>
      </c>
      <c r="N264" s="179" t="s">
        <v>47</v>
      </c>
      <c r="P264" s="140">
        <f t="shared" si="51"/>
        <v>0</v>
      </c>
      <c r="Q264" s="140">
        <v>5.0000000000000001E-3</v>
      </c>
      <c r="R264" s="140">
        <f t="shared" si="52"/>
        <v>5.0000000000000001E-3</v>
      </c>
      <c r="S264" s="140">
        <v>0</v>
      </c>
      <c r="T264" s="141">
        <f t="shared" si="53"/>
        <v>0</v>
      </c>
      <c r="AR264" s="142" t="s">
        <v>381</v>
      </c>
      <c r="AT264" s="142" t="s">
        <v>467</v>
      </c>
      <c r="AU264" s="142" t="s">
        <v>85</v>
      </c>
      <c r="AY264" s="17" t="s">
        <v>159</v>
      </c>
      <c r="BE264" s="143">
        <f t="shared" si="54"/>
        <v>0</v>
      </c>
      <c r="BF264" s="143">
        <f t="shared" si="55"/>
        <v>0</v>
      </c>
      <c r="BG264" s="143">
        <f t="shared" si="56"/>
        <v>0</v>
      </c>
      <c r="BH264" s="143">
        <f t="shared" si="57"/>
        <v>0</v>
      </c>
      <c r="BI264" s="143">
        <f t="shared" si="58"/>
        <v>0</v>
      </c>
      <c r="BJ264" s="17" t="s">
        <v>83</v>
      </c>
      <c r="BK264" s="143">
        <f t="shared" si="59"/>
        <v>0</v>
      </c>
      <c r="BL264" s="17" t="s">
        <v>261</v>
      </c>
      <c r="BM264" s="142" t="s">
        <v>1754</v>
      </c>
    </row>
    <row r="265" spans="2:65" s="1" customFormat="1" ht="16.5" customHeight="1" x14ac:dyDescent="0.2">
      <c r="B265" s="32"/>
      <c r="C265" s="131" t="s">
        <v>947</v>
      </c>
      <c r="D265" s="131" t="s">
        <v>161</v>
      </c>
      <c r="E265" s="132" t="s">
        <v>1755</v>
      </c>
      <c r="F265" s="133" t="s">
        <v>1756</v>
      </c>
      <c r="G265" s="134" t="s">
        <v>210</v>
      </c>
      <c r="H265" s="135">
        <v>0.40500000000000003</v>
      </c>
      <c r="I265" s="136"/>
      <c r="J265" s="137">
        <f t="shared" si="50"/>
        <v>0</v>
      </c>
      <c r="K265" s="133" t="s">
        <v>19</v>
      </c>
      <c r="L265" s="32"/>
      <c r="M265" s="138" t="s">
        <v>19</v>
      </c>
      <c r="N265" s="139" t="s">
        <v>47</v>
      </c>
      <c r="P265" s="140">
        <f t="shared" si="51"/>
        <v>0</v>
      </c>
      <c r="Q265" s="140">
        <v>0</v>
      </c>
      <c r="R265" s="140">
        <f t="shared" si="52"/>
        <v>0</v>
      </c>
      <c r="S265" s="140">
        <v>0</v>
      </c>
      <c r="T265" s="141">
        <f t="shared" si="53"/>
        <v>0</v>
      </c>
      <c r="AR265" s="142" t="s">
        <v>261</v>
      </c>
      <c r="AT265" s="142" t="s">
        <v>161</v>
      </c>
      <c r="AU265" s="142" t="s">
        <v>85</v>
      </c>
      <c r="AY265" s="17" t="s">
        <v>159</v>
      </c>
      <c r="BE265" s="143">
        <f t="shared" si="54"/>
        <v>0</v>
      </c>
      <c r="BF265" s="143">
        <f t="shared" si="55"/>
        <v>0</v>
      </c>
      <c r="BG265" s="143">
        <f t="shared" si="56"/>
        <v>0</v>
      </c>
      <c r="BH265" s="143">
        <f t="shared" si="57"/>
        <v>0</v>
      </c>
      <c r="BI265" s="143">
        <f t="shared" si="58"/>
        <v>0</v>
      </c>
      <c r="BJ265" s="17" t="s">
        <v>83</v>
      </c>
      <c r="BK265" s="143">
        <f t="shared" si="59"/>
        <v>0</v>
      </c>
      <c r="BL265" s="17" t="s">
        <v>261</v>
      </c>
      <c r="BM265" s="142" t="s">
        <v>1757</v>
      </c>
    </row>
    <row r="266" spans="2:65" s="11" customFormat="1" ht="25.95" customHeight="1" x14ac:dyDescent="0.25">
      <c r="B266" s="119"/>
      <c r="D266" s="120" t="s">
        <v>75</v>
      </c>
      <c r="E266" s="121" t="s">
        <v>1758</v>
      </c>
      <c r="F266" s="121" t="s">
        <v>1759</v>
      </c>
      <c r="I266" s="122"/>
      <c r="J266" s="123">
        <f>BK266</f>
        <v>0</v>
      </c>
      <c r="L266" s="119"/>
      <c r="M266" s="124"/>
      <c r="P266" s="125">
        <f>P267</f>
        <v>0</v>
      </c>
      <c r="R266" s="125">
        <f>R267</f>
        <v>0</v>
      </c>
      <c r="T266" s="126">
        <f>T267</f>
        <v>0</v>
      </c>
      <c r="AR266" s="120" t="s">
        <v>191</v>
      </c>
      <c r="AT266" s="127" t="s">
        <v>75</v>
      </c>
      <c r="AU266" s="127" t="s">
        <v>76</v>
      </c>
      <c r="AY266" s="120" t="s">
        <v>159</v>
      </c>
      <c r="BK266" s="128">
        <f>BK267</f>
        <v>0</v>
      </c>
    </row>
    <row r="267" spans="2:65" s="1" customFormat="1" ht="16.5" customHeight="1" x14ac:dyDescent="0.2">
      <c r="B267" s="32"/>
      <c r="C267" s="131" t="s">
        <v>952</v>
      </c>
      <c r="D267" s="131" t="s">
        <v>161</v>
      </c>
      <c r="E267" s="132" t="s">
        <v>1760</v>
      </c>
      <c r="F267" s="133" t="s">
        <v>1761</v>
      </c>
      <c r="G267" s="134" t="s">
        <v>494</v>
      </c>
      <c r="H267" s="135">
        <v>1</v>
      </c>
      <c r="I267" s="136"/>
      <c r="J267" s="137">
        <f>ROUND(I267*H267,2)</f>
        <v>0</v>
      </c>
      <c r="K267" s="133" t="s">
        <v>19</v>
      </c>
      <c r="L267" s="32"/>
      <c r="M267" s="180" t="s">
        <v>19</v>
      </c>
      <c r="N267" s="181" t="s">
        <v>47</v>
      </c>
      <c r="O267" s="182"/>
      <c r="P267" s="183">
        <f>O267*H267</f>
        <v>0</v>
      </c>
      <c r="Q267" s="183">
        <v>0</v>
      </c>
      <c r="R267" s="183">
        <f>Q267*H267</f>
        <v>0</v>
      </c>
      <c r="S267" s="183">
        <v>0</v>
      </c>
      <c r="T267" s="184">
        <f>S267*H267</f>
        <v>0</v>
      </c>
      <c r="AR267" s="142" t="s">
        <v>166</v>
      </c>
      <c r="AT267" s="142" t="s">
        <v>161</v>
      </c>
      <c r="AU267" s="142" t="s">
        <v>83</v>
      </c>
      <c r="AY267" s="17" t="s">
        <v>159</v>
      </c>
      <c r="BE267" s="143">
        <f>IF(N267="základní",J267,0)</f>
        <v>0</v>
      </c>
      <c r="BF267" s="143">
        <f>IF(N267="snížená",J267,0)</f>
        <v>0</v>
      </c>
      <c r="BG267" s="143">
        <f>IF(N267="zákl. přenesená",J267,0)</f>
        <v>0</v>
      </c>
      <c r="BH267" s="143">
        <f>IF(N267="sníž. přenesená",J267,0)</f>
        <v>0</v>
      </c>
      <c r="BI267" s="143">
        <f>IF(N267="nulová",J267,0)</f>
        <v>0</v>
      </c>
      <c r="BJ267" s="17" t="s">
        <v>83</v>
      </c>
      <c r="BK267" s="143">
        <f>ROUND(I267*H267,2)</f>
        <v>0</v>
      </c>
      <c r="BL267" s="17" t="s">
        <v>166</v>
      </c>
      <c r="BM267" s="142" t="s">
        <v>1762</v>
      </c>
    </row>
    <row r="268" spans="2:65" s="1" customFormat="1" ht="6.9" customHeight="1" x14ac:dyDescent="0.2">
      <c r="B268" s="40"/>
      <c r="C268" s="41"/>
      <c r="D268" s="41"/>
      <c r="E268" s="41"/>
      <c r="F268" s="41"/>
      <c r="G268" s="41"/>
      <c r="H268" s="41"/>
      <c r="I268" s="41"/>
      <c r="J268" s="41"/>
      <c r="K268" s="41"/>
      <c r="L268" s="32"/>
    </row>
  </sheetData>
  <sheetProtection algorithmName="SHA-512" hashValue="XwTP/BeMEs0a0mfYlVT3kb15Ozc3/JYXxwoNhh51NzPzTayackYa2Zqr7m7v+gCzIg6uiWt6mla2yEYjz6GC/w==" saltValue="/3QMxcSLQMzWqiSXAfALHGQlnOynvwLjLDY/oUmEd0NTnCc5DvgW1IRIYmOsaCcbDVnXPtER0ZzdoJ0vFVZb6Q==" spinCount="100000" sheet="1" objects="1" scenarios="1" formatColumns="0" formatRows="0" autoFilter="0"/>
  <autoFilter ref="C96:K267" xr:uid="{00000000-0009-0000-0000-000003000000}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06"/>
  <sheetViews>
    <sheetView showGridLines="0" tabSelected="1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7" t="s">
        <v>99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" customHeight="1" x14ac:dyDescent="0.2">
      <c r="B4" s="20"/>
      <c r="D4" s="21" t="s">
        <v>112</v>
      </c>
      <c r="L4" s="20"/>
      <c r="M4" s="88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16" t="str">
        <f>'Rekapitulace stavby'!K6</f>
        <v>Archiv městské části Praha 5, Štefánikova 17, 150 00 Praha 5</v>
      </c>
      <c r="F7" s="317"/>
      <c r="G7" s="317"/>
      <c r="H7" s="317"/>
      <c r="L7" s="20"/>
    </row>
    <row r="8" spans="2:46" ht="12" customHeight="1" x14ac:dyDescent="0.2">
      <c r="B8" s="20"/>
      <c r="D8" s="27" t="s">
        <v>113</v>
      </c>
      <c r="L8" s="20"/>
    </row>
    <row r="9" spans="2:46" s="1" customFormat="1" ht="16.5" customHeight="1" x14ac:dyDescent="0.2">
      <c r="B9" s="32"/>
      <c r="E9" s="316" t="s">
        <v>114</v>
      </c>
      <c r="F9" s="315"/>
      <c r="G9" s="315"/>
      <c r="H9" s="315"/>
      <c r="L9" s="32"/>
    </row>
    <row r="10" spans="2:46" s="1" customFormat="1" ht="12" customHeight="1" x14ac:dyDescent="0.2">
      <c r="B10" s="32"/>
      <c r="D10" s="27" t="s">
        <v>115</v>
      </c>
      <c r="L10" s="32"/>
    </row>
    <row r="11" spans="2:46" s="1" customFormat="1" ht="16.5" customHeight="1" x14ac:dyDescent="0.2">
      <c r="B11" s="32"/>
      <c r="E11" s="295" t="s">
        <v>1763</v>
      </c>
      <c r="F11" s="315"/>
      <c r="G11" s="315"/>
      <c r="H11" s="315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8" t="str">
        <f>'Rekapitulace stavby'!AN8</f>
        <v>Vyplň údaj</v>
      </c>
      <c r="L14" s="32"/>
    </row>
    <row r="15" spans="2:46" s="1" customFormat="1" ht="10.95" customHeight="1" x14ac:dyDescent="0.2">
      <c r="B15" s="32"/>
      <c r="L15" s="32"/>
    </row>
    <row r="16" spans="2:46" s="1" customFormat="1" ht="12" customHeight="1" x14ac:dyDescent="0.2">
      <c r="B16" s="32"/>
      <c r="D16" s="27" t="s">
        <v>24</v>
      </c>
      <c r="I16" s="27" t="s">
        <v>25</v>
      </c>
      <c r="J16" s="25" t="s">
        <v>26</v>
      </c>
      <c r="L16" s="32"/>
    </row>
    <row r="17" spans="2:12" s="1" customFormat="1" ht="18" customHeight="1" x14ac:dyDescent="0.2">
      <c r="B17" s="32"/>
      <c r="E17" s="25" t="s">
        <v>27</v>
      </c>
      <c r="I17" s="27" t="s">
        <v>28</v>
      </c>
      <c r="J17" s="25" t="s">
        <v>29</v>
      </c>
      <c r="L17" s="32"/>
    </row>
    <row r="18" spans="2:12" s="1" customFormat="1" ht="6.9" customHeight="1" x14ac:dyDescent="0.2">
      <c r="B18" s="32"/>
      <c r="L18" s="32"/>
    </row>
    <row r="19" spans="2:12" s="1" customFormat="1" ht="12" customHeight="1" x14ac:dyDescent="0.2">
      <c r="B19" s="32"/>
      <c r="D19" s="27" t="s">
        <v>30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8" t="str">
        <f>'Rekapitulace stavby'!E14</f>
        <v>Vyplň údaj</v>
      </c>
      <c r="F20" s="285"/>
      <c r="G20" s="285"/>
      <c r="H20" s="285"/>
      <c r="I20" s="27" t="s">
        <v>28</v>
      </c>
      <c r="J20" s="28" t="str">
        <f>'Rekapitulace stavby'!AN14</f>
        <v>Vyplň údaj</v>
      </c>
      <c r="L20" s="32"/>
    </row>
    <row r="21" spans="2:12" s="1" customFormat="1" ht="6.9" customHeight="1" x14ac:dyDescent="0.2">
      <c r="B21" s="32"/>
      <c r="L21" s="32"/>
    </row>
    <row r="22" spans="2:12" s="1" customFormat="1" ht="12" customHeight="1" x14ac:dyDescent="0.2">
      <c r="B22" s="32"/>
      <c r="D22" s="27" t="s">
        <v>32</v>
      </c>
      <c r="I22" s="27" t="s">
        <v>25</v>
      </c>
      <c r="J22" s="25" t="s">
        <v>33</v>
      </c>
      <c r="L22" s="32"/>
    </row>
    <row r="23" spans="2:12" s="1" customFormat="1" ht="18" customHeight="1" x14ac:dyDescent="0.2">
      <c r="B23" s="32"/>
      <c r="E23" s="25" t="s">
        <v>34</v>
      </c>
      <c r="I23" s="27" t="s">
        <v>28</v>
      </c>
      <c r="J23" s="25" t="s">
        <v>35</v>
      </c>
      <c r="L23" s="32"/>
    </row>
    <row r="24" spans="2:12" s="1" customFormat="1" ht="6.9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25</v>
      </c>
      <c r="J25" s="25" t="s">
        <v>19</v>
      </c>
      <c r="L25" s="32"/>
    </row>
    <row r="26" spans="2:12" s="1" customFormat="1" ht="18" customHeight="1" x14ac:dyDescent="0.2">
      <c r="B26" s="32"/>
      <c r="E26" s="25" t="s">
        <v>1764</v>
      </c>
      <c r="I26" s="27" t="s">
        <v>28</v>
      </c>
      <c r="J26" s="25" t="s">
        <v>19</v>
      </c>
      <c r="L26" s="32"/>
    </row>
    <row r="27" spans="2:12" s="1" customFormat="1" ht="6.9" customHeight="1" x14ac:dyDescent="0.2">
      <c r="B27" s="32"/>
      <c r="L27" s="32"/>
    </row>
    <row r="28" spans="2:12" s="1" customFormat="1" ht="12" customHeight="1" x14ac:dyDescent="0.2">
      <c r="B28" s="32"/>
      <c r="D28" s="27" t="s">
        <v>40</v>
      </c>
      <c r="L28" s="32"/>
    </row>
    <row r="29" spans="2:12" s="7" customFormat="1" ht="16.5" customHeight="1" x14ac:dyDescent="0.2">
      <c r="B29" s="89"/>
      <c r="E29" s="289" t="s">
        <v>19</v>
      </c>
      <c r="F29" s="289"/>
      <c r="G29" s="289"/>
      <c r="H29" s="289"/>
      <c r="L29" s="89"/>
    </row>
    <row r="30" spans="2:12" s="1" customFormat="1" ht="6.9" customHeight="1" x14ac:dyDescent="0.2">
      <c r="B30" s="32"/>
      <c r="L30" s="32"/>
    </row>
    <row r="31" spans="2:12" s="1" customFormat="1" ht="6.9" customHeight="1" x14ac:dyDescent="0.2">
      <c r="B31" s="32"/>
      <c r="D31" s="49"/>
      <c r="E31" s="49"/>
      <c r="F31" s="49"/>
      <c r="G31" s="49"/>
      <c r="H31" s="49"/>
      <c r="I31" s="49"/>
      <c r="J31" s="49"/>
      <c r="K31" s="49"/>
      <c r="L31" s="32"/>
    </row>
    <row r="32" spans="2:12" s="1" customFormat="1" ht="25.35" customHeight="1" x14ac:dyDescent="0.2">
      <c r="B32" s="32"/>
      <c r="D32" s="90" t="s">
        <v>42</v>
      </c>
      <c r="J32" s="61">
        <f>ROUND(J94, 2)</f>
        <v>0</v>
      </c>
      <c r="L32" s="32"/>
    </row>
    <row r="33" spans="2:12" s="1" customFormat="1" ht="6.9" customHeight="1" x14ac:dyDescent="0.2">
      <c r="B33" s="32"/>
      <c r="D33" s="49"/>
      <c r="E33" s="49"/>
      <c r="F33" s="49"/>
      <c r="G33" s="49"/>
      <c r="H33" s="49"/>
      <c r="I33" s="49"/>
      <c r="J33" s="49"/>
      <c r="K33" s="49"/>
      <c r="L33" s="32"/>
    </row>
    <row r="34" spans="2:12" s="1" customFormat="1" ht="14.4" customHeight="1" x14ac:dyDescent="0.2">
      <c r="B34" s="32"/>
      <c r="F34" s="91" t="s">
        <v>44</v>
      </c>
      <c r="I34" s="91" t="s">
        <v>43</v>
      </c>
      <c r="J34" s="91" t="s">
        <v>45</v>
      </c>
      <c r="L34" s="32"/>
    </row>
    <row r="35" spans="2:12" s="1" customFormat="1" ht="14.4" customHeight="1" x14ac:dyDescent="0.2">
      <c r="B35" s="32"/>
      <c r="D35" s="92" t="s">
        <v>46</v>
      </c>
      <c r="E35" s="27" t="s">
        <v>47</v>
      </c>
      <c r="F35" s="81">
        <f>ROUND((SUM(BE94:BE205)),  2)</f>
        <v>0</v>
      </c>
      <c r="I35" s="93">
        <v>0.21</v>
      </c>
      <c r="J35" s="81">
        <f>ROUND(((SUM(BE94:BE205))*I35),  2)</f>
        <v>0</v>
      </c>
      <c r="L35" s="32"/>
    </row>
    <row r="36" spans="2:12" s="1" customFormat="1" ht="14.4" customHeight="1" x14ac:dyDescent="0.2">
      <c r="B36" s="32"/>
      <c r="E36" s="27" t="s">
        <v>48</v>
      </c>
      <c r="F36" s="81">
        <f>ROUND((SUM(BF94:BF205)),  2)</f>
        <v>0</v>
      </c>
      <c r="I36" s="93">
        <v>0.15</v>
      </c>
      <c r="J36" s="81">
        <f>ROUND(((SUM(BF94:BF205))*I36),  2)</f>
        <v>0</v>
      </c>
      <c r="L36" s="32"/>
    </row>
    <row r="37" spans="2:12" s="1" customFormat="1" ht="14.4" hidden="1" customHeight="1" x14ac:dyDescent="0.2">
      <c r="B37" s="32"/>
      <c r="E37" s="27" t="s">
        <v>49</v>
      </c>
      <c r="F37" s="81">
        <f>ROUND((SUM(BG94:BG205)),  2)</f>
        <v>0</v>
      </c>
      <c r="I37" s="93">
        <v>0.21</v>
      </c>
      <c r="J37" s="81">
        <f>0</f>
        <v>0</v>
      </c>
      <c r="L37" s="32"/>
    </row>
    <row r="38" spans="2:12" s="1" customFormat="1" ht="14.4" hidden="1" customHeight="1" x14ac:dyDescent="0.2">
      <c r="B38" s="32"/>
      <c r="E38" s="27" t="s">
        <v>50</v>
      </c>
      <c r="F38" s="81">
        <f>ROUND((SUM(BH94:BH205)),  2)</f>
        <v>0</v>
      </c>
      <c r="I38" s="93">
        <v>0.15</v>
      </c>
      <c r="J38" s="81">
        <f>0</f>
        <v>0</v>
      </c>
      <c r="L38" s="32"/>
    </row>
    <row r="39" spans="2:12" s="1" customFormat="1" ht="14.4" hidden="1" customHeight="1" x14ac:dyDescent="0.2">
      <c r="B39" s="32"/>
      <c r="E39" s="27" t="s">
        <v>51</v>
      </c>
      <c r="F39" s="81">
        <f>ROUND((SUM(BI94:BI205)),  2)</f>
        <v>0</v>
      </c>
      <c r="I39" s="93">
        <v>0</v>
      </c>
      <c r="J39" s="81">
        <f>0</f>
        <v>0</v>
      </c>
      <c r="L39" s="32"/>
    </row>
    <row r="40" spans="2:12" s="1" customFormat="1" ht="6.9" customHeight="1" x14ac:dyDescent="0.2">
      <c r="B40" s="32"/>
      <c r="L40" s="32"/>
    </row>
    <row r="41" spans="2:12" s="1" customFormat="1" ht="25.35" customHeight="1" x14ac:dyDescent="0.2">
      <c r="B41" s="32"/>
      <c r="C41" s="94"/>
      <c r="D41" s="95" t="s">
        <v>52</v>
      </c>
      <c r="E41" s="52"/>
      <c r="F41" s="52"/>
      <c r="G41" s="96" t="s">
        <v>53</v>
      </c>
      <c r="H41" s="97" t="s">
        <v>54</v>
      </c>
      <c r="I41" s="52"/>
      <c r="J41" s="98">
        <f>SUM(J32:J39)</f>
        <v>0</v>
      </c>
      <c r="K41" s="99"/>
      <c r="L41" s="32"/>
    </row>
    <row r="42" spans="2:12" s="1" customFormat="1" ht="14.4" customHeight="1" x14ac:dyDescent="0.2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2"/>
    </row>
    <row r="46" spans="2:12" s="1" customFormat="1" ht="6.9" customHeight="1" x14ac:dyDescent="0.2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2"/>
    </row>
    <row r="47" spans="2:12" s="1" customFormat="1" ht="24.9" customHeight="1" x14ac:dyDescent="0.2">
      <c r="B47" s="32"/>
      <c r="C47" s="21" t="s">
        <v>117</v>
      </c>
      <c r="L47" s="32"/>
    </row>
    <row r="48" spans="2:12" s="1" customFormat="1" ht="6.9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16" t="str">
        <f>E7</f>
        <v>Archiv městské části Praha 5, Štefánikova 17, 150 00 Praha 5</v>
      </c>
      <c r="F50" s="317"/>
      <c r="G50" s="317"/>
      <c r="H50" s="317"/>
      <c r="L50" s="32"/>
    </row>
    <row r="51" spans="2:47" ht="12" customHeight="1" x14ac:dyDescent="0.2">
      <c r="B51" s="20"/>
      <c r="C51" s="27" t="s">
        <v>113</v>
      </c>
      <c r="L51" s="20"/>
    </row>
    <row r="52" spans="2:47" s="1" customFormat="1" ht="16.5" customHeight="1" x14ac:dyDescent="0.2">
      <c r="B52" s="32"/>
      <c r="E52" s="316" t="s">
        <v>114</v>
      </c>
      <c r="F52" s="315"/>
      <c r="G52" s="315"/>
      <c r="H52" s="315"/>
      <c r="L52" s="32"/>
    </row>
    <row r="53" spans="2:47" s="1" customFormat="1" ht="12" customHeight="1" x14ac:dyDescent="0.2">
      <c r="B53" s="32"/>
      <c r="C53" s="27" t="s">
        <v>115</v>
      </c>
      <c r="L53" s="32"/>
    </row>
    <row r="54" spans="2:47" s="1" customFormat="1" ht="16.5" customHeight="1" x14ac:dyDescent="0.2">
      <c r="B54" s="32"/>
      <c r="E54" s="295" t="str">
        <f>E11</f>
        <v>1-D.1.4.3 - Elektroinstalace - silnoproud</v>
      </c>
      <c r="F54" s="315"/>
      <c r="G54" s="315"/>
      <c r="H54" s="315"/>
      <c r="L54" s="32"/>
    </row>
    <row r="55" spans="2:47" s="1" customFormat="1" ht="6.9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Praha</v>
      </c>
      <c r="I56" s="27" t="s">
        <v>23</v>
      </c>
      <c r="J56" s="48" t="str">
        <f>IF(J14="","",J14)</f>
        <v>Vyplň údaj</v>
      </c>
      <c r="L56" s="32"/>
    </row>
    <row r="57" spans="2:47" s="1" customFormat="1" ht="6.9" customHeight="1" x14ac:dyDescent="0.2">
      <c r="B57" s="32"/>
      <c r="L57" s="32"/>
    </row>
    <row r="58" spans="2:47" s="1" customFormat="1" ht="52.8" x14ac:dyDescent="0.2">
      <c r="B58" s="32"/>
      <c r="C58" s="27" t="s">
        <v>24</v>
      </c>
      <c r="F58" s="25" t="str">
        <f>E17</f>
        <v>MČ Praha 5, náměstí 14. října 1381/4,15022 Praha 5</v>
      </c>
      <c r="I58" s="27" t="s">
        <v>32</v>
      </c>
      <c r="J58" s="30" t="str">
        <f>E23</f>
        <v>kcarch s.r.o,Thámova 221/7,186 00 Praha 8 - Karlín</v>
      </c>
      <c r="L58" s="32"/>
    </row>
    <row r="59" spans="2:47" s="1" customFormat="1" ht="15.15" customHeight="1" x14ac:dyDescent="0.2">
      <c r="B59" s="32"/>
      <c r="C59" s="27" t="s">
        <v>30</v>
      </c>
      <c r="F59" s="25" t="str">
        <f>IF(E20="","",E20)</f>
        <v>Vyplň údaj</v>
      </c>
      <c r="I59" s="27" t="s">
        <v>37</v>
      </c>
      <c r="J59" s="30" t="str">
        <f>E26</f>
        <v>Ing. Josef Václavek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100" t="s">
        <v>118</v>
      </c>
      <c r="D61" s="94"/>
      <c r="E61" s="94"/>
      <c r="F61" s="94"/>
      <c r="G61" s="94"/>
      <c r="H61" s="94"/>
      <c r="I61" s="94"/>
      <c r="J61" s="101" t="s">
        <v>119</v>
      </c>
      <c r="K61" s="94"/>
      <c r="L61" s="32"/>
    </row>
    <row r="62" spans="2:47" s="1" customFormat="1" ht="10.35" customHeight="1" x14ac:dyDescent="0.2">
      <c r="B62" s="32"/>
      <c r="L62" s="32"/>
    </row>
    <row r="63" spans="2:47" s="1" customFormat="1" ht="22.95" customHeight="1" x14ac:dyDescent="0.2">
      <c r="B63" s="32"/>
      <c r="C63" s="102" t="s">
        <v>74</v>
      </c>
      <c r="J63" s="61">
        <f>J94</f>
        <v>0</v>
      </c>
      <c r="L63" s="32"/>
      <c r="AU63" s="17" t="s">
        <v>120</v>
      </c>
    </row>
    <row r="64" spans="2:47" s="8" customFormat="1" ht="24.9" customHeight="1" x14ac:dyDescent="0.2">
      <c r="B64" s="103"/>
      <c r="D64" s="104" t="s">
        <v>131</v>
      </c>
      <c r="E64" s="105"/>
      <c r="F64" s="105"/>
      <c r="G64" s="105"/>
      <c r="H64" s="105"/>
      <c r="I64" s="105"/>
      <c r="J64" s="106">
        <f>J95</f>
        <v>0</v>
      </c>
      <c r="L64" s="103"/>
    </row>
    <row r="65" spans="2:12" s="9" customFormat="1" ht="19.95" customHeight="1" x14ac:dyDescent="0.2">
      <c r="B65" s="107"/>
      <c r="D65" s="108" t="s">
        <v>1765</v>
      </c>
      <c r="E65" s="109"/>
      <c r="F65" s="109"/>
      <c r="G65" s="109"/>
      <c r="H65" s="109"/>
      <c r="I65" s="109"/>
      <c r="J65" s="110">
        <f>J96</f>
        <v>0</v>
      </c>
      <c r="L65" s="107"/>
    </row>
    <row r="66" spans="2:12" s="9" customFormat="1" ht="19.95" customHeight="1" x14ac:dyDescent="0.2">
      <c r="B66" s="107"/>
      <c r="D66" s="108" t="s">
        <v>1766</v>
      </c>
      <c r="E66" s="109"/>
      <c r="F66" s="109"/>
      <c r="G66" s="109"/>
      <c r="H66" s="109"/>
      <c r="I66" s="109"/>
      <c r="J66" s="110">
        <f>J115</f>
        <v>0</v>
      </c>
      <c r="L66" s="107"/>
    </row>
    <row r="67" spans="2:12" s="9" customFormat="1" ht="19.95" customHeight="1" x14ac:dyDescent="0.2">
      <c r="B67" s="107"/>
      <c r="D67" s="108" t="s">
        <v>1767</v>
      </c>
      <c r="E67" s="109"/>
      <c r="F67" s="109"/>
      <c r="G67" s="109"/>
      <c r="H67" s="109"/>
      <c r="I67" s="109"/>
      <c r="J67" s="110">
        <f>J119</f>
        <v>0</v>
      </c>
      <c r="L67" s="107"/>
    </row>
    <row r="68" spans="2:12" s="9" customFormat="1" ht="19.95" customHeight="1" x14ac:dyDescent="0.2">
      <c r="B68" s="107"/>
      <c r="D68" s="108" t="s">
        <v>1768</v>
      </c>
      <c r="E68" s="109"/>
      <c r="F68" s="109"/>
      <c r="G68" s="109"/>
      <c r="H68" s="109"/>
      <c r="I68" s="109"/>
      <c r="J68" s="110">
        <f>J158</f>
        <v>0</v>
      </c>
      <c r="L68" s="107"/>
    </row>
    <row r="69" spans="2:12" s="9" customFormat="1" ht="19.95" customHeight="1" x14ac:dyDescent="0.2">
      <c r="B69" s="107"/>
      <c r="D69" s="108" t="s">
        <v>1769</v>
      </c>
      <c r="E69" s="109"/>
      <c r="F69" s="109"/>
      <c r="G69" s="109"/>
      <c r="H69" s="109"/>
      <c r="I69" s="109"/>
      <c r="J69" s="110">
        <f>J163</f>
        <v>0</v>
      </c>
      <c r="L69" s="107"/>
    </row>
    <row r="70" spans="2:12" s="9" customFormat="1" ht="19.95" customHeight="1" x14ac:dyDescent="0.2">
      <c r="B70" s="107"/>
      <c r="D70" s="108" t="s">
        <v>1770</v>
      </c>
      <c r="E70" s="109"/>
      <c r="F70" s="109"/>
      <c r="G70" s="109"/>
      <c r="H70" s="109"/>
      <c r="I70" s="109"/>
      <c r="J70" s="110">
        <f>J191</f>
        <v>0</v>
      </c>
      <c r="L70" s="107"/>
    </row>
    <row r="71" spans="2:12" s="9" customFormat="1" ht="19.95" customHeight="1" x14ac:dyDescent="0.2">
      <c r="B71" s="107"/>
      <c r="D71" s="108" t="s">
        <v>1771</v>
      </c>
      <c r="E71" s="109"/>
      <c r="F71" s="109"/>
      <c r="G71" s="109"/>
      <c r="H71" s="109"/>
      <c r="I71" s="109"/>
      <c r="J71" s="110">
        <f>J195</f>
        <v>0</v>
      </c>
      <c r="L71" s="107"/>
    </row>
    <row r="72" spans="2:12" s="9" customFormat="1" ht="19.95" customHeight="1" x14ac:dyDescent="0.2">
      <c r="B72" s="107"/>
      <c r="D72" s="108" t="s">
        <v>1772</v>
      </c>
      <c r="E72" s="109"/>
      <c r="F72" s="109"/>
      <c r="G72" s="109"/>
      <c r="H72" s="109"/>
      <c r="I72" s="109"/>
      <c r="J72" s="110">
        <f>J204</f>
        <v>0</v>
      </c>
      <c r="L72" s="107"/>
    </row>
    <row r="73" spans="2:12" s="1" customFormat="1" ht="21.75" customHeight="1" x14ac:dyDescent="0.2">
      <c r="B73" s="32"/>
      <c r="L73" s="32"/>
    </row>
    <row r="74" spans="2:12" s="1" customFormat="1" ht="6.9" customHeight="1" x14ac:dyDescent="0.2"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32"/>
    </row>
    <row r="78" spans="2:12" s="1" customFormat="1" ht="6.9" customHeight="1" x14ac:dyDescent="0.2"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32"/>
    </row>
    <row r="79" spans="2:12" s="1" customFormat="1" ht="24.9" customHeight="1" x14ac:dyDescent="0.2">
      <c r="B79" s="32"/>
      <c r="C79" s="21" t="s">
        <v>144</v>
      </c>
      <c r="L79" s="32"/>
    </row>
    <row r="80" spans="2:12" s="1" customFormat="1" ht="6.9" customHeight="1" x14ac:dyDescent="0.2">
      <c r="B80" s="32"/>
      <c r="L80" s="32"/>
    </row>
    <row r="81" spans="2:63" s="1" customFormat="1" ht="12" customHeight="1" x14ac:dyDescent="0.2">
      <c r="B81" s="32"/>
      <c r="C81" s="27" t="s">
        <v>16</v>
      </c>
      <c r="L81" s="32"/>
    </row>
    <row r="82" spans="2:63" s="1" customFormat="1" ht="16.5" customHeight="1" x14ac:dyDescent="0.2">
      <c r="B82" s="32"/>
      <c r="E82" s="316" t="str">
        <f>E7</f>
        <v>Archiv městské části Praha 5, Štefánikova 17, 150 00 Praha 5</v>
      </c>
      <c r="F82" s="317"/>
      <c r="G82" s="317"/>
      <c r="H82" s="317"/>
      <c r="L82" s="32"/>
    </row>
    <row r="83" spans="2:63" ht="12" customHeight="1" x14ac:dyDescent="0.2">
      <c r="B83" s="20"/>
      <c r="C83" s="27" t="s">
        <v>113</v>
      </c>
      <c r="L83" s="20"/>
    </row>
    <row r="84" spans="2:63" s="1" customFormat="1" ht="16.5" customHeight="1" x14ac:dyDescent="0.2">
      <c r="B84" s="32"/>
      <c r="E84" s="316" t="s">
        <v>114</v>
      </c>
      <c r="F84" s="315"/>
      <c r="G84" s="315"/>
      <c r="H84" s="315"/>
      <c r="L84" s="32"/>
    </row>
    <row r="85" spans="2:63" s="1" customFormat="1" ht="12" customHeight="1" x14ac:dyDescent="0.2">
      <c r="B85" s="32"/>
      <c r="C85" s="27" t="s">
        <v>115</v>
      </c>
      <c r="L85" s="32"/>
    </row>
    <row r="86" spans="2:63" s="1" customFormat="1" ht="16.5" customHeight="1" x14ac:dyDescent="0.2">
      <c r="B86" s="32"/>
      <c r="E86" s="295" t="str">
        <f>E11</f>
        <v>1-D.1.4.3 - Elektroinstalace - silnoproud</v>
      </c>
      <c r="F86" s="315"/>
      <c r="G86" s="315"/>
      <c r="H86" s="315"/>
      <c r="L86" s="32"/>
    </row>
    <row r="87" spans="2:63" s="1" customFormat="1" ht="6.9" customHeight="1" x14ac:dyDescent="0.2">
      <c r="B87" s="32"/>
      <c r="L87" s="32"/>
    </row>
    <row r="88" spans="2:63" s="1" customFormat="1" ht="12" customHeight="1" x14ac:dyDescent="0.2">
      <c r="B88" s="32"/>
      <c r="C88" s="27" t="s">
        <v>21</v>
      </c>
      <c r="F88" s="25" t="str">
        <f>F14</f>
        <v>Praha</v>
      </c>
      <c r="I88" s="27" t="s">
        <v>23</v>
      </c>
      <c r="J88" s="48" t="str">
        <f>IF(J14="","",J14)</f>
        <v>Vyplň údaj</v>
      </c>
      <c r="L88" s="32"/>
    </row>
    <row r="89" spans="2:63" s="1" customFormat="1" ht="6.9" customHeight="1" x14ac:dyDescent="0.2">
      <c r="B89" s="32"/>
      <c r="L89" s="32"/>
    </row>
    <row r="90" spans="2:63" s="1" customFormat="1" ht="52.8" x14ac:dyDescent="0.2">
      <c r="B90" s="32"/>
      <c r="C90" s="27" t="s">
        <v>24</v>
      </c>
      <c r="F90" s="25" t="str">
        <f>E17</f>
        <v>MČ Praha 5, náměstí 14. října 1381/4,15022 Praha 5</v>
      </c>
      <c r="I90" s="27" t="s">
        <v>32</v>
      </c>
      <c r="J90" s="30" t="str">
        <f>E23</f>
        <v>kcarch s.r.o,Thámova 221/7,186 00 Praha 8 - Karlín</v>
      </c>
      <c r="L90" s="32"/>
    </row>
    <row r="91" spans="2:63" s="1" customFormat="1" ht="15.15" customHeight="1" x14ac:dyDescent="0.2">
      <c r="B91" s="32"/>
      <c r="C91" s="27" t="s">
        <v>30</v>
      </c>
      <c r="F91" s="25" t="str">
        <f>IF(E20="","",E20)</f>
        <v>Vyplň údaj</v>
      </c>
      <c r="I91" s="27" t="s">
        <v>37</v>
      </c>
      <c r="J91" s="30" t="str">
        <f>E26</f>
        <v>Ing. Josef Václavek</v>
      </c>
      <c r="L91" s="32"/>
    </row>
    <row r="92" spans="2:63" s="1" customFormat="1" ht="10.35" customHeight="1" x14ac:dyDescent="0.2">
      <c r="B92" s="32"/>
      <c r="L92" s="32"/>
    </row>
    <row r="93" spans="2:63" s="10" customFormat="1" ht="29.25" customHeight="1" x14ac:dyDescent="0.2">
      <c r="B93" s="111"/>
      <c r="C93" s="112" t="s">
        <v>145</v>
      </c>
      <c r="D93" s="113" t="s">
        <v>61</v>
      </c>
      <c r="E93" s="113" t="s">
        <v>57</v>
      </c>
      <c r="F93" s="113" t="s">
        <v>58</v>
      </c>
      <c r="G93" s="113" t="s">
        <v>146</v>
      </c>
      <c r="H93" s="113" t="s">
        <v>147</v>
      </c>
      <c r="I93" s="113" t="s">
        <v>148</v>
      </c>
      <c r="J93" s="113" t="s">
        <v>119</v>
      </c>
      <c r="K93" s="114" t="s">
        <v>149</v>
      </c>
      <c r="L93" s="111"/>
      <c r="M93" s="54" t="s">
        <v>19</v>
      </c>
      <c r="N93" s="55" t="s">
        <v>46</v>
      </c>
      <c r="O93" s="55" t="s">
        <v>150</v>
      </c>
      <c r="P93" s="55" t="s">
        <v>151</v>
      </c>
      <c r="Q93" s="55" t="s">
        <v>152</v>
      </c>
      <c r="R93" s="55" t="s">
        <v>153</v>
      </c>
      <c r="S93" s="55" t="s">
        <v>154</v>
      </c>
      <c r="T93" s="56" t="s">
        <v>155</v>
      </c>
    </row>
    <row r="94" spans="2:63" s="1" customFormat="1" ht="22.95" customHeight="1" x14ac:dyDescent="0.3">
      <c r="B94" s="32"/>
      <c r="C94" s="59" t="s">
        <v>156</v>
      </c>
      <c r="J94" s="115">
        <f>BK94</f>
        <v>0</v>
      </c>
      <c r="L94" s="32"/>
      <c r="M94" s="57"/>
      <c r="N94" s="49"/>
      <c r="O94" s="49"/>
      <c r="P94" s="116">
        <f>P95</f>
        <v>0</v>
      </c>
      <c r="Q94" s="49"/>
      <c r="R94" s="116">
        <f>R95</f>
        <v>0</v>
      </c>
      <c r="S94" s="49"/>
      <c r="T94" s="117">
        <f>T95</f>
        <v>0</v>
      </c>
      <c r="AT94" s="17" t="s">
        <v>75</v>
      </c>
      <c r="AU94" s="17" t="s">
        <v>120</v>
      </c>
      <c r="BK94" s="118">
        <f>BK95</f>
        <v>0</v>
      </c>
    </row>
    <row r="95" spans="2:63" s="11" customFormat="1" ht="25.95" customHeight="1" x14ac:dyDescent="0.25">
      <c r="B95" s="119"/>
      <c r="D95" s="120" t="s">
        <v>75</v>
      </c>
      <c r="E95" s="121" t="s">
        <v>854</v>
      </c>
      <c r="F95" s="121" t="s">
        <v>855</v>
      </c>
      <c r="I95" s="122"/>
      <c r="J95" s="123">
        <f>BK95</f>
        <v>0</v>
      </c>
      <c r="L95" s="119"/>
      <c r="M95" s="124"/>
      <c r="P95" s="125">
        <f>P96+P115+P119+P158+P163+P191+P195+P204</f>
        <v>0</v>
      </c>
      <c r="R95" s="125">
        <f>R96+R115+R119+R158+R163+R191+R195+R204</f>
        <v>0</v>
      </c>
      <c r="T95" s="126">
        <f>T96+T115+T119+T158+T163+T191+T195+T204</f>
        <v>0</v>
      </c>
      <c r="AR95" s="120" t="s">
        <v>85</v>
      </c>
      <c r="AT95" s="127" t="s">
        <v>75</v>
      </c>
      <c r="AU95" s="127" t="s">
        <v>76</v>
      </c>
      <c r="AY95" s="120" t="s">
        <v>159</v>
      </c>
      <c r="BK95" s="128">
        <f>BK96+BK115+BK119+BK158+BK163+BK191+BK195+BK204</f>
        <v>0</v>
      </c>
    </row>
    <row r="96" spans="2:63" s="11" customFormat="1" ht="22.95" customHeight="1" x14ac:dyDescent="0.25">
      <c r="B96" s="119"/>
      <c r="D96" s="120" t="s">
        <v>75</v>
      </c>
      <c r="E96" s="129" t="s">
        <v>1445</v>
      </c>
      <c r="F96" s="129" t="s">
        <v>1773</v>
      </c>
      <c r="I96" s="122"/>
      <c r="J96" s="130">
        <f>BK96</f>
        <v>0</v>
      </c>
      <c r="L96" s="119"/>
      <c r="M96" s="124"/>
      <c r="P96" s="125">
        <f>SUM(P97:P114)</f>
        <v>0</v>
      </c>
      <c r="R96" s="125">
        <f>SUM(R97:R114)</f>
        <v>0</v>
      </c>
      <c r="T96" s="126">
        <f>SUM(T97:T114)</f>
        <v>0</v>
      </c>
      <c r="AR96" s="120" t="s">
        <v>83</v>
      </c>
      <c r="AT96" s="127" t="s">
        <v>75</v>
      </c>
      <c r="AU96" s="127" t="s">
        <v>83</v>
      </c>
      <c r="AY96" s="120" t="s">
        <v>159</v>
      </c>
      <c r="BK96" s="128">
        <f>SUM(BK97:BK114)</f>
        <v>0</v>
      </c>
    </row>
    <row r="97" spans="2:65" s="1" customFormat="1" ht="16.5" customHeight="1" x14ac:dyDescent="0.2">
      <c r="B97" s="32"/>
      <c r="C97" s="131" t="s">
        <v>83</v>
      </c>
      <c r="D97" s="131" t="s">
        <v>161</v>
      </c>
      <c r="E97" s="132" t="s">
        <v>1774</v>
      </c>
      <c r="F97" s="133" t="s">
        <v>1775</v>
      </c>
      <c r="G97" s="134" t="s">
        <v>1380</v>
      </c>
      <c r="H97" s="135">
        <v>1</v>
      </c>
      <c r="I97" s="136"/>
      <c r="J97" s="137">
        <f t="shared" ref="J97:J114" si="0">ROUND(I97*H97,2)</f>
        <v>0</v>
      </c>
      <c r="K97" s="133" t="s">
        <v>19</v>
      </c>
      <c r="L97" s="32"/>
      <c r="M97" s="138" t="s">
        <v>19</v>
      </c>
      <c r="N97" s="139" t="s">
        <v>47</v>
      </c>
      <c r="P97" s="140">
        <f t="shared" ref="P97:P114" si="1">O97*H97</f>
        <v>0</v>
      </c>
      <c r="Q97" s="140">
        <v>0</v>
      </c>
      <c r="R97" s="140">
        <f t="shared" ref="R97:R114" si="2">Q97*H97</f>
        <v>0</v>
      </c>
      <c r="S97" s="140">
        <v>0</v>
      </c>
      <c r="T97" s="141">
        <f t="shared" ref="T97:T114" si="3">S97*H97</f>
        <v>0</v>
      </c>
      <c r="AR97" s="142" t="s">
        <v>261</v>
      </c>
      <c r="AT97" s="142" t="s">
        <v>161</v>
      </c>
      <c r="AU97" s="142" t="s">
        <v>85</v>
      </c>
      <c r="AY97" s="17" t="s">
        <v>159</v>
      </c>
      <c r="BE97" s="143">
        <f t="shared" ref="BE97:BE114" si="4">IF(N97="základní",J97,0)</f>
        <v>0</v>
      </c>
      <c r="BF97" s="143">
        <f t="shared" ref="BF97:BF114" si="5">IF(N97="snížená",J97,0)</f>
        <v>0</v>
      </c>
      <c r="BG97" s="143">
        <f t="shared" ref="BG97:BG114" si="6">IF(N97="zákl. přenesená",J97,0)</f>
        <v>0</v>
      </c>
      <c r="BH97" s="143">
        <f t="shared" ref="BH97:BH114" si="7">IF(N97="sníž. přenesená",J97,0)</f>
        <v>0</v>
      </c>
      <c r="BI97" s="143">
        <f t="shared" ref="BI97:BI114" si="8">IF(N97="nulová",J97,0)</f>
        <v>0</v>
      </c>
      <c r="BJ97" s="17" t="s">
        <v>83</v>
      </c>
      <c r="BK97" s="143">
        <f t="shared" ref="BK97:BK114" si="9">ROUND(I97*H97,2)</f>
        <v>0</v>
      </c>
      <c r="BL97" s="17" t="s">
        <v>261</v>
      </c>
      <c r="BM97" s="142" t="s">
        <v>85</v>
      </c>
    </row>
    <row r="98" spans="2:65" s="1" customFormat="1" ht="16.5" customHeight="1" x14ac:dyDescent="0.2">
      <c r="B98" s="32"/>
      <c r="C98" s="131" t="s">
        <v>85</v>
      </c>
      <c r="D98" s="131" t="s">
        <v>161</v>
      </c>
      <c r="E98" s="132" t="s">
        <v>1776</v>
      </c>
      <c r="F98" s="133" t="s">
        <v>1777</v>
      </c>
      <c r="G98" s="134" t="s">
        <v>1380</v>
      </c>
      <c r="H98" s="135">
        <v>3</v>
      </c>
      <c r="I98" s="136"/>
      <c r="J98" s="137">
        <f t="shared" si="0"/>
        <v>0</v>
      </c>
      <c r="K98" s="133" t="s">
        <v>19</v>
      </c>
      <c r="L98" s="32"/>
      <c r="M98" s="138" t="s">
        <v>19</v>
      </c>
      <c r="N98" s="139" t="s">
        <v>47</v>
      </c>
      <c r="P98" s="140">
        <f t="shared" si="1"/>
        <v>0</v>
      </c>
      <c r="Q98" s="140">
        <v>0</v>
      </c>
      <c r="R98" s="140">
        <f t="shared" si="2"/>
        <v>0</v>
      </c>
      <c r="S98" s="140">
        <v>0</v>
      </c>
      <c r="T98" s="141">
        <f t="shared" si="3"/>
        <v>0</v>
      </c>
      <c r="AR98" s="142" t="s">
        <v>261</v>
      </c>
      <c r="AT98" s="142" t="s">
        <v>161</v>
      </c>
      <c r="AU98" s="142" t="s">
        <v>85</v>
      </c>
      <c r="AY98" s="17" t="s">
        <v>159</v>
      </c>
      <c r="BE98" s="143">
        <f t="shared" si="4"/>
        <v>0</v>
      </c>
      <c r="BF98" s="143">
        <f t="shared" si="5"/>
        <v>0</v>
      </c>
      <c r="BG98" s="143">
        <f t="shared" si="6"/>
        <v>0</v>
      </c>
      <c r="BH98" s="143">
        <f t="shared" si="7"/>
        <v>0</v>
      </c>
      <c r="BI98" s="143">
        <f t="shared" si="8"/>
        <v>0</v>
      </c>
      <c r="BJ98" s="17" t="s">
        <v>83</v>
      </c>
      <c r="BK98" s="143">
        <f t="shared" si="9"/>
        <v>0</v>
      </c>
      <c r="BL98" s="17" t="s">
        <v>261</v>
      </c>
      <c r="BM98" s="142" t="s">
        <v>166</v>
      </c>
    </row>
    <row r="99" spans="2:65" s="1" customFormat="1" ht="16.5" customHeight="1" x14ac:dyDescent="0.2">
      <c r="B99" s="32"/>
      <c r="C99" s="131" t="s">
        <v>180</v>
      </c>
      <c r="D99" s="131" t="s">
        <v>161</v>
      </c>
      <c r="E99" s="132" t="s">
        <v>1778</v>
      </c>
      <c r="F99" s="133" t="s">
        <v>1779</v>
      </c>
      <c r="G99" s="134" t="s">
        <v>1380</v>
      </c>
      <c r="H99" s="135">
        <v>4</v>
      </c>
      <c r="I99" s="136"/>
      <c r="J99" s="137">
        <f t="shared" si="0"/>
        <v>0</v>
      </c>
      <c r="K99" s="133" t="s">
        <v>19</v>
      </c>
      <c r="L99" s="32"/>
      <c r="M99" s="138" t="s">
        <v>19</v>
      </c>
      <c r="N99" s="139" t="s">
        <v>47</v>
      </c>
      <c r="P99" s="140">
        <f t="shared" si="1"/>
        <v>0</v>
      </c>
      <c r="Q99" s="140">
        <v>0</v>
      </c>
      <c r="R99" s="140">
        <f t="shared" si="2"/>
        <v>0</v>
      </c>
      <c r="S99" s="140">
        <v>0</v>
      </c>
      <c r="T99" s="141">
        <f t="shared" si="3"/>
        <v>0</v>
      </c>
      <c r="AR99" s="142" t="s">
        <v>261</v>
      </c>
      <c r="AT99" s="142" t="s">
        <v>161</v>
      </c>
      <c r="AU99" s="142" t="s">
        <v>85</v>
      </c>
      <c r="AY99" s="17" t="s">
        <v>159</v>
      </c>
      <c r="BE99" s="143">
        <f t="shared" si="4"/>
        <v>0</v>
      </c>
      <c r="BF99" s="143">
        <f t="shared" si="5"/>
        <v>0</v>
      </c>
      <c r="BG99" s="143">
        <f t="shared" si="6"/>
        <v>0</v>
      </c>
      <c r="BH99" s="143">
        <f t="shared" si="7"/>
        <v>0</v>
      </c>
      <c r="BI99" s="143">
        <f t="shared" si="8"/>
        <v>0</v>
      </c>
      <c r="BJ99" s="17" t="s">
        <v>83</v>
      </c>
      <c r="BK99" s="143">
        <f t="shared" si="9"/>
        <v>0</v>
      </c>
      <c r="BL99" s="17" t="s">
        <v>261</v>
      </c>
      <c r="BM99" s="142" t="s">
        <v>196</v>
      </c>
    </row>
    <row r="100" spans="2:65" s="1" customFormat="1" ht="16.5" customHeight="1" x14ac:dyDescent="0.2">
      <c r="B100" s="32"/>
      <c r="C100" s="131" t="s">
        <v>166</v>
      </c>
      <c r="D100" s="131" t="s">
        <v>161</v>
      </c>
      <c r="E100" s="132" t="s">
        <v>1780</v>
      </c>
      <c r="F100" s="133" t="s">
        <v>1781</v>
      </c>
      <c r="G100" s="134" t="s">
        <v>1380</v>
      </c>
      <c r="H100" s="135">
        <v>10</v>
      </c>
      <c r="I100" s="136"/>
      <c r="J100" s="137">
        <f t="shared" si="0"/>
        <v>0</v>
      </c>
      <c r="K100" s="133" t="s">
        <v>19</v>
      </c>
      <c r="L100" s="32"/>
      <c r="M100" s="138" t="s">
        <v>19</v>
      </c>
      <c r="N100" s="139" t="s">
        <v>47</v>
      </c>
      <c r="P100" s="140">
        <f t="shared" si="1"/>
        <v>0</v>
      </c>
      <c r="Q100" s="140">
        <v>0</v>
      </c>
      <c r="R100" s="140">
        <f t="shared" si="2"/>
        <v>0</v>
      </c>
      <c r="S100" s="140">
        <v>0</v>
      </c>
      <c r="T100" s="141">
        <f t="shared" si="3"/>
        <v>0</v>
      </c>
      <c r="AR100" s="142" t="s">
        <v>261</v>
      </c>
      <c r="AT100" s="142" t="s">
        <v>161</v>
      </c>
      <c r="AU100" s="142" t="s">
        <v>85</v>
      </c>
      <c r="AY100" s="17" t="s">
        <v>159</v>
      </c>
      <c r="BE100" s="143">
        <f t="shared" si="4"/>
        <v>0</v>
      </c>
      <c r="BF100" s="143">
        <f t="shared" si="5"/>
        <v>0</v>
      </c>
      <c r="BG100" s="143">
        <f t="shared" si="6"/>
        <v>0</v>
      </c>
      <c r="BH100" s="143">
        <f t="shared" si="7"/>
        <v>0</v>
      </c>
      <c r="BI100" s="143">
        <f t="shared" si="8"/>
        <v>0</v>
      </c>
      <c r="BJ100" s="17" t="s">
        <v>83</v>
      </c>
      <c r="BK100" s="143">
        <f t="shared" si="9"/>
        <v>0</v>
      </c>
      <c r="BL100" s="17" t="s">
        <v>261</v>
      </c>
      <c r="BM100" s="142" t="s">
        <v>207</v>
      </c>
    </row>
    <row r="101" spans="2:65" s="1" customFormat="1" ht="16.5" customHeight="1" x14ac:dyDescent="0.2">
      <c r="B101" s="32"/>
      <c r="C101" s="131" t="s">
        <v>191</v>
      </c>
      <c r="D101" s="131" t="s">
        <v>161</v>
      </c>
      <c r="E101" s="132" t="s">
        <v>1782</v>
      </c>
      <c r="F101" s="133" t="s">
        <v>1783</v>
      </c>
      <c r="G101" s="134" t="s">
        <v>1380</v>
      </c>
      <c r="H101" s="135">
        <v>18</v>
      </c>
      <c r="I101" s="136"/>
      <c r="J101" s="137">
        <f t="shared" si="0"/>
        <v>0</v>
      </c>
      <c r="K101" s="133" t="s">
        <v>19</v>
      </c>
      <c r="L101" s="32"/>
      <c r="M101" s="138" t="s">
        <v>19</v>
      </c>
      <c r="N101" s="139" t="s">
        <v>47</v>
      </c>
      <c r="P101" s="140">
        <f t="shared" si="1"/>
        <v>0</v>
      </c>
      <c r="Q101" s="140">
        <v>0</v>
      </c>
      <c r="R101" s="140">
        <f t="shared" si="2"/>
        <v>0</v>
      </c>
      <c r="S101" s="140">
        <v>0</v>
      </c>
      <c r="T101" s="141">
        <f t="shared" si="3"/>
        <v>0</v>
      </c>
      <c r="AR101" s="142" t="s">
        <v>261</v>
      </c>
      <c r="AT101" s="142" t="s">
        <v>161</v>
      </c>
      <c r="AU101" s="142" t="s">
        <v>85</v>
      </c>
      <c r="AY101" s="17" t="s">
        <v>159</v>
      </c>
      <c r="BE101" s="143">
        <f t="shared" si="4"/>
        <v>0</v>
      </c>
      <c r="BF101" s="143">
        <f t="shared" si="5"/>
        <v>0</v>
      </c>
      <c r="BG101" s="143">
        <f t="shared" si="6"/>
        <v>0</v>
      </c>
      <c r="BH101" s="143">
        <f t="shared" si="7"/>
        <v>0</v>
      </c>
      <c r="BI101" s="143">
        <f t="shared" si="8"/>
        <v>0</v>
      </c>
      <c r="BJ101" s="17" t="s">
        <v>83</v>
      </c>
      <c r="BK101" s="143">
        <f t="shared" si="9"/>
        <v>0</v>
      </c>
      <c r="BL101" s="17" t="s">
        <v>261</v>
      </c>
      <c r="BM101" s="142" t="s">
        <v>221</v>
      </c>
    </row>
    <row r="102" spans="2:65" s="1" customFormat="1" ht="16.5" customHeight="1" x14ac:dyDescent="0.2">
      <c r="B102" s="32"/>
      <c r="C102" s="131" t="s">
        <v>196</v>
      </c>
      <c r="D102" s="131" t="s">
        <v>161</v>
      </c>
      <c r="E102" s="132" t="s">
        <v>1784</v>
      </c>
      <c r="F102" s="133" t="s">
        <v>1785</v>
      </c>
      <c r="G102" s="134" t="s">
        <v>1380</v>
      </c>
      <c r="H102" s="135">
        <v>3</v>
      </c>
      <c r="I102" s="136"/>
      <c r="J102" s="137">
        <f t="shared" si="0"/>
        <v>0</v>
      </c>
      <c r="K102" s="133" t="s">
        <v>19</v>
      </c>
      <c r="L102" s="32"/>
      <c r="M102" s="138" t="s">
        <v>19</v>
      </c>
      <c r="N102" s="139" t="s">
        <v>47</v>
      </c>
      <c r="P102" s="140">
        <f t="shared" si="1"/>
        <v>0</v>
      </c>
      <c r="Q102" s="140">
        <v>0</v>
      </c>
      <c r="R102" s="140">
        <f t="shared" si="2"/>
        <v>0</v>
      </c>
      <c r="S102" s="140">
        <v>0</v>
      </c>
      <c r="T102" s="141">
        <f t="shared" si="3"/>
        <v>0</v>
      </c>
      <c r="AR102" s="142" t="s">
        <v>261</v>
      </c>
      <c r="AT102" s="142" t="s">
        <v>161</v>
      </c>
      <c r="AU102" s="142" t="s">
        <v>85</v>
      </c>
      <c r="AY102" s="17" t="s">
        <v>159</v>
      </c>
      <c r="BE102" s="143">
        <f t="shared" si="4"/>
        <v>0</v>
      </c>
      <c r="BF102" s="143">
        <f t="shared" si="5"/>
        <v>0</v>
      </c>
      <c r="BG102" s="143">
        <f t="shared" si="6"/>
        <v>0</v>
      </c>
      <c r="BH102" s="143">
        <f t="shared" si="7"/>
        <v>0</v>
      </c>
      <c r="BI102" s="143">
        <f t="shared" si="8"/>
        <v>0</v>
      </c>
      <c r="BJ102" s="17" t="s">
        <v>83</v>
      </c>
      <c r="BK102" s="143">
        <f t="shared" si="9"/>
        <v>0</v>
      </c>
      <c r="BL102" s="17" t="s">
        <v>261</v>
      </c>
      <c r="BM102" s="142" t="s">
        <v>237</v>
      </c>
    </row>
    <row r="103" spans="2:65" s="1" customFormat="1" ht="16.5" customHeight="1" x14ac:dyDescent="0.2">
      <c r="B103" s="32"/>
      <c r="C103" s="131" t="s">
        <v>202</v>
      </c>
      <c r="D103" s="131" t="s">
        <v>161</v>
      </c>
      <c r="E103" s="132" t="s">
        <v>1786</v>
      </c>
      <c r="F103" s="133" t="s">
        <v>1787</v>
      </c>
      <c r="G103" s="134" t="s">
        <v>1380</v>
      </c>
      <c r="H103" s="135">
        <v>1</v>
      </c>
      <c r="I103" s="136"/>
      <c r="J103" s="137">
        <f t="shared" si="0"/>
        <v>0</v>
      </c>
      <c r="K103" s="133" t="s">
        <v>19</v>
      </c>
      <c r="L103" s="32"/>
      <c r="M103" s="138" t="s">
        <v>19</v>
      </c>
      <c r="N103" s="139" t="s">
        <v>47</v>
      </c>
      <c r="P103" s="140">
        <f t="shared" si="1"/>
        <v>0</v>
      </c>
      <c r="Q103" s="140">
        <v>0</v>
      </c>
      <c r="R103" s="140">
        <f t="shared" si="2"/>
        <v>0</v>
      </c>
      <c r="S103" s="140">
        <v>0</v>
      </c>
      <c r="T103" s="141">
        <f t="shared" si="3"/>
        <v>0</v>
      </c>
      <c r="AR103" s="142" t="s">
        <v>261</v>
      </c>
      <c r="AT103" s="142" t="s">
        <v>161</v>
      </c>
      <c r="AU103" s="142" t="s">
        <v>85</v>
      </c>
      <c r="AY103" s="17" t="s">
        <v>159</v>
      </c>
      <c r="BE103" s="143">
        <f t="shared" si="4"/>
        <v>0</v>
      </c>
      <c r="BF103" s="143">
        <f t="shared" si="5"/>
        <v>0</v>
      </c>
      <c r="BG103" s="143">
        <f t="shared" si="6"/>
        <v>0</v>
      </c>
      <c r="BH103" s="143">
        <f t="shared" si="7"/>
        <v>0</v>
      </c>
      <c r="BI103" s="143">
        <f t="shared" si="8"/>
        <v>0</v>
      </c>
      <c r="BJ103" s="17" t="s">
        <v>83</v>
      </c>
      <c r="BK103" s="143">
        <f t="shared" si="9"/>
        <v>0</v>
      </c>
      <c r="BL103" s="17" t="s">
        <v>261</v>
      </c>
      <c r="BM103" s="142" t="s">
        <v>250</v>
      </c>
    </row>
    <row r="104" spans="2:65" s="1" customFormat="1" ht="16.5" customHeight="1" x14ac:dyDescent="0.2">
      <c r="B104" s="32"/>
      <c r="C104" s="131" t="s">
        <v>207</v>
      </c>
      <c r="D104" s="131" t="s">
        <v>161</v>
      </c>
      <c r="E104" s="132" t="s">
        <v>1788</v>
      </c>
      <c r="F104" s="133" t="s">
        <v>1789</v>
      </c>
      <c r="G104" s="134" t="s">
        <v>1380</v>
      </c>
      <c r="H104" s="135">
        <v>1</v>
      </c>
      <c r="I104" s="136"/>
      <c r="J104" s="137">
        <f t="shared" si="0"/>
        <v>0</v>
      </c>
      <c r="K104" s="133" t="s">
        <v>19</v>
      </c>
      <c r="L104" s="32"/>
      <c r="M104" s="138" t="s">
        <v>19</v>
      </c>
      <c r="N104" s="139" t="s">
        <v>47</v>
      </c>
      <c r="P104" s="140">
        <f t="shared" si="1"/>
        <v>0</v>
      </c>
      <c r="Q104" s="140">
        <v>0</v>
      </c>
      <c r="R104" s="140">
        <f t="shared" si="2"/>
        <v>0</v>
      </c>
      <c r="S104" s="140">
        <v>0</v>
      </c>
      <c r="T104" s="141">
        <f t="shared" si="3"/>
        <v>0</v>
      </c>
      <c r="AR104" s="142" t="s">
        <v>261</v>
      </c>
      <c r="AT104" s="142" t="s">
        <v>161</v>
      </c>
      <c r="AU104" s="142" t="s">
        <v>85</v>
      </c>
      <c r="AY104" s="17" t="s">
        <v>159</v>
      </c>
      <c r="BE104" s="143">
        <f t="shared" si="4"/>
        <v>0</v>
      </c>
      <c r="BF104" s="143">
        <f t="shared" si="5"/>
        <v>0</v>
      </c>
      <c r="BG104" s="143">
        <f t="shared" si="6"/>
        <v>0</v>
      </c>
      <c r="BH104" s="143">
        <f t="shared" si="7"/>
        <v>0</v>
      </c>
      <c r="BI104" s="143">
        <f t="shared" si="8"/>
        <v>0</v>
      </c>
      <c r="BJ104" s="17" t="s">
        <v>83</v>
      </c>
      <c r="BK104" s="143">
        <f t="shared" si="9"/>
        <v>0</v>
      </c>
      <c r="BL104" s="17" t="s">
        <v>261</v>
      </c>
      <c r="BM104" s="142" t="s">
        <v>261</v>
      </c>
    </row>
    <row r="105" spans="2:65" s="1" customFormat="1" ht="16.5" customHeight="1" x14ac:dyDescent="0.2">
      <c r="B105" s="32"/>
      <c r="C105" s="131" t="s">
        <v>214</v>
      </c>
      <c r="D105" s="131" t="s">
        <v>161</v>
      </c>
      <c r="E105" s="132" t="s">
        <v>1790</v>
      </c>
      <c r="F105" s="133" t="s">
        <v>1791</v>
      </c>
      <c r="G105" s="134" t="s">
        <v>1380</v>
      </c>
      <c r="H105" s="135">
        <v>3</v>
      </c>
      <c r="I105" s="136"/>
      <c r="J105" s="137">
        <f t="shared" si="0"/>
        <v>0</v>
      </c>
      <c r="K105" s="133" t="s">
        <v>19</v>
      </c>
      <c r="L105" s="32"/>
      <c r="M105" s="138" t="s">
        <v>19</v>
      </c>
      <c r="N105" s="139" t="s">
        <v>47</v>
      </c>
      <c r="P105" s="140">
        <f t="shared" si="1"/>
        <v>0</v>
      </c>
      <c r="Q105" s="140">
        <v>0</v>
      </c>
      <c r="R105" s="140">
        <f t="shared" si="2"/>
        <v>0</v>
      </c>
      <c r="S105" s="140">
        <v>0</v>
      </c>
      <c r="T105" s="141">
        <f t="shared" si="3"/>
        <v>0</v>
      </c>
      <c r="AR105" s="142" t="s">
        <v>261</v>
      </c>
      <c r="AT105" s="142" t="s">
        <v>161</v>
      </c>
      <c r="AU105" s="142" t="s">
        <v>85</v>
      </c>
      <c r="AY105" s="17" t="s">
        <v>159</v>
      </c>
      <c r="BE105" s="143">
        <f t="shared" si="4"/>
        <v>0</v>
      </c>
      <c r="BF105" s="143">
        <f t="shared" si="5"/>
        <v>0</v>
      </c>
      <c r="BG105" s="143">
        <f t="shared" si="6"/>
        <v>0</v>
      </c>
      <c r="BH105" s="143">
        <f t="shared" si="7"/>
        <v>0</v>
      </c>
      <c r="BI105" s="143">
        <f t="shared" si="8"/>
        <v>0</v>
      </c>
      <c r="BJ105" s="17" t="s">
        <v>83</v>
      </c>
      <c r="BK105" s="143">
        <f t="shared" si="9"/>
        <v>0</v>
      </c>
      <c r="BL105" s="17" t="s">
        <v>261</v>
      </c>
      <c r="BM105" s="142" t="s">
        <v>275</v>
      </c>
    </row>
    <row r="106" spans="2:65" s="1" customFormat="1" ht="16.5" customHeight="1" x14ac:dyDescent="0.2">
      <c r="B106" s="32"/>
      <c r="C106" s="131" t="s">
        <v>221</v>
      </c>
      <c r="D106" s="131" t="s">
        <v>161</v>
      </c>
      <c r="E106" s="132" t="s">
        <v>1792</v>
      </c>
      <c r="F106" s="133" t="s">
        <v>1793</v>
      </c>
      <c r="G106" s="134" t="s">
        <v>1380</v>
      </c>
      <c r="H106" s="135">
        <v>1</v>
      </c>
      <c r="I106" s="136"/>
      <c r="J106" s="137">
        <f t="shared" si="0"/>
        <v>0</v>
      </c>
      <c r="K106" s="133" t="s">
        <v>19</v>
      </c>
      <c r="L106" s="32"/>
      <c r="M106" s="138" t="s">
        <v>19</v>
      </c>
      <c r="N106" s="139" t="s">
        <v>47</v>
      </c>
      <c r="P106" s="140">
        <f t="shared" si="1"/>
        <v>0</v>
      </c>
      <c r="Q106" s="140">
        <v>0</v>
      </c>
      <c r="R106" s="140">
        <f t="shared" si="2"/>
        <v>0</v>
      </c>
      <c r="S106" s="140">
        <v>0</v>
      </c>
      <c r="T106" s="141">
        <f t="shared" si="3"/>
        <v>0</v>
      </c>
      <c r="AR106" s="142" t="s">
        <v>261</v>
      </c>
      <c r="AT106" s="142" t="s">
        <v>161</v>
      </c>
      <c r="AU106" s="142" t="s">
        <v>85</v>
      </c>
      <c r="AY106" s="17" t="s">
        <v>159</v>
      </c>
      <c r="BE106" s="143">
        <f t="shared" si="4"/>
        <v>0</v>
      </c>
      <c r="BF106" s="143">
        <f t="shared" si="5"/>
        <v>0</v>
      </c>
      <c r="BG106" s="143">
        <f t="shared" si="6"/>
        <v>0</v>
      </c>
      <c r="BH106" s="143">
        <f t="shared" si="7"/>
        <v>0</v>
      </c>
      <c r="BI106" s="143">
        <f t="shared" si="8"/>
        <v>0</v>
      </c>
      <c r="BJ106" s="17" t="s">
        <v>83</v>
      </c>
      <c r="BK106" s="143">
        <f t="shared" si="9"/>
        <v>0</v>
      </c>
      <c r="BL106" s="17" t="s">
        <v>261</v>
      </c>
      <c r="BM106" s="142" t="s">
        <v>289</v>
      </c>
    </row>
    <row r="107" spans="2:65" s="1" customFormat="1" ht="16.5" customHeight="1" x14ac:dyDescent="0.2">
      <c r="B107" s="32"/>
      <c r="C107" s="131" t="s">
        <v>230</v>
      </c>
      <c r="D107" s="131" t="s">
        <v>161</v>
      </c>
      <c r="E107" s="132" t="s">
        <v>1794</v>
      </c>
      <c r="F107" s="133" t="s">
        <v>1795</v>
      </c>
      <c r="G107" s="134" t="s">
        <v>1380</v>
      </c>
      <c r="H107" s="135">
        <v>1</v>
      </c>
      <c r="I107" s="136"/>
      <c r="J107" s="137">
        <f t="shared" si="0"/>
        <v>0</v>
      </c>
      <c r="K107" s="133" t="s">
        <v>19</v>
      </c>
      <c r="L107" s="32"/>
      <c r="M107" s="138" t="s">
        <v>19</v>
      </c>
      <c r="N107" s="139" t="s">
        <v>47</v>
      </c>
      <c r="P107" s="140">
        <f t="shared" si="1"/>
        <v>0</v>
      </c>
      <c r="Q107" s="140">
        <v>0</v>
      </c>
      <c r="R107" s="140">
        <f t="shared" si="2"/>
        <v>0</v>
      </c>
      <c r="S107" s="140">
        <v>0</v>
      </c>
      <c r="T107" s="141">
        <f t="shared" si="3"/>
        <v>0</v>
      </c>
      <c r="AR107" s="142" t="s">
        <v>261</v>
      </c>
      <c r="AT107" s="142" t="s">
        <v>161</v>
      </c>
      <c r="AU107" s="142" t="s">
        <v>85</v>
      </c>
      <c r="AY107" s="17" t="s">
        <v>159</v>
      </c>
      <c r="BE107" s="143">
        <f t="shared" si="4"/>
        <v>0</v>
      </c>
      <c r="BF107" s="143">
        <f t="shared" si="5"/>
        <v>0</v>
      </c>
      <c r="BG107" s="143">
        <f t="shared" si="6"/>
        <v>0</v>
      </c>
      <c r="BH107" s="143">
        <f t="shared" si="7"/>
        <v>0</v>
      </c>
      <c r="BI107" s="143">
        <f t="shared" si="8"/>
        <v>0</v>
      </c>
      <c r="BJ107" s="17" t="s">
        <v>83</v>
      </c>
      <c r="BK107" s="143">
        <f t="shared" si="9"/>
        <v>0</v>
      </c>
      <c r="BL107" s="17" t="s">
        <v>261</v>
      </c>
      <c r="BM107" s="142" t="s">
        <v>314</v>
      </c>
    </row>
    <row r="108" spans="2:65" s="1" customFormat="1" ht="16.5" customHeight="1" x14ac:dyDescent="0.2">
      <c r="B108" s="32"/>
      <c r="C108" s="131" t="s">
        <v>237</v>
      </c>
      <c r="D108" s="131" t="s">
        <v>161</v>
      </c>
      <c r="E108" s="132" t="s">
        <v>1796</v>
      </c>
      <c r="F108" s="133" t="s">
        <v>1797</v>
      </c>
      <c r="G108" s="134" t="s">
        <v>1380</v>
      </c>
      <c r="H108" s="135">
        <v>1</v>
      </c>
      <c r="I108" s="136"/>
      <c r="J108" s="137">
        <f t="shared" si="0"/>
        <v>0</v>
      </c>
      <c r="K108" s="133" t="s">
        <v>19</v>
      </c>
      <c r="L108" s="32"/>
      <c r="M108" s="138" t="s">
        <v>19</v>
      </c>
      <c r="N108" s="139" t="s">
        <v>47</v>
      </c>
      <c r="P108" s="140">
        <f t="shared" si="1"/>
        <v>0</v>
      </c>
      <c r="Q108" s="140">
        <v>0</v>
      </c>
      <c r="R108" s="140">
        <f t="shared" si="2"/>
        <v>0</v>
      </c>
      <c r="S108" s="140">
        <v>0</v>
      </c>
      <c r="T108" s="141">
        <f t="shared" si="3"/>
        <v>0</v>
      </c>
      <c r="AR108" s="142" t="s">
        <v>261</v>
      </c>
      <c r="AT108" s="142" t="s">
        <v>161</v>
      </c>
      <c r="AU108" s="142" t="s">
        <v>85</v>
      </c>
      <c r="AY108" s="17" t="s">
        <v>159</v>
      </c>
      <c r="BE108" s="143">
        <f t="shared" si="4"/>
        <v>0</v>
      </c>
      <c r="BF108" s="143">
        <f t="shared" si="5"/>
        <v>0</v>
      </c>
      <c r="BG108" s="143">
        <f t="shared" si="6"/>
        <v>0</v>
      </c>
      <c r="BH108" s="143">
        <f t="shared" si="7"/>
        <v>0</v>
      </c>
      <c r="BI108" s="143">
        <f t="shared" si="8"/>
        <v>0</v>
      </c>
      <c r="BJ108" s="17" t="s">
        <v>83</v>
      </c>
      <c r="BK108" s="143">
        <f t="shared" si="9"/>
        <v>0</v>
      </c>
      <c r="BL108" s="17" t="s">
        <v>261</v>
      </c>
      <c r="BM108" s="142" t="s">
        <v>330</v>
      </c>
    </row>
    <row r="109" spans="2:65" s="1" customFormat="1" ht="16.5" customHeight="1" x14ac:dyDescent="0.2">
      <c r="B109" s="32"/>
      <c r="C109" s="131" t="s">
        <v>243</v>
      </c>
      <c r="D109" s="131" t="s">
        <v>161</v>
      </c>
      <c r="E109" s="132" t="s">
        <v>1798</v>
      </c>
      <c r="F109" s="133" t="s">
        <v>1799</v>
      </c>
      <c r="G109" s="134" t="s">
        <v>1380</v>
      </c>
      <c r="H109" s="135">
        <v>2</v>
      </c>
      <c r="I109" s="136"/>
      <c r="J109" s="137">
        <f t="shared" si="0"/>
        <v>0</v>
      </c>
      <c r="K109" s="133" t="s">
        <v>19</v>
      </c>
      <c r="L109" s="32"/>
      <c r="M109" s="138" t="s">
        <v>19</v>
      </c>
      <c r="N109" s="139" t="s">
        <v>47</v>
      </c>
      <c r="P109" s="140">
        <f t="shared" si="1"/>
        <v>0</v>
      </c>
      <c r="Q109" s="140">
        <v>0</v>
      </c>
      <c r="R109" s="140">
        <f t="shared" si="2"/>
        <v>0</v>
      </c>
      <c r="S109" s="140">
        <v>0</v>
      </c>
      <c r="T109" s="141">
        <f t="shared" si="3"/>
        <v>0</v>
      </c>
      <c r="AR109" s="142" t="s">
        <v>261</v>
      </c>
      <c r="AT109" s="142" t="s">
        <v>161</v>
      </c>
      <c r="AU109" s="142" t="s">
        <v>85</v>
      </c>
      <c r="AY109" s="17" t="s">
        <v>159</v>
      </c>
      <c r="BE109" s="143">
        <f t="shared" si="4"/>
        <v>0</v>
      </c>
      <c r="BF109" s="143">
        <f t="shared" si="5"/>
        <v>0</v>
      </c>
      <c r="BG109" s="143">
        <f t="shared" si="6"/>
        <v>0</v>
      </c>
      <c r="BH109" s="143">
        <f t="shared" si="7"/>
        <v>0</v>
      </c>
      <c r="BI109" s="143">
        <f t="shared" si="8"/>
        <v>0</v>
      </c>
      <c r="BJ109" s="17" t="s">
        <v>83</v>
      </c>
      <c r="BK109" s="143">
        <f t="shared" si="9"/>
        <v>0</v>
      </c>
      <c r="BL109" s="17" t="s">
        <v>261</v>
      </c>
      <c r="BM109" s="142" t="s">
        <v>342</v>
      </c>
    </row>
    <row r="110" spans="2:65" s="1" customFormat="1" ht="16.5" customHeight="1" x14ac:dyDescent="0.2">
      <c r="B110" s="32"/>
      <c r="C110" s="131" t="s">
        <v>250</v>
      </c>
      <c r="D110" s="131" t="s">
        <v>161</v>
      </c>
      <c r="E110" s="132" t="s">
        <v>1800</v>
      </c>
      <c r="F110" s="133" t="s">
        <v>1801</v>
      </c>
      <c r="G110" s="134" t="s">
        <v>1380</v>
      </c>
      <c r="H110" s="135">
        <v>1</v>
      </c>
      <c r="I110" s="136"/>
      <c r="J110" s="137">
        <f t="shared" si="0"/>
        <v>0</v>
      </c>
      <c r="K110" s="133" t="s">
        <v>19</v>
      </c>
      <c r="L110" s="32"/>
      <c r="M110" s="138" t="s">
        <v>19</v>
      </c>
      <c r="N110" s="139" t="s">
        <v>47</v>
      </c>
      <c r="P110" s="140">
        <f t="shared" si="1"/>
        <v>0</v>
      </c>
      <c r="Q110" s="140">
        <v>0</v>
      </c>
      <c r="R110" s="140">
        <f t="shared" si="2"/>
        <v>0</v>
      </c>
      <c r="S110" s="140">
        <v>0</v>
      </c>
      <c r="T110" s="141">
        <f t="shared" si="3"/>
        <v>0</v>
      </c>
      <c r="AR110" s="142" t="s">
        <v>261</v>
      </c>
      <c r="AT110" s="142" t="s">
        <v>161</v>
      </c>
      <c r="AU110" s="142" t="s">
        <v>85</v>
      </c>
      <c r="AY110" s="17" t="s">
        <v>159</v>
      </c>
      <c r="BE110" s="143">
        <f t="shared" si="4"/>
        <v>0</v>
      </c>
      <c r="BF110" s="143">
        <f t="shared" si="5"/>
        <v>0</v>
      </c>
      <c r="BG110" s="143">
        <f t="shared" si="6"/>
        <v>0</v>
      </c>
      <c r="BH110" s="143">
        <f t="shared" si="7"/>
        <v>0</v>
      </c>
      <c r="BI110" s="143">
        <f t="shared" si="8"/>
        <v>0</v>
      </c>
      <c r="BJ110" s="17" t="s">
        <v>83</v>
      </c>
      <c r="BK110" s="143">
        <f t="shared" si="9"/>
        <v>0</v>
      </c>
      <c r="BL110" s="17" t="s">
        <v>261</v>
      </c>
      <c r="BM110" s="142" t="s">
        <v>356</v>
      </c>
    </row>
    <row r="111" spans="2:65" s="1" customFormat="1" ht="16.5" customHeight="1" x14ac:dyDescent="0.2">
      <c r="B111" s="32"/>
      <c r="C111" s="131" t="s">
        <v>8</v>
      </c>
      <c r="D111" s="131" t="s">
        <v>161</v>
      </c>
      <c r="E111" s="132" t="s">
        <v>1802</v>
      </c>
      <c r="F111" s="133" t="s">
        <v>1803</v>
      </c>
      <c r="G111" s="134" t="s">
        <v>1380</v>
      </c>
      <c r="H111" s="135">
        <v>1</v>
      </c>
      <c r="I111" s="136"/>
      <c r="J111" s="137">
        <f t="shared" si="0"/>
        <v>0</v>
      </c>
      <c r="K111" s="133" t="s">
        <v>19</v>
      </c>
      <c r="L111" s="32"/>
      <c r="M111" s="138" t="s">
        <v>19</v>
      </c>
      <c r="N111" s="139" t="s">
        <v>47</v>
      </c>
      <c r="P111" s="140">
        <f t="shared" si="1"/>
        <v>0</v>
      </c>
      <c r="Q111" s="140">
        <v>0</v>
      </c>
      <c r="R111" s="140">
        <f t="shared" si="2"/>
        <v>0</v>
      </c>
      <c r="S111" s="140">
        <v>0</v>
      </c>
      <c r="T111" s="141">
        <f t="shared" si="3"/>
        <v>0</v>
      </c>
      <c r="AR111" s="142" t="s">
        <v>261</v>
      </c>
      <c r="AT111" s="142" t="s">
        <v>161</v>
      </c>
      <c r="AU111" s="142" t="s">
        <v>85</v>
      </c>
      <c r="AY111" s="17" t="s">
        <v>159</v>
      </c>
      <c r="BE111" s="143">
        <f t="shared" si="4"/>
        <v>0</v>
      </c>
      <c r="BF111" s="143">
        <f t="shared" si="5"/>
        <v>0</v>
      </c>
      <c r="BG111" s="143">
        <f t="shared" si="6"/>
        <v>0</v>
      </c>
      <c r="BH111" s="143">
        <f t="shared" si="7"/>
        <v>0</v>
      </c>
      <c r="BI111" s="143">
        <f t="shared" si="8"/>
        <v>0</v>
      </c>
      <c r="BJ111" s="17" t="s">
        <v>83</v>
      </c>
      <c r="BK111" s="143">
        <f t="shared" si="9"/>
        <v>0</v>
      </c>
      <c r="BL111" s="17" t="s">
        <v>261</v>
      </c>
      <c r="BM111" s="142" t="s">
        <v>368</v>
      </c>
    </row>
    <row r="112" spans="2:65" s="1" customFormat="1" ht="16.5" customHeight="1" x14ac:dyDescent="0.2">
      <c r="B112" s="32"/>
      <c r="C112" s="131" t="s">
        <v>261</v>
      </c>
      <c r="D112" s="131" t="s">
        <v>161</v>
      </c>
      <c r="E112" s="132" t="s">
        <v>1804</v>
      </c>
      <c r="F112" s="133" t="s">
        <v>1805</v>
      </c>
      <c r="G112" s="134" t="s">
        <v>1380</v>
      </c>
      <c r="H112" s="135">
        <v>1</v>
      </c>
      <c r="I112" s="136"/>
      <c r="J112" s="137">
        <f t="shared" si="0"/>
        <v>0</v>
      </c>
      <c r="K112" s="133" t="s">
        <v>19</v>
      </c>
      <c r="L112" s="32"/>
      <c r="M112" s="138" t="s">
        <v>19</v>
      </c>
      <c r="N112" s="139" t="s">
        <v>47</v>
      </c>
      <c r="P112" s="140">
        <f t="shared" si="1"/>
        <v>0</v>
      </c>
      <c r="Q112" s="140">
        <v>0</v>
      </c>
      <c r="R112" s="140">
        <f t="shared" si="2"/>
        <v>0</v>
      </c>
      <c r="S112" s="140">
        <v>0</v>
      </c>
      <c r="T112" s="141">
        <f t="shared" si="3"/>
        <v>0</v>
      </c>
      <c r="AR112" s="142" t="s">
        <v>261</v>
      </c>
      <c r="AT112" s="142" t="s">
        <v>161</v>
      </c>
      <c r="AU112" s="142" t="s">
        <v>85</v>
      </c>
      <c r="AY112" s="17" t="s">
        <v>159</v>
      </c>
      <c r="BE112" s="143">
        <f t="shared" si="4"/>
        <v>0</v>
      </c>
      <c r="BF112" s="143">
        <f t="shared" si="5"/>
        <v>0</v>
      </c>
      <c r="BG112" s="143">
        <f t="shared" si="6"/>
        <v>0</v>
      </c>
      <c r="BH112" s="143">
        <f t="shared" si="7"/>
        <v>0</v>
      </c>
      <c r="BI112" s="143">
        <f t="shared" si="8"/>
        <v>0</v>
      </c>
      <c r="BJ112" s="17" t="s">
        <v>83</v>
      </c>
      <c r="BK112" s="143">
        <f t="shared" si="9"/>
        <v>0</v>
      </c>
      <c r="BL112" s="17" t="s">
        <v>261</v>
      </c>
      <c r="BM112" s="142" t="s">
        <v>381</v>
      </c>
    </row>
    <row r="113" spans="2:65" s="1" customFormat="1" ht="16.5" customHeight="1" x14ac:dyDescent="0.2">
      <c r="B113" s="32"/>
      <c r="C113" s="131" t="s">
        <v>267</v>
      </c>
      <c r="D113" s="131" t="s">
        <v>161</v>
      </c>
      <c r="E113" s="132" t="s">
        <v>1806</v>
      </c>
      <c r="F113" s="133" t="s">
        <v>1807</v>
      </c>
      <c r="G113" s="134" t="s">
        <v>1380</v>
      </c>
      <c r="H113" s="135">
        <v>2</v>
      </c>
      <c r="I113" s="136"/>
      <c r="J113" s="137">
        <f t="shared" si="0"/>
        <v>0</v>
      </c>
      <c r="K113" s="133" t="s">
        <v>19</v>
      </c>
      <c r="L113" s="32"/>
      <c r="M113" s="138" t="s">
        <v>19</v>
      </c>
      <c r="N113" s="139" t="s">
        <v>47</v>
      </c>
      <c r="P113" s="140">
        <f t="shared" si="1"/>
        <v>0</v>
      </c>
      <c r="Q113" s="140">
        <v>0</v>
      </c>
      <c r="R113" s="140">
        <f t="shared" si="2"/>
        <v>0</v>
      </c>
      <c r="S113" s="140">
        <v>0</v>
      </c>
      <c r="T113" s="141">
        <f t="shared" si="3"/>
        <v>0</v>
      </c>
      <c r="AR113" s="142" t="s">
        <v>261</v>
      </c>
      <c r="AT113" s="142" t="s">
        <v>161</v>
      </c>
      <c r="AU113" s="142" t="s">
        <v>85</v>
      </c>
      <c r="AY113" s="17" t="s">
        <v>159</v>
      </c>
      <c r="BE113" s="143">
        <f t="shared" si="4"/>
        <v>0</v>
      </c>
      <c r="BF113" s="143">
        <f t="shared" si="5"/>
        <v>0</v>
      </c>
      <c r="BG113" s="143">
        <f t="shared" si="6"/>
        <v>0</v>
      </c>
      <c r="BH113" s="143">
        <f t="shared" si="7"/>
        <v>0</v>
      </c>
      <c r="BI113" s="143">
        <f t="shared" si="8"/>
        <v>0</v>
      </c>
      <c r="BJ113" s="17" t="s">
        <v>83</v>
      </c>
      <c r="BK113" s="143">
        <f t="shared" si="9"/>
        <v>0</v>
      </c>
      <c r="BL113" s="17" t="s">
        <v>261</v>
      </c>
      <c r="BM113" s="142" t="s">
        <v>398</v>
      </c>
    </row>
    <row r="114" spans="2:65" s="1" customFormat="1" ht="16.5" customHeight="1" x14ac:dyDescent="0.2">
      <c r="B114" s="32"/>
      <c r="C114" s="131" t="s">
        <v>275</v>
      </c>
      <c r="D114" s="131" t="s">
        <v>161</v>
      </c>
      <c r="E114" s="132" t="s">
        <v>1808</v>
      </c>
      <c r="F114" s="133" t="s">
        <v>1809</v>
      </c>
      <c r="G114" s="134" t="s">
        <v>494</v>
      </c>
      <c r="H114" s="135">
        <v>0.1</v>
      </c>
      <c r="I114" s="136"/>
      <c r="J114" s="137">
        <f t="shared" si="0"/>
        <v>0</v>
      </c>
      <c r="K114" s="133" t="s">
        <v>19</v>
      </c>
      <c r="L114" s="32"/>
      <c r="M114" s="138" t="s">
        <v>19</v>
      </c>
      <c r="N114" s="139" t="s">
        <v>47</v>
      </c>
      <c r="P114" s="140">
        <f t="shared" si="1"/>
        <v>0</v>
      </c>
      <c r="Q114" s="140">
        <v>0</v>
      </c>
      <c r="R114" s="140">
        <f t="shared" si="2"/>
        <v>0</v>
      </c>
      <c r="S114" s="140">
        <v>0</v>
      </c>
      <c r="T114" s="141">
        <f t="shared" si="3"/>
        <v>0</v>
      </c>
      <c r="AR114" s="142" t="s">
        <v>261</v>
      </c>
      <c r="AT114" s="142" t="s">
        <v>161</v>
      </c>
      <c r="AU114" s="142" t="s">
        <v>85</v>
      </c>
      <c r="AY114" s="17" t="s">
        <v>159</v>
      </c>
      <c r="BE114" s="143">
        <f t="shared" si="4"/>
        <v>0</v>
      </c>
      <c r="BF114" s="143">
        <f t="shared" si="5"/>
        <v>0</v>
      </c>
      <c r="BG114" s="143">
        <f t="shared" si="6"/>
        <v>0</v>
      </c>
      <c r="BH114" s="143">
        <f t="shared" si="7"/>
        <v>0</v>
      </c>
      <c r="BI114" s="143">
        <f t="shared" si="8"/>
        <v>0</v>
      </c>
      <c r="BJ114" s="17" t="s">
        <v>83</v>
      </c>
      <c r="BK114" s="143">
        <f t="shared" si="9"/>
        <v>0</v>
      </c>
      <c r="BL114" s="17" t="s">
        <v>261</v>
      </c>
      <c r="BM114" s="142" t="s">
        <v>413</v>
      </c>
    </row>
    <row r="115" spans="2:65" s="11" customFormat="1" ht="22.95" customHeight="1" x14ac:dyDescent="0.25">
      <c r="B115" s="119"/>
      <c r="D115" s="120" t="s">
        <v>75</v>
      </c>
      <c r="E115" s="129" t="s">
        <v>1452</v>
      </c>
      <c r="F115" s="129" t="s">
        <v>1810</v>
      </c>
      <c r="I115" s="122"/>
      <c r="J115" s="130">
        <f>BK115</f>
        <v>0</v>
      </c>
      <c r="L115" s="119"/>
      <c r="M115" s="124"/>
      <c r="P115" s="125">
        <f>SUM(P116:P118)</f>
        <v>0</v>
      </c>
      <c r="R115" s="125">
        <f>SUM(R116:R118)</f>
        <v>0</v>
      </c>
      <c r="T115" s="126">
        <f>SUM(T116:T118)</f>
        <v>0</v>
      </c>
      <c r="AR115" s="120" t="s">
        <v>83</v>
      </c>
      <c r="AT115" s="127" t="s">
        <v>75</v>
      </c>
      <c r="AU115" s="127" t="s">
        <v>83</v>
      </c>
      <c r="AY115" s="120" t="s">
        <v>159</v>
      </c>
      <c r="BK115" s="128">
        <f>SUM(BK116:BK118)</f>
        <v>0</v>
      </c>
    </row>
    <row r="116" spans="2:65" s="1" customFormat="1" ht="16.5" customHeight="1" x14ac:dyDescent="0.2">
      <c r="B116" s="32"/>
      <c r="C116" s="131" t="s">
        <v>282</v>
      </c>
      <c r="D116" s="131" t="s">
        <v>161</v>
      </c>
      <c r="E116" s="132" t="s">
        <v>1811</v>
      </c>
      <c r="F116" s="133" t="s">
        <v>1812</v>
      </c>
      <c r="G116" s="134" t="s">
        <v>1380</v>
      </c>
      <c r="H116" s="135">
        <v>1</v>
      </c>
      <c r="I116" s="136"/>
      <c r="J116" s="137">
        <f>ROUND(I116*H116,2)</f>
        <v>0</v>
      </c>
      <c r="K116" s="133" t="s">
        <v>19</v>
      </c>
      <c r="L116" s="32"/>
      <c r="M116" s="138" t="s">
        <v>19</v>
      </c>
      <c r="N116" s="139" t="s">
        <v>47</v>
      </c>
      <c r="P116" s="140">
        <f>O116*H116</f>
        <v>0</v>
      </c>
      <c r="Q116" s="140">
        <v>0</v>
      </c>
      <c r="R116" s="140">
        <f>Q116*H116</f>
        <v>0</v>
      </c>
      <c r="S116" s="140">
        <v>0</v>
      </c>
      <c r="T116" s="141">
        <f>S116*H116</f>
        <v>0</v>
      </c>
      <c r="AR116" s="142" t="s">
        <v>261</v>
      </c>
      <c r="AT116" s="142" t="s">
        <v>161</v>
      </c>
      <c r="AU116" s="142" t="s">
        <v>85</v>
      </c>
      <c r="AY116" s="17" t="s">
        <v>159</v>
      </c>
      <c r="BE116" s="143">
        <f>IF(N116="základní",J116,0)</f>
        <v>0</v>
      </c>
      <c r="BF116" s="143">
        <f>IF(N116="snížená",J116,0)</f>
        <v>0</v>
      </c>
      <c r="BG116" s="143">
        <f>IF(N116="zákl. přenesená",J116,0)</f>
        <v>0</v>
      </c>
      <c r="BH116" s="143">
        <f>IF(N116="sníž. přenesená",J116,0)</f>
        <v>0</v>
      </c>
      <c r="BI116" s="143">
        <f>IF(N116="nulová",J116,0)</f>
        <v>0</v>
      </c>
      <c r="BJ116" s="17" t="s">
        <v>83</v>
      </c>
      <c r="BK116" s="143">
        <f>ROUND(I116*H116,2)</f>
        <v>0</v>
      </c>
      <c r="BL116" s="17" t="s">
        <v>261</v>
      </c>
      <c r="BM116" s="142" t="s">
        <v>424</v>
      </c>
    </row>
    <row r="117" spans="2:65" s="1" customFormat="1" ht="16.5" customHeight="1" x14ac:dyDescent="0.2">
      <c r="B117" s="32"/>
      <c r="C117" s="131" t="s">
        <v>289</v>
      </c>
      <c r="D117" s="131" t="s">
        <v>161</v>
      </c>
      <c r="E117" s="132" t="s">
        <v>1813</v>
      </c>
      <c r="F117" s="133" t="s">
        <v>1814</v>
      </c>
      <c r="G117" s="134" t="s">
        <v>494</v>
      </c>
      <c r="H117" s="135">
        <v>1</v>
      </c>
      <c r="I117" s="136"/>
      <c r="J117" s="137">
        <f>ROUND(I117*H117,2)</f>
        <v>0</v>
      </c>
      <c r="K117" s="133" t="s">
        <v>19</v>
      </c>
      <c r="L117" s="32"/>
      <c r="M117" s="138" t="s">
        <v>19</v>
      </c>
      <c r="N117" s="139" t="s">
        <v>47</v>
      </c>
      <c r="P117" s="140">
        <f>O117*H117</f>
        <v>0</v>
      </c>
      <c r="Q117" s="140">
        <v>0</v>
      </c>
      <c r="R117" s="140">
        <f>Q117*H117</f>
        <v>0</v>
      </c>
      <c r="S117" s="140">
        <v>0</v>
      </c>
      <c r="T117" s="141">
        <f>S117*H117</f>
        <v>0</v>
      </c>
      <c r="AR117" s="142" t="s">
        <v>261</v>
      </c>
      <c r="AT117" s="142" t="s">
        <v>161</v>
      </c>
      <c r="AU117" s="142" t="s">
        <v>85</v>
      </c>
      <c r="AY117" s="17" t="s">
        <v>159</v>
      </c>
      <c r="BE117" s="143">
        <f>IF(N117="základní",J117,0)</f>
        <v>0</v>
      </c>
      <c r="BF117" s="143">
        <f>IF(N117="snížená",J117,0)</f>
        <v>0</v>
      </c>
      <c r="BG117" s="143">
        <f>IF(N117="zákl. přenesená",J117,0)</f>
        <v>0</v>
      </c>
      <c r="BH117" s="143">
        <f>IF(N117="sníž. přenesená",J117,0)</f>
        <v>0</v>
      </c>
      <c r="BI117" s="143">
        <f>IF(N117="nulová",J117,0)</f>
        <v>0</v>
      </c>
      <c r="BJ117" s="17" t="s">
        <v>83</v>
      </c>
      <c r="BK117" s="143">
        <f>ROUND(I117*H117,2)</f>
        <v>0</v>
      </c>
      <c r="BL117" s="17" t="s">
        <v>261</v>
      </c>
      <c r="BM117" s="142" t="s">
        <v>434</v>
      </c>
    </row>
    <row r="118" spans="2:65" s="1" customFormat="1" ht="16.5" customHeight="1" x14ac:dyDescent="0.2">
      <c r="B118" s="32"/>
      <c r="C118" s="131" t="s">
        <v>7</v>
      </c>
      <c r="D118" s="131" t="s">
        <v>161</v>
      </c>
      <c r="E118" s="132" t="s">
        <v>1815</v>
      </c>
      <c r="F118" s="133" t="s">
        <v>1809</v>
      </c>
      <c r="G118" s="134" t="s">
        <v>494</v>
      </c>
      <c r="H118" s="135">
        <v>0.1</v>
      </c>
      <c r="I118" s="136"/>
      <c r="J118" s="137">
        <f>ROUND(I118*H118,2)</f>
        <v>0</v>
      </c>
      <c r="K118" s="133" t="s">
        <v>19</v>
      </c>
      <c r="L118" s="32"/>
      <c r="M118" s="138" t="s">
        <v>19</v>
      </c>
      <c r="N118" s="139" t="s">
        <v>47</v>
      </c>
      <c r="P118" s="140">
        <f>O118*H118</f>
        <v>0</v>
      </c>
      <c r="Q118" s="140">
        <v>0</v>
      </c>
      <c r="R118" s="140">
        <f>Q118*H118</f>
        <v>0</v>
      </c>
      <c r="S118" s="140">
        <v>0</v>
      </c>
      <c r="T118" s="141">
        <f>S118*H118</f>
        <v>0</v>
      </c>
      <c r="AR118" s="142" t="s">
        <v>261</v>
      </c>
      <c r="AT118" s="142" t="s">
        <v>161</v>
      </c>
      <c r="AU118" s="142" t="s">
        <v>85</v>
      </c>
      <c r="AY118" s="17" t="s">
        <v>159</v>
      </c>
      <c r="BE118" s="143">
        <f>IF(N118="základní",J118,0)</f>
        <v>0</v>
      </c>
      <c r="BF118" s="143">
        <f>IF(N118="snížená",J118,0)</f>
        <v>0</v>
      </c>
      <c r="BG118" s="143">
        <f>IF(N118="zákl. přenesená",J118,0)</f>
        <v>0</v>
      </c>
      <c r="BH118" s="143">
        <f>IF(N118="sníž. přenesená",J118,0)</f>
        <v>0</v>
      </c>
      <c r="BI118" s="143">
        <f>IF(N118="nulová",J118,0)</f>
        <v>0</v>
      </c>
      <c r="BJ118" s="17" t="s">
        <v>83</v>
      </c>
      <c r="BK118" s="143">
        <f>ROUND(I118*H118,2)</f>
        <v>0</v>
      </c>
      <c r="BL118" s="17" t="s">
        <v>261</v>
      </c>
      <c r="BM118" s="142" t="s">
        <v>453</v>
      </c>
    </row>
    <row r="119" spans="2:65" s="11" customFormat="1" ht="22.95" customHeight="1" x14ac:dyDescent="0.25">
      <c r="B119" s="119"/>
      <c r="D119" s="120" t="s">
        <v>75</v>
      </c>
      <c r="E119" s="129" t="s">
        <v>1816</v>
      </c>
      <c r="F119" s="129" t="s">
        <v>1817</v>
      </c>
      <c r="I119" s="122"/>
      <c r="J119" s="130">
        <f>BK119</f>
        <v>0</v>
      </c>
      <c r="L119" s="119"/>
      <c r="M119" s="124"/>
      <c r="P119" s="125">
        <f>SUM(P120:P157)</f>
        <v>0</v>
      </c>
      <c r="R119" s="125">
        <f>SUM(R120:R157)</f>
        <v>0</v>
      </c>
      <c r="T119" s="126">
        <f>SUM(T120:T157)</f>
        <v>0</v>
      </c>
      <c r="AR119" s="120" t="s">
        <v>83</v>
      </c>
      <c r="AT119" s="127" t="s">
        <v>75</v>
      </c>
      <c r="AU119" s="127" t="s">
        <v>83</v>
      </c>
      <c r="AY119" s="120" t="s">
        <v>159</v>
      </c>
      <c r="BK119" s="128">
        <f>SUM(BK120:BK157)</f>
        <v>0</v>
      </c>
    </row>
    <row r="120" spans="2:65" s="1" customFormat="1" ht="16.5" customHeight="1" x14ac:dyDescent="0.2">
      <c r="B120" s="32"/>
      <c r="C120" s="131" t="s">
        <v>314</v>
      </c>
      <c r="D120" s="131" t="s">
        <v>161</v>
      </c>
      <c r="E120" s="132" t="s">
        <v>1818</v>
      </c>
      <c r="F120" s="133" t="s">
        <v>1819</v>
      </c>
      <c r="G120" s="134" t="s">
        <v>1380</v>
      </c>
      <c r="H120" s="135">
        <v>84</v>
      </c>
      <c r="I120" s="136"/>
      <c r="J120" s="137">
        <f t="shared" ref="J120:J157" si="10">ROUND(I120*H120,2)</f>
        <v>0</v>
      </c>
      <c r="K120" s="133" t="s">
        <v>19</v>
      </c>
      <c r="L120" s="32"/>
      <c r="M120" s="138" t="s">
        <v>19</v>
      </c>
      <c r="N120" s="139" t="s">
        <v>47</v>
      </c>
      <c r="P120" s="140">
        <f t="shared" ref="P120:P157" si="11">O120*H120</f>
        <v>0</v>
      </c>
      <c r="Q120" s="140">
        <v>0</v>
      </c>
      <c r="R120" s="140">
        <f t="shared" ref="R120:R157" si="12">Q120*H120</f>
        <v>0</v>
      </c>
      <c r="S120" s="140">
        <v>0</v>
      </c>
      <c r="T120" s="141">
        <f t="shared" ref="T120:T157" si="13">S120*H120</f>
        <v>0</v>
      </c>
      <c r="AR120" s="142" t="s">
        <v>261</v>
      </c>
      <c r="AT120" s="142" t="s">
        <v>161</v>
      </c>
      <c r="AU120" s="142" t="s">
        <v>85</v>
      </c>
      <c r="AY120" s="17" t="s">
        <v>159</v>
      </c>
      <c r="BE120" s="143">
        <f t="shared" ref="BE120:BE157" si="14">IF(N120="základní",J120,0)</f>
        <v>0</v>
      </c>
      <c r="BF120" s="143">
        <f t="shared" ref="BF120:BF157" si="15">IF(N120="snížená",J120,0)</f>
        <v>0</v>
      </c>
      <c r="BG120" s="143">
        <f t="shared" ref="BG120:BG157" si="16">IF(N120="zákl. přenesená",J120,0)</f>
        <v>0</v>
      </c>
      <c r="BH120" s="143">
        <f t="shared" ref="BH120:BH157" si="17">IF(N120="sníž. přenesená",J120,0)</f>
        <v>0</v>
      </c>
      <c r="BI120" s="143">
        <f t="shared" ref="BI120:BI157" si="18">IF(N120="nulová",J120,0)</f>
        <v>0</v>
      </c>
      <c r="BJ120" s="17" t="s">
        <v>83</v>
      </c>
      <c r="BK120" s="143">
        <f t="shared" ref="BK120:BK157" si="19">ROUND(I120*H120,2)</f>
        <v>0</v>
      </c>
      <c r="BL120" s="17" t="s">
        <v>261</v>
      </c>
      <c r="BM120" s="142" t="s">
        <v>466</v>
      </c>
    </row>
    <row r="121" spans="2:65" s="1" customFormat="1" ht="16.5" customHeight="1" x14ac:dyDescent="0.2">
      <c r="B121" s="32"/>
      <c r="C121" s="131" t="s">
        <v>322</v>
      </c>
      <c r="D121" s="131" t="s">
        <v>161</v>
      </c>
      <c r="E121" s="132" t="s">
        <v>1820</v>
      </c>
      <c r="F121" s="133" t="s">
        <v>1821</v>
      </c>
      <c r="G121" s="134" t="s">
        <v>1380</v>
      </c>
      <c r="H121" s="135">
        <v>3</v>
      </c>
      <c r="I121" s="136"/>
      <c r="J121" s="137">
        <f t="shared" si="10"/>
        <v>0</v>
      </c>
      <c r="K121" s="133" t="s">
        <v>19</v>
      </c>
      <c r="L121" s="32"/>
      <c r="M121" s="138" t="s">
        <v>19</v>
      </c>
      <c r="N121" s="139" t="s">
        <v>47</v>
      </c>
      <c r="P121" s="140">
        <f t="shared" si="11"/>
        <v>0</v>
      </c>
      <c r="Q121" s="140">
        <v>0</v>
      </c>
      <c r="R121" s="140">
        <f t="shared" si="12"/>
        <v>0</v>
      </c>
      <c r="S121" s="140">
        <v>0</v>
      </c>
      <c r="T121" s="141">
        <f t="shared" si="13"/>
        <v>0</v>
      </c>
      <c r="AR121" s="142" t="s">
        <v>261</v>
      </c>
      <c r="AT121" s="142" t="s">
        <v>161</v>
      </c>
      <c r="AU121" s="142" t="s">
        <v>85</v>
      </c>
      <c r="AY121" s="17" t="s">
        <v>159</v>
      </c>
      <c r="BE121" s="143">
        <f t="shared" si="14"/>
        <v>0</v>
      </c>
      <c r="BF121" s="143">
        <f t="shared" si="15"/>
        <v>0</v>
      </c>
      <c r="BG121" s="143">
        <f t="shared" si="16"/>
        <v>0</v>
      </c>
      <c r="BH121" s="143">
        <f t="shared" si="17"/>
        <v>0</v>
      </c>
      <c r="BI121" s="143">
        <f t="shared" si="18"/>
        <v>0</v>
      </c>
      <c r="BJ121" s="17" t="s">
        <v>83</v>
      </c>
      <c r="BK121" s="143">
        <f t="shared" si="19"/>
        <v>0</v>
      </c>
      <c r="BL121" s="17" t="s">
        <v>261</v>
      </c>
      <c r="BM121" s="142" t="s">
        <v>478</v>
      </c>
    </row>
    <row r="122" spans="2:65" s="1" customFormat="1" ht="16.5" customHeight="1" x14ac:dyDescent="0.2">
      <c r="B122" s="32"/>
      <c r="C122" s="131" t="s">
        <v>330</v>
      </c>
      <c r="D122" s="131" t="s">
        <v>161</v>
      </c>
      <c r="E122" s="132" t="s">
        <v>1822</v>
      </c>
      <c r="F122" s="133" t="s">
        <v>1823</v>
      </c>
      <c r="G122" s="134" t="s">
        <v>1380</v>
      </c>
      <c r="H122" s="135">
        <v>2</v>
      </c>
      <c r="I122" s="136"/>
      <c r="J122" s="137">
        <f t="shared" si="10"/>
        <v>0</v>
      </c>
      <c r="K122" s="133" t="s">
        <v>19</v>
      </c>
      <c r="L122" s="32"/>
      <c r="M122" s="138" t="s">
        <v>19</v>
      </c>
      <c r="N122" s="139" t="s">
        <v>47</v>
      </c>
      <c r="P122" s="140">
        <f t="shared" si="11"/>
        <v>0</v>
      </c>
      <c r="Q122" s="140">
        <v>0</v>
      </c>
      <c r="R122" s="140">
        <f t="shared" si="12"/>
        <v>0</v>
      </c>
      <c r="S122" s="140">
        <v>0</v>
      </c>
      <c r="T122" s="141">
        <f t="shared" si="13"/>
        <v>0</v>
      </c>
      <c r="AR122" s="142" t="s">
        <v>261</v>
      </c>
      <c r="AT122" s="142" t="s">
        <v>161</v>
      </c>
      <c r="AU122" s="142" t="s">
        <v>85</v>
      </c>
      <c r="AY122" s="17" t="s">
        <v>159</v>
      </c>
      <c r="BE122" s="143">
        <f t="shared" si="14"/>
        <v>0</v>
      </c>
      <c r="BF122" s="143">
        <f t="shared" si="15"/>
        <v>0</v>
      </c>
      <c r="BG122" s="143">
        <f t="shared" si="16"/>
        <v>0</v>
      </c>
      <c r="BH122" s="143">
        <f t="shared" si="17"/>
        <v>0</v>
      </c>
      <c r="BI122" s="143">
        <f t="shared" si="18"/>
        <v>0</v>
      </c>
      <c r="BJ122" s="17" t="s">
        <v>83</v>
      </c>
      <c r="BK122" s="143">
        <f t="shared" si="19"/>
        <v>0</v>
      </c>
      <c r="BL122" s="17" t="s">
        <v>261</v>
      </c>
      <c r="BM122" s="142" t="s">
        <v>491</v>
      </c>
    </row>
    <row r="123" spans="2:65" s="1" customFormat="1" ht="16.5" customHeight="1" x14ac:dyDescent="0.2">
      <c r="B123" s="32"/>
      <c r="C123" s="131" t="s">
        <v>335</v>
      </c>
      <c r="D123" s="131" t="s">
        <v>161</v>
      </c>
      <c r="E123" s="132" t="s">
        <v>1824</v>
      </c>
      <c r="F123" s="133" t="s">
        <v>1825</v>
      </c>
      <c r="G123" s="134" t="s">
        <v>1380</v>
      </c>
      <c r="H123" s="135">
        <v>17</v>
      </c>
      <c r="I123" s="136"/>
      <c r="J123" s="137">
        <f t="shared" si="10"/>
        <v>0</v>
      </c>
      <c r="K123" s="133" t="s">
        <v>19</v>
      </c>
      <c r="L123" s="32"/>
      <c r="M123" s="138" t="s">
        <v>19</v>
      </c>
      <c r="N123" s="139" t="s">
        <v>47</v>
      </c>
      <c r="P123" s="140">
        <f t="shared" si="11"/>
        <v>0</v>
      </c>
      <c r="Q123" s="140">
        <v>0</v>
      </c>
      <c r="R123" s="140">
        <f t="shared" si="12"/>
        <v>0</v>
      </c>
      <c r="S123" s="140">
        <v>0</v>
      </c>
      <c r="T123" s="141">
        <f t="shared" si="13"/>
        <v>0</v>
      </c>
      <c r="AR123" s="142" t="s">
        <v>261</v>
      </c>
      <c r="AT123" s="142" t="s">
        <v>161</v>
      </c>
      <c r="AU123" s="142" t="s">
        <v>85</v>
      </c>
      <c r="AY123" s="17" t="s">
        <v>159</v>
      </c>
      <c r="BE123" s="143">
        <f t="shared" si="14"/>
        <v>0</v>
      </c>
      <c r="BF123" s="143">
        <f t="shared" si="15"/>
        <v>0</v>
      </c>
      <c r="BG123" s="143">
        <f t="shared" si="16"/>
        <v>0</v>
      </c>
      <c r="BH123" s="143">
        <f t="shared" si="17"/>
        <v>0</v>
      </c>
      <c r="BI123" s="143">
        <f t="shared" si="18"/>
        <v>0</v>
      </c>
      <c r="BJ123" s="17" t="s">
        <v>83</v>
      </c>
      <c r="BK123" s="143">
        <f t="shared" si="19"/>
        <v>0</v>
      </c>
      <c r="BL123" s="17" t="s">
        <v>261</v>
      </c>
      <c r="BM123" s="142" t="s">
        <v>501</v>
      </c>
    </row>
    <row r="124" spans="2:65" s="1" customFormat="1" ht="16.5" customHeight="1" x14ac:dyDescent="0.2">
      <c r="B124" s="32"/>
      <c r="C124" s="131" t="s">
        <v>342</v>
      </c>
      <c r="D124" s="131" t="s">
        <v>161</v>
      </c>
      <c r="E124" s="132" t="s">
        <v>1826</v>
      </c>
      <c r="F124" s="133" t="s">
        <v>1827</v>
      </c>
      <c r="G124" s="134" t="s">
        <v>1380</v>
      </c>
      <c r="H124" s="135">
        <v>8</v>
      </c>
      <c r="I124" s="136"/>
      <c r="J124" s="137">
        <f t="shared" si="10"/>
        <v>0</v>
      </c>
      <c r="K124" s="133" t="s">
        <v>19</v>
      </c>
      <c r="L124" s="32"/>
      <c r="M124" s="138" t="s">
        <v>19</v>
      </c>
      <c r="N124" s="139" t="s">
        <v>47</v>
      </c>
      <c r="P124" s="140">
        <f t="shared" si="11"/>
        <v>0</v>
      </c>
      <c r="Q124" s="140">
        <v>0</v>
      </c>
      <c r="R124" s="140">
        <f t="shared" si="12"/>
        <v>0</v>
      </c>
      <c r="S124" s="140">
        <v>0</v>
      </c>
      <c r="T124" s="141">
        <f t="shared" si="13"/>
        <v>0</v>
      </c>
      <c r="AR124" s="142" t="s">
        <v>261</v>
      </c>
      <c r="AT124" s="142" t="s">
        <v>161</v>
      </c>
      <c r="AU124" s="142" t="s">
        <v>85</v>
      </c>
      <c r="AY124" s="17" t="s">
        <v>159</v>
      </c>
      <c r="BE124" s="143">
        <f t="shared" si="14"/>
        <v>0</v>
      </c>
      <c r="BF124" s="143">
        <f t="shared" si="15"/>
        <v>0</v>
      </c>
      <c r="BG124" s="143">
        <f t="shared" si="16"/>
        <v>0</v>
      </c>
      <c r="BH124" s="143">
        <f t="shared" si="17"/>
        <v>0</v>
      </c>
      <c r="BI124" s="143">
        <f t="shared" si="18"/>
        <v>0</v>
      </c>
      <c r="BJ124" s="17" t="s">
        <v>83</v>
      </c>
      <c r="BK124" s="143">
        <f t="shared" si="19"/>
        <v>0</v>
      </c>
      <c r="BL124" s="17" t="s">
        <v>261</v>
      </c>
      <c r="BM124" s="142" t="s">
        <v>513</v>
      </c>
    </row>
    <row r="125" spans="2:65" s="1" customFormat="1" ht="16.5" customHeight="1" x14ac:dyDescent="0.2">
      <c r="B125" s="32"/>
      <c r="C125" s="131" t="s">
        <v>350</v>
      </c>
      <c r="D125" s="131" t="s">
        <v>161</v>
      </c>
      <c r="E125" s="132" t="s">
        <v>1828</v>
      </c>
      <c r="F125" s="133" t="s">
        <v>1829</v>
      </c>
      <c r="G125" s="134" t="s">
        <v>1380</v>
      </c>
      <c r="H125" s="135">
        <v>4</v>
      </c>
      <c r="I125" s="136"/>
      <c r="J125" s="137">
        <f t="shared" si="10"/>
        <v>0</v>
      </c>
      <c r="K125" s="133" t="s">
        <v>19</v>
      </c>
      <c r="L125" s="32"/>
      <c r="M125" s="138" t="s">
        <v>19</v>
      </c>
      <c r="N125" s="139" t="s">
        <v>47</v>
      </c>
      <c r="P125" s="140">
        <f t="shared" si="11"/>
        <v>0</v>
      </c>
      <c r="Q125" s="140">
        <v>0</v>
      </c>
      <c r="R125" s="140">
        <f t="shared" si="12"/>
        <v>0</v>
      </c>
      <c r="S125" s="140">
        <v>0</v>
      </c>
      <c r="T125" s="141">
        <f t="shared" si="13"/>
        <v>0</v>
      </c>
      <c r="AR125" s="142" t="s">
        <v>261</v>
      </c>
      <c r="AT125" s="142" t="s">
        <v>161</v>
      </c>
      <c r="AU125" s="142" t="s">
        <v>85</v>
      </c>
      <c r="AY125" s="17" t="s">
        <v>159</v>
      </c>
      <c r="BE125" s="143">
        <f t="shared" si="14"/>
        <v>0</v>
      </c>
      <c r="BF125" s="143">
        <f t="shared" si="15"/>
        <v>0</v>
      </c>
      <c r="BG125" s="143">
        <f t="shared" si="16"/>
        <v>0</v>
      </c>
      <c r="BH125" s="143">
        <f t="shared" si="17"/>
        <v>0</v>
      </c>
      <c r="BI125" s="143">
        <f t="shared" si="18"/>
        <v>0</v>
      </c>
      <c r="BJ125" s="17" t="s">
        <v>83</v>
      </c>
      <c r="BK125" s="143">
        <f t="shared" si="19"/>
        <v>0</v>
      </c>
      <c r="BL125" s="17" t="s">
        <v>261</v>
      </c>
      <c r="BM125" s="142" t="s">
        <v>531</v>
      </c>
    </row>
    <row r="126" spans="2:65" s="1" customFormat="1" ht="16.5" customHeight="1" x14ac:dyDescent="0.2">
      <c r="B126" s="32"/>
      <c r="C126" s="131" t="s">
        <v>356</v>
      </c>
      <c r="D126" s="131" t="s">
        <v>161</v>
      </c>
      <c r="E126" s="132" t="s">
        <v>1830</v>
      </c>
      <c r="F126" s="133" t="s">
        <v>1831</v>
      </c>
      <c r="G126" s="134" t="s">
        <v>1347</v>
      </c>
      <c r="H126" s="135">
        <v>6</v>
      </c>
      <c r="I126" s="136"/>
      <c r="J126" s="137">
        <f t="shared" si="10"/>
        <v>0</v>
      </c>
      <c r="K126" s="133" t="s">
        <v>19</v>
      </c>
      <c r="L126" s="32"/>
      <c r="M126" s="138" t="s">
        <v>19</v>
      </c>
      <c r="N126" s="139" t="s">
        <v>47</v>
      </c>
      <c r="P126" s="140">
        <f t="shared" si="11"/>
        <v>0</v>
      </c>
      <c r="Q126" s="140">
        <v>0</v>
      </c>
      <c r="R126" s="140">
        <f t="shared" si="12"/>
        <v>0</v>
      </c>
      <c r="S126" s="140">
        <v>0</v>
      </c>
      <c r="T126" s="141">
        <f t="shared" si="13"/>
        <v>0</v>
      </c>
      <c r="AR126" s="142" t="s">
        <v>261</v>
      </c>
      <c r="AT126" s="142" t="s">
        <v>161</v>
      </c>
      <c r="AU126" s="142" t="s">
        <v>85</v>
      </c>
      <c r="AY126" s="17" t="s">
        <v>159</v>
      </c>
      <c r="BE126" s="143">
        <f t="shared" si="14"/>
        <v>0</v>
      </c>
      <c r="BF126" s="143">
        <f t="shared" si="15"/>
        <v>0</v>
      </c>
      <c r="BG126" s="143">
        <f t="shared" si="16"/>
        <v>0</v>
      </c>
      <c r="BH126" s="143">
        <f t="shared" si="17"/>
        <v>0</v>
      </c>
      <c r="BI126" s="143">
        <f t="shared" si="18"/>
        <v>0</v>
      </c>
      <c r="BJ126" s="17" t="s">
        <v>83</v>
      </c>
      <c r="BK126" s="143">
        <f t="shared" si="19"/>
        <v>0</v>
      </c>
      <c r="BL126" s="17" t="s">
        <v>261</v>
      </c>
      <c r="BM126" s="142" t="s">
        <v>550</v>
      </c>
    </row>
    <row r="127" spans="2:65" s="1" customFormat="1" ht="16.5" customHeight="1" x14ac:dyDescent="0.2">
      <c r="B127" s="32"/>
      <c r="C127" s="131" t="s">
        <v>362</v>
      </c>
      <c r="D127" s="131" t="s">
        <v>161</v>
      </c>
      <c r="E127" s="132" t="s">
        <v>1832</v>
      </c>
      <c r="F127" s="133" t="s">
        <v>1833</v>
      </c>
      <c r="G127" s="134" t="s">
        <v>1347</v>
      </c>
      <c r="H127" s="135">
        <v>12</v>
      </c>
      <c r="I127" s="136"/>
      <c r="J127" s="137">
        <f t="shared" si="10"/>
        <v>0</v>
      </c>
      <c r="K127" s="133" t="s">
        <v>19</v>
      </c>
      <c r="L127" s="32"/>
      <c r="M127" s="138" t="s">
        <v>19</v>
      </c>
      <c r="N127" s="139" t="s">
        <v>47</v>
      </c>
      <c r="P127" s="140">
        <f t="shared" si="11"/>
        <v>0</v>
      </c>
      <c r="Q127" s="140">
        <v>0</v>
      </c>
      <c r="R127" s="140">
        <f t="shared" si="12"/>
        <v>0</v>
      </c>
      <c r="S127" s="140">
        <v>0</v>
      </c>
      <c r="T127" s="141">
        <f t="shared" si="13"/>
        <v>0</v>
      </c>
      <c r="AR127" s="142" t="s">
        <v>261</v>
      </c>
      <c r="AT127" s="142" t="s">
        <v>161</v>
      </c>
      <c r="AU127" s="142" t="s">
        <v>85</v>
      </c>
      <c r="AY127" s="17" t="s">
        <v>159</v>
      </c>
      <c r="BE127" s="143">
        <f t="shared" si="14"/>
        <v>0</v>
      </c>
      <c r="BF127" s="143">
        <f t="shared" si="15"/>
        <v>0</v>
      </c>
      <c r="BG127" s="143">
        <f t="shared" si="16"/>
        <v>0</v>
      </c>
      <c r="BH127" s="143">
        <f t="shared" si="17"/>
        <v>0</v>
      </c>
      <c r="BI127" s="143">
        <f t="shared" si="18"/>
        <v>0</v>
      </c>
      <c r="BJ127" s="17" t="s">
        <v>83</v>
      </c>
      <c r="BK127" s="143">
        <f t="shared" si="19"/>
        <v>0</v>
      </c>
      <c r="BL127" s="17" t="s">
        <v>261</v>
      </c>
      <c r="BM127" s="142" t="s">
        <v>566</v>
      </c>
    </row>
    <row r="128" spans="2:65" s="1" customFormat="1" ht="16.5" customHeight="1" x14ac:dyDescent="0.2">
      <c r="B128" s="32"/>
      <c r="C128" s="131" t="s">
        <v>368</v>
      </c>
      <c r="D128" s="131" t="s">
        <v>161</v>
      </c>
      <c r="E128" s="132" t="s">
        <v>1834</v>
      </c>
      <c r="F128" s="133" t="s">
        <v>1835</v>
      </c>
      <c r="G128" s="134" t="s">
        <v>1380</v>
      </c>
      <c r="H128" s="135">
        <v>100</v>
      </c>
      <c r="I128" s="136"/>
      <c r="J128" s="137">
        <f t="shared" si="10"/>
        <v>0</v>
      </c>
      <c r="K128" s="133" t="s">
        <v>19</v>
      </c>
      <c r="L128" s="32"/>
      <c r="M128" s="138" t="s">
        <v>19</v>
      </c>
      <c r="N128" s="139" t="s">
        <v>47</v>
      </c>
      <c r="P128" s="140">
        <f t="shared" si="11"/>
        <v>0</v>
      </c>
      <c r="Q128" s="140">
        <v>0</v>
      </c>
      <c r="R128" s="140">
        <f t="shared" si="12"/>
        <v>0</v>
      </c>
      <c r="S128" s="140">
        <v>0</v>
      </c>
      <c r="T128" s="141">
        <f t="shared" si="13"/>
        <v>0</v>
      </c>
      <c r="AR128" s="142" t="s">
        <v>261</v>
      </c>
      <c r="AT128" s="142" t="s">
        <v>161</v>
      </c>
      <c r="AU128" s="142" t="s">
        <v>85</v>
      </c>
      <c r="AY128" s="17" t="s">
        <v>159</v>
      </c>
      <c r="BE128" s="143">
        <f t="shared" si="14"/>
        <v>0</v>
      </c>
      <c r="BF128" s="143">
        <f t="shared" si="15"/>
        <v>0</v>
      </c>
      <c r="BG128" s="143">
        <f t="shared" si="16"/>
        <v>0</v>
      </c>
      <c r="BH128" s="143">
        <f t="shared" si="17"/>
        <v>0</v>
      </c>
      <c r="BI128" s="143">
        <f t="shared" si="18"/>
        <v>0</v>
      </c>
      <c r="BJ128" s="17" t="s">
        <v>83</v>
      </c>
      <c r="BK128" s="143">
        <f t="shared" si="19"/>
        <v>0</v>
      </c>
      <c r="BL128" s="17" t="s">
        <v>261</v>
      </c>
      <c r="BM128" s="142" t="s">
        <v>578</v>
      </c>
    </row>
    <row r="129" spans="2:65" s="1" customFormat="1" ht="16.5" customHeight="1" x14ac:dyDescent="0.2">
      <c r="B129" s="32"/>
      <c r="C129" s="131" t="s">
        <v>374</v>
      </c>
      <c r="D129" s="131" t="s">
        <v>161</v>
      </c>
      <c r="E129" s="132" t="s">
        <v>1836</v>
      </c>
      <c r="F129" s="133" t="s">
        <v>1837</v>
      </c>
      <c r="G129" s="134" t="s">
        <v>494</v>
      </c>
      <c r="H129" s="135">
        <v>1</v>
      </c>
      <c r="I129" s="136"/>
      <c r="J129" s="137">
        <f t="shared" si="10"/>
        <v>0</v>
      </c>
      <c r="K129" s="133" t="s">
        <v>19</v>
      </c>
      <c r="L129" s="32"/>
      <c r="M129" s="138" t="s">
        <v>19</v>
      </c>
      <c r="N129" s="139" t="s">
        <v>47</v>
      </c>
      <c r="P129" s="140">
        <f t="shared" si="11"/>
        <v>0</v>
      </c>
      <c r="Q129" s="140">
        <v>0</v>
      </c>
      <c r="R129" s="140">
        <f t="shared" si="12"/>
        <v>0</v>
      </c>
      <c r="S129" s="140">
        <v>0</v>
      </c>
      <c r="T129" s="141">
        <f t="shared" si="13"/>
        <v>0</v>
      </c>
      <c r="AR129" s="142" t="s">
        <v>261</v>
      </c>
      <c r="AT129" s="142" t="s">
        <v>161</v>
      </c>
      <c r="AU129" s="142" t="s">
        <v>85</v>
      </c>
      <c r="AY129" s="17" t="s">
        <v>159</v>
      </c>
      <c r="BE129" s="143">
        <f t="shared" si="14"/>
        <v>0</v>
      </c>
      <c r="BF129" s="143">
        <f t="shared" si="15"/>
        <v>0</v>
      </c>
      <c r="BG129" s="143">
        <f t="shared" si="16"/>
        <v>0</v>
      </c>
      <c r="BH129" s="143">
        <f t="shared" si="17"/>
        <v>0</v>
      </c>
      <c r="BI129" s="143">
        <f t="shared" si="18"/>
        <v>0</v>
      </c>
      <c r="BJ129" s="17" t="s">
        <v>83</v>
      </c>
      <c r="BK129" s="143">
        <f t="shared" si="19"/>
        <v>0</v>
      </c>
      <c r="BL129" s="17" t="s">
        <v>261</v>
      </c>
      <c r="BM129" s="142" t="s">
        <v>592</v>
      </c>
    </row>
    <row r="130" spans="2:65" s="1" customFormat="1" ht="16.5" customHeight="1" x14ac:dyDescent="0.2">
      <c r="B130" s="32"/>
      <c r="C130" s="131" t="s">
        <v>381</v>
      </c>
      <c r="D130" s="131" t="s">
        <v>161</v>
      </c>
      <c r="E130" s="132" t="s">
        <v>1838</v>
      </c>
      <c r="F130" s="133" t="s">
        <v>1839</v>
      </c>
      <c r="G130" s="134" t="s">
        <v>1380</v>
      </c>
      <c r="H130" s="135">
        <v>5</v>
      </c>
      <c r="I130" s="136"/>
      <c r="J130" s="137">
        <f t="shared" si="10"/>
        <v>0</v>
      </c>
      <c r="K130" s="133" t="s">
        <v>19</v>
      </c>
      <c r="L130" s="32"/>
      <c r="M130" s="138" t="s">
        <v>19</v>
      </c>
      <c r="N130" s="139" t="s">
        <v>47</v>
      </c>
      <c r="P130" s="140">
        <f t="shared" si="11"/>
        <v>0</v>
      </c>
      <c r="Q130" s="140">
        <v>0</v>
      </c>
      <c r="R130" s="140">
        <f t="shared" si="12"/>
        <v>0</v>
      </c>
      <c r="S130" s="140">
        <v>0</v>
      </c>
      <c r="T130" s="141">
        <f t="shared" si="13"/>
        <v>0</v>
      </c>
      <c r="AR130" s="142" t="s">
        <v>261</v>
      </c>
      <c r="AT130" s="142" t="s">
        <v>161</v>
      </c>
      <c r="AU130" s="142" t="s">
        <v>85</v>
      </c>
      <c r="AY130" s="17" t="s">
        <v>159</v>
      </c>
      <c r="BE130" s="143">
        <f t="shared" si="14"/>
        <v>0</v>
      </c>
      <c r="BF130" s="143">
        <f t="shared" si="15"/>
        <v>0</v>
      </c>
      <c r="BG130" s="143">
        <f t="shared" si="16"/>
        <v>0</v>
      </c>
      <c r="BH130" s="143">
        <f t="shared" si="17"/>
        <v>0</v>
      </c>
      <c r="BI130" s="143">
        <f t="shared" si="18"/>
        <v>0</v>
      </c>
      <c r="BJ130" s="17" t="s">
        <v>83</v>
      </c>
      <c r="BK130" s="143">
        <f t="shared" si="19"/>
        <v>0</v>
      </c>
      <c r="BL130" s="17" t="s">
        <v>261</v>
      </c>
      <c r="BM130" s="142" t="s">
        <v>602</v>
      </c>
    </row>
    <row r="131" spans="2:65" s="1" customFormat="1" ht="16.5" customHeight="1" x14ac:dyDescent="0.2">
      <c r="B131" s="32"/>
      <c r="C131" s="131" t="s">
        <v>391</v>
      </c>
      <c r="D131" s="131" t="s">
        <v>161</v>
      </c>
      <c r="E131" s="132" t="s">
        <v>1840</v>
      </c>
      <c r="F131" s="133" t="s">
        <v>1841</v>
      </c>
      <c r="G131" s="134" t="s">
        <v>1380</v>
      </c>
      <c r="H131" s="135">
        <v>5</v>
      </c>
      <c r="I131" s="136"/>
      <c r="J131" s="137">
        <f t="shared" si="10"/>
        <v>0</v>
      </c>
      <c r="K131" s="133" t="s">
        <v>19</v>
      </c>
      <c r="L131" s="32"/>
      <c r="M131" s="138" t="s">
        <v>19</v>
      </c>
      <c r="N131" s="139" t="s">
        <v>47</v>
      </c>
      <c r="P131" s="140">
        <f t="shared" si="11"/>
        <v>0</v>
      </c>
      <c r="Q131" s="140">
        <v>0</v>
      </c>
      <c r="R131" s="140">
        <f t="shared" si="12"/>
        <v>0</v>
      </c>
      <c r="S131" s="140">
        <v>0</v>
      </c>
      <c r="T131" s="141">
        <f t="shared" si="13"/>
        <v>0</v>
      </c>
      <c r="AR131" s="142" t="s">
        <v>261</v>
      </c>
      <c r="AT131" s="142" t="s">
        <v>161</v>
      </c>
      <c r="AU131" s="142" t="s">
        <v>85</v>
      </c>
      <c r="AY131" s="17" t="s">
        <v>159</v>
      </c>
      <c r="BE131" s="143">
        <f t="shared" si="14"/>
        <v>0</v>
      </c>
      <c r="BF131" s="143">
        <f t="shared" si="15"/>
        <v>0</v>
      </c>
      <c r="BG131" s="143">
        <f t="shared" si="16"/>
        <v>0</v>
      </c>
      <c r="BH131" s="143">
        <f t="shared" si="17"/>
        <v>0</v>
      </c>
      <c r="BI131" s="143">
        <f t="shared" si="18"/>
        <v>0</v>
      </c>
      <c r="BJ131" s="17" t="s">
        <v>83</v>
      </c>
      <c r="BK131" s="143">
        <f t="shared" si="19"/>
        <v>0</v>
      </c>
      <c r="BL131" s="17" t="s">
        <v>261</v>
      </c>
      <c r="BM131" s="142" t="s">
        <v>612</v>
      </c>
    </row>
    <row r="132" spans="2:65" s="1" customFormat="1" ht="16.5" customHeight="1" x14ac:dyDescent="0.2">
      <c r="B132" s="32"/>
      <c r="C132" s="131" t="s">
        <v>398</v>
      </c>
      <c r="D132" s="131" t="s">
        <v>161</v>
      </c>
      <c r="E132" s="132" t="s">
        <v>1842</v>
      </c>
      <c r="F132" s="133" t="s">
        <v>1843</v>
      </c>
      <c r="G132" s="134" t="s">
        <v>1380</v>
      </c>
      <c r="H132" s="135">
        <v>1</v>
      </c>
      <c r="I132" s="136"/>
      <c r="J132" s="137">
        <f t="shared" si="10"/>
        <v>0</v>
      </c>
      <c r="K132" s="133" t="s">
        <v>19</v>
      </c>
      <c r="L132" s="32"/>
      <c r="M132" s="138" t="s">
        <v>19</v>
      </c>
      <c r="N132" s="139" t="s">
        <v>47</v>
      </c>
      <c r="P132" s="140">
        <f t="shared" si="11"/>
        <v>0</v>
      </c>
      <c r="Q132" s="140">
        <v>0</v>
      </c>
      <c r="R132" s="140">
        <f t="shared" si="12"/>
        <v>0</v>
      </c>
      <c r="S132" s="140">
        <v>0</v>
      </c>
      <c r="T132" s="141">
        <f t="shared" si="13"/>
        <v>0</v>
      </c>
      <c r="AR132" s="142" t="s">
        <v>261</v>
      </c>
      <c r="AT132" s="142" t="s">
        <v>161</v>
      </c>
      <c r="AU132" s="142" t="s">
        <v>85</v>
      </c>
      <c r="AY132" s="17" t="s">
        <v>159</v>
      </c>
      <c r="BE132" s="143">
        <f t="shared" si="14"/>
        <v>0</v>
      </c>
      <c r="BF132" s="143">
        <f t="shared" si="15"/>
        <v>0</v>
      </c>
      <c r="BG132" s="143">
        <f t="shared" si="16"/>
        <v>0</v>
      </c>
      <c r="BH132" s="143">
        <f t="shared" si="17"/>
        <v>0</v>
      </c>
      <c r="BI132" s="143">
        <f t="shared" si="18"/>
        <v>0</v>
      </c>
      <c r="BJ132" s="17" t="s">
        <v>83</v>
      </c>
      <c r="BK132" s="143">
        <f t="shared" si="19"/>
        <v>0</v>
      </c>
      <c r="BL132" s="17" t="s">
        <v>261</v>
      </c>
      <c r="BM132" s="142" t="s">
        <v>623</v>
      </c>
    </row>
    <row r="133" spans="2:65" s="1" customFormat="1" ht="16.5" customHeight="1" x14ac:dyDescent="0.2">
      <c r="B133" s="32"/>
      <c r="C133" s="131" t="s">
        <v>406</v>
      </c>
      <c r="D133" s="131" t="s">
        <v>161</v>
      </c>
      <c r="E133" s="132" t="s">
        <v>1844</v>
      </c>
      <c r="F133" s="133" t="s">
        <v>1845</v>
      </c>
      <c r="G133" s="134" t="s">
        <v>1380</v>
      </c>
      <c r="H133" s="135">
        <v>31</v>
      </c>
      <c r="I133" s="136"/>
      <c r="J133" s="137">
        <f t="shared" si="10"/>
        <v>0</v>
      </c>
      <c r="K133" s="133" t="s">
        <v>19</v>
      </c>
      <c r="L133" s="32"/>
      <c r="M133" s="138" t="s">
        <v>19</v>
      </c>
      <c r="N133" s="139" t="s">
        <v>47</v>
      </c>
      <c r="P133" s="140">
        <f t="shared" si="11"/>
        <v>0</v>
      </c>
      <c r="Q133" s="140">
        <v>0</v>
      </c>
      <c r="R133" s="140">
        <f t="shared" si="12"/>
        <v>0</v>
      </c>
      <c r="S133" s="140">
        <v>0</v>
      </c>
      <c r="T133" s="141">
        <f t="shared" si="13"/>
        <v>0</v>
      </c>
      <c r="AR133" s="142" t="s">
        <v>261</v>
      </c>
      <c r="AT133" s="142" t="s">
        <v>161</v>
      </c>
      <c r="AU133" s="142" t="s">
        <v>85</v>
      </c>
      <c r="AY133" s="17" t="s">
        <v>159</v>
      </c>
      <c r="BE133" s="143">
        <f t="shared" si="14"/>
        <v>0</v>
      </c>
      <c r="BF133" s="143">
        <f t="shared" si="15"/>
        <v>0</v>
      </c>
      <c r="BG133" s="143">
        <f t="shared" si="16"/>
        <v>0</v>
      </c>
      <c r="BH133" s="143">
        <f t="shared" si="17"/>
        <v>0</v>
      </c>
      <c r="BI133" s="143">
        <f t="shared" si="18"/>
        <v>0</v>
      </c>
      <c r="BJ133" s="17" t="s">
        <v>83</v>
      </c>
      <c r="BK133" s="143">
        <f t="shared" si="19"/>
        <v>0</v>
      </c>
      <c r="BL133" s="17" t="s">
        <v>261</v>
      </c>
      <c r="BM133" s="142" t="s">
        <v>633</v>
      </c>
    </row>
    <row r="134" spans="2:65" s="1" customFormat="1" ht="16.5" customHeight="1" x14ac:dyDescent="0.2">
      <c r="B134" s="32"/>
      <c r="C134" s="131" t="s">
        <v>413</v>
      </c>
      <c r="D134" s="131" t="s">
        <v>161</v>
      </c>
      <c r="E134" s="132" t="s">
        <v>1846</v>
      </c>
      <c r="F134" s="133" t="s">
        <v>1847</v>
      </c>
      <c r="G134" s="134" t="s">
        <v>1380</v>
      </c>
      <c r="H134" s="135">
        <v>1</v>
      </c>
      <c r="I134" s="136"/>
      <c r="J134" s="137">
        <f t="shared" si="10"/>
        <v>0</v>
      </c>
      <c r="K134" s="133" t="s">
        <v>19</v>
      </c>
      <c r="L134" s="32"/>
      <c r="M134" s="138" t="s">
        <v>19</v>
      </c>
      <c r="N134" s="139" t="s">
        <v>47</v>
      </c>
      <c r="P134" s="140">
        <f t="shared" si="11"/>
        <v>0</v>
      </c>
      <c r="Q134" s="140">
        <v>0</v>
      </c>
      <c r="R134" s="140">
        <f t="shared" si="12"/>
        <v>0</v>
      </c>
      <c r="S134" s="140">
        <v>0</v>
      </c>
      <c r="T134" s="141">
        <f t="shared" si="13"/>
        <v>0</v>
      </c>
      <c r="AR134" s="142" t="s">
        <v>261</v>
      </c>
      <c r="AT134" s="142" t="s">
        <v>161</v>
      </c>
      <c r="AU134" s="142" t="s">
        <v>85</v>
      </c>
      <c r="AY134" s="17" t="s">
        <v>159</v>
      </c>
      <c r="BE134" s="143">
        <f t="shared" si="14"/>
        <v>0</v>
      </c>
      <c r="BF134" s="143">
        <f t="shared" si="15"/>
        <v>0</v>
      </c>
      <c r="BG134" s="143">
        <f t="shared" si="16"/>
        <v>0</v>
      </c>
      <c r="BH134" s="143">
        <f t="shared" si="17"/>
        <v>0</v>
      </c>
      <c r="BI134" s="143">
        <f t="shared" si="18"/>
        <v>0</v>
      </c>
      <c r="BJ134" s="17" t="s">
        <v>83</v>
      </c>
      <c r="BK134" s="143">
        <f t="shared" si="19"/>
        <v>0</v>
      </c>
      <c r="BL134" s="17" t="s">
        <v>261</v>
      </c>
      <c r="BM134" s="142" t="s">
        <v>644</v>
      </c>
    </row>
    <row r="135" spans="2:65" s="1" customFormat="1" ht="16.5" customHeight="1" x14ac:dyDescent="0.2">
      <c r="B135" s="32"/>
      <c r="C135" s="131" t="s">
        <v>418</v>
      </c>
      <c r="D135" s="131" t="s">
        <v>161</v>
      </c>
      <c r="E135" s="132" t="s">
        <v>1848</v>
      </c>
      <c r="F135" s="133" t="s">
        <v>1849</v>
      </c>
      <c r="G135" s="134" t="s">
        <v>1380</v>
      </c>
      <c r="H135" s="135">
        <v>15</v>
      </c>
      <c r="I135" s="136"/>
      <c r="J135" s="137">
        <f t="shared" si="10"/>
        <v>0</v>
      </c>
      <c r="K135" s="133" t="s">
        <v>19</v>
      </c>
      <c r="L135" s="32"/>
      <c r="M135" s="138" t="s">
        <v>19</v>
      </c>
      <c r="N135" s="139" t="s">
        <v>47</v>
      </c>
      <c r="P135" s="140">
        <f t="shared" si="11"/>
        <v>0</v>
      </c>
      <c r="Q135" s="140">
        <v>0</v>
      </c>
      <c r="R135" s="140">
        <f t="shared" si="12"/>
        <v>0</v>
      </c>
      <c r="S135" s="140">
        <v>0</v>
      </c>
      <c r="T135" s="141">
        <f t="shared" si="13"/>
        <v>0</v>
      </c>
      <c r="AR135" s="142" t="s">
        <v>261</v>
      </c>
      <c r="AT135" s="142" t="s">
        <v>161</v>
      </c>
      <c r="AU135" s="142" t="s">
        <v>85</v>
      </c>
      <c r="AY135" s="17" t="s">
        <v>159</v>
      </c>
      <c r="BE135" s="143">
        <f t="shared" si="14"/>
        <v>0</v>
      </c>
      <c r="BF135" s="143">
        <f t="shared" si="15"/>
        <v>0</v>
      </c>
      <c r="BG135" s="143">
        <f t="shared" si="16"/>
        <v>0</v>
      </c>
      <c r="BH135" s="143">
        <f t="shared" si="17"/>
        <v>0</v>
      </c>
      <c r="BI135" s="143">
        <f t="shared" si="18"/>
        <v>0</v>
      </c>
      <c r="BJ135" s="17" t="s">
        <v>83</v>
      </c>
      <c r="BK135" s="143">
        <f t="shared" si="19"/>
        <v>0</v>
      </c>
      <c r="BL135" s="17" t="s">
        <v>261</v>
      </c>
      <c r="BM135" s="142" t="s">
        <v>659</v>
      </c>
    </row>
    <row r="136" spans="2:65" s="1" customFormat="1" ht="16.5" customHeight="1" x14ac:dyDescent="0.2">
      <c r="B136" s="32"/>
      <c r="C136" s="131" t="s">
        <v>424</v>
      </c>
      <c r="D136" s="131" t="s">
        <v>161</v>
      </c>
      <c r="E136" s="132" t="s">
        <v>1850</v>
      </c>
      <c r="F136" s="133" t="s">
        <v>1851</v>
      </c>
      <c r="G136" s="134" t="s">
        <v>1380</v>
      </c>
      <c r="H136" s="135">
        <v>7</v>
      </c>
      <c r="I136" s="136"/>
      <c r="J136" s="137">
        <f t="shared" si="10"/>
        <v>0</v>
      </c>
      <c r="K136" s="133" t="s">
        <v>19</v>
      </c>
      <c r="L136" s="32"/>
      <c r="M136" s="138" t="s">
        <v>19</v>
      </c>
      <c r="N136" s="139" t="s">
        <v>47</v>
      </c>
      <c r="P136" s="140">
        <f t="shared" si="11"/>
        <v>0</v>
      </c>
      <c r="Q136" s="140">
        <v>0</v>
      </c>
      <c r="R136" s="140">
        <f t="shared" si="12"/>
        <v>0</v>
      </c>
      <c r="S136" s="140">
        <v>0</v>
      </c>
      <c r="T136" s="141">
        <f t="shared" si="13"/>
        <v>0</v>
      </c>
      <c r="AR136" s="142" t="s">
        <v>261</v>
      </c>
      <c r="AT136" s="142" t="s">
        <v>161</v>
      </c>
      <c r="AU136" s="142" t="s">
        <v>85</v>
      </c>
      <c r="AY136" s="17" t="s">
        <v>159</v>
      </c>
      <c r="BE136" s="143">
        <f t="shared" si="14"/>
        <v>0</v>
      </c>
      <c r="BF136" s="143">
        <f t="shared" si="15"/>
        <v>0</v>
      </c>
      <c r="BG136" s="143">
        <f t="shared" si="16"/>
        <v>0</v>
      </c>
      <c r="BH136" s="143">
        <f t="shared" si="17"/>
        <v>0</v>
      </c>
      <c r="BI136" s="143">
        <f t="shared" si="18"/>
        <v>0</v>
      </c>
      <c r="BJ136" s="17" t="s">
        <v>83</v>
      </c>
      <c r="BK136" s="143">
        <f t="shared" si="19"/>
        <v>0</v>
      </c>
      <c r="BL136" s="17" t="s">
        <v>261</v>
      </c>
      <c r="BM136" s="142" t="s">
        <v>671</v>
      </c>
    </row>
    <row r="137" spans="2:65" s="1" customFormat="1" ht="16.5" customHeight="1" x14ac:dyDescent="0.2">
      <c r="B137" s="32"/>
      <c r="C137" s="131" t="s">
        <v>429</v>
      </c>
      <c r="D137" s="131" t="s">
        <v>161</v>
      </c>
      <c r="E137" s="132" t="s">
        <v>1852</v>
      </c>
      <c r="F137" s="133" t="s">
        <v>1853</v>
      </c>
      <c r="G137" s="134" t="s">
        <v>1380</v>
      </c>
      <c r="H137" s="135">
        <v>1</v>
      </c>
      <c r="I137" s="136"/>
      <c r="J137" s="137">
        <f t="shared" si="10"/>
        <v>0</v>
      </c>
      <c r="K137" s="133" t="s">
        <v>19</v>
      </c>
      <c r="L137" s="32"/>
      <c r="M137" s="138" t="s">
        <v>19</v>
      </c>
      <c r="N137" s="139" t="s">
        <v>47</v>
      </c>
      <c r="P137" s="140">
        <f t="shared" si="11"/>
        <v>0</v>
      </c>
      <c r="Q137" s="140">
        <v>0</v>
      </c>
      <c r="R137" s="140">
        <f t="shared" si="12"/>
        <v>0</v>
      </c>
      <c r="S137" s="140">
        <v>0</v>
      </c>
      <c r="T137" s="141">
        <f t="shared" si="13"/>
        <v>0</v>
      </c>
      <c r="AR137" s="142" t="s">
        <v>261</v>
      </c>
      <c r="AT137" s="142" t="s">
        <v>161</v>
      </c>
      <c r="AU137" s="142" t="s">
        <v>85</v>
      </c>
      <c r="AY137" s="17" t="s">
        <v>159</v>
      </c>
      <c r="BE137" s="143">
        <f t="shared" si="14"/>
        <v>0</v>
      </c>
      <c r="BF137" s="143">
        <f t="shared" si="15"/>
        <v>0</v>
      </c>
      <c r="BG137" s="143">
        <f t="shared" si="16"/>
        <v>0</v>
      </c>
      <c r="BH137" s="143">
        <f t="shared" si="17"/>
        <v>0</v>
      </c>
      <c r="BI137" s="143">
        <f t="shared" si="18"/>
        <v>0</v>
      </c>
      <c r="BJ137" s="17" t="s">
        <v>83</v>
      </c>
      <c r="BK137" s="143">
        <f t="shared" si="19"/>
        <v>0</v>
      </c>
      <c r="BL137" s="17" t="s">
        <v>261</v>
      </c>
      <c r="BM137" s="142" t="s">
        <v>695</v>
      </c>
    </row>
    <row r="138" spans="2:65" s="1" customFormat="1" ht="16.5" customHeight="1" x14ac:dyDescent="0.2">
      <c r="B138" s="32"/>
      <c r="C138" s="131" t="s">
        <v>434</v>
      </c>
      <c r="D138" s="131" t="s">
        <v>161</v>
      </c>
      <c r="E138" s="132" t="s">
        <v>1854</v>
      </c>
      <c r="F138" s="133" t="s">
        <v>1855</v>
      </c>
      <c r="G138" s="134" t="s">
        <v>1380</v>
      </c>
      <c r="H138" s="135">
        <v>5</v>
      </c>
      <c r="I138" s="136"/>
      <c r="J138" s="137">
        <f t="shared" si="10"/>
        <v>0</v>
      </c>
      <c r="K138" s="133" t="s">
        <v>19</v>
      </c>
      <c r="L138" s="32"/>
      <c r="M138" s="138" t="s">
        <v>19</v>
      </c>
      <c r="N138" s="139" t="s">
        <v>47</v>
      </c>
      <c r="P138" s="140">
        <f t="shared" si="11"/>
        <v>0</v>
      </c>
      <c r="Q138" s="140">
        <v>0</v>
      </c>
      <c r="R138" s="140">
        <f t="shared" si="12"/>
        <v>0</v>
      </c>
      <c r="S138" s="140">
        <v>0</v>
      </c>
      <c r="T138" s="141">
        <f t="shared" si="13"/>
        <v>0</v>
      </c>
      <c r="AR138" s="142" t="s">
        <v>261</v>
      </c>
      <c r="AT138" s="142" t="s">
        <v>161</v>
      </c>
      <c r="AU138" s="142" t="s">
        <v>85</v>
      </c>
      <c r="AY138" s="17" t="s">
        <v>159</v>
      </c>
      <c r="BE138" s="143">
        <f t="shared" si="14"/>
        <v>0</v>
      </c>
      <c r="BF138" s="143">
        <f t="shared" si="15"/>
        <v>0</v>
      </c>
      <c r="BG138" s="143">
        <f t="shared" si="16"/>
        <v>0</v>
      </c>
      <c r="BH138" s="143">
        <f t="shared" si="17"/>
        <v>0</v>
      </c>
      <c r="BI138" s="143">
        <f t="shared" si="18"/>
        <v>0</v>
      </c>
      <c r="BJ138" s="17" t="s">
        <v>83</v>
      </c>
      <c r="BK138" s="143">
        <f t="shared" si="19"/>
        <v>0</v>
      </c>
      <c r="BL138" s="17" t="s">
        <v>261</v>
      </c>
      <c r="BM138" s="142" t="s">
        <v>709</v>
      </c>
    </row>
    <row r="139" spans="2:65" s="1" customFormat="1" ht="16.5" customHeight="1" x14ac:dyDescent="0.2">
      <c r="B139" s="32"/>
      <c r="C139" s="131" t="s">
        <v>441</v>
      </c>
      <c r="D139" s="131" t="s">
        <v>161</v>
      </c>
      <c r="E139" s="132" t="s">
        <v>1856</v>
      </c>
      <c r="F139" s="133" t="s">
        <v>1857</v>
      </c>
      <c r="G139" s="134" t="s">
        <v>1380</v>
      </c>
      <c r="H139" s="135">
        <v>6</v>
      </c>
      <c r="I139" s="136"/>
      <c r="J139" s="137">
        <f t="shared" si="10"/>
        <v>0</v>
      </c>
      <c r="K139" s="133" t="s">
        <v>19</v>
      </c>
      <c r="L139" s="32"/>
      <c r="M139" s="138" t="s">
        <v>19</v>
      </c>
      <c r="N139" s="139" t="s">
        <v>47</v>
      </c>
      <c r="P139" s="140">
        <f t="shared" si="11"/>
        <v>0</v>
      </c>
      <c r="Q139" s="140">
        <v>0</v>
      </c>
      <c r="R139" s="140">
        <f t="shared" si="12"/>
        <v>0</v>
      </c>
      <c r="S139" s="140">
        <v>0</v>
      </c>
      <c r="T139" s="141">
        <f t="shared" si="13"/>
        <v>0</v>
      </c>
      <c r="AR139" s="142" t="s">
        <v>261</v>
      </c>
      <c r="AT139" s="142" t="s">
        <v>161</v>
      </c>
      <c r="AU139" s="142" t="s">
        <v>85</v>
      </c>
      <c r="AY139" s="17" t="s">
        <v>159</v>
      </c>
      <c r="BE139" s="143">
        <f t="shared" si="14"/>
        <v>0</v>
      </c>
      <c r="BF139" s="143">
        <f t="shared" si="15"/>
        <v>0</v>
      </c>
      <c r="BG139" s="143">
        <f t="shared" si="16"/>
        <v>0</v>
      </c>
      <c r="BH139" s="143">
        <f t="shared" si="17"/>
        <v>0</v>
      </c>
      <c r="BI139" s="143">
        <f t="shared" si="18"/>
        <v>0</v>
      </c>
      <c r="BJ139" s="17" t="s">
        <v>83</v>
      </c>
      <c r="BK139" s="143">
        <f t="shared" si="19"/>
        <v>0</v>
      </c>
      <c r="BL139" s="17" t="s">
        <v>261</v>
      </c>
      <c r="BM139" s="142" t="s">
        <v>724</v>
      </c>
    </row>
    <row r="140" spans="2:65" s="1" customFormat="1" ht="16.5" customHeight="1" x14ac:dyDescent="0.2">
      <c r="B140" s="32"/>
      <c r="C140" s="131" t="s">
        <v>453</v>
      </c>
      <c r="D140" s="131" t="s">
        <v>161</v>
      </c>
      <c r="E140" s="132" t="s">
        <v>1858</v>
      </c>
      <c r="F140" s="133" t="s">
        <v>1859</v>
      </c>
      <c r="G140" s="134" t="s">
        <v>1380</v>
      </c>
      <c r="H140" s="135">
        <v>2</v>
      </c>
      <c r="I140" s="136"/>
      <c r="J140" s="137">
        <f t="shared" si="10"/>
        <v>0</v>
      </c>
      <c r="K140" s="133" t="s">
        <v>19</v>
      </c>
      <c r="L140" s="32"/>
      <c r="M140" s="138" t="s">
        <v>19</v>
      </c>
      <c r="N140" s="139" t="s">
        <v>47</v>
      </c>
      <c r="P140" s="140">
        <f t="shared" si="11"/>
        <v>0</v>
      </c>
      <c r="Q140" s="140">
        <v>0</v>
      </c>
      <c r="R140" s="140">
        <f t="shared" si="12"/>
        <v>0</v>
      </c>
      <c r="S140" s="140">
        <v>0</v>
      </c>
      <c r="T140" s="141">
        <f t="shared" si="13"/>
        <v>0</v>
      </c>
      <c r="AR140" s="142" t="s">
        <v>261</v>
      </c>
      <c r="AT140" s="142" t="s">
        <v>161</v>
      </c>
      <c r="AU140" s="142" t="s">
        <v>85</v>
      </c>
      <c r="AY140" s="17" t="s">
        <v>159</v>
      </c>
      <c r="BE140" s="143">
        <f t="shared" si="14"/>
        <v>0</v>
      </c>
      <c r="BF140" s="143">
        <f t="shared" si="15"/>
        <v>0</v>
      </c>
      <c r="BG140" s="143">
        <f t="shared" si="16"/>
        <v>0</v>
      </c>
      <c r="BH140" s="143">
        <f t="shared" si="17"/>
        <v>0</v>
      </c>
      <c r="BI140" s="143">
        <f t="shared" si="18"/>
        <v>0</v>
      </c>
      <c r="BJ140" s="17" t="s">
        <v>83</v>
      </c>
      <c r="BK140" s="143">
        <f t="shared" si="19"/>
        <v>0</v>
      </c>
      <c r="BL140" s="17" t="s">
        <v>261</v>
      </c>
      <c r="BM140" s="142" t="s">
        <v>737</v>
      </c>
    </row>
    <row r="141" spans="2:65" s="1" customFormat="1" ht="16.5" customHeight="1" x14ac:dyDescent="0.2">
      <c r="B141" s="32"/>
      <c r="C141" s="131" t="s">
        <v>458</v>
      </c>
      <c r="D141" s="131" t="s">
        <v>161</v>
      </c>
      <c r="E141" s="132" t="s">
        <v>1860</v>
      </c>
      <c r="F141" s="133" t="s">
        <v>1861</v>
      </c>
      <c r="G141" s="134" t="s">
        <v>1380</v>
      </c>
      <c r="H141" s="135">
        <v>6</v>
      </c>
      <c r="I141" s="136"/>
      <c r="J141" s="137">
        <f t="shared" si="10"/>
        <v>0</v>
      </c>
      <c r="K141" s="133" t="s">
        <v>19</v>
      </c>
      <c r="L141" s="32"/>
      <c r="M141" s="138" t="s">
        <v>19</v>
      </c>
      <c r="N141" s="139" t="s">
        <v>47</v>
      </c>
      <c r="P141" s="140">
        <f t="shared" si="11"/>
        <v>0</v>
      </c>
      <c r="Q141" s="140">
        <v>0</v>
      </c>
      <c r="R141" s="140">
        <f t="shared" si="12"/>
        <v>0</v>
      </c>
      <c r="S141" s="140">
        <v>0</v>
      </c>
      <c r="T141" s="141">
        <f t="shared" si="13"/>
        <v>0</v>
      </c>
      <c r="AR141" s="142" t="s">
        <v>261</v>
      </c>
      <c r="AT141" s="142" t="s">
        <v>161</v>
      </c>
      <c r="AU141" s="142" t="s">
        <v>85</v>
      </c>
      <c r="AY141" s="17" t="s">
        <v>159</v>
      </c>
      <c r="BE141" s="143">
        <f t="shared" si="14"/>
        <v>0</v>
      </c>
      <c r="BF141" s="143">
        <f t="shared" si="15"/>
        <v>0</v>
      </c>
      <c r="BG141" s="143">
        <f t="shared" si="16"/>
        <v>0</v>
      </c>
      <c r="BH141" s="143">
        <f t="shared" si="17"/>
        <v>0</v>
      </c>
      <c r="BI141" s="143">
        <f t="shared" si="18"/>
        <v>0</v>
      </c>
      <c r="BJ141" s="17" t="s">
        <v>83</v>
      </c>
      <c r="BK141" s="143">
        <f t="shared" si="19"/>
        <v>0</v>
      </c>
      <c r="BL141" s="17" t="s">
        <v>261</v>
      </c>
      <c r="BM141" s="142" t="s">
        <v>750</v>
      </c>
    </row>
    <row r="142" spans="2:65" s="1" customFormat="1" ht="16.5" customHeight="1" x14ac:dyDescent="0.2">
      <c r="B142" s="32"/>
      <c r="C142" s="131" t="s">
        <v>466</v>
      </c>
      <c r="D142" s="131" t="s">
        <v>161</v>
      </c>
      <c r="E142" s="132" t="s">
        <v>1862</v>
      </c>
      <c r="F142" s="133" t="s">
        <v>1863</v>
      </c>
      <c r="G142" s="134" t="s">
        <v>1380</v>
      </c>
      <c r="H142" s="135">
        <v>3</v>
      </c>
      <c r="I142" s="136"/>
      <c r="J142" s="137">
        <f t="shared" si="10"/>
        <v>0</v>
      </c>
      <c r="K142" s="133" t="s">
        <v>19</v>
      </c>
      <c r="L142" s="32"/>
      <c r="M142" s="138" t="s">
        <v>19</v>
      </c>
      <c r="N142" s="139" t="s">
        <v>47</v>
      </c>
      <c r="P142" s="140">
        <f t="shared" si="11"/>
        <v>0</v>
      </c>
      <c r="Q142" s="140">
        <v>0</v>
      </c>
      <c r="R142" s="140">
        <f t="shared" si="12"/>
        <v>0</v>
      </c>
      <c r="S142" s="140">
        <v>0</v>
      </c>
      <c r="T142" s="141">
        <f t="shared" si="13"/>
        <v>0</v>
      </c>
      <c r="AR142" s="142" t="s">
        <v>261</v>
      </c>
      <c r="AT142" s="142" t="s">
        <v>161</v>
      </c>
      <c r="AU142" s="142" t="s">
        <v>85</v>
      </c>
      <c r="AY142" s="17" t="s">
        <v>159</v>
      </c>
      <c r="BE142" s="143">
        <f t="shared" si="14"/>
        <v>0</v>
      </c>
      <c r="BF142" s="143">
        <f t="shared" si="15"/>
        <v>0</v>
      </c>
      <c r="BG142" s="143">
        <f t="shared" si="16"/>
        <v>0</v>
      </c>
      <c r="BH142" s="143">
        <f t="shared" si="17"/>
        <v>0</v>
      </c>
      <c r="BI142" s="143">
        <f t="shared" si="18"/>
        <v>0</v>
      </c>
      <c r="BJ142" s="17" t="s">
        <v>83</v>
      </c>
      <c r="BK142" s="143">
        <f t="shared" si="19"/>
        <v>0</v>
      </c>
      <c r="BL142" s="17" t="s">
        <v>261</v>
      </c>
      <c r="BM142" s="142" t="s">
        <v>762</v>
      </c>
    </row>
    <row r="143" spans="2:65" s="1" customFormat="1" ht="16.5" customHeight="1" x14ac:dyDescent="0.2">
      <c r="B143" s="32"/>
      <c r="C143" s="131" t="s">
        <v>472</v>
      </c>
      <c r="D143" s="131" t="s">
        <v>161</v>
      </c>
      <c r="E143" s="132" t="s">
        <v>1864</v>
      </c>
      <c r="F143" s="133" t="s">
        <v>1865</v>
      </c>
      <c r="G143" s="134" t="s">
        <v>1380</v>
      </c>
      <c r="H143" s="135">
        <v>1</v>
      </c>
      <c r="I143" s="136"/>
      <c r="J143" s="137">
        <f t="shared" si="10"/>
        <v>0</v>
      </c>
      <c r="K143" s="133" t="s">
        <v>19</v>
      </c>
      <c r="L143" s="32"/>
      <c r="M143" s="138" t="s">
        <v>19</v>
      </c>
      <c r="N143" s="139" t="s">
        <v>47</v>
      </c>
      <c r="P143" s="140">
        <f t="shared" si="11"/>
        <v>0</v>
      </c>
      <c r="Q143" s="140">
        <v>0</v>
      </c>
      <c r="R143" s="140">
        <f t="shared" si="12"/>
        <v>0</v>
      </c>
      <c r="S143" s="140">
        <v>0</v>
      </c>
      <c r="T143" s="141">
        <f t="shared" si="13"/>
        <v>0</v>
      </c>
      <c r="AR143" s="142" t="s">
        <v>261</v>
      </c>
      <c r="AT143" s="142" t="s">
        <v>161</v>
      </c>
      <c r="AU143" s="142" t="s">
        <v>85</v>
      </c>
      <c r="AY143" s="17" t="s">
        <v>159</v>
      </c>
      <c r="BE143" s="143">
        <f t="shared" si="14"/>
        <v>0</v>
      </c>
      <c r="BF143" s="143">
        <f t="shared" si="15"/>
        <v>0</v>
      </c>
      <c r="BG143" s="143">
        <f t="shared" si="16"/>
        <v>0</v>
      </c>
      <c r="BH143" s="143">
        <f t="shared" si="17"/>
        <v>0</v>
      </c>
      <c r="BI143" s="143">
        <f t="shared" si="18"/>
        <v>0</v>
      </c>
      <c r="BJ143" s="17" t="s">
        <v>83</v>
      </c>
      <c r="BK143" s="143">
        <f t="shared" si="19"/>
        <v>0</v>
      </c>
      <c r="BL143" s="17" t="s">
        <v>261</v>
      </c>
      <c r="BM143" s="142" t="s">
        <v>774</v>
      </c>
    </row>
    <row r="144" spans="2:65" s="1" customFormat="1" ht="16.5" customHeight="1" x14ac:dyDescent="0.2">
      <c r="B144" s="32"/>
      <c r="C144" s="131" t="s">
        <v>478</v>
      </c>
      <c r="D144" s="131" t="s">
        <v>161</v>
      </c>
      <c r="E144" s="132" t="s">
        <v>1866</v>
      </c>
      <c r="F144" s="133" t="s">
        <v>1867</v>
      </c>
      <c r="G144" s="134" t="s">
        <v>1347</v>
      </c>
      <c r="H144" s="135">
        <v>20</v>
      </c>
      <c r="I144" s="136"/>
      <c r="J144" s="137">
        <f t="shared" si="10"/>
        <v>0</v>
      </c>
      <c r="K144" s="133" t="s">
        <v>19</v>
      </c>
      <c r="L144" s="32"/>
      <c r="M144" s="138" t="s">
        <v>19</v>
      </c>
      <c r="N144" s="139" t="s">
        <v>47</v>
      </c>
      <c r="P144" s="140">
        <f t="shared" si="11"/>
        <v>0</v>
      </c>
      <c r="Q144" s="140">
        <v>0</v>
      </c>
      <c r="R144" s="140">
        <f t="shared" si="12"/>
        <v>0</v>
      </c>
      <c r="S144" s="140">
        <v>0</v>
      </c>
      <c r="T144" s="141">
        <f t="shared" si="13"/>
        <v>0</v>
      </c>
      <c r="AR144" s="142" t="s">
        <v>261</v>
      </c>
      <c r="AT144" s="142" t="s">
        <v>161</v>
      </c>
      <c r="AU144" s="142" t="s">
        <v>85</v>
      </c>
      <c r="AY144" s="17" t="s">
        <v>159</v>
      </c>
      <c r="BE144" s="143">
        <f t="shared" si="14"/>
        <v>0</v>
      </c>
      <c r="BF144" s="143">
        <f t="shared" si="15"/>
        <v>0</v>
      </c>
      <c r="BG144" s="143">
        <f t="shared" si="16"/>
        <v>0</v>
      </c>
      <c r="BH144" s="143">
        <f t="shared" si="17"/>
        <v>0</v>
      </c>
      <c r="BI144" s="143">
        <f t="shared" si="18"/>
        <v>0</v>
      </c>
      <c r="BJ144" s="17" t="s">
        <v>83</v>
      </c>
      <c r="BK144" s="143">
        <f t="shared" si="19"/>
        <v>0</v>
      </c>
      <c r="BL144" s="17" t="s">
        <v>261</v>
      </c>
      <c r="BM144" s="142" t="s">
        <v>786</v>
      </c>
    </row>
    <row r="145" spans="2:65" s="1" customFormat="1" ht="16.5" customHeight="1" x14ac:dyDescent="0.2">
      <c r="B145" s="32"/>
      <c r="C145" s="131" t="s">
        <v>485</v>
      </c>
      <c r="D145" s="131" t="s">
        <v>161</v>
      </c>
      <c r="E145" s="132" t="s">
        <v>1868</v>
      </c>
      <c r="F145" s="133" t="s">
        <v>1869</v>
      </c>
      <c r="G145" s="134" t="s">
        <v>1380</v>
      </c>
      <c r="H145" s="135">
        <v>10</v>
      </c>
      <c r="I145" s="136"/>
      <c r="J145" s="137">
        <f t="shared" si="10"/>
        <v>0</v>
      </c>
      <c r="K145" s="133" t="s">
        <v>19</v>
      </c>
      <c r="L145" s="32"/>
      <c r="M145" s="138" t="s">
        <v>19</v>
      </c>
      <c r="N145" s="139" t="s">
        <v>47</v>
      </c>
      <c r="P145" s="140">
        <f t="shared" si="11"/>
        <v>0</v>
      </c>
      <c r="Q145" s="140">
        <v>0</v>
      </c>
      <c r="R145" s="140">
        <f t="shared" si="12"/>
        <v>0</v>
      </c>
      <c r="S145" s="140">
        <v>0</v>
      </c>
      <c r="T145" s="141">
        <f t="shared" si="13"/>
        <v>0</v>
      </c>
      <c r="AR145" s="142" t="s">
        <v>261</v>
      </c>
      <c r="AT145" s="142" t="s">
        <v>161</v>
      </c>
      <c r="AU145" s="142" t="s">
        <v>85</v>
      </c>
      <c r="AY145" s="17" t="s">
        <v>159</v>
      </c>
      <c r="BE145" s="143">
        <f t="shared" si="14"/>
        <v>0</v>
      </c>
      <c r="BF145" s="143">
        <f t="shared" si="15"/>
        <v>0</v>
      </c>
      <c r="BG145" s="143">
        <f t="shared" si="16"/>
        <v>0</v>
      </c>
      <c r="BH145" s="143">
        <f t="shared" si="17"/>
        <v>0</v>
      </c>
      <c r="BI145" s="143">
        <f t="shared" si="18"/>
        <v>0</v>
      </c>
      <c r="BJ145" s="17" t="s">
        <v>83</v>
      </c>
      <c r="BK145" s="143">
        <f t="shared" si="19"/>
        <v>0</v>
      </c>
      <c r="BL145" s="17" t="s">
        <v>261</v>
      </c>
      <c r="BM145" s="142" t="s">
        <v>801</v>
      </c>
    </row>
    <row r="146" spans="2:65" s="1" customFormat="1" ht="16.5" customHeight="1" x14ac:dyDescent="0.2">
      <c r="B146" s="32"/>
      <c r="C146" s="131" t="s">
        <v>491</v>
      </c>
      <c r="D146" s="131" t="s">
        <v>161</v>
      </c>
      <c r="E146" s="132" t="s">
        <v>1870</v>
      </c>
      <c r="F146" s="133" t="s">
        <v>1871</v>
      </c>
      <c r="G146" s="134" t="s">
        <v>1380</v>
      </c>
      <c r="H146" s="135">
        <v>2</v>
      </c>
      <c r="I146" s="136"/>
      <c r="J146" s="137">
        <f t="shared" si="10"/>
        <v>0</v>
      </c>
      <c r="K146" s="133" t="s">
        <v>19</v>
      </c>
      <c r="L146" s="32"/>
      <c r="M146" s="138" t="s">
        <v>19</v>
      </c>
      <c r="N146" s="139" t="s">
        <v>47</v>
      </c>
      <c r="P146" s="140">
        <f t="shared" si="11"/>
        <v>0</v>
      </c>
      <c r="Q146" s="140">
        <v>0</v>
      </c>
      <c r="R146" s="140">
        <f t="shared" si="12"/>
        <v>0</v>
      </c>
      <c r="S146" s="140">
        <v>0</v>
      </c>
      <c r="T146" s="141">
        <f t="shared" si="13"/>
        <v>0</v>
      </c>
      <c r="AR146" s="142" t="s">
        <v>261</v>
      </c>
      <c r="AT146" s="142" t="s">
        <v>161</v>
      </c>
      <c r="AU146" s="142" t="s">
        <v>85</v>
      </c>
      <c r="AY146" s="17" t="s">
        <v>159</v>
      </c>
      <c r="BE146" s="143">
        <f t="shared" si="14"/>
        <v>0</v>
      </c>
      <c r="BF146" s="143">
        <f t="shared" si="15"/>
        <v>0</v>
      </c>
      <c r="BG146" s="143">
        <f t="shared" si="16"/>
        <v>0</v>
      </c>
      <c r="BH146" s="143">
        <f t="shared" si="17"/>
        <v>0</v>
      </c>
      <c r="BI146" s="143">
        <f t="shared" si="18"/>
        <v>0</v>
      </c>
      <c r="BJ146" s="17" t="s">
        <v>83</v>
      </c>
      <c r="BK146" s="143">
        <f t="shared" si="19"/>
        <v>0</v>
      </c>
      <c r="BL146" s="17" t="s">
        <v>261</v>
      </c>
      <c r="BM146" s="142" t="s">
        <v>814</v>
      </c>
    </row>
    <row r="147" spans="2:65" s="1" customFormat="1" ht="16.5" customHeight="1" x14ac:dyDescent="0.2">
      <c r="B147" s="32"/>
      <c r="C147" s="131" t="s">
        <v>496</v>
      </c>
      <c r="D147" s="131" t="s">
        <v>161</v>
      </c>
      <c r="E147" s="132" t="s">
        <v>1872</v>
      </c>
      <c r="F147" s="133" t="s">
        <v>1873</v>
      </c>
      <c r="G147" s="134" t="s">
        <v>1380</v>
      </c>
      <c r="H147" s="135">
        <v>1</v>
      </c>
      <c r="I147" s="136"/>
      <c r="J147" s="137">
        <f t="shared" si="10"/>
        <v>0</v>
      </c>
      <c r="K147" s="133" t="s">
        <v>19</v>
      </c>
      <c r="L147" s="32"/>
      <c r="M147" s="138" t="s">
        <v>19</v>
      </c>
      <c r="N147" s="139" t="s">
        <v>47</v>
      </c>
      <c r="P147" s="140">
        <f t="shared" si="11"/>
        <v>0</v>
      </c>
      <c r="Q147" s="140">
        <v>0</v>
      </c>
      <c r="R147" s="140">
        <f t="shared" si="12"/>
        <v>0</v>
      </c>
      <c r="S147" s="140">
        <v>0</v>
      </c>
      <c r="T147" s="141">
        <f t="shared" si="13"/>
        <v>0</v>
      </c>
      <c r="AR147" s="142" t="s">
        <v>261</v>
      </c>
      <c r="AT147" s="142" t="s">
        <v>161</v>
      </c>
      <c r="AU147" s="142" t="s">
        <v>85</v>
      </c>
      <c r="AY147" s="17" t="s">
        <v>159</v>
      </c>
      <c r="BE147" s="143">
        <f t="shared" si="14"/>
        <v>0</v>
      </c>
      <c r="BF147" s="143">
        <f t="shared" si="15"/>
        <v>0</v>
      </c>
      <c r="BG147" s="143">
        <f t="shared" si="16"/>
        <v>0</v>
      </c>
      <c r="BH147" s="143">
        <f t="shared" si="17"/>
        <v>0</v>
      </c>
      <c r="BI147" s="143">
        <f t="shared" si="18"/>
        <v>0</v>
      </c>
      <c r="BJ147" s="17" t="s">
        <v>83</v>
      </c>
      <c r="BK147" s="143">
        <f t="shared" si="19"/>
        <v>0</v>
      </c>
      <c r="BL147" s="17" t="s">
        <v>261</v>
      </c>
      <c r="BM147" s="142" t="s">
        <v>826</v>
      </c>
    </row>
    <row r="148" spans="2:65" s="1" customFormat="1" ht="16.5" customHeight="1" x14ac:dyDescent="0.2">
      <c r="B148" s="32"/>
      <c r="C148" s="131" t="s">
        <v>501</v>
      </c>
      <c r="D148" s="131" t="s">
        <v>161</v>
      </c>
      <c r="E148" s="132" t="s">
        <v>1874</v>
      </c>
      <c r="F148" s="133" t="s">
        <v>1875</v>
      </c>
      <c r="G148" s="134" t="s">
        <v>1380</v>
      </c>
      <c r="H148" s="135">
        <v>1</v>
      </c>
      <c r="I148" s="136"/>
      <c r="J148" s="137">
        <f t="shared" si="10"/>
        <v>0</v>
      </c>
      <c r="K148" s="133" t="s">
        <v>19</v>
      </c>
      <c r="L148" s="32"/>
      <c r="M148" s="138" t="s">
        <v>19</v>
      </c>
      <c r="N148" s="139" t="s">
        <v>47</v>
      </c>
      <c r="P148" s="140">
        <f t="shared" si="11"/>
        <v>0</v>
      </c>
      <c r="Q148" s="140">
        <v>0</v>
      </c>
      <c r="R148" s="140">
        <f t="shared" si="12"/>
        <v>0</v>
      </c>
      <c r="S148" s="140">
        <v>0</v>
      </c>
      <c r="T148" s="141">
        <f t="shared" si="13"/>
        <v>0</v>
      </c>
      <c r="AR148" s="142" t="s">
        <v>261</v>
      </c>
      <c r="AT148" s="142" t="s">
        <v>161</v>
      </c>
      <c r="AU148" s="142" t="s">
        <v>85</v>
      </c>
      <c r="AY148" s="17" t="s">
        <v>159</v>
      </c>
      <c r="BE148" s="143">
        <f t="shared" si="14"/>
        <v>0</v>
      </c>
      <c r="BF148" s="143">
        <f t="shared" si="15"/>
        <v>0</v>
      </c>
      <c r="BG148" s="143">
        <f t="shared" si="16"/>
        <v>0</v>
      </c>
      <c r="BH148" s="143">
        <f t="shared" si="17"/>
        <v>0</v>
      </c>
      <c r="BI148" s="143">
        <f t="shared" si="18"/>
        <v>0</v>
      </c>
      <c r="BJ148" s="17" t="s">
        <v>83</v>
      </c>
      <c r="BK148" s="143">
        <f t="shared" si="19"/>
        <v>0</v>
      </c>
      <c r="BL148" s="17" t="s">
        <v>261</v>
      </c>
      <c r="BM148" s="142" t="s">
        <v>836</v>
      </c>
    </row>
    <row r="149" spans="2:65" s="1" customFormat="1" ht="16.5" customHeight="1" x14ac:dyDescent="0.2">
      <c r="B149" s="32"/>
      <c r="C149" s="131" t="s">
        <v>507</v>
      </c>
      <c r="D149" s="131" t="s">
        <v>161</v>
      </c>
      <c r="E149" s="132" t="s">
        <v>1876</v>
      </c>
      <c r="F149" s="133" t="s">
        <v>1877</v>
      </c>
      <c r="G149" s="134" t="s">
        <v>1380</v>
      </c>
      <c r="H149" s="135">
        <v>1</v>
      </c>
      <c r="I149" s="136"/>
      <c r="J149" s="137">
        <f t="shared" si="10"/>
        <v>0</v>
      </c>
      <c r="K149" s="133" t="s">
        <v>19</v>
      </c>
      <c r="L149" s="32"/>
      <c r="M149" s="138" t="s">
        <v>19</v>
      </c>
      <c r="N149" s="139" t="s">
        <v>47</v>
      </c>
      <c r="P149" s="140">
        <f t="shared" si="11"/>
        <v>0</v>
      </c>
      <c r="Q149" s="140">
        <v>0</v>
      </c>
      <c r="R149" s="140">
        <f t="shared" si="12"/>
        <v>0</v>
      </c>
      <c r="S149" s="140">
        <v>0</v>
      </c>
      <c r="T149" s="141">
        <f t="shared" si="13"/>
        <v>0</v>
      </c>
      <c r="AR149" s="142" t="s">
        <v>261</v>
      </c>
      <c r="AT149" s="142" t="s">
        <v>161</v>
      </c>
      <c r="AU149" s="142" t="s">
        <v>85</v>
      </c>
      <c r="AY149" s="17" t="s">
        <v>159</v>
      </c>
      <c r="BE149" s="143">
        <f t="shared" si="14"/>
        <v>0</v>
      </c>
      <c r="BF149" s="143">
        <f t="shared" si="15"/>
        <v>0</v>
      </c>
      <c r="BG149" s="143">
        <f t="shared" si="16"/>
        <v>0</v>
      </c>
      <c r="BH149" s="143">
        <f t="shared" si="17"/>
        <v>0</v>
      </c>
      <c r="BI149" s="143">
        <f t="shared" si="18"/>
        <v>0</v>
      </c>
      <c r="BJ149" s="17" t="s">
        <v>83</v>
      </c>
      <c r="BK149" s="143">
        <f t="shared" si="19"/>
        <v>0</v>
      </c>
      <c r="BL149" s="17" t="s">
        <v>261</v>
      </c>
      <c r="BM149" s="142" t="s">
        <v>849</v>
      </c>
    </row>
    <row r="150" spans="2:65" s="1" customFormat="1" ht="16.5" customHeight="1" x14ac:dyDescent="0.2">
      <c r="B150" s="32"/>
      <c r="C150" s="131" t="s">
        <v>513</v>
      </c>
      <c r="D150" s="131" t="s">
        <v>161</v>
      </c>
      <c r="E150" s="132" t="s">
        <v>1878</v>
      </c>
      <c r="F150" s="133" t="s">
        <v>1879</v>
      </c>
      <c r="G150" s="134" t="s">
        <v>1347</v>
      </c>
      <c r="H150" s="135">
        <v>2</v>
      </c>
      <c r="I150" s="136"/>
      <c r="J150" s="137">
        <f t="shared" si="10"/>
        <v>0</v>
      </c>
      <c r="K150" s="133" t="s">
        <v>19</v>
      </c>
      <c r="L150" s="32"/>
      <c r="M150" s="138" t="s">
        <v>19</v>
      </c>
      <c r="N150" s="139" t="s">
        <v>47</v>
      </c>
      <c r="P150" s="140">
        <f t="shared" si="11"/>
        <v>0</v>
      </c>
      <c r="Q150" s="140">
        <v>0</v>
      </c>
      <c r="R150" s="140">
        <f t="shared" si="12"/>
        <v>0</v>
      </c>
      <c r="S150" s="140">
        <v>0</v>
      </c>
      <c r="T150" s="141">
        <f t="shared" si="13"/>
        <v>0</v>
      </c>
      <c r="AR150" s="142" t="s">
        <v>261</v>
      </c>
      <c r="AT150" s="142" t="s">
        <v>161</v>
      </c>
      <c r="AU150" s="142" t="s">
        <v>85</v>
      </c>
      <c r="AY150" s="17" t="s">
        <v>159</v>
      </c>
      <c r="BE150" s="143">
        <f t="shared" si="14"/>
        <v>0</v>
      </c>
      <c r="BF150" s="143">
        <f t="shared" si="15"/>
        <v>0</v>
      </c>
      <c r="BG150" s="143">
        <f t="shared" si="16"/>
        <v>0</v>
      </c>
      <c r="BH150" s="143">
        <f t="shared" si="17"/>
        <v>0</v>
      </c>
      <c r="BI150" s="143">
        <f t="shared" si="18"/>
        <v>0</v>
      </c>
      <c r="BJ150" s="17" t="s">
        <v>83</v>
      </c>
      <c r="BK150" s="143">
        <f t="shared" si="19"/>
        <v>0</v>
      </c>
      <c r="BL150" s="17" t="s">
        <v>261</v>
      </c>
      <c r="BM150" s="142" t="s">
        <v>864</v>
      </c>
    </row>
    <row r="151" spans="2:65" s="1" customFormat="1" ht="16.5" customHeight="1" x14ac:dyDescent="0.2">
      <c r="B151" s="32"/>
      <c r="C151" s="131" t="s">
        <v>517</v>
      </c>
      <c r="D151" s="131" t="s">
        <v>161</v>
      </c>
      <c r="E151" s="132" t="s">
        <v>1880</v>
      </c>
      <c r="F151" s="133" t="s">
        <v>1881</v>
      </c>
      <c r="G151" s="134" t="s">
        <v>1347</v>
      </c>
      <c r="H151" s="135">
        <v>4</v>
      </c>
      <c r="I151" s="136"/>
      <c r="J151" s="137">
        <f t="shared" si="10"/>
        <v>0</v>
      </c>
      <c r="K151" s="133" t="s">
        <v>19</v>
      </c>
      <c r="L151" s="32"/>
      <c r="M151" s="138" t="s">
        <v>19</v>
      </c>
      <c r="N151" s="139" t="s">
        <v>47</v>
      </c>
      <c r="P151" s="140">
        <f t="shared" si="11"/>
        <v>0</v>
      </c>
      <c r="Q151" s="140">
        <v>0</v>
      </c>
      <c r="R151" s="140">
        <f t="shared" si="12"/>
        <v>0</v>
      </c>
      <c r="S151" s="140">
        <v>0</v>
      </c>
      <c r="T151" s="141">
        <f t="shared" si="13"/>
        <v>0</v>
      </c>
      <c r="AR151" s="142" t="s">
        <v>261</v>
      </c>
      <c r="AT151" s="142" t="s">
        <v>161</v>
      </c>
      <c r="AU151" s="142" t="s">
        <v>85</v>
      </c>
      <c r="AY151" s="17" t="s">
        <v>159</v>
      </c>
      <c r="BE151" s="143">
        <f t="shared" si="14"/>
        <v>0</v>
      </c>
      <c r="BF151" s="143">
        <f t="shared" si="15"/>
        <v>0</v>
      </c>
      <c r="BG151" s="143">
        <f t="shared" si="16"/>
        <v>0</v>
      </c>
      <c r="BH151" s="143">
        <f t="shared" si="17"/>
        <v>0</v>
      </c>
      <c r="BI151" s="143">
        <f t="shared" si="18"/>
        <v>0</v>
      </c>
      <c r="BJ151" s="17" t="s">
        <v>83</v>
      </c>
      <c r="BK151" s="143">
        <f t="shared" si="19"/>
        <v>0</v>
      </c>
      <c r="BL151" s="17" t="s">
        <v>261</v>
      </c>
      <c r="BM151" s="142" t="s">
        <v>878</v>
      </c>
    </row>
    <row r="152" spans="2:65" s="1" customFormat="1" ht="16.5" customHeight="1" x14ac:dyDescent="0.2">
      <c r="B152" s="32"/>
      <c r="C152" s="131" t="s">
        <v>531</v>
      </c>
      <c r="D152" s="131" t="s">
        <v>161</v>
      </c>
      <c r="E152" s="132" t="s">
        <v>1882</v>
      </c>
      <c r="F152" s="133" t="s">
        <v>1883</v>
      </c>
      <c r="G152" s="134" t="s">
        <v>494</v>
      </c>
      <c r="H152" s="135">
        <v>1</v>
      </c>
      <c r="I152" s="136"/>
      <c r="J152" s="137">
        <f t="shared" si="10"/>
        <v>0</v>
      </c>
      <c r="K152" s="133" t="s">
        <v>19</v>
      </c>
      <c r="L152" s="32"/>
      <c r="M152" s="138" t="s">
        <v>19</v>
      </c>
      <c r="N152" s="139" t="s">
        <v>47</v>
      </c>
      <c r="P152" s="140">
        <f t="shared" si="11"/>
        <v>0</v>
      </c>
      <c r="Q152" s="140">
        <v>0</v>
      </c>
      <c r="R152" s="140">
        <f t="shared" si="12"/>
        <v>0</v>
      </c>
      <c r="S152" s="140">
        <v>0</v>
      </c>
      <c r="T152" s="141">
        <f t="shared" si="13"/>
        <v>0</v>
      </c>
      <c r="AR152" s="142" t="s">
        <v>261</v>
      </c>
      <c r="AT152" s="142" t="s">
        <v>161</v>
      </c>
      <c r="AU152" s="142" t="s">
        <v>85</v>
      </c>
      <c r="AY152" s="17" t="s">
        <v>159</v>
      </c>
      <c r="BE152" s="143">
        <f t="shared" si="14"/>
        <v>0</v>
      </c>
      <c r="BF152" s="143">
        <f t="shared" si="15"/>
        <v>0</v>
      </c>
      <c r="BG152" s="143">
        <f t="shared" si="16"/>
        <v>0</v>
      </c>
      <c r="BH152" s="143">
        <f t="shared" si="17"/>
        <v>0</v>
      </c>
      <c r="BI152" s="143">
        <f t="shared" si="18"/>
        <v>0</v>
      </c>
      <c r="BJ152" s="17" t="s">
        <v>83</v>
      </c>
      <c r="BK152" s="143">
        <f t="shared" si="19"/>
        <v>0</v>
      </c>
      <c r="BL152" s="17" t="s">
        <v>261</v>
      </c>
      <c r="BM152" s="142" t="s">
        <v>887</v>
      </c>
    </row>
    <row r="153" spans="2:65" s="1" customFormat="1" ht="16.5" customHeight="1" x14ac:dyDescent="0.2">
      <c r="B153" s="32"/>
      <c r="C153" s="131" t="s">
        <v>536</v>
      </c>
      <c r="D153" s="131" t="s">
        <v>161</v>
      </c>
      <c r="E153" s="132" t="s">
        <v>1884</v>
      </c>
      <c r="F153" s="133" t="s">
        <v>1885</v>
      </c>
      <c r="G153" s="134" t="s">
        <v>1347</v>
      </c>
      <c r="H153" s="135">
        <v>18</v>
      </c>
      <c r="I153" s="136"/>
      <c r="J153" s="137">
        <f t="shared" si="10"/>
        <v>0</v>
      </c>
      <c r="K153" s="133" t="s">
        <v>19</v>
      </c>
      <c r="L153" s="32"/>
      <c r="M153" s="138" t="s">
        <v>19</v>
      </c>
      <c r="N153" s="139" t="s">
        <v>47</v>
      </c>
      <c r="P153" s="140">
        <f t="shared" si="11"/>
        <v>0</v>
      </c>
      <c r="Q153" s="140">
        <v>0</v>
      </c>
      <c r="R153" s="140">
        <f t="shared" si="12"/>
        <v>0</v>
      </c>
      <c r="S153" s="140">
        <v>0</v>
      </c>
      <c r="T153" s="141">
        <f t="shared" si="13"/>
        <v>0</v>
      </c>
      <c r="AR153" s="142" t="s">
        <v>261</v>
      </c>
      <c r="AT153" s="142" t="s">
        <v>161</v>
      </c>
      <c r="AU153" s="142" t="s">
        <v>85</v>
      </c>
      <c r="AY153" s="17" t="s">
        <v>159</v>
      </c>
      <c r="BE153" s="143">
        <f t="shared" si="14"/>
        <v>0</v>
      </c>
      <c r="BF153" s="143">
        <f t="shared" si="15"/>
        <v>0</v>
      </c>
      <c r="BG153" s="143">
        <f t="shared" si="16"/>
        <v>0</v>
      </c>
      <c r="BH153" s="143">
        <f t="shared" si="17"/>
        <v>0</v>
      </c>
      <c r="BI153" s="143">
        <f t="shared" si="18"/>
        <v>0</v>
      </c>
      <c r="BJ153" s="17" t="s">
        <v>83</v>
      </c>
      <c r="BK153" s="143">
        <f t="shared" si="19"/>
        <v>0</v>
      </c>
      <c r="BL153" s="17" t="s">
        <v>261</v>
      </c>
      <c r="BM153" s="142" t="s">
        <v>895</v>
      </c>
    </row>
    <row r="154" spans="2:65" s="1" customFormat="1" ht="16.5" customHeight="1" x14ac:dyDescent="0.2">
      <c r="B154" s="32"/>
      <c r="C154" s="131" t="s">
        <v>550</v>
      </c>
      <c r="D154" s="131" t="s">
        <v>161</v>
      </c>
      <c r="E154" s="132" t="s">
        <v>1886</v>
      </c>
      <c r="F154" s="133" t="s">
        <v>1887</v>
      </c>
      <c r="G154" s="134" t="s">
        <v>210</v>
      </c>
      <c r="H154" s="135">
        <v>1</v>
      </c>
      <c r="I154" s="136"/>
      <c r="J154" s="137">
        <f t="shared" si="10"/>
        <v>0</v>
      </c>
      <c r="K154" s="133" t="s">
        <v>19</v>
      </c>
      <c r="L154" s="32"/>
      <c r="M154" s="138" t="s">
        <v>19</v>
      </c>
      <c r="N154" s="139" t="s">
        <v>47</v>
      </c>
      <c r="P154" s="140">
        <f t="shared" si="11"/>
        <v>0</v>
      </c>
      <c r="Q154" s="140">
        <v>0</v>
      </c>
      <c r="R154" s="140">
        <f t="shared" si="12"/>
        <v>0</v>
      </c>
      <c r="S154" s="140">
        <v>0</v>
      </c>
      <c r="T154" s="141">
        <f t="shared" si="13"/>
        <v>0</v>
      </c>
      <c r="AR154" s="142" t="s">
        <v>261</v>
      </c>
      <c r="AT154" s="142" t="s">
        <v>161</v>
      </c>
      <c r="AU154" s="142" t="s">
        <v>85</v>
      </c>
      <c r="AY154" s="17" t="s">
        <v>159</v>
      </c>
      <c r="BE154" s="143">
        <f t="shared" si="14"/>
        <v>0</v>
      </c>
      <c r="BF154" s="143">
        <f t="shared" si="15"/>
        <v>0</v>
      </c>
      <c r="BG154" s="143">
        <f t="shared" si="16"/>
        <v>0</v>
      </c>
      <c r="BH154" s="143">
        <f t="shared" si="17"/>
        <v>0</v>
      </c>
      <c r="BI154" s="143">
        <f t="shared" si="18"/>
        <v>0</v>
      </c>
      <c r="BJ154" s="17" t="s">
        <v>83</v>
      </c>
      <c r="BK154" s="143">
        <f t="shared" si="19"/>
        <v>0</v>
      </c>
      <c r="BL154" s="17" t="s">
        <v>261</v>
      </c>
      <c r="BM154" s="142" t="s">
        <v>908</v>
      </c>
    </row>
    <row r="155" spans="2:65" s="1" customFormat="1" ht="16.5" customHeight="1" x14ac:dyDescent="0.2">
      <c r="B155" s="32"/>
      <c r="C155" s="131" t="s">
        <v>561</v>
      </c>
      <c r="D155" s="131" t="s">
        <v>161</v>
      </c>
      <c r="E155" s="132" t="s">
        <v>1888</v>
      </c>
      <c r="F155" s="133" t="s">
        <v>1889</v>
      </c>
      <c r="G155" s="134" t="s">
        <v>210</v>
      </c>
      <c r="H155" s="135">
        <v>3</v>
      </c>
      <c r="I155" s="136"/>
      <c r="J155" s="137">
        <f t="shared" si="10"/>
        <v>0</v>
      </c>
      <c r="K155" s="133" t="s">
        <v>19</v>
      </c>
      <c r="L155" s="32"/>
      <c r="M155" s="138" t="s">
        <v>19</v>
      </c>
      <c r="N155" s="139" t="s">
        <v>47</v>
      </c>
      <c r="P155" s="140">
        <f t="shared" si="11"/>
        <v>0</v>
      </c>
      <c r="Q155" s="140">
        <v>0</v>
      </c>
      <c r="R155" s="140">
        <f t="shared" si="12"/>
        <v>0</v>
      </c>
      <c r="S155" s="140">
        <v>0</v>
      </c>
      <c r="T155" s="141">
        <f t="shared" si="13"/>
        <v>0</v>
      </c>
      <c r="AR155" s="142" t="s">
        <v>261</v>
      </c>
      <c r="AT155" s="142" t="s">
        <v>161</v>
      </c>
      <c r="AU155" s="142" t="s">
        <v>85</v>
      </c>
      <c r="AY155" s="17" t="s">
        <v>159</v>
      </c>
      <c r="BE155" s="143">
        <f t="shared" si="14"/>
        <v>0</v>
      </c>
      <c r="BF155" s="143">
        <f t="shared" si="15"/>
        <v>0</v>
      </c>
      <c r="BG155" s="143">
        <f t="shared" si="16"/>
        <v>0</v>
      </c>
      <c r="BH155" s="143">
        <f t="shared" si="17"/>
        <v>0</v>
      </c>
      <c r="BI155" s="143">
        <f t="shared" si="18"/>
        <v>0</v>
      </c>
      <c r="BJ155" s="17" t="s">
        <v>83</v>
      </c>
      <c r="BK155" s="143">
        <f t="shared" si="19"/>
        <v>0</v>
      </c>
      <c r="BL155" s="17" t="s">
        <v>261</v>
      </c>
      <c r="BM155" s="142" t="s">
        <v>918</v>
      </c>
    </row>
    <row r="156" spans="2:65" s="1" customFormat="1" ht="16.5" customHeight="1" x14ac:dyDescent="0.2">
      <c r="B156" s="32"/>
      <c r="C156" s="131" t="s">
        <v>566</v>
      </c>
      <c r="D156" s="131" t="s">
        <v>161</v>
      </c>
      <c r="E156" s="132" t="s">
        <v>1890</v>
      </c>
      <c r="F156" s="133" t="s">
        <v>1891</v>
      </c>
      <c r="G156" s="134" t="s">
        <v>494</v>
      </c>
      <c r="H156" s="135">
        <v>1</v>
      </c>
      <c r="I156" s="136"/>
      <c r="J156" s="137">
        <f t="shared" si="10"/>
        <v>0</v>
      </c>
      <c r="K156" s="133" t="s">
        <v>19</v>
      </c>
      <c r="L156" s="32"/>
      <c r="M156" s="138" t="s">
        <v>19</v>
      </c>
      <c r="N156" s="139" t="s">
        <v>47</v>
      </c>
      <c r="P156" s="140">
        <f t="shared" si="11"/>
        <v>0</v>
      </c>
      <c r="Q156" s="140">
        <v>0</v>
      </c>
      <c r="R156" s="140">
        <f t="shared" si="12"/>
        <v>0</v>
      </c>
      <c r="S156" s="140">
        <v>0</v>
      </c>
      <c r="T156" s="141">
        <f t="shared" si="13"/>
        <v>0</v>
      </c>
      <c r="AR156" s="142" t="s">
        <v>261</v>
      </c>
      <c r="AT156" s="142" t="s">
        <v>161</v>
      </c>
      <c r="AU156" s="142" t="s">
        <v>85</v>
      </c>
      <c r="AY156" s="17" t="s">
        <v>159</v>
      </c>
      <c r="BE156" s="143">
        <f t="shared" si="14"/>
        <v>0</v>
      </c>
      <c r="BF156" s="143">
        <f t="shared" si="15"/>
        <v>0</v>
      </c>
      <c r="BG156" s="143">
        <f t="shared" si="16"/>
        <v>0</v>
      </c>
      <c r="BH156" s="143">
        <f t="shared" si="17"/>
        <v>0</v>
      </c>
      <c r="BI156" s="143">
        <f t="shared" si="18"/>
        <v>0</v>
      </c>
      <c r="BJ156" s="17" t="s">
        <v>83</v>
      </c>
      <c r="BK156" s="143">
        <f t="shared" si="19"/>
        <v>0</v>
      </c>
      <c r="BL156" s="17" t="s">
        <v>261</v>
      </c>
      <c r="BM156" s="142" t="s">
        <v>928</v>
      </c>
    </row>
    <row r="157" spans="2:65" s="1" customFormat="1" ht="16.5" customHeight="1" x14ac:dyDescent="0.2">
      <c r="B157" s="32"/>
      <c r="C157" s="131" t="s">
        <v>571</v>
      </c>
      <c r="D157" s="131" t="s">
        <v>161</v>
      </c>
      <c r="E157" s="132" t="s">
        <v>1892</v>
      </c>
      <c r="F157" s="133" t="s">
        <v>1809</v>
      </c>
      <c r="G157" s="134" t="s">
        <v>494</v>
      </c>
      <c r="H157" s="135">
        <v>0.1</v>
      </c>
      <c r="I157" s="136"/>
      <c r="J157" s="137">
        <f t="shared" si="10"/>
        <v>0</v>
      </c>
      <c r="K157" s="133" t="s">
        <v>19</v>
      </c>
      <c r="L157" s="32"/>
      <c r="M157" s="138" t="s">
        <v>19</v>
      </c>
      <c r="N157" s="139" t="s">
        <v>47</v>
      </c>
      <c r="P157" s="140">
        <f t="shared" si="11"/>
        <v>0</v>
      </c>
      <c r="Q157" s="140">
        <v>0</v>
      </c>
      <c r="R157" s="140">
        <f t="shared" si="12"/>
        <v>0</v>
      </c>
      <c r="S157" s="140">
        <v>0</v>
      </c>
      <c r="T157" s="141">
        <f t="shared" si="13"/>
        <v>0</v>
      </c>
      <c r="AR157" s="142" t="s">
        <v>261</v>
      </c>
      <c r="AT157" s="142" t="s">
        <v>161</v>
      </c>
      <c r="AU157" s="142" t="s">
        <v>85</v>
      </c>
      <c r="AY157" s="17" t="s">
        <v>159</v>
      </c>
      <c r="BE157" s="143">
        <f t="shared" si="14"/>
        <v>0</v>
      </c>
      <c r="BF157" s="143">
        <f t="shared" si="15"/>
        <v>0</v>
      </c>
      <c r="BG157" s="143">
        <f t="shared" si="16"/>
        <v>0</v>
      </c>
      <c r="BH157" s="143">
        <f t="shared" si="17"/>
        <v>0</v>
      </c>
      <c r="BI157" s="143">
        <f t="shared" si="18"/>
        <v>0</v>
      </c>
      <c r="BJ157" s="17" t="s">
        <v>83</v>
      </c>
      <c r="BK157" s="143">
        <f t="shared" si="19"/>
        <v>0</v>
      </c>
      <c r="BL157" s="17" t="s">
        <v>261</v>
      </c>
      <c r="BM157" s="142" t="s">
        <v>941</v>
      </c>
    </row>
    <row r="158" spans="2:65" s="11" customFormat="1" ht="22.95" customHeight="1" x14ac:dyDescent="0.25">
      <c r="B158" s="119"/>
      <c r="D158" s="120" t="s">
        <v>75</v>
      </c>
      <c r="E158" s="129" t="s">
        <v>1893</v>
      </c>
      <c r="F158" s="129" t="s">
        <v>1894</v>
      </c>
      <c r="I158" s="122"/>
      <c r="J158" s="130">
        <f>BK158</f>
        <v>0</v>
      </c>
      <c r="L158" s="119"/>
      <c r="M158" s="124"/>
      <c r="P158" s="125">
        <f>SUM(P159:P162)</f>
        <v>0</v>
      </c>
      <c r="R158" s="125">
        <f>SUM(R159:R162)</f>
        <v>0</v>
      </c>
      <c r="T158" s="126">
        <f>SUM(T159:T162)</f>
        <v>0</v>
      </c>
      <c r="AR158" s="120" t="s">
        <v>83</v>
      </c>
      <c r="AT158" s="127" t="s">
        <v>75</v>
      </c>
      <c r="AU158" s="127" t="s">
        <v>83</v>
      </c>
      <c r="AY158" s="120" t="s">
        <v>159</v>
      </c>
      <c r="BK158" s="128">
        <f>SUM(BK159:BK162)</f>
        <v>0</v>
      </c>
    </row>
    <row r="159" spans="2:65" s="1" customFormat="1" ht="16.5" customHeight="1" x14ac:dyDescent="0.2">
      <c r="B159" s="32"/>
      <c r="C159" s="131" t="s">
        <v>578</v>
      </c>
      <c r="D159" s="131" t="s">
        <v>161</v>
      </c>
      <c r="E159" s="132" t="s">
        <v>1895</v>
      </c>
      <c r="F159" s="133" t="s">
        <v>1896</v>
      </c>
      <c r="G159" s="134" t="s">
        <v>1380</v>
      </c>
      <c r="H159" s="135">
        <v>1</v>
      </c>
      <c r="I159" s="136"/>
      <c r="J159" s="137">
        <f>ROUND(I159*H159,2)</f>
        <v>0</v>
      </c>
      <c r="K159" s="133" t="s">
        <v>19</v>
      </c>
      <c r="L159" s="32"/>
      <c r="M159" s="138" t="s">
        <v>19</v>
      </c>
      <c r="N159" s="139" t="s">
        <v>47</v>
      </c>
      <c r="P159" s="140">
        <f>O159*H159</f>
        <v>0</v>
      </c>
      <c r="Q159" s="140">
        <v>0</v>
      </c>
      <c r="R159" s="140">
        <f>Q159*H159</f>
        <v>0</v>
      </c>
      <c r="S159" s="140">
        <v>0</v>
      </c>
      <c r="T159" s="141">
        <f>S159*H159</f>
        <v>0</v>
      </c>
      <c r="AR159" s="142" t="s">
        <v>261</v>
      </c>
      <c r="AT159" s="142" t="s">
        <v>161</v>
      </c>
      <c r="AU159" s="142" t="s">
        <v>85</v>
      </c>
      <c r="AY159" s="17" t="s">
        <v>159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7" t="s">
        <v>83</v>
      </c>
      <c r="BK159" s="143">
        <f>ROUND(I159*H159,2)</f>
        <v>0</v>
      </c>
      <c r="BL159" s="17" t="s">
        <v>261</v>
      </c>
      <c r="BM159" s="142" t="s">
        <v>952</v>
      </c>
    </row>
    <row r="160" spans="2:65" s="1" customFormat="1" ht="16.5" customHeight="1" x14ac:dyDescent="0.2">
      <c r="B160" s="32"/>
      <c r="C160" s="131" t="s">
        <v>583</v>
      </c>
      <c r="D160" s="131" t="s">
        <v>161</v>
      </c>
      <c r="E160" s="132" t="s">
        <v>1897</v>
      </c>
      <c r="F160" s="133" t="s">
        <v>1898</v>
      </c>
      <c r="G160" s="134" t="s">
        <v>1380</v>
      </c>
      <c r="H160" s="135">
        <v>1</v>
      </c>
      <c r="I160" s="136"/>
      <c r="J160" s="137">
        <f>ROUND(I160*H160,2)</f>
        <v>0</v>
      </c>
      <c r="K160" s="133" t="s">
        <v>19</v>
      </c>
      <c r="L160" s="32"/>
      <c r="M160" s="138" t="s">
        <v>19</v>
      </c>
      <c r="N160" s="139" t="s">
        <v>47</v>
      </c>
      <c r="P160" s="140">
        <f>O160*H160</f>
        <v>0</v>
      </c>
      <c r="Q160" s="140">
        <v>0</v>
      </c>
      <c r="R160" s="140">
        <f>Q160*H160</f>
        <v>0</v>
      </c>
      <c r="S160" s="140">
        <v>0</v>
      </c>
      <c r="T160" s="141">
        <f>S160*H160</f>
        <v>0</v>
      </c>
      <c r="AR160" s="142" t="s">
        <v>261</v>
      </c>
      <c r="AT160" s="142" t="s">
        <v>161</v>
      </c>
      <c r="AU160" s="142" t="s">
        <v>85</v>
      </c>
      <c r="AY160" s="17" t="s">
        <v>159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7" t="s">
        <v>83</v>
      </c>
      <c r="BK160" s="143">
        <f>ROUND(I160*H160,2)</f>
        <v>0</v>
      </c>
      <c r="BL160" s="17" t="s">
        <v>261</v>
      </c>
      <c r="BM160" s="142" t="s">
        <v>973</v>
      </c>
    </row>
    <row r="161" spans="2:65" s="1" customFormat="1" ht="16.5" customHeight="1" x14ac:dyDescent="0.2">
      <c r="B161" s="32"/>
      <c r="C161" s="131" t="s">
        <v>592</v>
      </c>
      <c r="D161" s="131" t="s">
        <v>161</v>
      </c>
      <c r="E161" s="132" t="s">
        <v>1899</v>
      </c>
      <c r="F161" s="133" t="s">
        <v>1900</v>
      </c>
      <c r="G161" s="134" t="s">
        <v>1380</v>
      </c>
      <c r="H161" s="135">
        <v>1</v>
      </c>
      <c r="I161" s="136"/>
      <c r="J161" s="137">
        <f>ROUND(I161*H161,2)</f>
        <v>0</v>
      </c>
      <c r="K161" s="133" t="s">
        <v>19</v>
      </c>
      <c r="L161" s="32"/>
      <c r="M161" s="138" t="s">
        <v>19</v>
      </c>
      <c r="N161" s="139" t="s">
        <v>47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261</v>
      </c>
      <c r="AT161" s="142" t="s">
        <v>161</v>
      </c>
      <c r="AU161" s="142" t="s">
        <v>85</v>
      </c>
      <c r="AY161" s="17" t="s">
        <v>159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7" t="s">
        <v>83</v>
      </c>
      <c r="BK161" s="143">
        <f>ROUND(I161*H161,2)</f>
        <v>0</v>
      </c>
      <c r="BL161" s="17" t="s">
        <v>261</v>
      </c>
      <c r="BM161" s="142" t="s">
        <v>983</v>
      </c>
    </row>
    <row r="162" spans="2:65" s="1" customFormat="1" ht="16.5" customHeight="1" x14ac:dyDescent="0.2">
      <c r="B162" s="32"/>
      <c r="C162" s="131" t="s">
        <v>597</v>
      </c>
      <c r="D162" s="131" t="s">
        <v>161</v>
      </c>
      <c r="E162" s="132" t="s">
        <v>1901</v>
      </c>
      <c r="F162" s="133" t="s">
        <v>1902</v>
      </c>
      <c r="G162" s="134" t="s">
        <v>494</v>
      </c>
      <c r="H162" s="135">
        <v>0.1</v>
      </c>
      <c r="I162" s="136"/>
      <c r="J162" s="137">
        <f>ROUND(I162*H162,2)</f>
        <v>0</v>
      </c>
      <c r="K162" s="133" t="s">
        <v>19</v>
      </c>
      <c r="L162" s="32"/>
      <c r="M162" s="138" t="s">
        <v>19</v>
      </c>
      <c r="N162" s="139" t="s">
        <v>47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261</v>
      </c>
      <c r="AT162" s="142" t="s">
        <v>161</v>
      </c>
      <c r="AU162" s="142" t="s">
        <v>85</v>
      </c>
      <c r="AY162" s="17" t="s">
        <v>159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7" t="s">
        <v>83</v>
      </c>
      <c r="BK162" s="143">
        <f>ROUND(I162*H162,2)</f>
        <v>0</v>
      </c>
      <c r="BL162" s="17" t="s">
        <v>261</v>
      </c>
      <c r="BM162" s="142" t="s">
        <v>991</v>
      </c>
    </row>
    <row r="163" spans="2:65" s="11" customFormat="1" ht="22.95" customHeight="1" x14ac:dyDescent="0.25">
      <c r="B163" s="119"/>
      <c r="D163" s="120" t="s">
        <v>75</v>
      </c>
      <c r="E163" s="129" t="s">
        <v>1903</v>
      </c>
      <c r="F163" s="129" t="s">
        <v>1904</v>
      </c>
      <c r="I163" s="122"/>
      <c r="J163" s="130">
        <f>BK163</f>
        <v>0</v>
      </c>
      <c r="L163" s="119"/>
      <c r="M163" s="124"/>
      <c r="P163" s="125">
        <f>SUM(P164:P190)</f>
        <v>0</v>
      </c>
      <c r="R163" s="125">
        <f>SUM(R164:R190)</f>
        <v>0</v>
      </c>
      <c r="T163" s="126">
        <f>SUM(T164:T190)</f>
        <v>0</v>
      </c>
      <c r="AR163" s="120" t="s">
        <v>83</v>
      </c>
      <c r="AT163" s="127" t="s">
        <v>75</v>
      </c>
      <c r="AU163" s="127" t="s">
        <v>83</v>
      </c>
      <c r="AY163" s="120" t="s">
        <v>159</v>
      </c>
      <c r="BK163" s="128">
        <f>SUM(BK164:BK190)</f>
        <v>0</v>
      </c>
    </row>
    <row r="164" spans="2:65" s="1" customFormat="1" ht="16.5" customHeight="1" x14ac:dyDescent="0.2">
      <c r="B164" s="32"/>
      <c r="C164" s="131" t="s">
        <v>602</v>
      </c>
      <c r="D164" s="131" t="s">
        <v>161</v>
      </c>
      <c r="E164" s="132" t="s">
        <v>1905</v>
      </c>
      <c r="F164" s="133" t="s">
        <v>1906</v>
      </c>
      <c r="G164" s="134" t="s">
        <v>384</v>
      </c>
      <c r="H164" s="135">
        <v>580</v>
      </c>
      <c r="I164" s="136"/>
      <c r="J164" s="137">
        <f>ROUND(I164*H164,2)</f>
        <v>0</v>
      </c>
      <c r="K164" s="133" t="s">
        <v>19</v>
      </c>
      <c r="L164" s="32"/>
      <c r="M164" s="138" t="s">
        <v>19</v>
      </c>
      <c r="N164" s="139" t="s">
        <v>47</v>
      </c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AR164" s="142" t="s">
        <v>261</v>
      </c>
      <c r="AT164" s="142" t="s">
        <v>161</v>
      </c>
      <c r="AU164" s="142" t="s">
        <v>85</v>
      </c>
      <c r="AY164" s="17" t="s">
        <v>159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7" t="s">
        <v>83</v>
      </c>
      <c r="BK164" s="143">
        <f>ROUND(I164*H164,2)</f>
        <v>0</v>
      </c>
      <c r="BL164" s="17" t="s">
        <v>261</v>
      </c>
      <c r="BM164" s="142" t="s">
        <v>1000</v>
      </c>
    </row>
    <row r="165" spans="2:65" s="1" customFormat="1" ht="19.2" x14ac:dyDescent="0.2">
      <c r="B165" s="32"/>
      <c r="D165" s="149" t="s">
        <v>189</v>
      </c>
      <c r="F165" s="169" t="s">
        <v>1907</v>
      </c>
      <c r="I165" s="146"/>
      <c r="L165" s="32"/>
      <c r="M165" s="147"/>
      <c r="T165" s="51"/>
      <c r="AT165" s="17" t="s">
        <v>189</v>
      </c>
      <c r="AU165" s="17" t="s">
        <v>85</v>
      </c>
    </row>
    <row r="166" spans="2:65" s="1" customFormat="1" ht="16.5" customHeight="1" x14ac:dyDescent="0.2">
      <c r="B166" s="32"/>
      <c r="C166" s="131" t="s">
        <v>607</v>
      </c>
      <c r="D166" s="131" t="s">
        <v>161</v>
      </c>
      <c r="E166" s="132" t="s">
        <v>1908</v>
      </c>
      <c r="F166" s="133" t="s">
        <v>1909</v>
      </c>
      <c r="G166" s="134" t="s">
        <v>384</v>
      </c>
      <c r="H166" s="135">
        <v>1120</v>
      </c>
      <c r="I166" s="136"/>
      <c r="J166" s="137">
        <f>ROUND(I166*H166,2)</f>
        <v>0</v>
      </c>
      <c r="K166" s="133" t="s">
        <v>19</v>
      </c>
      <c r="L166" s="32"/>
      <c r="M166" s="138" t="s">
        <v>19</v>
      </c>
      <c r="N166" s="139" t="s">
        <v>47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261</v>
      </c>
      <c r="AT166" s="142" t="s">
        <v>161</v>
      </c>
      <c r="AU166" s="142" t="s">
        <v>85</v>
      </c>
      <c r="AY166" s="17" t="s">
        <v>159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7" t="s">
        <v>83</v>
      </c>
      <c r="BK166" s="143">
        <f>ROUND(I166*H166,2)</f>
        <v>0</v>
      </c>
      <c r="BL166" s="17" t="s">
        <v>261</v>
      </c>
      <c r="BM166" s="142" t="s">
        <v>1014</v>
      </c>
    </row>
    <row r="167" spans="2:65" s="1" customFormat="1" ht="19.2" x14ac:dyDescent="0.2">
      <c r="B167" s="32"/>
      <c r="D167" s="149" t="s">
        <v>189</v>
      </c>
      <c r="F167" s="169" t="s">
        <v>1907</v>
      </c>
      <c r="I167" s="146"/>
      <c r="L167" s="32"/>
      <c r="M167" s="147"/>
      <c r="T167" s="51"/>
      <c r="AT167" s="17" t="s">
        <v>189</v>
      </c>
      <c r="AU167" s="17" t="s">
        <v>85</v>
      </c>
    </row>
    <row r="168" spans="2:65" s="1" customFormat="1" ht="16.5" customHeight="1" x14ac:dyDescent="0.2">
      <c r="B168" s="32"/>
      <c r="C168" s="131" t="s">
        <v>612</v>
      </c>
      <c r="D168" s="131" t="s">
        <v>161</v>
      </c>
      <c r="E168" s="132" t="s">
        <v>1910</v>
      </c>
      <c r="F168" s="133" t="s">
        <v>1911</v>
      </c>
      <c r="G168" s="134" t="s">
        <v>384</v>
      </c>
      <c r="H168" s="135">
        <v>120</v>
      </c>
      <c r="I168" s="136"/>
      <c r="J168" s="137">
        <f>ROUND(I168*H168,2)</f>
        <v>0</v>
      </c>
      <c r="K168" s="133" t="s">
        <v>19</v>
      </c>
      <c r="L168" s="32"/>
      <c r="M168" s="138" t="s">
        <v>19</v>
      </c>
      <c r="N168" s="139" t="s">
        <v>47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261</v>
      </c>
      <c r="AT168" s="142" t="s">
        <v>161</v>
      </c>
      <c r="AU168" s="142" t="s">
        <v>85</v>
      </c>
      <c r="AY168" s="17" t="s">
        <v>159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7" t="s">
        <v>83</v>
      </c>
      <c r="BK168" s="143">
        <f>ROUND(I168*H168,2)</f>
        <v>0</v>
      </c>
      <c r="BL168" s="17" t="s">
        <v>261</v>
      </c>
      <c r="BM168" s="142" t="s">
        <v>1022</v>
      </c>
    </row>
    <row r="169" spans="2:65" s="1" customFormat="1" ht="19.2" x14ac:dyDescent="0.2">
      <c r="B169" s="32"/>
      <c r="D169" s="149" t="s">
        <v>189</v>
      </c>
      <c r="F169" s="169" t="s">
        <v>1907</v>
      </c>
      <c r="I169" s="146"/>
      <c r="L169" s="32"/>
      <c r="M169" s="147"/>
      <c r="T169" s="51"/>
      <c r="AT169" s="17" t="s">
        <v>189</v>
      </c>
      <c r="AU169" s="17" t="s">
        <v>85</v>
      </c>
    </row>
    <row r="170" spans="2:65" s="1" customFormat="1" ht="16.5" customHeight="1" x14ac:dyDescent="0.2">
      <c r="B170" s="32"/>
      <c r="C170" s="131" t="s">
        <v>618</v>
      </c>
      <c r="D170" s="131" t="s">
        <v>161</v>
      </c>
      <c r="E170" s="132" t="s">
        <v>1912</v>
      </c>
      <c r="F170" s="133" t="s">
        <v>1913</v>
      </c>
      <c r="G170" s="134" t="s">
        <v>384</v>
      </c>
      <c r="H170" s="135">
        <v>60</v>
      </c>
      <c r="I170" s="136"/>
      <c r="J170" s="137">
        <f>ROUND(I170*H170,2)</f>
        <v>0</v>
      </c>
      <c r="K170" s="133" t="s">
        <v>19</v>
      </c>
      <c r="L170" s="32"/>
      <c r="M170" s="138" t="s">
        <v>19</v>
      </c>
      <c r="N170" s="139" t="s">
        <v>47</v>
      </c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AR170" s="142" t="s">
        <v>261</v>
      </c>
      <c r="AT170" s="142" t="s">
        <v>161</v>
      </c>
      <c r="AU170" s="142" t="s">
        <v>85</v>
      </c>
      <c r="AY170" s="17" t="s">
        <v>159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7" t="s">
        <v>83</v>
      </c>
      <c r="BK170" s="143">
        <f>ROUND(I170*H170,2)</f>
        <v>0</v>
      </c>
      <c r="BL170" s="17" t="s">
        <v>261</v>
      </c>
      <c r="BM170" s="142" t="s">
        <v>1032</v>
      </c>
    </row>
    <row r="171" spans="2:65" s="1" customFormat="1" ht="19.2" x14ac:dyDescent="0.2">
      <c r="B171" s="32"/>
      <c r="D171" s="149" t="s">
        <v>189</v>
      </c>
      <c r="F171" s="169" t="s">
        <v>1907</v>
      </c>
      <c r="I171" s="146"/>
      <c r="L171" s="32"/>
      <c r="M171" s="147"/>
      <c r="T171" s="51"/>
      <c r="AT171" s="17" t="s">
        <v>189</v>
      </c>
      <c r="AU171" s="17" t="s">
        <v>85</v>
      </c>
    </row>
    <row r="172" spans="2:65" s="1" customFormat="1" ht="16.5" customHeight="1" x14ac:dyDescent="0.2">
      <c r="B172" s="32"/>
      <c r="C172" s="131" t="s">
        <v>623</v>
      </c>
      <c r="D172" s="131" t="s">
        <v>161</v>
      </c>
      <c r="E172" s="132" t="s">
        <v>1914</v>
      </c>
      <c r="F172" s="133" t="s">
        <v>1915</v>
      </c>
      <c r="G172" s="134" t="s">
        <v>384</v>
      </c>
      <c r="H172" s="135">
        <v>240</v>
      </c>
      <c r="I172" s="136"/>
      <c r="J172" s="137">
        <f>ROUND(I172*H172,2)</f>
        <v>0</v>
      </c>
      <c r="K172" s="133" t="s">
        <v>19</v>
      </c>
      <c r="L172" s="32"/>
      <c r="M172" s="138" t="s">
        <v>19</v>
      </c>
      <c r="N172" s="139" t="s">
        <v>47</v>
      </c>
      <c r="P172" s="140">
        <f>O172*H172</f>
        <v>0</v>
      </c>
      <c r="Q172" s="140">
        <v>0</v>
      </c>
      <c r="R172" s="140">
        <f>Q172*H172</f>
        <v>0</v>
      </c>
      <c r="S172" s="140">
        <v>0</v>
      </c>
      <c r="T172" s="141">
        <f>S172*H172</f>
        <v>0</v>
      </c>
      <c r="AR172" s="142" t="s">
        <v>261</v>
      </c>
      <c r="AT172" s="142" t="s">
        <v>161</v>
      </c>
      <c r="AU172" s="142" t="s">
        <v>85</v>
      </c>
      <c r="AY172" s="17" t="s">
        <v>159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7" t="s">
        <v>83</v>
      </c>
      <c r="BK172" s="143">
        <f>ROUND(I172*H172,2)</f>
        <v>0</v>
      </c>
      <c r="BL172" s="17" t="s">
        <v>261</v>
      </c>
      <c r="BM172" s="142" t="s">
        <v>1041</v>
      </c>
    </row>
    <row r="173" spans="2:65" s="1" customFormat="1" ht="19.2" x14ac:dyDescent="0.2">
      <c r="B173" s="32"/>
      <c r="D173" s="149" t="s">
        <v>189</v>
      </c>
      <c r="F173" s="169" t="s">
        <v>1907</v>
      </c>
      <c r="I173" s="146"/>
      <c r="L173" s="32"/>
      <c r="M173" s="147"/>
      <c r="T173" s="51"/>
      <c r="AT173" s="17" t="s">
        <v>189</v>
      </c>
      <c r="AU173" s="17" t="s">
        <v>85</v>
      </c>
    </row>
    <row r="174" spans="2:65" s="1" customFormat="1" ht="16.5" customHeight="1" x14ac:dyDescent="0.2">
      <c r="B174" s="32"/>
      <c r="C174" s="131" t="s">
        <v>628</v>
      </c>
      <c r="D174" s="131" t="s">
        <v>161</v>
      </c>
      <c r="E174" s="132" t="s">
        <v>1916</v>
      </c>
      <c r="F174" s="133" t="s">
        <v>1917</v>
      </c>
      <c r="G174" s="134" t="s">
        <v>384</v>
      </c>
      <c r="H174" s="135">
        <v>180</v>
      </c>
      <c r="I174" s="136"/>
      <c r="J174" s="137">
        <f>ROUND(I174*H174,2)</f>
        <v>0</v>
      </c>
      <c r="K174" s="133" t="s">
        <v>19</v>
      </c>
      <c r="L174" s="32"/>
      <c r="M174" s="138" t="s">
        <v>19</v>
      </c>
      <c r="N174" s="139" t="s">
        <v>47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AR174" s="142" t="s">
        <v>261</v>
      </c>
      <c r="AT174" s="142" t="s">
        <v>161</v>
      </c>
      <c r="AU174" s="142" t="s">
        <v>85</v>
      </c>
      <c r="AY174" s="17" t="s">
        <v>159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7" t="s">
        <v>83</v>
      </c>
      <c r="BK174" s="143">
        <f>ROUND(I174*H174,2)</f>
        <v>0</v>
      </c>
      <c r="BL174" s="17" t="s">
        <v>261</v>
      </c>
      <c r="BM174" s="142" t="s">
        <v>1050</v>
      </c>
    </row>
    <row r="175" spans="2:65" s="1" customFormat="1" ht="19.2" x14ac:dyDescent="0.2">
      <c r="B175" s="32"/>
      <c r="D175" s="149" t="s">
        <v>189</v>
      </c>
      <c r="F175" s="169" t="s">
        <v>1907</v>
      </c>
      <c r="I175" s="146"/>
      <c r="L175" s="32"/>
      <c r="M175" s="147"/>
      <c r="T175" s="51"/>
      <c r="AT175" s="17" t="s">
        <v>189</v>
      </c>
      <c r="AU175" s="17" t="s">
        <v>85</v>
      </c>
    </row>
    <row r="176" spans="2:65" s="1" customFormat="1" ht="16.5" customHeight="1" x14ac:dyDescent="0.2">
      <c r="B176" s="32"/>
      <c r="C176" s="131" t="s">
        <v>633</v>
      </c>
      <c r="D176" s="131" t="s">
        <v>161</v>
      </c>
      <c r="E176" s="132" t="s">
        <v>1918</v>
      </c>
      <c r="F176" s="133" t="s">
        <v>1919</v>
      </c>
      <c r="G176" s="134" t="s">
        <v>384</v>
      </c>
      <c r="H176" s="135">
        <v>80</v>
      </c>
      <c r="I176" s="136"/>
      <c r="J176" s="137">
        <f>ROUND(I176*H176,2)</f>
        <v>0</v>
      </c>
      <c r="K176" s="133" t="s">
        <v>19</v>
      </c>
      <c r="L176" s="32"/>
      <c r="M176" s="138" t="s">
        <v>19</v>
      </c>
      <c r="N176" s="139" t="s">
        <v>47</v>
      </c>
      <c r="P176" s="140">
        <f>O176*H176</f>
        <v>0</v>
      </c>
      <c r="Q176" s="140">
        <v>0</v>
      </c>
      <c r="R176" s="140">
        <f>Q176*H176</f>
        <v>0</v>
      </c>
      <c r="S176" s="140">
        <v>0</v>
      </c>
      <c r="T176" s="141">
        <f>S176*H176</f>
        <v>0</v>
      </c>
      <c r="AR176" s="142" t="s">
        <v>261</v>
      </c>
      <c r="AT176" s="142" t="s">
        <v>161</v>
      </c>
      <c r="AU176" s="142" t="s">
        <v>85</v>
      </c>
      <c r="AY176" s="17" t="s">
        <v>159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7" t="s">
        <v>83</v>
      </c>
      <c r="BK176" s="143">
        <f>ROUND(I176*H176,2)</f>
        <v>0</v>
      </c>
      <c r="BL176" s="17" t="s">
        <v>261</v>
      </c>
      <c r="BM176" s="142" t="s">
        <v>1061</v>
      </c>
    </row>
    <row r="177" spans="2:65" s="1" customFormat="1" ht="19.2" x14ac:dyDescent="0.2">
      <c r="B177" s="32"/>
      <c r="D177" s="149" t="s">
        <v>189</v>
      </c>
      <c r="F177" s="169" t="s">
        <v>1907</v>
      </c>
      <c r="I177" s="146"/>
      <c r="L177" s="32"/>
      <c r="M177" s="147"/>
      <c r="T177" s="51"/>
      <c r="AT177" s="17" t="s">
        <v>189</v>
      </c>
      <c r="AU177" s="17" t="s">
        <v>85</v>
      </c>
    </row>
    <row r="178" spans="2:65" s="1" customFormat="1" ht="16.5" customHeight="1" x14ac:dyDescent="0.2">
      <c r="B178" s="32"/>
      <c r="C178" s="131" t="s">
        <v>639</v>
      </c>
      <c r="D178" s="131" t="s">
        <v>161</v>
      </c>
      <c r="E178" s="132" t="s">
        <v>1920</v>
      </c>
      <c r="F178" s="133" t="s">
        <v>1921</v>
      </c>
      <c r="G178" s="134" t="s">
        <v>384</v>
      </c>
      <c r="H178" s="135">
        <v>20</v>
      </c>
      <c r="I178" s="136"/>
      <c r="J178" s="137">
        <f>ROUND(I178*H178,2)</f>
        <v>0</v>
      </c>
      <c r="K178" s="133" t="s">
        <v>19</v>
      </c>
      <c r="L178" s="32"/>
      <c r="M178" s="138" t="s">
        <v>19</v>
      </c>
      <c r="N178" s="139" t="s">
        <v>47</v>
      </c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AR178" s="142" t="s">
        <v>261</v>
      </c>
      <c r="AT178" s="142" t="s">
        <v>161</v>
      </c>
      <c r="AU178" s="142" t="s">
        <v>85</v>
      </c>
      <c r="AY178" s="17" t="s">
        <v>159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7" t="s">
        <v>83</v>
      </c>
      <c r="BK178" s="143">
        <f>ROUND(I178*H178,2)</f>
        <v>0</v>
      </c>
      <c r="BL178" s="17" t="s">
        <v>261</v>
      </c>
      <c r="BM178" s="142" t="s">
        <v>1071</v>
      </c>
    </row>
    <row r="179" spans="2:65" s="1" customFormat="1" ht="19.2" x14ac:dyDescent="0.2">
      <c r="B179" s="32"/>
      <c r="D179" s="149" t="s">
        <v>189</v>
      </c>
      <c r="F179" s="169" t="s">
        <v>1907</v>
      </c>
      <c r="I179" s="146"/>
      <c r="L179" s="32"/>
      <c r="M179" s="147"/>
      <c r="T179" s="51"/>
      <c r="AT179" s="17" t="s">
        <v>189</v>
      </c>
      <c r="AU179" s="17" t="s">
        <v>85</v>
      </c>
    </row>
    <row r="180" spans="2:65" s="1" customFormat="1" ht="16.5" customHeight="1" x14ac:dyDescent="0.2">
      <c r="B180" s="32"/>
      <c r="C180" s="131" t="s">
        <v>644</v>
      </c>
      <c r="D180" s="131" t="s">
        <v>161</v>
      </c>
      <c r="E180" s="132" t="s">
        <v>1922</v>
      </c>
      <c r="F180" s="133" t="s">
        <v>1923</v>
      </c>
      <c r="G180" s="134" t="s">
        <v>384</v>
      </c>
      <c r="H180" s="135">
        <v>20</v>
      </c>
      <c r="I180" s="136"/>
      <c r="J180" s="137">
        <f>ROUND(I180*H180,2)</f>
        <v>0</v>
      </c>
      <c r="K180" s="133" t="s">
        <v>19</v>
      </c>
      <c r="L180" s="32"/>
      <c r="M180" s="138" t="s">
        <v>19</v>
      </c>
      <c r="N180" s="139" t="s">
        <v>47</v>
      </c>
      <c r="P180" s="140">
        <f>O180*H180</f>
        <v>0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AR180" s="142" t="s">
        <v>261</v>
      </c>
      <c r="AT180" s="142" t="s">
        <v>161</v>
      </c>
      <c r="AU180" s="142" t="s">
        <v>85</v>
      </c>
      <c r="AY180" s="17" t="s">
        <v>159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7" t="s">
        <v>83</v>
      </c>
      <c r="BK180" s="143">
        <f>ROUND(I180*H180,2)</f>
        <v>0</v>
      </c>
      <c r="BL180" s="17" t="s">
        <v>261</v>
      </c>
      <c r="BM180" s="142" t="s">
        <v>1080</v>
      </c>
    </row>
    <row r="181" spans="2:65" s="1" customFormat="1" ht="19.2" x14ac:dyDescent="0.2">
      <c r="B181" s="32"/>
      <c r="D181" s="149" t="s">
        <v>189</v>
      </c>
      <c r="F181" s="169" t="s">
        <v>1907</v>
      </c>
      <c r="I181" s="146"/>
      <c r="L181" s="32"/>
      <c r="M181" s="147"/>
      <c r="T181" s="51"/>
      <c r="AT181" s="17" t="s">
        <v>189</v>
      </c>
      <c r="AU181" s="17" t="s">
        <v>85</v>
      </c>
    </row>
    <row r="182" spans="2:65" s="1" customFormat="1" ht="16.5" customHeight="1" x14ac:dyDescent="0.2">
      <c r="B182" s="32"/>
      <c r="C182" s="131" t="s">
        <v>653</v>
      </c>
      <c r="D182" s="131" t="s">
        <v>161</v>
      </c>
      <c r="E182" s="132" t="s">
        <v>1924</v>
      </c>
      <c r="F182" s="133" t="s">
        <v>1925</v>
      </c>
      <c r="G182" s="134" t="s">
        <v>384</v>
      </c>
      <c r="H182" s="135">
        <v>650</v>
      </c>
      <c r="I182" s="136"/>
      <c r="J182" s="137">
        <f>ROUND(I182*H182,2)</f>
        <v>0</v>
      </c>
      <c r="K182" s="133" t="s">
        <v>19</v>
      </c>
      <c r="L182" s="32"/>
      <c r="M182" s="138" t="s">
        <v>19</v>
      </c>
      <c r="N182" s="139" t="s">
        <v>47</v>
      </c>
      <c r="P182" s="140">
        <f>O182*H182</f>
        <v>0</v>
      </c>
      <c r="Q182" s="140">
        <v>0</v>
      </c>
      <c r="R182" s="140">
        <f>Q182*H182</f>
        <v>0</v>
      </c>
      <c r="S182" s="140">
        <v>0</v>
      </c>
      <c r="T182" s="141">
        <f>S182*H182</f>
        <v>0</v>
      </c>
      <c r="AR182" s="142" t="s">
        <v>261</v>
      </c>
      <c r="AT182" s="142" t="s">
        <v>161</v>
      </c>
      <c r="AU182" s="142" t="s">
        <v>85</v>
      </c>
      <c r="AY182" s="17" t="s">
        <v>159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7" t="s">
        <v>83</v>
      </c>
      <c r="BK182" s="143">
        <f>ROUND(I182*H182,2)</f>
        <v>0</v>
      </c>
      <c r="BL182" s="17" t="s">
        <v>261</v>
      </c>
      <c r="BM182" s="142" t="s">
        <v>1088</v>
      </c>
    </row>
    <row r="183" spans="2:65" s="1" customFormat="1" ht="19.2" x14ac:dyDescent="0.2">
      <c r="B183" s="32"/>
      <c r="D183" s="149" t="s">
        <v>189</v>
      </c>
      <c r="F183" s="169" t="s">
        <v>1907</v>
      </c>
      <c r="I183" s="146"/>
      <c r="L183" s="32"/>
      <c r="M183" s="147"/>
      <c r="T183" s="51"/>
      <c r="AT183" s="17" t="s">
        <v>189</v>
      </c>
      <c r="AU183" s="17" t="s">
        <v>85</v>
      </c>
    </row>
    <row r="184" spans="2:65" s="1" customFormat="1" ht="16.5" customHeight="1" x14ac:dyDescent="0.2">
      <c r="B184" s="32"/>
      <c r="C184" s="131" t="s">
        <v>659</v>
      </c>
      <c r="D184" s="131" t="s">
        <v>161</v>
      </c>
      <c r="E184" s="132" t="s">
        <v>1926</v>
      </c>
      <c r="F184" s="133" t="s">
        <v>1927</v>
      </c>
      <c r="G184" s="134" t="s">
        <v>384</v>
      </c>
      <c r="H184" s="135">
        <v>200</v>
      </c>
      <c r="I184" s="136"/>
      <c r="J184" s="137">
        <f>ROUND(I184*H184,2)</f>
        <v>0</v>
      </c>
      <c r="K184" s="133" t="s">
        <v>19</v>
      </c>
      <c r="L184" s="32"/>
      <c r="M184" s="138" t="s">
        <v>19</v>
      </c>
      <c r="N184" s="139" t="s">
        <v>47</v>
      </c>
      <c r="P184" s="140">
        <f>O184*H184</f>
        <v>0</v>
      </c>
      <c r="Q184" s="140">
        <v>0</v>
      </c>
      <c r="R184" s="140">
        <f>Q184*H184</f>
        <v>0</v>
      </c>
      <c r="S184" s="140">
        <v>0</v>
      </c>
      <c r="T184" s="141">
        <f>S184*H184</f>
        <v>0</v>
      </c>
      <c r="AR184" s="142" t="s">
        <v>261</v>
      </c>
      <c r="AT184" s="142" t="s">
        <v>161</v>
      </c>
      <c r="AU184" s="142" t="s">
        <v>85</v>
      </c>
      <c r="AY184" s="17" t="s">
        <v>159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7" t="s">
        <v>83</v>
      </c>
      <c r="BK184" s="143">
        <f>ROUND(I184*H184,2)</f>
        <v>0</v>
      </c>
      <c r="BL184" s="17" t="s">
        <v>261</v>
      </c>
      <c r="BM184" s="142" t="s">
        <v>1097</v>
      </c>
    </row>
    <row r="185" spans="2:65" s="1" customFormat="1" ht="19.2" x14ac:dyDescent="0.2">
      <c r="B185" s="32"/>
      <c r="D185" s="149" t="s">
        <v>189</v>
      </c>
      <c r="F185" s="169" t="s">
        <v>1907</v>
      </c>
      <c r="I185" s="146"/>
      <c r="L185" s="32"/>
      <c r="M185" s="147"/>
      <c r="T185" s="51"/>
      <c r="AT185" s="17" t="s">
        <v>189</v>
      </c>
      <c r="AU185" s="17" t="s">
        <v>85</v>
      </c>
    </row>
    <row r="186" spans="2:65" s="1" customFormat="1" ht="16.5" customHeight="1" x14ac:dyDescent="0.2">
      <c r="B186" s="32"/>
      <c r="C186" s="131" t="s">
        <v>665</v>
      </c>
      <c r="D186" s="131" t="s">
        <v>161</v>
      </c>
      <c r="E186" s="132" t="s">
        <v>1928</v>
      </c>
      <c r="F186" s="133" t="s">
        <v>1929</v>
      </c>
      <c r="G186" s="134" t="s">
        <v>384</v>
      </c>
      <c r="H186" s="135">
        <v>100</v>
      </c>
      <c r="I186" s="136"/>
      <c r="J186" s="137">
        <f>ROUND(I186*H186,2)</f>
        <v>0</v>
      </c>
      <c r="K186" s="133" t="s">
        <v>19</v>
      </c>
      <c r="L186" s="32"/>
      <c r="M186" s="138" t="s">
        <v>19</v>
      </c>
      <c r="N186" s="139" t="s">
        <v>47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261</v>
      </c>
      <c r="AT186" s="142" t="s">
        <v>161</v>
      </c>
      <c r="AU186" s="142" t="s">
        <v>85</v>
      </c>
      <c r="AY186" s="17" t="s">
        <v>159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7" t="s">
        <v>83</v>
      </c>
      <c r="BK186" s="143">
        <f>ROUND(I186*H186,2)</f>
        <v>0</v>
      </c>
      <c r="BL186" s="17" t="s">
        <v>261</v>
      </c>
      <c r="BM186" s="142" t="s">
        <v>1106</v>
      </c>
    </row>
    <row r="187" spans="2:65" s="1" customFormat="1" ht="19.2" x14ac:dyDescent="0.2">
      <c r="B187" s="32"/>
      <c r="D187" s="149" t="s">
        <v>189</v>
      </c>
      <c r="F187" s="169" t="s">
        <v>1907</v>
      </c>
      <c r="I187" s="146"/>
      <c r="L187" s="32"/>
      <c r="M187" s="147"/>
      <c r="T187" s="51"/>
      <c r="AT187" s="17" t="s">
        <v>189</v>
      </c>
      <c r="AU187" s="17" t="s">
        <v>85</v>
      </c>
    </row>
    <row r="188" spans="2:65" s="1" customFormat="1" ht="16.5" customHeight="1" x14ac:dyDescent="0.2">
      <c r="B188" s="32"/>
      <c r="C188" s="131" t="s">
        <v>671</v>
      </c>
      <c r="D188" s="131" t="s">
        <v>161</v>
      </c>
      <c r="E188" s="132" t="s">
        <v>1930</v>
      </c>
      <c r="F188" s="133" t="s">
        <v>1931</v>
      </c>
      <c r="G188" s="134" t="s">
        <v>384</v>
      </c>
      <c r="H188" s="135">
        <v>100</v>
      </c>
      <c r="I188" s="136"/>
      <c r="J188" s="137">
        <f>ROUND(I188*H188,2)</f>
        <v>0</v>
      </c>
      <c r="K188" s="133" t="s">
        <v>19</v>
      </c>
      <c r="L188" s="32"/>
      <c r="M188" s="138" t="s">
        <v>19</v>
      </c>
      <c r="N188" s="139" t="s">
        <v>47</v>
      </c>
      <c r="P188" s="140">
        <f>O188*H188</f>
        <v>0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AR188" s="142" t="s">
        <v>261</v>
      </c>
      <c r="AT188" s="142" t="s">
        <v>161</v>
      </c>
      <c r="AU188" s="142" t="s">
        <v>85</v>
      </c>
      <c r="AY188" s="17" t="s">
        <v>159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7" t="s">
        <v>83</v>
      </c>
      <c r="BK188" s="143">
        <f>ROUND(I188*H188,2)</f>
        <v>0</v>
      </c>
      <c r="BL188" s="17" t="s">
        <v>261</v>
      </c>
      <c r="BM188" s="142" t="s">
        <v>1114</v>
      </c>
    </row>
    <row r="189" spans="2:65" s="1" customFormat="1" ht="19.2" x14ac:dyDescent="0.2">
      <c r="B189" s="32"/>
      <c r="D189" s="149" t="s">
        <v>189</v>
      </c>
      <c r="F189" s="169" t="s">
        <v>1907</v>
      </c>
      <c r="I189" s="146"/>
      <c r="L189" s="32"/>
      <c r="M189" s="147"/>
      <c r="T189" s="51"/>
      <c r="AT189" s="17" t="s">
        <v>189</v>
      </c>
      <c r="AU189" s="17" t="s">
        <v>85</v>
      </c>
    </row>
    <row r="190" spans="2:65" s="1" customFormat="1" ht="16.5" customHeight="1" x14ac:dyDescent="0.2">
      <c r="B190" s="32"/>
      <c r="C190" s="131" t="s">
        <v>687</v>
      </c>
      <c r="D190" s="131" t="s">
        <v>161</v>
      </c>
      <c r="E190" s="132" t="s">
        <v>1932</v>
      </c>
      <c r="F190" s="133" t="s">
        <v>1933</v>
      </c>
      <c r="G190" s="134" t="s">
        <v>494</v>
      </c>
      <c r="H190" s="135">
        <v>0.1</v>
      </c>
      <c r="I190" s="136"/>
      <c r="J190" s="137">
        <f>ROUND(I190*H190,2)</f>
        <v>0</v>
      </c>
      <c r="K190" s="133" t="s">
        <v>19</v>
      </c>
      <c r="L190" s="32"/>
      <c r="M190" s="138" t="s">
        <v>19</v>
      </c>
      <c r="N190" s="139" t="s">
        <v>47</v>
      </c>
      <c r="P190" s="140">
        <f>O190*H190</f>
        <v>0</v>
      </c>
      <c r="Q190" s="140">
        <v>0</v>
      </c>
      <c r="R190" s="140">
        <f>Q190*H190</f>
        <v>0</v>
      </c>
      <c r="S190" s="140">
        <v>0</v>
      </c>
      <c r="T190" s="141">
        <f>S190*H190</f>
        <v>0</v>
      </c>
      <c r="AR190" s="142" t="s">
        <v>261</v>
      </c>
      <c r="AT190" s="142" t="s">
        <v>161</v>
      </c>
      <c r="AU190" s="142" t="s">
        <v>85</v>
      </c>
      <c r="AY190" s="17" t="s">
        <v>159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7" t="s">
        <v>83</v>
      </c>
      <c r="BK190" s="143">
        <f>ROUND(I190*H190,2)</f>
        <v>0</v>
      </c>
      <c r="BL190" s="17" t="s">
        <v>261</v>
      </c>
      <c r="BM190" s="142" t="s">
        <v>1125</v>
      </c>
    </row>
    <row r="191" spans="2:65" s="11" customFormat="1" ht="22.95" customHeight="1" x14ac:dyDescent="0.25">
      <c r="B191" s="119"/>
      <c r="D191" s="120" t="s">
        <v>75</v>
      </c>
      <c r="E191" s="129" t="s">
        <v>1934</v>
      </c>
      <c r="F191" s="129" t="s">
        <v>1935</v>
      </c>
      <c r="I191" s="122"/>
      <c r="J191" s="130">
        <f>BK191</f>
        <v>0</v>
      </c>
      <c r="L191" s="119"/>
      <c r="M191" s="124"/>
      <c r="P191" s="125">
        <f>SUM(P192:P194)</f>
        <v>0</v>
      </c>
      <c r="R191" s="125">
        <f>SUM(R192:R194)</f>
        <v>0</v>
      </c>
      <c r="T191" s="126">
        <f>SUM(T192:T194)</f>
        <v>0</v>
      </c>
      <c r="AR191" s="120" t="s">
        <v>83</v>
      </c>
      <c r="AT191" s="127" t="s">
        <v>75</v>
      </c>
      <c r="AU191" s="127" t="s">
        <v>83</v>
      </c>
      <c r="AY191" s="120" t="s">
        <v>159</v>
      </c>
      <c r="BK191" s="128">
        <f>SUM(BK192:BK194)</f>
        <v>0</v>
      </c>
    </row>
    <row r="192" spans="2:65" s="1" customFormat="1" ht="16.5" customHeight="1" x14ac:dyDescent="0.2">
      <c r="B192" s="32"/>
      <c r="C192" s="131" t="s">
        <v>695</v>
      </c>
      <c r="D192" s="131" t="s">
        <v>161</v>
      </c>
      <c r="E192" s="132" t="s">
        <v>1936</v>
      </c>
      <c r="F192" s="133" t="s">
        <v>1937</v>
      </c>
      <c r="G192" s="134" t="s">
        <v>494</v>
      </c>
      <c r="H192" s="135">
        <v>1</v>
      </c>
      <c r="I192" s="136"/>
      <c r="J192" s="137">
        <f>ROUND(I192*H192,2)</f>
        <v>0</v>
      </c>
      <c r="K192" s="133" t="s">
        <v>19</v>
      </c>
      <c r="L192" s="32"/>
      <c r="M192" s="138" t="s">
        <v>19</v>
      </c>
      <c r="N192" s="139" t="s">
        <v>47</v>
      </c>
      <c r="P192" s="140">
        <f>O192*H192</f>
        <v>0</v>
      </c>
      <c r="Q192" s="140">
        <v>0</v>
      </c>
      <c r="R192" s="140">
        <f>Q192*H192</f>
        <v>0</v>
      </c>
      <c r="S192" s="140">
        <v>0</v>
      </c>
      <c r="T192" s="141">
        <f>S192*H192</f>
        <v>0</v>
      </c>
      <c r="AR192" s="142" t="s">
        <v>261</v>
      </c>
      <c r="AT192" s="142" t="s">
        <v>161</v>
      </c>
      <c r="AU192" s="142" t="s">
        <v>85</v>
      </c>
      <c r="AY192" s="17" t="s">
        <v>159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7" t="s">
        <v>83</v>
      </c>
      <c r="BK192" s="143">
        <f>ROUND(I192*H192,2)</f>
        <v>0</v>
      </c>
      <c r="BL192" s="17" t="s">
        <v>261</v>
      </c>
      <c r="BM192" s="142" t="s">
        <v>1136</v>
      </c>
    </row>
    <row r="193" spans="2:65" s="1" customFormat="1" ht="16.5" customHeight="1" x14ac:dyDescent="0.2">
      <c r="B193" s="32"/>
      <c r="C193" s="131" t="s">
        <v>703</v>
      </c>
      <c r="D193" s="131" t="s">
        <v>161</v>
      </c>
      <c r="E193" s="132" t="s">
        <v>1938</v>
      </c>
      <c r="F193" s="133" t="s">
        <v>1939</v>
      </c>
      <c r="G193" s="134" t="s">
        <v>1380</v>
      </c>
      <c r="H193" s="135">
        <v>54</v>
      </c>
      <c r="I193" s="136"/>
      <c r="J193" s="137">
        <f>ROUND(I193*H193,2)</f>
        <v>0</v>
      </c>
      <c r="K193" s="133" t="s">
        <v>19</v>
      </c>
      <c r="L193" s="32"/>
      <c r="M193" s="138" t="s">
        <v>19</v>
      </c>
      <c r="N193" s="139" t="s">
        <v>47</v>
      </c>
      <c r="P193" s="140">
        <f>O193*H193</f>
        <v>0</v>
      </c>
      <c r="Q193" s="140">
        <v>0</v>
      </c>
      <c r="R193" s="140">
        <f>Q193*H193</f>
        <v>0</v>
      </c>
      <c r="S193" s="140">
        <v>0</v>
      </c>
      <c r="T193" s="141">
        <f>S193*H193</f>
        <v>0</v>
      </c>
      <c r="AR193" s="142" t="s">
        <v>261</v>
      </c>
      <c r="AT193" s="142" t="s">
        <v>161</v>
      </c>
      <c r="AU193" s="142" t="s">
        <v>85</v>
      </c>
      <c r="AY193" s="17" t="s">
        <v>159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7" t="s">
        <v>83</v>
      </c>
      <c r="BK193" s="143">
        <f>ROUND(I193*H193,2)</f>
        <v>0</v>
      </c>
      <c r="BL193" s="17" t="s">
        <v>261</v>
      </c>
      <c r="BM193" s="142" t="s">
        <v>1145</v>
      </c>
    </row>
    <row r="194" spans="2:65" s="1" customFormat="1" ht="16.5" customHeight="1" x14ac:dyDescent="0.2">
      <c r="B194" s="32"/>
      <c r="C194" s="131" t="s">
        <v>709</v>
      </c>
      <c r="D194" s="131" t="s">
        <v>161</v>
      </c>
      <c r="E194" s="132" t="s">
        <v>1940</v>
      </c>
      <c r="F194" s="133" t="s">
        <v>1941</v>
      </c>
      <c r="G194" s="134" t="s">
        <v>494</v>
      </c>
      <c r="H194" s="135">
        <v>0.1</v>
      </c>
      <c r="I194" s="136"/>
      <c r="J194" s="137">
        <f>ROUND(I194*H194,2)</f>
        <v>0</v>
      </c>
      <c r="K194" s="133" t="s">
        <v>19</v>
      </c>
      <c r="L194" s="32"/>
      <c r="M194" s="138" t="s">
        <v>19</v>
      </c>
      <c r="N194" s="139" t="s">
        <v>47</v>
      </c>
      <c r="P194" s="140">
        <f>O194*H194</f>
        <v>0</v>
      </c>
      <c r="Q194" s="140">
        <v>0</v>
      </c>
      <c r="R194" s="140">
        <f>Q194*H194</f>
        <v>0</v>
      </c>
      <c r="S194" s="140">
        <v>0</v>
      </c>
      <c r="T194" s="141">
        <f>S194*H194</f>
        <v>0</v>
      </c>
      <c r="AR194" s="142" t="s">
        <v>261</v>
      </c>
      <c r="AT194" s="142" t="s">
        <v>161</v>
      </c>
      <c r="AU194" s="142" t="s">
        <v>85</v>
      </c>
      <c r="AY194" s="17" t="s">
        <v>159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7" t="s">
        <v>83</v>
      </c>
      <c r="BK194" s="143">
        <f>ROUND(I194*H194,2)</f>
        <v>0</v>
      </c>
      <c r="BL194" s="17" t="s">
        <v>261</v>
      </c>
      <c r="BM194" s="142" t="s">
        <v>1159</v>
      </c>
    </row>
    <row r="195" spans="2:65" s="11" customFormat="1" ht="22.95" customHeight="1" x14ac:dyDescent="0.25">
      <c r="B195" s="119"/>
      <c r="D195" s="120" t="s">
        <v>75</v>
      </c>
      <c r="E195" s="129" t="s">
        <v>1942</v>
      </c>
      <c r="F195" s="129" t="s">
        <v>1943</v>
      </c>
      <c r="I195" s="122"/>
      <c r="J195" s="130">
        <f>BK195</f>
        <v>0</v>
      </c>
      <c r="L195" s="119"/>
      <c r="M195" s="124"/>
      <c r="P195" s="125">
        <f>SUM(P196:P203)</f>
        <v>0</v>
      </c>
      <c r="R195" s="125">
        <f>SUM(R196:R203)</f>
        <v>0</v>
      </c>
      <c r="T195" s="126">
        <f>SUM(T196:T203)</f>
        <v>0</v>
      </c>
      <c r="AR195" s="120" t="s">
        <v>83</v>
      </c>
      <c r="AT195" s="127" t="s">
        <v>75</v>
      </c>
      <c r="AU195" s="127" t="s">
        <v>83</v>
      </c>
      <c r="AY195" s="120" t="s">
        <v>159</v>
      </c>
      <c r="BK195" s="128">
        <f>SUM(BK196:BK203)</f>
        <v>0</v>
      </c>
    </row>
    <row r="196" spans="2:65" s="1" customFormat="1" ht="16.5" customHeight="1" x14ac:dyDescent="0.2">
      <c r="B196" s="32"/>
      <c r="C196" s="131" t="s">
        <v>716</v>
      </c>
      <c r="D196" s="131" t="s">
        <v>161</v>
      </c>
      <c r="E196" s="132" t="s">
        <v>1944</v>
      </c>
      <c r="F196" s="133" t="s">
        <v>1945</v>
      </c>
      <c r="G196" s="134" t="s">
        <v>384</v>
      </c>
      <c r="H196" s="135">
        <v>90</v>
      </c>
      <c r="I196" s="136"/>
      <c r="J196" s="137">
        <f t="shared" ref="J196:J203" si="20">ROUND(I196*H196,2)</f>
        <v>0</v>
      </c>
      <c r="K196" s="133" t="s">
        <v>19</v>
      </c>
      <c r="L196" s="32"/>
      <c r="M196" s="138" t="s">
        <v>19</v>
      </c>
      <c r="N196" s="139" t="s">
        <v>47</v>
      </c>
      <c r="P196" s="140">
        <f t="shared" ref="P196:P203" si="21">O196*H196</f>
        <v>0</v>
      </c>
      <c r="Q196" s="140">
        <v>0</v>
      </c>
      <c r="R196" s="140">
        <f t="shared" ref="R196:R203" si="22">Q196*H196</f>
        <v>0</v>
      </c>
      <c r="S196" s="140">
        <v>0</v>
      </c>
      <c r="T196" s="141">
        <f t="shared" ref="T196:T203" si="23">S196*H196</f>
        <v>0</v>
      </c>
      <c r="AR196" s="142" t="s">
        <v>261</v>
      </c>
      <c r="AT196" s="142" t="s">
        <v>161</v>
      </c>
      <c r="AU196" s="142" t="s">
        <v>85</v>
      </c>
      <c r="AY196" s="17" t="s">
        <v>159</v>
      </c>
      <c r="BE196" s="143">
        <f t="shared" ref="BE196:BE203" si="24">IF(N196="základní",J196,0)</f>
        <v>0</v>
      </c>
      <c r="BF196" s="143">
        <f t="shared" ref="BF196:BF203" si="25">IF(N196="snížená",J196,0)</f>
        <v>0</v>
      </c>
      <c r="BG196" s="143">
        <f t="shared" ref="BG196:BG203" si="26">IF(N196="zákl. přenesená",J196,0)</f>
        <v>0</v>
      </c>
      <c r="BH196" s="143">
        <f t="shared" ref="BH196:BH203" si="27">IF(N196="sníž. přenesená",J196,0)</f>
        <v>0</v>
      </c>
      <c r="BI196" s="143">
        <f t="shared" ref="BI196:BI203" si="28">IF(N196="nulová",J196,0)</f>
        <v>0</v>
      </c>
      <c r="BJ196" s="17" t="s">
        <v>83</v>
      </c>
      <c r="BK196" s="143">
        <f t="shared" ref="BK196:BK203" si="29">ROUND(I196*H196,2)</f>
        <v>0</v>
      </c>
      <c r="BL196" s="17" t="s">
        <v>261</v>
      </c>
      <c r="BM196" s="142" t="s">
        <v>1173</v>
      </c>
    </row>
    <row r="197" spans="2:65" s="1" customFormat="1" ht="16.5" customHeight="1" x14ac:dyDescent="0.2">
      <c r="B197" s="32"/>
      <c r="C197" s="131" t="s">
        <v>724</v>
      </c>
      <c r="D197" s="131" t="s">
        <v>161</v>
      </c>
      <c r="E197" s="132" t="s">
        <v>1946</v>
      </c>
      <c r="F197" s="133" t="s">
        <v>1947</v>
      </c>
      <c r="G197" s="134" t="s">
        <v>1380</v>
      </c>
      <c r="H197" s="135">
        <v>5</v>
      </c>
      <c r="I197" s="136"/>
      <c r="J197" s="137">
        <f t="shared" si="20"/>
        <v>0</v>
      </c>
      <c r="K197" s="133" t="s">
        <v>19</v>
      </c>
      <c r="L197" s="32"/>
      <c r="M197" s="138" t="s">
        <v>19</v>
      </c>
      <c r="N197" s="139" t="s">
        <v>47</v>
      </c>
      <c r="P197" s="140">
        <f t="shared" si="21"/>
        <v>0</v>
      </c>
      <c r="Q197" s="140">
        <v>0</v>
      </c>
      <c r="R197" s="140">
        <f t="shared" si="22"/>
        <v>0</v>
      </c>
      <c r="S197" s="140">
        <v>0</v>
      </c>
      <c r="T197" s="141">
        <f t="shared" si="23"/>
        <v>0</v>
      </c>
      <c r="AR197" s="142" t="s">
        <v>261</v>
      </c>
      <c r="AT197" s="142" t="s">
        <v>161</v>
      </c>
      <c r="AU197" s="142" t="s">
        <v>85</v>
      </c>
      <c r="AY197" s="17" t="s">
        <v>159</v>
      </c>
      <c r="BE197" s="143">
        <f t="shared" si="24"/>
        <v>0</v>
      </c>
      <c r="BF197" s="143">
        <f t="shared" si="25"/>
        <v>0</v>
      </c>
      <c r="BG197" s="143">
        <f t="shared" si="26"/>
        <v>0</v>
      </c>
      <c r="BH197" s="143">
        <f t="shared" si="27"/>
        <v>0</v>
      </c>
      <c r="BI197" s="143">
        <f t="shared" si="28"/>
        <v>0</v>
      </c>
      <c r="BJ197" s="17" t="s">
        <v>83</v>
      </c>
      <c r="BK197" s="143">
        <f t="shared" si="29"/>
        <v>0</v>
      </c>
      <c r="BL197" s="17" t="s">
        <v>261</v>
      </c>
      <c r="BM197" s="142" t="s">
        <v>1186</v>
      </c>
    </row>
    <row r="198" spans="2:65" s="1" customFormat="1" ht="16.5" customHeight="1" x14ac:dyDescent="0.2">
      <c r="B198" s="32"/>
      <c r="C198" s="131" t="s">
        <v>731</v>
      </c>
      <c r="D198" s="131" t="s">
        <v>161</v>
      </c>
      <c r="E198" s="132" t="s">
        <v>1948</v>
      </c>
      <c r="F198" s="133" t="s">
        <v>1949</v>
      </c>
      <c r="G198" s="134" t="s">
        <v>1380</v>
      </c>
      <c r="H198" s="135">
        <v>10</v>
      </c>
      <c r="I198" s="136"/>
      <c r="J198" s="137">
        <f t="shared" si="20"/>
        <v>0</v>
      </c>
      <c r="K198" s="133" t="s">
        <v>19</v>
      </c>
      <c r="L198" s="32"/>
      <c r="M198" s="138" t="s">
        <v>19</v>
      </c>
      <c r="N198" s="139" t="s">
        <v>47</v>
      </c>
      <c r="P198" s="140">
        <f t="shared" si="21"/>
        <v>0</v>
      </c>
      <c r="Q198" s="140">
        <v>0</v>
      </c>
      <c r="R198" s="140">
        <f t="shared" si="22"/>
        <v>0</v>
      </c>
      <c r="S198" s="140">
        <v>0</v>
      </c>
      <c r="T198" s="141">
        <f t="shared" si="23"/>
        <v>0</v>
      </c>
      <c r="AR198" s="142" t="s">
        <v>261</v>
      </c>
      <c r="AT198" s="142" t="s">
        <v>161</v>
      </c>
      <c r="AU198" s="142" t="s">
        <v>85</v>
      </c>
      <c r="AY198" s="17" t="s">
        <v>159</v>
      </c>
      <c r="BE198" s="143">
        <f t="shared" si="24"/>
        <v>0</v>
      </c>
      <c r="BF198" s="143">
        <f t="shared" si="25"/>
        <v>0</v>
      </c>
      <c r="BG198" s="143">
        <f t="shared" si="26"/>
        <v>0</v>
      </c>
      <c r="BH198" s="143">
        <f t="shared" si="27"/>
        <v>0</v>
      </c>
      <c r="BI198" s="143">
        <f t="shared" si="28"/>
        <v>0</v>
      </c>
      <c r="BJ198" s="17" t="s">
        <v>83</v>
      </c>
      <c r="BK198" s="143">
        <f t="shared" si="29"/>
        <v>0</v>
      </c>
      <c r="BL198" s="17" t="s">
        <v>261</v>
      </c>
      <c r="BM198" s="142" t="s">
        <v>1195</v>
      </c>
    </row>
    <row r="199" spans="2:65" s="1" customFormat="1" ht="16.5" customHeight="1" x14ac:dyDescent="0.2">
      <c r="B199" s="32"/>
      <c r="C199" s="131" t="s">
        <v>737</v>
      </c>
      <c r="D199" s="131" t="s">
        <v>161</v>
      </c>
      <c r="E199" s="132" t="s">
        <v>1950</v>
      </c>
      <c r="F199" s="133" t="s">
        <v>1951</v>
      </c>
      <c r="G199" s="134" t="s">
        <v>1380</v>
      </c>
      <c r="H199" s="135">
        <v>5</v>
      </c>
      <c r="I199" s="136"/>
      <c r="J199" s="137">
        <f t="shared" si="20"/>
        <v>0</v>
      </c>
      <c r="K199" s="133" t="s">
        <v>19</v>
      </c>
      <c r="L199" s="32"/>
      <c r="M199" s="138" t="s">
        <v>19</v>
      </c>
      <c r="N199" s="139" t="s">
        <v>47</v>
      </c>
      <c r="P199" s="140">
        <f t="shared" si="21"/>
        <v>0</v>
      </c>
      <c r="Q199" s="140">
        <v>0</v>
      </c>
      <c r="R199" s="140">
        <f t="shared" si="22"/>
        <v>0</v>
      </c>
      <c r="S199" s="140">
        <v>0</v>
      </c>
      <c r="T199" s="141">
        <f t="shared" si="23"/>
        <v>0</v>
      </c>
      <c r="AR199" s="142" t="s">
        <v>261</v>
      </c>
      <c r="AT199" s="142" t="s">
        <v>161</v>
      </c>
      <c r="AU199" s="142" t="s">
        <v>85</v>
      </c>
      <c r="AY199" s="17" t="s">
        <v>159</v>
      </c>
      <c r="BE199" s="143">
        <f t="shared" si="24"/>
        <v>0</v>
      </c>
      <c r="BF199" s="143">
        <f t="shared" si="25"/>
        <v>0</v>
      </c>
      <c r="BG199" s="143">
        <f t="shared" si="26"/>
        <v>0</v>
      </c>
      <c r="BH199" s="143">
        <f t="shared" si="27"/>
        <v>0</v>
      </c>
      <c r="BI199" s="143">
        <f t="shared" si="28"/>
        <v>0</v>
      </c>
      <c r="BJ199" s="17" t="s">
        <v>83</v>
      </c>
      <c r="BK199" s="143">
        <f t="shared" si="29"/>
        <v>0</v>
      </c>
      <c r="BL199" s="17" t="s">
        <v>261</v>
      </c>
      <c r="BM199" s="142" t="s">
        <v>1206</v>
      </c>
    </row>
    <row r="200" spans="2:65" s="1" customFormat="1" ht="24.15" customHeight="1" x14ac:dyDescent="0.2">
      <c r="B200" s="32"/>
      <c r="C200" s="131" t="s">
        <v>744</v>
      </c>
      <c r="D200" s="131" t="s">
        <v>161</v>
      </c>
      <c r="E200" s="132" t="s">
        <v>1952</v>
      </c>
      <c r="F200" s="133" t="s">
        <v>1953</v>
      </c>
      <c r="G200" s="134" t="s">
        <v>1954</v>
      </c>
      <c r="H200" s="135">
        <v>0.1</v>
      </c>
      <c r="I200" s="136"/>
      <c r="J200" s="137">
        <f t="shared" si="20"/>
        <v>0</v>
      </c>
      <c r="K200" s="133" t="s">
        <v>19</v>
      </c>
      <c r="L200" s="32"/>
      <c r="M200" s="138" t="s">
        <v>19</v>
      </c>
      <c r="N200" s="139" t="s">
        <v>47</v>
      </c>
      <c r="P200" s="140">
        <f t="shared" si="21"/>
        <v>0</v>
      </c>
      <c r="Q200" s="140">
        <v>0</v>
      </c>
      <c r="R200" s="140">
        <f t="shared" si="22"/>
        <v>0</v>
      </c>
      <c r="S200" s="140">
        <v>0</v>
      </c>
      <c r="T200" s="141">
        <f t="shared" si="23"/>
        <v>0</v>
      </c>
      <c r="AR200" s="142" t="s">
        <v>261</v>
      </c>
      <c r="AT200" s="142" t="s">
        <v>161</v>
      </c>
      <c r="AU200" s="142" t="s">
        <v>85</v>
      </c>
      <c r="AY200" s="17" t="s">
        <v>159</v>
      </c>
      <c r="BE200" s="143">
        <f t="shared" si="24"/>
        <v>0</v>
      </c>
      <c r="BF200" s="143">
        <f t="shared" si="25"/>
        <v>0</v>
      </c>
      <c r="BG200" s="143">
        <f t="shared" si="26"/>
        <v>0</v>
      </c>
      <c r="BH200" s="143">
        <f t="shared" si="27"/>
        <v>0</v>
      </c>
      <c r="BI200" s="143">
        <f t="shared" si="28"/>
        <v>0</v>
      </c>
      <c r="BJ200" s="17" t="s">
        <v>83</v>
      </c>
      <c r="BK200" s="143">
        <f t="shared" si="29"/>
        <v>0</v>
      </c>
      <c r="BL200" s="17" t="s">
        <v>261</v>
      </c>
      <c r="BM200" s="142" t="s">
        <v>1215</v>
      </c>
    </row>
    <row r="201" spans="2:65" s="1" customFormat="1" ht="16.5" customHeight="1" x14ac:dyDescent="0.2">
      <c r="B201" s="32"/>
      <c r="C201" s="131" t="s">
        <v>750</v>
      </c>
      <c r="D201" s="131" t="s">
        <v>161</v>
      </c>
      <c r="E201" s="132" t="s">
        <v>1955</v>
      </c>
      <c r="F201" s="133" t="s">
        <v>1956</v>
      </c>
      <c r="G201" s="134" t="s">
        <v>494</v>
      </c>
      <c r="H201" s="135">
        <v>1</v>
      </c>
      <c r="I201" s="136"/>
      <c r="J201" s="137">
        <f t="shared" si="20"/>
        <v>0</v>
      </c>
      <c r="K201" s="133" t="s">
        <v>19</v>
      </c>
      <c r="L201" s="32"/>
      <c r="M201" s="138" t="s">
        <v>19</v>
      </c>
      <c r="N201" s="139" t="s">
        <v>47</v>
      </c>
      <c r="P201" s="140">
        <f t="shared" si="21"/>
        <v>0</v>
      </c>
      <c r="Q201" s="140">
        <v>0</v>
      </c>
      <c r="R201" s="140">
        <f t="shared" si="22"/>
        <v>0</v>
      </c>
      <c r="S201" s="140">
        <v>0</v>
      </c>
      <c r="T201" s="141">
        <f t="shared" si="23"/>
        <v>0</v>
      </c>
      <c r="AR201" s="142" t="s">
        <v>261</v>
      </c>
      <c r="AT201" s="142" t="s">
        <v>161</v>
      </c>
      <c r="AU201" s="142" t="s">
        <v>85</v>
      </c>
      <c r="AY201" s="17" t="s">
        <v>159</v>
      </c>
      <c r="BE201" s="143">
        <f t="shared" si="24"/>
        <v>0</v>
      </c>
      <c r="BF201" s="143">
        <f t="shared" si="25"/>
        <v>0</v>
      </c>
      <c r="BG201" s="143">
        <f t="shared" si="26"/>
        <v>0</v>
      </c>
      <c r="BH201" s="143">
        <f t="shared" si="27"/>
        <v>0</v>
      </c>
      <c r="BI201" s="143">
        <f t="shared" si="28"/>
        <v>0</v>
      </c>
      <c r="BJ201" s="17" t="s">
        <v>83</v>
      </c>
      <c r="BK201" s="143">
        <f t="shared" si="29"/>
        <v>0</v>
      </c>
      <c r="BL201" s="17" t="s">
        <v>261</v>
      </c>
      <c r="BM201" s="142" t="s">
        <v>1227</v>
      </c>
    </row>
    <row r="202" spans="2:65" s="1" customFormat="1" ht="16.5" customHeight="1" x14ac:dyDescent="0.2">
      <c r="B202" s="32"/>
      <c r="C202" s="131" t="s">
        <v>756</v>
      </c>
      <c r="D202" s="131" t="s">
        <v>161</v>
      </c>
      <c r="E202" s="132" t="s">
        <v>1957</v>
      </c>
      <c r="F202" s="133" t="s">
        <v>1958</v>
      </c>
      <c r="G202" s="134" t="s">
        <v>494</v>
      </c>
      <c r="H202" s="135">
        <v>1</v>
      </c>
      <c r="I202" s="136"/>
      <c r="J202" s="137">
        <f t="shared" si="20"/>
        <v>0</v>
      </c>
      <c r="K202" s="133" t="s">
        <v>19</v>
      </c>
      <c r="L202" s="32"/>
      <c r="M202" s="138" t="s">
        <v>19</v>
      </c>
      <c r="N202" s="139" t="s">
        <v>47</v>
      </c>
      <c r="P202" s="140">
        <f t="shared" si="21"/>
        <v>0</v>
      </c>
      <c r="Q202" s="140">
        <v>0</v>
      </c>
      <c r="R202" s="140">
        <f t="shared" si="22"/>
        <v>0</v>
      </c>
      <c r="S202" s="140">
        <v>0</v>
      </c>
      <c r="T202" s="141">
        <f t="shared" si="23"/>
        <v>0</v>
      </c>
      <c r="AR202" s="142" t="s">
        <v>261</v>
      </c>
      <c r="AT202" s="142" t="s">
        <v>161</v>
      </c>
      <c r="AU202" s="142" t="s">
        <v>85</v>
      </c>
      <c r="AY202" s="17" t="s">
        <v>159</v>
      </c>
      <c r="BE202" s="143">
        <f t="shared" si="24"/>
        <v>0</v>
      </c>
      <c r="BF202" s="143">
        <f t="shared" si="25"/>
        <v>0</v>
      </c>
      <c r="BG202" s="143">
        <f t="shared" si="26"/>
        <v>0</v>
      </c>
      <c r="BH202" s="143">
        <f t="shared" si="27"/>
        <v>0</v>
      </c>
      <c r="BI202" s="143">
        <f t="shared" si="28"/>
        <v>0</v>
      </c>
      <c r="BJ202" s="17" t="s">
        <v>83</v>
      </c>
      <c r="BK202" s="143">
        <f t="shared" si="29"/>
        <v>0</v>
      </c>
      <c r="BL202" s="17" t="s">
        <v>261</v>
      </c>
      <c r="BM202" s="142" t="s">
        <v>1238</v>
      </c>
    </row>
    <row r="203" spans="2:65" s="1" customFormat="1" ht="16.5" customHeight="1" x14ac:dyDescent="0.2">
      <c r="B203" s="32"/>
      <c r="C203" s="131" t="s">
        <v>762</v>
      </c>
      <c r="D203" s="131" t="s">
        <v>161</v>
      </c>
      <c r="E203" s="132" t="s">
        <v>1959</v>
      </c>
      <c r="F203" s="133" t="s">
        <v>1960</v>
      </c>
      <c r="G203" s="134" t="s">
        <v>494</v>
      </c>
      <c r="H203" s="135">
        <v>1</v>
      </c>
      <c r="I203" s="136"/>
      <c r="J203" s="137">
        <f t="shared" si="20"/>
        <v>0</v>
      </c>
      <c r="K203" s="133" t="s">
        <v>19</v>
      </c>
      <c r="L203" s="32"/>
      <c r="M203" s="138" t="s">
        <v>19</v>
      </c>
      <c r="N203" s="139" t="s">
        <v>47</v>
      </c>
      <c r="P203" s="140">
        <f t="shared" si="21"/>
        <v>0</v>
      </c>
      <c r="Q203" s="140">
        <v>0</v>
      </c>
      <c r="R203" s="140">
        <f t="shared" si="22"/>
        <v>0</v>
      </c>
      <c r="S203" s="140">
        <v>0</v>
      </c>
      <c r="T203" s="141">
        <f t="shared" si="23"/>
        <v>0</v>
      </c>
      <c r="AR203" s="142" t="s">
        <v>261</v>
      </c>
      <c r="AT203" s="142" t="s">
        <v>161</v>
      </c>
      <c r="AU203" s="142" t="s">
        <v>85</v>
      </c>
      <c r="AY203" s="17" t="s">
        <v>159</v>
      </c>
      <c r="BE203" s="143">
        <f t="shared" si="24"/>
        <v>0</v>
      </c>
      <c r="BF203" s="143">
        <f t="shared" si="25"/>
        <v>0</v>
      </c>
      <c r="BG203" s="143">
        <f t="shared" si="26"/>
        <v>0</v>
      </c>
      <c r="BH203" s="143">
        <f t="shared" si="27"/>
        <v>0</v>
      </c>
      <c r="BI203" s="143">
        <f t="shared" si="28"/>
        <v>0</v>
      </c>
      <c r="BJ203" s="17" t="s">
        <v>83</v>
      </c>
      <c r="BK203" s="143">
        <f t="shared" si="29"/>
        <v>0</v>
      </c>
      <c r="BL203" s="17" t="s">
        <v>261</v>
      </c>
      <c r="BM203" s="142" t="s">
        <v>1249</v>
      </c>
    </row>
    <row r="204" spans="2:65" s="11" customFormat="1" ht="22.95" customHeight="1" x14ac:dyDescent="0.25">
      <c r="B204" s="119"/>
      <c r="D204" s="120" t="s">
        <v>75</v>
      </c>
      <c r="E204" s="129" t="s">
        <v>1961</v>
      </c>
      <c r="F204" s="129" t="s">
        <v>1453</v>
      </c>
      <c r="I204" s="122"/>
      <c r="J204" s="130">
        <f>BK204</f>
        <v>0</v>
      </c>
      <c r="L204" s="119"/>
      <c r="M204" s="124"/>
      <c r="P204" s="125">
        <f>P205</f>
        <v>0</v>
      </c>
      <c r="R204" s="125">
        <f>R205</f>
        <v>0</v>
      </c>
      <c r="T204" s="126">
        <f>T205</f>
        <v>0</v>
      </c>
      <c r="AR204" s="120" t="s">
        <v>85</v>
      </c>
      <c r="AT204" s="127" t="s">
        <v>75</v>
      </c>
      <c r="AU204" s="127" t="s">
        <v>83</v>
      </c>
      <c r="AY204" s="120" t="s">
        <v>159</v>
      </c>
      <c r="BK204" s="128">
        <f>BK205</f>
        <v>0</v>
      </c>
    </row>
    <row r="205" spans="2:65" s="1" customFormat="1" ht="16.5" customHeight="1" x14ac:dyDescent="0.2">
      <c r="B205" s="32"/>
      <c r="C205" s="131" t="s">
        <v>768</v>
      </c>
      <c r="D205" s="131" t="s">
        <v>161</v>
      </c>
      <c r="E205" s="132" t="s">
        <v>1962</v>
      </c>
      <c r="F205" s="133" t="s">
        <v>1963</v>
      </c>
      <c r="G205" s="134" t="s">
        <v>494</v>
      </c>
      <c r="H205" s="135">
        <v>1</v>
      </c>
      <c r="I205" s="136"/>
      <c r="J205" s="137">
        <f>ROUND(I205*H205,2)</f>
        <v>0</v>
      </c>
      <c r="K205" s="133" t="s">
        <v>19</v>
      </c>
      <c r="L205" s="32"/>
      <c r="M205" s="180" t="s">
        <v>19</v>
      </c>
      <c r="N205" s="181" t="s">
        <v>47</v>
      </c>
      <c r="O205" s="182"/>
      <c r="P205" s="183">
        <f>O205*H205</f>
        <v>0</v>
      </c>
      <c r="Q205" s="183">
        <v>0</v>
      </c>
      <c r="R205" s="183">
        <f>Q205*H205</f>
        <v>0</v>
      </c>
      <c r="S205" s="183">
        <v>0</v>
      </c>
      <c r="T205" s="184">
        <f>S205*H205</f>
        <v>0</v>
      </c>
      <c r="AR205" s="142" t="s">
        <v>261</v>
      </c>
      <c r="AT205" s="142" t="s">
        <v>161</v>
      </c>
      <c r="AU205" s="142" t="s">
        <v>85</v>
      </c>
      <c r="AY205" s="17" t="s">
        <v>159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7" t="s">
        <v>83</v>
      </c>
      <c r="BK205" s="143">
        <f>ROUND(I205*H205,2)</f>
        <v>0</v>
      </c>
      <c r="BL205" s="17" t="s">
        <v>261</v>
      </c>
      <c r="BM205" s="142" t="s">
        <v>1964</v>
      </c>
    </row>
    <row r="206" spans="2:65" s="1" customFormat="1" ht="6.9" customHeight="1" x14ac:dyDescent="0.2">
      <c r="B206" s="40"/>
      <c r="C206" s="41"/>
      <c r="D206" s="41"/>
      <c r="E206" s="41"/>
      <c r="F206" s="41"/>
      <c r="G206" s="41"/>
      <c r="H206" s="41"/>
      <c r="I206" s="41"/>
      <c r="J206" s="41"/>
      <c r="K206" s="41"/>
      <c r="L206" s="32"/>
    </row>
  </sheetData>
  <sheetProtection algorithmName="SHA-512" hashValue="mKiq5+Lhidk+30tX2x6o/Ky68gL/TbJ6XF+u55RadQz6Mf5tEU68/3i9jnBRgxdVzqi2d3MYuPncYCoU9s7qkg==" saltValue="b5ySOORfI1SX4Bddj02picmEwWRdkHoNwjJLrky16yFQ5ct1qYhCrgmLs0GZZjzVJBFyibO9IIcTd/tFSLfkHA==" spinCount="100000" sheet="1" objects="1" scenarios="1" formatColumns="0" formatRows="0" autoFilter="0"/>
  <autoFilter ref="C93:K205" xr:uid="{00000000-0009-0000-0000-000004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0"/>
  <sheetViews>
    <sheetView showGridLines="0" tabSelected="1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7" t="s">
        <v>102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" customHeight="1" x14ac:dyDescent="0.2">
      <c r="B4" s="20"/>
      <c r="D4" s="21" t="s">
        <v>112</v>
      </c>
      <c r="L4" s="20"/>
      <c r="M4" s="88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16" t="str">
        <f>'Rekapitulace stavby'!K6</f>
        <v>Archiv městské části Praha 5, Štefánikova 17, 150 00 Praha 5</v>
      </c>
      <c r="F7" s="317"/>
      <c r="G7" s="317"/>
      <c r="H7" s="317"/>
      <c r="L7" s="20"/>
    </row>
    <row r="8" spans="2:46" ht="12" customHeight="1" x14ac:dyDescent="0.2">
      <c r="B8" s="20"/>
      <c r="D8" s="27" t="s">
        <v>113</v>
      </c>
      <c r="L8" s="20"/>
    </row>
    <row r="9" spans="2:46" s="1" customFormat="1" ht="16.5" customHeight="1" x14ac:dyDescent="0.2">
      <c r="B9" s="32"/>
      <c r="E9" s="316" t="s">
        <v>114</v>
      </c>
      <c r="F9" s="315"/>
      <c r="G9" s="315"/>
      <c r="H9" s="315"/>
      <c r="L9" s="32"/>
    </row>
    <row r="10" spans="2:46" s="1" customFormat="1" ht="12" customHeight="1" x14ac:dyDescent="0.2">
      <c r="B10" s="32"/>
      <c r="D10" s="27" t="s">
        <v>115</v>
      </c>
      <c r="L10" s="32"/>
    </row>
    <row r="11" spans="2:46" s="1" customFormat="1" ht="16.5" customHeight="1" x14ac:dyDescent="0.2">
      <c r="B11" s="32"/>
      <c r="E11" s="295" t="s">
        <v>1965</v>
      </c>
      <c r="F11" s="315"/>
      <c r="G11" s="315"/>
      <c r="H11" s="315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8" t="str">
        <f>'Rekapitulace stavby'!AN8</f>
        <v>Vyplň údaj</v>
      </c>
      <c r="L14" s="32"/>
    </row>
    <row r="15" spans="2:46" s="1" customFormat="1" ht="10.95" customHeight="1" x14ac:dyDescent="0.2">
      <c r="B15" s="32"/>
      <c r="L15" s="32"/>
    </row>
    <row r="16" spans="2:46" s="1" customFormat="1" ht="12" customHeight="1" x14ac:dyDescent="0.2">
      <c r="B16" s="32"/>
      <c r="D16" s="27" t="s">
        <v>24</v>
      </c>
      <c r="I16" s="27" t="s">
        <v>25</v>
      </c>
      <c r="J16" s="25" t="s">
        <v>26</v>
      </c>
      <c r="L16" s="32"/>
    </row>
    <row r="17" spans="2:12" s="1" customFormat="1" ht="18" customHeight="1" x14ac:dyDescent="0.2">
      <c r="B17" s="32"/>
      <c r="E17" s="25" t="s">
        <v>27</v>
      </c>
      <c r="I17" s="27" t="s">
        <v>28</v>
      </c>
      <c r="J17" s="25" t="s">
        <v>29</v>
      </c>
      <c r="L17" s="32"/>
    </row>
    <row r="18" spans="2:12" s="1" customFormat="1" ht="6.9" customHeight="1" x14ac:dyDescent="0.2">
      <c r="B18" s="32"/>
      <c r="L18" s="32"/>
    </row>
    <row r="19" spans="2:12" s="1" customFormat="1" ht="12" customHeight="1" x14ac:dyDescent="0.2">
      <c r="B19" s="32"/>
      <c r="D19" s="27" t="s">
        <v>30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8" t="str">
        <f>'Rekapitulace stavby'!E14</f>
        <v>Vyplň údaj</v>
      </c>
      <c r="F20" s="285"/>
      <c r="G20" s="285"/>
      <c r="H20" s="285"/>
      <c r="I20" s="27" t="s">
        <v>28</v>
      </c>
      <c r="J20" s="28" t="str">
        <f>'Rekapitulace stavby'!AN14</f>
        <v>Vyplň údaj</v>
      </c>
      <c r="L20" s="32"/>
    </row>
    <row r="21" spans="2:12" s="1" customFormat="1" ht="6.9" customHeight="1" x14ac:dyDescent="0.2">
      <c r="B21" s="32"/>
      <c r="L21" s="32"/>
    </row>
    <row r="22" spans="2:12" s="1" customFormat="1" ht="12" customHeight="1" x14ac:dyDescent="0.2">
      <c r="B22" s="32"/>
      <c r="D22" s="27" t="s">
        <v>32</v>
      </c>
      <c r="I22" s="27" t="s">
        <v>25</v>
      </c>
      <c r="J22" s="25" t="s">
        <v>33</v>
      </c>
      <c r="L22" s="32"/>
    </row>
    <row r="23" spans="2:12" s="1" customFormat="1" ht="18" customHeight="1" x14ac:dyDescent="0.2">
      <c r="B23" s="32"/>
      <c r="E23" s="25" t="s">
        <v>34</v>
      </c>
      <c r="I23" s="27" t="s">
        <v>28</v>
      </c>
      <c r="J23" s="25" t="s">
        <v>35</v>
      </c>
      <c r="L23" s="32"/>
    </row>
    <row r="24" spans="2:12" s="1" customFormat="1" ht="6.9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25</v>
      </c>
      <c r="J25" s="25" t="s">
        <v>19</v>
      </c>
      <c r="L25" s="32"/>
    </row>
    <row r="26" spans="2:12" s="1" customFormat="1" ht="18" customHeight="1" x14ac:dyDescent="0.2">
      <c r="B26" s="32"/>
      <c r="E26" s="25" t="s">
        <v>1966</v>
      </c>
      <c r="I26" s="27" t="s">
        <v>28</v>
      </c>
      <c r="J26" s="25" t="s">
        <v>19</v>
      </c>
      <c r="L26" s="32"/>
    </row>
    <row r="27" spans="2:12" s="1" customFormat="1" ht="6.9" customHeight="1" x14ac:dyDescent="0.2">
      <c r="B27" s="32"/>
      <c r="L27" s="32"/>
    </row>
    <row r="28" spans="2:12" s="1" customFormat="1" ht="12" customHeight="1" x14ac:dyDescent="0.2">
      <c r="B28" s="32"/>
      <c r="D28" s="27" t="s">
        <v>40</v>
      </c>
      <c r="L28" s="32"/>
    </row>
    <row r="29" spans="2:12" s="7" customFormat="1" ht="16.5" customHeight="1" x14ac:dyDescent="0.2">
      <c r="B29" s="89"/>
      <c r="E29" s="289" t="s">
        <v>19</v>
      </c>
      <c r="F29" s="289"/>
      <c r="G29" s="289"/>
      <c r="H29" s="289"/>
      <c r="L29" s="89"/>
    </row>
    <row r="30" spans="2:12" s="1" customFormat="1" ht="6.9" customHeight="1" x14ac:dyDescent="0.2">
      <c r="B30" s="32"/>
      <c r="L30" s="32"/>
    </row>
    <row r="31" spans="2:12" s="1" customFormat="1" ht="6.9" customHeight="1" x14ac:dyDescent="0.2">
      <c r="B31" s="32"/>
      <c r="D31" s="49"/>
      <c r="E31" s="49"/>
      <c r="F31" s="49"/>
      <c r="G31" s="49"/>
      <c r="H31" s="49"/>
      <c r="I31" s="49"/>
      <c r="J31" s="49"/>
      <c r="K31" s="49"/>
      <c r="L31" s="32"/>
    </row>
    <row r="32" spans="2:12" s="1" customFormat="1" ht="25.35" customHeight="1" x14ac:dyDescent="0.2">
      <c r="B32" s="32"/>
      <c r="D32" s="90" t="s">
        <v>42</v>
      </c>
      <c r="J32" s="61">
        <f>ROUND(J90, 2)</f>
        <v>0</v>
      </c>
      <c r="L32" s="32"/>
    </row>
    <row r="33" spans="2:12" s="1" customFormat="1" ht="6.9" customHeight="1" x14ac:dyDescent="0.2">
      <c r="B33" s="32"/>
      <c r="D33" s="49"/>
      <c r="E33" s="49"/>
      <c r="F33" s="49"/>
      <c r="G33" s="49"/>
      <c r="H33" s="49"/>
      <c r="I33" s="49"/>
      <c r="J33" s="49"/>
      <c r="K33" s="49"/>
      <c r="L33" s="32"/>
    </row>
    <row r="34" spans="2:12" s="1" customFormat="1" ht="14.4" customHeight="1" x14ac:dyDescent="0.2">
      <c r="B34" s="32"/>
      <c r="F34" s="91" t="s">
        <v>44</v>
      </c>
      <c r="I34" s="91" t="s">
        <v>43</v>
      </c>
      <c r="J34" s="91" t="s">
        <v>45</v>
      </c>
      <c r="L34" s="32"/>
    </row>
    <row r="35" spans="2:12" s="1" customFormat="1" ht="14.4" customHeight="1" x14ac:dyDescent="0.2">
      <c r="B35" s="32"/>
      <c r="D35" s="92" t="s">
        <v>46</v>
      </c>
      <c r="E35" s="27" t="s">
        <v>47</v>
      </c>
      <c r="F35" s="81">
        <f>ROUND((SUM(BE90:BE119)),  2)</f>
        <v>0</v>
      </c>
      <c r="I35" s="93">
        <v>0.21</v>
      </c>
      <c r="J35" s="81">
        <f>ROUND(((SUM(BE90:BE119))*I35),  2)</f>
        <v>0</v>
      </c>
      <c r="L35" s="32"/>
    </row>
    <row r="36" spans="2:12" s="1" customFormat="1" ht="14.4" customHeight="1" x14ac:dyDescent="0.2">
      <c r="B36" s="32"/>
      <c r="E36" s="27" t="s">
        <v>48</v>
      </c>
      <c r="F36" s="81">
        <f>ROUND((SUM(BF90:BF119)),  2)</f>
        <v>0</v>
      </c>
      <c r="I36" s="93">
        <v>0.15</v>
      </c>
      <c r="J36" s="81">
        <f>ROUND(((SUM(BF90:BF119))*I36),  2)</f>
        <v>0</v>
      </c>
      <c r="L36" s="32"/>
    </row>
    <row r="37" spans="2:12" s="1" customFormat="1" ht="14.4" hidden="1" customHeight="1" x14ac:dyDescent="0.2">
      <c r="B37" s="32"/>
      <c r="E37" s="27" t="s">
        <v>49</v>
      </c>
      <c r="F37" s="81">
        <f>ROUND((SUM(BG90:BG119)),  2)</f>
        <v>0</v>
      </c>
      <c r="I37" s="93">
        <v>0.21</v>
      </c>
      <c r="J37" s="81">
        <f>0</f>
        <v>0</v>
      </c>
      <c r="L37" s="32"/>
    </row>
    <row r="38" spans="2:12" s="1" customFormat="1" ht="14.4" hidden="1" customHeight="1" x14ac:dyDescent="0.2">
      <c r="B38" s="32"/>
      <c r="E38" s="27" t="s">
        <v>50</v>
      </c>
      <c r="F38" s="81">
        <f>ROUND((SUM(BH90:BH119)),  2)</f>
        <v>0</v>
      </c>
      <c r="I38" s="93">
        <v>0.15</v>
      </c>
      <c r="J38" s="81">
        <f>0</f>
        <v>0</v>
      </c>
      <c r="L38" s="32"/>
    </row>
    <row r="39" spans="2:12" s="1" customFormat="1" ht="14.4" hidden="1" customHeight="1" x14ac:dyDescent="0.2">
      <c r="B39" s="32"/>
      <c r="E39" s="27" t="s">
        <v>51</v>
      </c>
      <c r="F39" s="81">
        <f>ROUND((SUM(BI90:BI119)),  2)</f>
        <v>0</v>
      </c>
      <c r="I39" s="93">
        <v>0</v>
      </c>
      <c r="J39" s="81">
        <f>0</f>
        <v>0</v>
      </c>
      <c r="L39" s="32"/>
    </row>
    <row r="40" spans="2:12" s="1" customFormat="1" ht="6.9" customHeight="1" x14ac:dyDescent="0.2">
      <c r="B40" s="32"/>
      <c r="L40" s="32"/>
    </row>
    <row r="41" spans="2:12" s="1" customFormat="1" ht="25.35" customHeight="1" x14ac:dyDescent="0.2">
      <c r="B41" s="32"/>
      <c r="C41" s="94"/>
      <c r="D41" s="95" t="s">
        <v>52</v>
      </c>
      <c r="E41" s="52"/>
      <c r="F41" s="52"/>
      <c r="G41" s="96" t="s">
        <v>53</v>
      </c>
      <c r="H41" s="97" t="s">
        <v>54</v>
      </c>
      <c r="I41" s="52"/>
      <c r="J41" s="98">
        <f>SUM(J32:J39)</f>
        <v>0</v>
      </c>
      <c r="K41" s="99"/>
      <c r="L41" s="32"/>
    </row>
    <row r="42" spans="2:12" s="1" customFormat="1" ht="14.4" customHeight="1" x14ac:dyDescent="0.2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2"/>
    </row>
    <row r="46" spans="2:12" s="1" customFormat="1" ht="6.9" customHeight="1" x14ac:dyDescent="0.2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2"/>
    </row>
    <row r="47" spans="2:12" s="1" customFormat="1" ht="24.9" customHeight="1" x14ac:dyDescent="0.2">
      <c r="B47" s="32"/>
      <c r="C47" s="21" t="s">
        <v>117</v>
      </c>
      <c r="L47" s="32"/>
    </row>
    <row r="48" spans="2:12" s="1" customFormat="1" ht="6.9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16" t="str">
        <f>E7</f>
        <v>Archiv městské části Praha 5, Štefánikova 17, 150 00 Praha 5</v>
      </c>
      <c r="F50" s="317"/>
      <c r="G50" s="317"/>
      <c r="H50" s="317"/>
      <c r="L50" s="32"/>
    </row>
    <row r="51" spans="2:47" ht="12" customHeight="1" x14ac:dyDescent="0.2">
      <c r="B51" s="20"/>
      <c r="C51" s="27" t="s">
        <v>113</v>
      </c>
      <c r="L51" s="20"/>
    </row>
    <row r="52" spans="2:47" s="1" customFormat="1" ht="16.5" customHeight="1" x14ac:dyDescent="0.2">
      <c r="B52" s="32"/>
      <c r="E52" s="316" t="s">
        <v>114</v>
      </c>
      <c r="F52" s="315"/>
      <c r="G52" s="315"/>
      <c r="H52" s="315"/>
      <c r="L52" s="32"/>
    </row>
    <row r="53" spans="2:47" s="1" customFormat="1" ht="12" customHeight="1" x14ac:dyDescent="0.2">
      <c r="B53" s="32"/>
      <c r="C53" s="27" t="s">
        <v>115</v>
      </c>
      <c r="L53" s="32"/>
    </row>
    <row r="54" spans="2:47" s="1" customFormat="1" ht="16.5" customHeight="1" x14ac:dyDescent="0.2">
      <c r="B54" s="32"/>
      <c r="E54" s="295" t="str">
        <f>E11</f>
        <v>1-D.1.4.4 - Ústřední vytápění</v>
      </c>
      <c r="F54" s="315"/>
      <c r="G54" s="315"/>
      <c r="H54" s="315"/>
      <c r="L54" s="32"/>
    </row>
    <row r="55" spans="2:47" s="1" customFormat="1" ht="6.9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Praha</v>
      </c>
      <c r="I56" s="27" t="s">
        <v>23</v>
      </c>
      <c r="J56" s="48" t="str">
        <f>IF(J14="","",J14)</f>
        <v>Vyplň údaj</v>
      </c>
      <c r="L56" s="32"/>
    </row>
    <row r="57" spans="2:47" s="1" customFormat="1" ht="6.9" customHeight="1" x14ac:dyDescent="0.2">
      <c r="B57" s="32"/>
      <c r="L57" s="32"/>
    </row>
    <row r="58" spans="2:47" s="1" customFormat="1" ht="52.8" x14ac:dyDescent="0.2">
      <c r="B58" s="32"/>
      <c r="C58" s="27" t="s">
        <v>24</v>
      </c>
      <c r="F58" s="25" t="str">
        <f>E17</f>
        <v>MČ Praha 5, náměstí 14. října 1381/4,15022 Praha 5</v>
      </c>
      <c r="I58" s="27" t="s">
        <v>32</v>
      </c>
      <c r="J58" s="30" t="str">
        <f>E23</f>
        <v>kcarch s.r.o,Thámova 221/7,186 00 Praha 8 - Karlín</v>
      </c>
      <c r="L58" s="32"/>
    </row>
    <row r="59" spans="2:47" s="1" customFormat="1" ht="25.65" customHeight="1" x14ac:dyDescent="0.2">
      <c r="B59" s="32"/>
      <c r="C59" s="27" t="s">
        <v>30</v>
      </c>
      <c r="F59" s="25" t="str">
        <f>IF(E20="","",E20)</f>
        <v>Vyplň údaj</v>
      </c>
      <c r="I59" s="27" t="s">
        <v>37</v>
      </c>
      <c r="J59" s="30" t="str">
        <f>E26</f>
        <v>Ing. arch. Václav Kolínský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100" t="s">
        <v>118</v>
      </c>
      <c r="D61" s="94"/>
      <c r="E61" s="94"/>
      <c r="F61" s="94"/>
      <c r="G61" s="94"/>
      <c r="H61" s="94"/>
      <c r="I61" s="94"/>
      <c r="J61" s="101" t="s">
        <v>119</v>
      </c>
      <c r="K61" s="94"/>
      <c r="L61" s="32"/>
    </row>
    <row r="62" spans="2:47" s="1" customFormat="1" ht="10.35" customHeight="1" x14ac:dyDescent="0.2">
      <c r="B62" s="32"/>
      <c r="L62" s="32"/>
    </row>
    <row r="63" spans="2:47" s="1" customFormat="1" ht="22.95" customHeight="1" x14ac:dyDescent="0.2">
      <c r="B63" s="32"/>
      <c r="C63" s="102" t="s">
        <v>74</v>
      </c>
      <c r="J63" s="61">
        <f>J90</f>
        <v>0</v>
      </c>
      <c r="L63" s="32"/>
      <c r="AU63" s="17" t="s">
        <v>120</v>
      </c>
    </row>
    <row r="64" spans="2:47" s="8" customFormat="1" ht="24.9" customHeight="1" x14ac:dyDescent="0.2">
      <c r="B64" s="103"/>
      <c r="D64" s="104" t="s">
        <v>131</v>
      </c>
      <c r="E64" s="105"/>
      <c r="F64" s="105"/>
      <c r="G64" s="105"/>
      <c r="H64" s="105"/>
      <c r="I64" s="105"/>
      <c r="J64" s="106">
        <f>J91</f>
        <v>0</v>
      </c>
      <c r="L64" s="103"/>
    </row>
    <row r="65" spans="2:12" s="9" customFormat="1" ht="19.95" customHeight="1" x14ac:dyDescent="0.2">
      <c r="B65" s="107"/>
      <c r="D65" s="108" t="s">
        <v>1967</v>
      </c>
      <c r="E65" s="109"/>
      <c r="F65" s="109"/>
      <c r="G65" s="109"/>
      <c r="H65" s="109"/>
      <c r="I65" s="109"/>
      <c r="J65" s="110">
        <f>J92</f>
        <v>0</v>
      </c>
      <c r="L65" s="107"/>
    </row>
    <row r="66" spans="2:12" s="9" customFormat="1" ht="19.95" customHeight="1" x14ac:dyDescent="0.2">
      <c r="B66" s="107"/>
      <c r="D66" s="108" t="s">
        <v>1968</v>
      </c>
      <c r="E66" s="109"/>
      <c r="F66" s="109"/>
      <c r="G66" s="109"/>
      <c r="H66" s="109"/>
      <c r="I66" s="109"/>
      <c r="J66" s="110">
        <f>J103</f>
        <v>0</v>
      </c>
      <c r="L66" s="107"/>
    </row>
    <row r="67" spans="2:12" s="9" customFormat="1" ht="19.95" customHeight="1" x14ac:dyDescent="0.2">
      <c r="B67" s="107"/>
      <c r="D67" s="108" t="s">
        <v>1969</v>
      </c>
      <c r="E67" s="109"/>
      <c r="F67" s="109"/>
      <c r="G67" s="109"/>
      <c r="H67" s="109"/>
      <c r="I67" s="109"/>
      <c r="J67" s="110">
        <f>J109</f>
        <v>0</v>
      </c>
      <c r="L67" s="107"/>
    </row>
    <row r="68" spans="2:12" s="8" customFormat="1" ht="24.9" customHeight="1" x14ac:dyDescent="0.2">
      <c r="B68" s="103"/>
      <c r="D68" s="104" t="s">
        <v>142</v>
      </c>
      <c r="E68" s="105"/>
      <c r="F68" s="105"/>
      <c r="G68" s="105"/>
      <c r="H68" s="105"/>
      <c r="I68" s="105"/>
      <c r="J68" s="106">
        <f>J113</f>
        <v>0</v>
      </c>
      <c r="L68" s="103"/>
    </row>
    <row r="69" spans="2:12" s="1" customFormat="1" ht="21.75" customHeight="1" x14ac:dyDescent="0.2">
      <c r="B69" s="32"/>
      <c r="L69" s="32"/>
    </row>
    <row r="70" spans="2:12" s="1" customFormat="1" ht="6.9" customHeight="1" x14ac:dyDescent="0.2"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32"/>
    </row>
    <row r="74" spans="2:12" s="1" customFormat="1" ht="6.9" customHeight="1" x14ac:dyDescent="0.2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2"/>
    </row>
    <row r="75" spans="2:12" s="1" customFormat="1" ht="24.9" customHeight="1" x14ac:dyDescent="0.2">
      <c r="B75" s="32"/>
      <c r="C75" s="21" t="s">
        <v>144</v>
      </c>
      <c r="L75" s="32"/>
    </row>
    <row r="76" spans="2:12" s="1" customFormat="1" ht="6.9" customHeight="1" x14ac:dyDescent="0.2">
      <c r="B76" s="32"/>
      <c r="L76" s="32"/>
    </row>
    <row r="77" spans="2:12" s="1" customFormat="1" ht="12" customHeight="1" x14ac:dyDescent="0.2">
      <c r="B77" s="32"/>
      <c r="C77" s="27" t="s">
        <v>16</v>
      </c>
      <c r="L77" s="32"/>
    </row>
    <row r="78" spans="2:12" s="1" customFormat="1" ht="16.5" customHeight="1" x14ac:dyDescent="0.2">
      <c r="B78" s="32"/>
      <c r="E78" s="316" t="str">
        <f>E7</f>
        <v>Archiv městské části Praha 5, Štefánikova 17, 150 00 Praha 5</v>
      </c>
      <c r="F78" s="317"/>
      <c r="G78" s="317"/>
      <c r="H78" s="317"/>
      <c r="L78" s="32"/>
    </row>
    <row r="79" spans="2:12" ht="12" customHeight="1" x14ac:dyDescent="0.2">
      <c r="B79" s="20"/>
      <c r="C79" s="27" t="s">
        <v>113</v>
      </c>
      <c r="L79" s="20"/>
    </row>
    <row r="80" spans="2:12" s="1" customFormat="1" ht="16.5" customHeight="1" x14ac:dyDescent="0.2">
      <c r="B80" s="32"/>
      <c r="E80" s="316" t="s">
        <v>114</v>
      </c>
      <c r="F80" s="315"/>
      <c r="G80" s="315"/>
      <c r="H80" s="315"/>
      <c r="L80" s="32"/>
    </row>
    <row r="81" spans="2:65" s="1" customFormat="1" ht="12" customHeight="1" x14ac:dyDescent="0.2">
      <c r="B81" s="32"/>
      <c r="C81" s="27" t="s">
        <v>115</v>
      </c>
      <c r="L81" s="32"/>
    </row>
    <row r="82" spans="2:65" s="1" customFormat="1" ht="16.5" customHeight="1" x14ac:dyDescent="0.2">
      <c r="B82" s="32"/>
      <c r="E82" s="295" t="str">
        <f>E11</f>
        <v>1-D.1.4.4 - Ústřední vytápění</v>
      </c>
      <c r="F82" s="315"/>
      <c r="G82" s="315"/>
      <c r="H82" s="315"/>
      <c r="L82" s="32"/>
    </row>
    <row r="83" spans="2:65" s="1" customFormat="1" ht="6.9" customHeight="1" x14ac:dyDescent="0.2">
      <c r="B83" s="32"/>
      <c r="L83" s="32"/>
    </row>
    <row r="84" spans="2:65" s="1" customFormat="1" ht="12" customHeight="1" x14ac:dyDescent="0.2">
      <c r="B84" s="32"/>
      <c r="C84" s="27" t="s">
        <v>21</v>
      </c>
      <c r="F84" s="25" t="str">
        <f>F14</f>
        <v>Praha</v>
      </c>
      <c r="I84" s="27" t="s">
        <v>23</v>
      </c>
      <c r="J84" s="48" t="str">
        <f>IF(J14="","",J14)</f>
        <v>Vyplň údaj</v>
      </c>
      <c r="L84" s="32"/>
    </row>
    <row r="85" spans="2:65" s="1" customFormat="1" ht="6.9" customHeight="1" x14ac:dyDescent="0.2">
      <c r="B85" s="32"/>
      <c r="L85" s="32"/>
    </row>
    <row r="86" spans="2:65" s="1" customFormat="1" ht="52.8" x14ac:dyDescent="0.2">
      <c r="B86" s="32"/>
      <c r="C86" s="27" t="s">
        <v>24</v>
      </c>
      <c r="F86" s="25" t="str">
        <f>E17</f>
        <v>MČ Praha 5, náměstí 14. října 1381/4,15022 Praha 5</v>
      </c>
      <c r="I86" s="27" t="s">
        <v>32</v>
      </c>
      <c r="J86" s="30" t="str">
        <f>E23</f>
        <v>kcarch s.r.o,Thámova 221/7,186 00 Praha 8 - Karlín</v>
      </c>
      <c r="L86" s="32"/>
    </row>
    <row r="87" spans="2:65" s="1" customFormat="1" ht="25.65" customHeight="1" x14ac:dyDescent="0.2">
      <c r="B87" s="32"/>
      <c r="C87" s="27" t="s">
        <v>30</v>
      </c>
      <c r="F87" s="25" t="str">
        <f>IF(E20="","",E20)</f>
        <v>Vyplň údaj</v>
      </c>
      <c r="I87" s="27" t="s">
        <v>37</v>
      </c>
      <c r="J87" s="30" t="str">
        <f>E26</f>
        <v>Ing. arch. Václav Kolínský</v>
      </c>
      <c r="L87" s="32"/>
    </row>
    <row r="88" spans="2:65" s="1" customFormat="1" ht="10.35" customHeight="1" x14ac:dyDescent="0.2">
      <c r="B88" s="32"/>
      <c r="L88" s="32"/>
    </row>
    <row r="89" spans="2:65" s="10" customFormat="1" ht="29.25" customHeight="1" x14ac:dyDescent="0.2">
      <c r="B89" s="111"/>
      <c r="C89" s="112" t="s">
        <v>145</v>
      </c>
      <c r="D89" s="113" t="s">
        <v>61</v>
      </c>
      <c r="E89" s="113" t="s">
        <v>57</v>
      </c>
      <c r="F89" s="113" t="s">
        <v>58</v>
      </c>
      <c r="G89" s="113" t="s">
        <v>146</v>
      </c>
      <c r="H89" s="113" t="s">
        <v>147</v>
      </c>
      <c r="I89" s="113" t="s">
        <v>148</v>
      </c>
      <c r="J89" s="113" t="s">
        <v>119</v>
      </c>
      <c r="K89" s="114" t="s">
        <v>149</v>
      </c>
      <c r="L89" s="111"/>
      <c r="M89" s="54" t="s">
        <v>19</v>
      </c>
      <c r="N89" s="55" t="s">
        <v>46</v>
      </c>
      <c r="O89" s="55" t="s">
        <v>150</v>
      </c>
      <c r="P89" s="55" t="s">
        <v>151</v>
      </c>
      <c r="Q89" s="55" t="s">
        <v>152</v>
      </c>
      <c r="R89" s="55" t="s">
        <v>153</v>
      </c>
      <c r="S89" s="55" t="s">
        <v>154</v>
      </c>
      <c r="T89" s="56" t="s">
        <v>155</v>
      </c>
    </row>
    <row r="90" spans="2:65" s="1" customFormat="1" ht="22.95" customHeight="1" x14ac:dyDescent="0.3">
      <c r="B90" s="32"/>
      <c r="C90" s="59" t="s">
        <v>156</v>
      </c>
      <c r="J90" s="115">
        <f>BK90</f>
        <v>0</v>
      </c>
      <c r="L90" s="32"/>
      <c r="M90" s="57"/>
      <c r="N90" s="49"/>
      <c r="O90" s="49"/>
      <c r="P90" s="116">
        <f>P91+P113</f>
        <v>0</v>
      </c>
      <c r="Q90" s="49"/>
      <c r="R90" s="116">
        <f>R91+R113</f>
        <v>0</v>
      </c>
      <c r="S90" s="49"/>
      <c r="T90" s="117">
        <f>T91+T113</f>
        <v>0</v>
      </c>
      <c r="AT90" s="17" t="s">
        <v>75</v>
      </c>
      <c r="AU90" s="17" t="s">
        <v>120</v>
      </c>
      <c r="BK90" s="118">
        <f>BK91+BK113</f>
        <v>0</v>
      </c>
    </row>
    <row r="91" spans="2:65" s="11" customFormat="1" ht="25.95" customHeight="1" x14ac:dyDescent="0.25">
      <c r="B91" s="119"/>
      <c r="D91" s="120" t="s">
        <v>75</v>
      </c>
      <c r="E91" s="121" t="s">
        <v>854</v>
      </c>
      <c r="F91" s="121" t="s">
        <v>855</v>
      </c>
      <c r="I91" s="122"/>
      <c r="J91" s="123">
        <f>BK91</f>
        <v>0</v>
      </c>
      <c r="L91" s="119"/>
      <c r="M91" s="124"/>
      <c r="P91" s="125">
        <f>P92+P103+P109</f>
        <v>0</v>
      </c>
      <c r="R91" s="125">
        <f>R92+R103+R109</f>
        <v>0</v>
      </c>
      <c r="T91" s="126">
        <f>T92+T103+T109</f>
        <v>0</v>
      </c>
      <c r="AR91" s="120" t="s">
        <v>85</v>
      </c>
      <c r="AT91" s="127" t="s">
        <v>75</v>
      </c>
      <c r="AU91" s="127" t="s">
        <v>76</v>
      </c>
      <c r="AY91" s="120" t="s">
        <v>159</v>
      </c>
      <c r="BK91" s="128">
        <f>BK92+BK103+BK109</f>
        <v>0</v>
      </c>
    </row>
    <row r="92" spans="2:65" s="11" customFormat="1" ht="22.95" customHeight="1" x14ac:dyDescent="0.25">
      <c r="B92" s="119"/>
      <c r="D92" s="120" t="s">
        <v>75</v>
      </c>
      <c r="E92" s="129" t="s">
        <v>1970</v>
      </c>
      <c r="F92" s="129" t="s">
        <v>1971</v>
      </c>
      <c r="I92" s="122"/>
      <c r="J92" s="130">
        <f>BK92</f>
        <v>0</v>
      </c>
      <c r="L92" s="119"/>
      <c r="M92" s="124"/>
      <c r="P92" s="125">
        <f>SUM(P93:P102)</f>
        <v>0</v>
      </c>
      <c r="R92" s="125">
        <f>SUM(R93:R102)</f>
        <v>0</v>
      </c>
      <c r="T92" s="126">
        <f>SUM(T93:T102)</f>
        <v>0</v>
      </c>
      <c r="AR92" s="120" t="s">
        <v>85</v>
      </c>
      <c r="AT92" s="127" t="s">
        <v>75</v>
      </c>
      <c r="AU92" s="127" t="s">
        <v>83</v>
      </c>
      <c r="AY92" s="120" t="s">
        <v>159</v>
      </c>
      <c r="BK92" s="128">
        <f>SUM(BK93:BK102)</f>
        <v>0</v>
      </c>
    </row>
    <row r="93" spans="2:65" s="1" customFormat="1" ht="16.5" customHeight="1" x14ac:dyDescent="0.2">
      <c r="B93" s="32"/>
      <c r="C93" s="131" t="s">
        <v>83</v>
      </c>
      <c r="D93" s="131" t="s">
        <v>161</v>
      </c>
      <c r="E93" s="132" t="s">
        <v>1972</v>
      </c>
      <c r="F93" s="133" t="s">
        <v>1973</v>
      </c>
      <c r="G93" s="134" t="s">
        <v>384</v>
      </c>
      <c r="H93" s="135">
        <v>30</v>
      </c>
      <c r="I93" s="136"/>
      <c r="J93" s="137">
        <f t="shared" ref="J93:J101" si="0">ROUND(I93*H93,2)</f>
        <v>0</v>
      </c>
      <c r="K93" s="133" t="s">
        <v>19</v>
      </c>
      <c r="L93" s="32"/>
      <c r="M93" s="138" t="s">
        <v>19</v>
      </c>
      <c r="N93" s="139" t="s">
        <v>47</v>
      </c>
      <c r="P93" s="140">
        <f t="shared" ref="P93:P101" si="1">O93*H93</f>
        <v>0</v>
      </c>
      <c r="Q93" s="140">
        <v>0</v>
      </c>
      <c r="R93" s="140">
        <f t="shared" ref="R93:R101" si="2">Q93*H93</f>
        <v>0</v>
      </c>
      <c r="S93" s="140">
        <v>0</v>
      </c>
      <c r="T93" s="141">
        <f t="shared" ref="T93:T101" si="3">S93*H93</f>
        <v>0</v>
      </c>
      <c r="AR93" s="142" t="s">
        <v>261</v>
      </c>
      <c r="AT93" s="142" t="s">
        <v>161</v>
      </c>
      <c r="AU93" s="142" t="s">
        <v>85</v>
      </c>
      <c r="AY93" s="17" t="s">
        <v>159</v>
      </c>
      <c r="BE93" s="143">
        <f t="shared" ref="BE93:BE101" si="4">IF(N93="základní",J93,0)</f>
        <v>0</v>
      </c>
      <c r="BF93" s="143">
        <f t="shared" ref="BF93:BF101" si="5">IF(N93="snížená",J93,0)</f>
        <v>0</v>
      </c>
      <c r="BG93" s="143">
        <f t="shared" ref="BG93:BG101" si="6">IF(N93="zákl. přenesená",J93,0)</f>
        <v>0</v>
      </c>
      <c r="BH93" s="143">
        <f t="shared" ref="BH93:BH101" si="7">IF(N93="sníž. přenesená",J93,0)</f>
        <v>0</v>
      </c>
      <c r="BI93" s="143">
        <f t="shared" ref="BI93:BI101" si="8">IF(N93="nulová",J93,0)</f>
        <v>0</v>
      </c>
      <c r="BJ93" s="17" t="s">
        <v>83</v>
      </c>
      <c r="BK93" s="143">
        <f t="shared" ref="BK93:BK101" si="9">ROUND(I93*H93,2)</f>
        <v>0</v>
      </c>
      <c r="BL93" s="17" t="s">
        <v>261</v>
      </c>
      <c r="BM93" s="142" t="s">
        <v>85</v>
      </c>
    </row>
    <row r="94" spans="2:65" s="1" customFormat="1" ht="16.5" customHeight="1" x14ac:dyDescent="0.2">
      <c r="B94" s="32"/>
      <c r="C94" s="131" t="s">
        <v>85</v>
      </c>
      <c r="D94" s="131" t="s">
        <v>161</v>
      </c>
      <c r="E94" s="132" t="s">
        <v>1974</v>
      </c>
      <c r="F94" s="133" t="s">
        <v>1975</v>
      </c>
      <c r="G94" s="134" t="s">
        <v>345</v>
      </c>
      <c r="H94" s="135">
        <v>6</v>
      </c>
      <c r="I94" s="136"/>
      <c r="J94" s="137">
        <f t="shared" si="0"/>
        <v>0</v>
      </c>
      <c r="K94" s="133" t="s">
        <v>19</v>
      </c>
      <c r="L94" s="32"/>
      <c r="M94" s="138" t="s">
        <v>19</v>
      </c>
      <c r="N94" s="139" t="s">
        <v>47</v>
      </c>
      <c r="P94" s="140">
        <f t="shared" si="1"/>
        <v>0</v>
      </c>
      <c r="Q94" s="140">
        <v>0</v>
      </c>
      <c r="R94" s="140">
        <f t="shared" si="2"/>
        <v>0</v>
      </c>
      <c r="S94" s="140">
        <v>0</v>
      </c>
      <c r="T94" s="141">
        <f t="shared" si="3"/>
        <v>0</v>
      </c>
      <c r="AR94" s="142" t="s">
        <v>261</v>
      </c>
      <c r="AT94" s="142" t="s">
        <v>161</v>
      </c>
      <c r="AU94" s="142" t="s">
        <v>85</v>
      </c>
      <c r="AY94" s="17" t="s">
        <v>159</v>
      </c>
      <c r="BE94" s="143">
        <f t="shared" si="4"/>
        <v>0</v>
      </c>
      <c r="BF94" s="143">
        <f t="shared" si="5"/>
        <v>0</v>
      </c>
      <c r="BG94" s="143">
        <f t="shared" si="6"/>
        <v>0</v>
      </c>
      <c r="BH94" s="143">
        <f t="shared" si="7"/>
        <v>0</v>
      </c>
      <c r="BI94" s="143">
        <f t="shared" si="8"/>
        <v>0</v>
      </c>
      <c r="BJ94" s="17" t="s">
        <v>83</v>
      </c>
      <c r="BK94" s="143">
        <f t="shared" si="9"/>
        <v>0</v>
      </c>
      <c r="BL94" s="17" t="s">
        <v>261</v>
      </c>
      <c r="BM94" s="142" t="s">
        <v>166</v>
      </c>
    </row>
    <row r="95" spans="2:65" s="1" customFormat="1" ht="16.5" customHeight="1" x14ac:dyDescent="0.2">
      <c r="B95" s="32"/>
      <c r="C95" s="131" t="s">
        <v>180</v>
      </c>
      <c r="D95" s="131" t="s">
        <v>161</v>
      </c>
      <c r="E95" s="132" t="s">
        <v>1976</v>
      </c>
      <c r="F95" s="133" t="s">
        <v>1977</v>
      </c>
      <c r="G95" s="134" t="s">
        <v>345</v>
      </c>
      <c r="H95" s="135">
        <v>4</v>
      </c>
      <c r="I95" s="136"/>
      <c r="J95" s="137">
        <f t="shared" si="0"/>
        <v>0</v>
      </c>
      <c r="K95" s="133" t="s">
        <v>19</v>
      </c>
      <c r="L95" s="32"/>
      <c r="M95" s="138" t="s">
        <v>19</v>
      </c>
      <c r="N95" s="139" t="s">
        <v>47</v>
      </c>
      <c r="P95" s="140">
        <f t="shared" si="1"/>
        <v>0</v>
      </c>
      <c r="Q95" s="140">
        <v>0</v>
      </c>
      <c r="R95" s="140">
        <f t="shared" si="2"/>
        <v>0</v>
      </c>
      <c r="S95" s="140">
        <v>0</v>
      </c>
      <c r="T95" s="141">
        <f t="shared" si="3"/>
        <v>0</v>
      </c>
      <c r="AR95" s="142" t="s">
        <v>261</v>
      </c>
      <c r="AT95" s="142" t="s">
        <v>161</v>
      </c>
      <c r="AU95" s="142" t="s">
        <v>85</v>
      </c>
      <c r="AY95" s="17" t="s">
        <v>159</v>
      </c>
      <c r="BE95" s="143">
        <f t="shared" si="4"/>
        <v>0</v>
      </c>
      <c r="BF95" s="143">
        <f t="shared" si="5"/>
        <v>0</v>
      </c>
      <c r="BG95" s="143">
        <f t="shared" si="6"/>
        <v>0</v>
      </c>
      <c r="BH95" s="143">
        <f t="shared" si="7"/>
        <v>0</v>
      </c>
      <c r="BI95" s="143">
        <f t="shared" si="8"/>
        <v>0</v>
      </c>
      <c r="BJ95" s="17" t="s">
        <v>83</v>
      </c>
      <c r="BK95" s="143">
        <f t="shared" si="9"/>
        <v>0</v>
      </c>
      <c r="BL95" s="17" t="s">
        <v>261</v>
      </c>
      <c r="BM95" s="142" t="s">
        <v>196</v>
      </c>
    </row>
    <row r="96" spans="2:65" s="1" customFormat="1" ht="21.75" customHeight="1" x14ac:dyDescent="0.2">
      <c r="B96" s="32"/>
      <c r="C96" s="131" t="s">
        <v>166</v>
      </c>
      <c r="D96" s="131" t="s">
        <v>161</v>
      </c>
      <c r="E96" s="132" t="s">
        <v>1978</v>
      </c>
      <c r="F96" s="133" t="s">
        <v>1979</v>
      </c>
      <c r="G96" s="134" t="s">
        <v>384</v>
      </c>
      <c r="H96" s="135">
        <v>8</v>
      </c>
      <c r="I96" s="136"/>
      <c r="J96" s="137">
        <f t="shared" si="0"/>
        <v>0</v>
      </c>
      <c r="K96" s="133" t="s">
        <v>19</v>
      </c>
      <c r="L96" s="32"/>
      <c r="M96" s="138" t="s">
        <v>19</v>
      </c>
      <c r="N96" s="139" t="s">
        <v>47</v>
      </c>
      <c r="P96" s="140">
        <f t="shared" si="1"/>
        <v>0</v>
      </c>
      <c r="Q96" s="140">
        <v>0</v>
      </c>
      <c r="R96" s="140">
        <f t="shared" si="2"/>
        <v>0</v>
      </c>
      <c r="S96" s="140">
        <v>0</v>
      </c>
      <c r="T96" s="141">
        <f t="shared" si="3"/>
        <v>0</v>
      </c>
      <c r="AR96" s="142" t="s">
        <v>261</v>
      </c>
      <c r="AT96" s="142" t="s">
        <v>161</v>
      </c>
      <c r="AU96" s="142" t="s">
        <v>85</v>
      </c>
      <c r="AY96" s="17" t="s">
        <v>159</v>
      </c>
      <c r="BE96" s="143">
        <f t="shared" si="4"/>
        <v>0</v>
      </c>
      <c r="BF96" s="143">
        <f t="shared" si="5"/>
        <v>0</v>
      </c>
      <c r="BG96" s="143">
        <f t="shared" si="6"/>
        <v>0</v>
      </c>
      <c r="BH96" s="143">
        <f t="shared" si="7"/>
        <v>0</v>
      </c>
      <c r="BI96" s="143">
        <f t="shared" si="8"/>
        <v>0</v>
      </c>
      <c r="BJ96" s="17" t="s">
        <v>83</v>
      </c>
      <c r="BK96" s="143">
        <f t="shared" si="9"/>
        <v>0</v>
      </c>
      <c r="BL96" s="17" t="s">
        <v>261</v>
      </c>
      <c r="BM96" s="142" t="s">
        <v>207</v>
      </c>
    </row>
    <row r="97" spans="2:65" s="1" customFormat="1" ht="21.75" customHeight="1" x14ac:dyDescent="0.2">
      <c r="B97" s="32"/>
      <c r="C97" s="131" t="s">
        <v>191</v>
      </c>
      <c r="D97" s="131" t="s">
        <v>161</v>
      </c>
      <c r="E97" s="132" t="s">
        <v>1980</v>
      </c>
      <c r="F97" s="133" t="s">
        <v>1981</v>
      </c>
      <c r="G97" s="134" t="s">
        <v>384</v>
      </c>
      <c r="H97" s="135">
        <v>12</v>
      </c>
      <c r="I97" s="136"/>
      <c r="J97" s="137">
        <f t="shared" si="0"/>
        <v>0</v>
      </c>
      <c r="K97" s="133" t="s">
        <v>19</v>
      </c>
      <c r="L97" s="32"/>
      <c r="M97" s="138" t="s">
        <v>19</v>
      </c>
      <c r="N97" s="139" t="s">
        <v>47</v>
      </c>
      <c r="P97" s="140">
        <f t="shared" si="1"/>
        <v>0</v>
      </c>
      <c r="Q97" s="140">
        <v>0</v>
      </c>
      <c r="R97" s="140">
        <f t="shared" si="2"/>
        <v>0</v>
      </c>
      <c r="S97" s="140">
        <v>0</v>
      </c>
      <c r="T97" s="141">
        <f t="shared" si="3"/>
        <v>0</v>
      </c>
      <c r="AR97" s="142" t="s">
        <v>261</v>
      </c>
      <c r="AT97" s="142" t="s">
        <v>161</v>
      </c>
      <c r="AU97" s="142" t="s">
        <v>85</v>
      </c>
      <c r="AY97" s="17" t="s">
        <v>159</v>
      </c>
      <c r="BE97" s="143">
        <f t="shared" si="4"/>
        <v>0</v>
      </c>
      <c r="BF97" s="143">
        <f t="shared" si="5"/>
        <v>0</v>
      </c>
      <c r="BG97" s="143">
        <f t="shared" si="6"/>
        <v>0</v>
      </c>
      <c r="BH97" s="143">
        <f t="shared" si="7"/>
        <v>0</v>
      </c>
      <c r="BI97" s="143">
        <f t="shared" si="8"/>
        <v>0</v>
      </c>
      <c r="BJ97" s="17" t="s">
        <v>83</v>
      </c>
      <c r="BK97" s="143">
        <f t="shared" si="9"/>
        <v>0</v>
      </c>
      <c r="BL97" s="17" t="s">
        <v>261</v>
      </c>
      <c r="BM97" s="142" t="s">
        <v>221</v>
      </c>
    </row>
    <row r="98" spans="2:65" s="1" customFormat="1" ht="21.75" customHeight="1" x14ac:dyDescent="0.2">
      <c r="B98" s="32"/>
      <c r="C98" s="131" t="s">
        <v>196</v>
      </c>
      <c r="D98" s="131" t="s">
        <v>161</v>
      </c>
      <c r="E98" s="132" t="s">
        <v>1982</v>
      </c>
      <c r="F98" s="133" t="s">
        <v>1983</v>
      </c>
      <c r="G98" s="134" t="s">
        <v>384</v>
      </c>
      <c r="H98" s="135">
        <v>4</v>
      </c>
      <c r="I98" s="136"/>
      <c r="J98" s="137">
        <f t="shared" si="0"/>
        <v>0</v>
      </c>
      <c r="K98" s="133" t="s">
        <v>19</v>
      </c>
      <c r="L98" s="32"/>
      <c r="M98" s="138" t="s">
        <v>19</v>
      </c>
      <c r="N98" s="139" t="s">
        <v>47</v>
      </c>
      <c r="P98" s="140">
        <f t="shared" si="1"/>
        <v>0</v>
      </c>
      <c r="Q98" s="140">
        <v>0</v>
      </c>
      <c r="R98" s="140">
        <f t="shared" si="2"/>
        <v>0</v>
      </c>
      <c r="S98" s="140">
        <v>0</v>
      </c>
      <c r="T98" s="141">
        <f t="shared" si="3"/>
        <v>0</v>
      </c>
      <c r="AR98" s="142" t="s">
        <v>261</v>
      </c>
      <c r="AT98" s="142" t="s">
        <v>161</v>
      </c>
      <c r="AU98" s="142" t="s">
        <v>85</v>
      </c>
      <c r="AY98" s="17" t="s">
        <v>159</v>
      </c>
      <c r="BE98" s="143">
        <f t="shared" si="4"/>
        <v>0</v>
      </c>
      <c r="BF98" s="143">
        <f t="shared" si="5"/>
        <v>0</v>
      </c>
      <c r="BG98" s="143">
        <f t="shared" si="6"/>
        <v>0</v>
      </c>
      <c r="BH98" s="143">
        <f t="shared" si="7"/>
        <v>0</v>
      </c>
      <c r="BI98" s="143">
        <f t="shared" si="8"/>
        <v>0</v>
      </c>
      <c r="BJ98" s="17" t="s">
        <v>83</v>
      </c>
      <c r="BK98" s="143">
        <f t="shared" si="9"/>
        <v>0</v>
      </c>
      <c r="BL98" s="17" t="s">
        <v>261</v>
      </c>
      <c r="BM98" s="142" t="s">
        <v>237</v>
      </c>
    </row>
    <row r="99" spans="2:65" s="1" customFormat="1" ht="21.75" customHeight="1" x14ac:dyDescent="0.2">
      <c r="B99" s="32"/>
      <c r="C99" s="131" t="s">
        <v>202</v>
      </c>
      <c r="D99" s="131" t="s">
        <v>161</v>
      </c>
      <c r="E99" s="132" t="s">
        <v>1984</v>
      </c>
      <c r="F99" s="133" t="s">
        <v>1985</v>
      </c>
      <c r="G99" s="134" t="s">
        <v>384</v>
      </c>
      <c r="H99" s="135">
        <v>30</v>
      </c>
      <c r="I99" s="136"/>
      <c r="J99" s="137">
        <f t="shared" si="0"/>
        <v>0</v>
      </c>
      <c r="K99" s="133" t="s">
        <v>19</v>
      </c>
      <c r="L99" s="32"/>
      <c r="M99" s="138" t="s">
        <v>19</v>
      </c>
      <c r="N99" s="139" t="s">
        <v>47</v>
      </c>
      <c r="P99" s="140">
        <f t="shared" si="1"/>
        <v>0</v>
      </c>
      <c r="Q99" s="140">
        <v>0</v>
      </c>
      <c r="R99" s="140">
        <f t="shared" si="2"/>
        <v>0</v>
      </c>
      <c r="S99" s="140">
        <v>0</v>
      </c>
      <c r="T99" s="141">
        <f t="shared" si="3"/>
        <v>0</v>
      </c>
      <c r="AR99" s="142" t="s">
        <v>261</v>
      </c>
      <c r="AT99" s="142" t="s">
        <v>161</v>
      </c>
      <c r="AU99" s="142" t="s">
        <v>85</v>
      </c>
      <c r="AY99" s="17" t="s">
        <v>159</v>
      </c>
      <c r="BE99" s="143">
        <f t="shared" si="4"/>
        <v>0</v>
      </c>
      <c r="BF99" s="143">
        <f t="shared" si="5"/>
        <v>0</v>
      </c>
      <c r="BG99" s="143">
        <f t="shared" si="6"/>
        <v>0</v>
      </c>
      <c r="BH99" s="143">
        <f t="shared" si="7"/>
        <v>0</v>
      </c>
      <c r="BI99" s="143">
        <f t="shared" si="8"/>
        <v>0</v>
      </c>
      <c r="BJ99" s="17" t="s">
        <v>83</v>
      </c>
      <c r="BK99" s="143">
        <f t="shared" si="9"/>
        <v>0</v>
      </c>
      <c r="BL99" s="17" t="s">
        <v>261</v>
      </c>
      <c r="BM99" s="142" t="s">
        <v>250</v>
      </c>
    </row>
    <row r="100" spans="2:65" s="1" customFormat="1" ht="16.5" customHeight="1" x14ac:dyDescent="0.2">
      <c r="B100" s="32"/>
      <c r="C100" s="131" t="s">
        <v>207</v>
      </c>
      <c r="D100" s="131" t="s">
        <v>161</v>
      </c>
      <c r="E100" s="132" t="s">
        <v>1986</v>
      </c>
      <c r="F100" s="133" t="s">
        <v>1987</v>
      </c>
      <c r="G100" s="134" t="s">
        <v>345</v>
      </c>
      <c r="H100" s="135">
        <v>2</v>
      </c>
      <c r="I100" s="136"/>
      <c r="J100" s="137">
        <f t="shared" si="0"/>
        <v>0</v>
      </c>
      <c r="K100" s="133" t="s">
        <v>19</v>
      </c>
      <c r="L100" s="32"/>
      <c r="M100" s="138" t="s">
        <v>19</v>
      </c>
      <c r="N100" s="139" t="s">
        <v>47</v>
      </c>
      <c r="P100" s="140">
        <f t="shared" si="1"/>
        <v>0</v>
      </c>
      <c r="Q100" s="140">
        <v>0</v>
      </c>
      <c r="R100" s="140">
        <f t="shared" si="2"/>
        <v>0</v>
      </c>
      <c r="S100" s="140">
        <v>0</v>
      </c>
      <c r="T100" s="141">
        <f t="shared" si="3"/>
        <v>0</v>
      </c>
      <c r="AR100" s="142" t="s">
        <v>261</v>
      </c>
      <c r="AT100" s="142" t="s">
        <v>161</v>
      </c>
      <c r="AU100" s="142" t="s">
        <v>85</v>
      </c>
      <c r="AY100" s="17" t="s">
        <v>159</v>
      </c>
      <c r="BE100" s="143">
        <f t="shared" si="4"/>
        <v>0</v>
      </c>
      <c r="BF100" s="143">
        <f t="shared" si="5"/>
        <v>0</v>
      </c>
      <c r="BG100" s="143">
        <f t="shared" si="6"/>
        <v>0</v>
      </c>
      <c r="BH100" s="143">
        <f t="shared" si="7"/>
        <v>0</v>
      </c>
      <c r="BI100" s="143">
        <f t="shared" si="8"/>
        <v>0</v>
      </c>
      <c r="BJ100" s="17" t="s">
        <v>83</v>
      </c>
      <c r="BK100" s="143">
        <f t="shared" si="9"/>
        <v>0</v>
      </c>
      <c r="BL100" s="17" t="s">
        <v>261</v>
      </c>
      <c r="BM100" s="142" t="s">
        <v>261</v>
      </c>
    </row>
    <row r="101" spans="2:65" s="1" customFormat="1" ht="24.15" customHeight="1" x14ac:dyDescent="0.2">
      <c r="B101" s="32"/>
      <c r="C101" s="131" t="s">
        <v>214</v>
      </c>
      <c r="D101" s="131" t="s">
        <v>161</v>
      </c>
      <c r="E101" s="132" t="s">
        <v>1988</v>
      </c>
      <c r="F101" s="133" t="s">
        <v>1989</v>
      </c>
      <c r="G101" s="134" t="s">
        <v>210</v>
      </c>
      <c r="H101" s="135">
        <v>0.5</v>
      </c>
      <c r="I101" s="136"/>
      <c r="J101" s="137">
        <f t="shared" si="0"/>
        <v>0</v>
      </c>
      <c r="K101" s="133" t="s">
        <v>165</v>
      </c>
      <c r="L101" s="32"/>
      <c r="M101" s="138" t="s">
        <v>19</v>
      </c>
      <c r="N101" s="139" t="s">
        <v>47</v>
      </c>
      <c r="P101" s="140">
        <f t="shared" si="1"/>
        <v>0</v>
      </c>
      <c r="Q101" s="140">
        <v>0</v>
      </c>
      <c r="R101" s="140">
        <f t="shared" si="2"/>
        <v>0</v>
      </c>
      <c r="S101" s="140">
        <v>0</v>
      </c>
      <c r="T101" s="141">
        <f t="shared" si="3"/>
        <v>0</v>
      </c>
      <c r="AR101" s="142" t="s">
        <v>261</v>
      </c>
      <c r="AT101" s="142" t="s">
        <v>161</v>
      </c>
      <c r="AU101" s="142" t="s">
        <v>85</v>
      </c>
      <c r="AY101" s="17" t="s">
        <v>159</v>
      </c>
      <c r="BE101" s="143">
        <f t="shared" si="4"/>
        <v>0</v>
      </c>
      <c r="BF101" s="143">
        <f t="shared" si="5"/>
        <v>0</v>
      </c>
      <c r="BG101" s="143">
        <f t="shared" si="6"/>
        <v>0</v>
      </c>
      <c r="BH101" s="143">
        <f t="shared" si="7"/>
        <v>0</v>
      </c>
      <c r="BI101" s="143">
        <f t="shared" si="8"/>
        <v>0</v>
      </c>
      <c r="BJ101" s="17" t="s">
        <v>83</v>
      </c>
      <c r="BK101" s="143">
        <f t="shared" si="9"/>
        <v>0</v>
      </c>
      <c r="BL101" s="17" t="s">
        <v>261</v>
      </c>
      <c r="BM101" s="142" t="s">
        <v>275</v>
      </c>
    </row>
    <row r="102" spans="2:65" s="1" customFormat="1" x14ac:dyDescent="0.2">
      <c r="B102" s="32"/>
      <c r="D102" s="144" t="s">
        <v>168</v>
      </c>
      <c r="F102" s="145" t="s">
        <v>1990</v>
      </c>
      <c r="I102" s="146"/>
      <c r="L102" s="32"/>
      <c r="M102" s="147"/>
      <c r="T102" s="51"/>
      <c r="AT102" s="17" t="s">
        <v>168</v>
      </c>
      <c r="AU102" s="17" t="s">
        <v>85</v>
      </c>
    </row>
    <row r="103" spans="2:65" s="11" customFormat="1" ht="22.95" customHeight="1" x14ac:dyDescent="0.25">
      <c r="B103" s="119"/>
      <c r="D103" s="120" t="s">
        <v>75</v>
      </c>
      <c r="E103" s="129" t="s">
        <v>1991</v>
      </c>
      <c r="F103" s="129" t="s">
        <v>1992</v>
      </c>
      <c r="I103" s="122"/>
      <c r="J103" s="130">
        <f>BK103</f>
        <v>0</v>
      </c>
      <c r="L103" s="119"/>
      <c r="M103" s="124"/>
      <c r="P103" s="125">
        <f>SUM(P104:P108)</f>
        <v>0</v>
      </c>
      <c r="R103" s="125">
        <f>SUM(R104:R108)</f>
        <v>0</v>
      </c>
      <c r="T103" s="126">
        <f>SUM(T104:T108)</f>
        <v>0</v>
      </c>
      <c r="AR103" s="120" t="s">
        <v>85</v>
      </c>
      <c r="AT103" s="127" t="s">
        <v>75</v>
      </c>
      <c r="AU103" s="127" t="s">
        <v>83</v>
      </c>
      <c r="AY103" s="120" t="s">
        <v>159</v>
      </c>
      <c r="BK103" s="128">
        <f>SUM(BK104:BK108)</f>
        <v>0</v>
      </c>
    </row>
    <row r="104" spans="2:65" s="1" customFormat="1" ht="16.5" customHeight="1" x14ac:dyDescent="0.2">
      <c r="B104" s="32"/>
      <c r="C104" s="131" t="s">
        <v>221</v>
      </c>
      <c r="D104" s="131" t="s">
        <v>161</v>
      </c>
      <c r="E104" s="132" t="s">
        <v>1993</v>
      </c>
      <c r="F104" s="133" t="s">
        <v>1994</v>
      </c>
      <c r="G104" s="134" t="s">
        <v>345</v>
      </c>
      <c r="H104" s="135">
        <v>4</v>
      </c>
      <c r="I104" s="136"/>
      <c r="J104" s="137">
        <f>ROUND(I104*H104,2)</f>
        <v>0</v>
      </c>
      <c r="K104" s="133" t="s">
        <v>19</v>
      </c>
      <c r="L104" s="32"/>
      <c r="M104" s="138" t="s">
        <v>19</v>
      </c>
      <c r="N104" s="139" t="s">
        <v>47</v>
      </c>
      <c r="P104" s="140">
        <f>O104*H104</f>
        <v>0</v>
      </c>
      <c r="Q104" s="140">
        <v>0</v>
      </c>
      <c r="R104" s="140">
        <f>Q104*H104</f>
        <v>0</v>
      </c>
      <c r="S104" s="140">
        <v>0</v>
      </c>
      <c r="T104" s="141">
        <f>S104*H104</f>
        <v>0</v>
      </c>
      <c r="AR104" s="142" t="s">
        <v>261</v>
      </c>
      <c r="AT104" s="142" t="s">
        <v>161</v>
      </c>
      <c r="AU104" s="142" t="s">
        <v>85</v>
      </c>
      <c r="AY104" s="17" t="s">
        <v>159</v>
      </c>
      <c r="BE104" s="143">
        <f>IF(N104="základní",J104,0)</f>
        <v>0</v>
      </c>
      <c r="BF104" s="143">
        <f>IF(N104="snížená",J104,0)</f>
        <v>0</v>
      </c>
      <c r="BG104" s="143">
        <f>IF(N104="zákl. přenesená",J104,0)</f>
        <v>0</v>
      </c>
      <c r="BH104" s="143">
        <f>IF(N104="sníž. přenesená",J104,0)</f>
        <v>0</v>
      </c>
      <c r="BI104" s="143">
        <f>IF(N104="nulová",J104,0)</f>
        <v>0</v>
      </c>
      <c r="BJ104" s="17" t="s">
        <v>83</v>
      </c>
      <c r="BK104" s="143">
        <f>ROUND(I104*H104,2)</f>
        <v>0</v>
      </c>
      <c r="BL104" s="17" t="s">
        <v>261</v>
      </c>
      <c r="BM104" s="142" t="s">
        <v>289</v>
      </c>
    </row>
    <row r="105" spans="2:65" s="1" customFormat="1" ht="16.5" customHeight="1" x14ac:dyDescent="0.2">
      <c r="B105" s="32"/>
      <c r="C105" s="131" t="s">
        <v>230</v>
      </c>
      <c r="D105" s="131" t="s">
        <v>161</v>
      </c>
      <c r="E105" s="132" t="s">
        <v>1995</v>
      </c>
      <c r="F105" s="133" t="s">
        <v>1996</v>
      </c>
      <c r="G105" s="134" t="s">
        <v>345</v>
      </c>
      <c r="H105" s="135">
        <v>2</v>
      </c>
      <c r="I105" s="136"/>
      <c r="J105" s="137">
        <f>ROUND(I105*H105,2)</f>
        <v>0</v>
      </c>
      <c r="K105" s="133" t="s">
        <v>19</v>
      </c>
      <c r="L105" s="32"/>
      <c r="M105" s="138" t="s">
        <v>19</v>
      </c>
      <c r="N105" s="139" t="s">
        <v>47</v>
      </c>
      <c r="P105" s="140">
        <f>O105*H105</f>
        <v>0</v>
      </c>
      <c r="Q105" s="140">
        <v>0</v>
      </c>
      <c r="R105" s="140">
        <f>Q105*H105</f>
        <v>0</v>
      </c>
      <c r="S105" s="140">
        <v>0</v>
      </c>
      <c r="T105" s="141">
        <f>S105*H105</f>
        <v>0</v>
      </c>
      <c r="AR105" s="142" t="s">
        <v>261</v>
      </c>
      <c r="AT105" s="142" t="s">
        <v>161</v>
      </c>
      <c r="AU105" s="142" t="s">
        <v>85</v>
      </c>
      <c r="AY105" s="17" t="s">
        <v>159</v>
      </c>
      <c r="BE105" s="143">
        <f>IF(N105="základní",J105,0)</f>
        <v>0</v>
      </c>
      <c r="BF105" s="143">
        <f>IF(N105="snížená",J105,0)</f>
        <v>0</v>
      </c>
      <c r="BG105" s="143">
        <f>IF(N105="zákl. přenesená",J105,0)</f>
        <v>0</v>
      </c>
      <c r="BH105" s="143">
        <f>IF(N105="sníž. přenesená",J105,0)</f>
        <v>0</v>
      </c>
      <c r="BI105" s="143">
        <f>IF(N105="nulová",J105,0)</f>
        <v>0</v>
      </c>
      <c r="BJ105" s="17" t="s">
        <v>83</v>
      </c>
      <c r="BK105" s="143">
        <f>ROUND(I105*H105,2)</f>
        <v>0</v>
      </c>
      <c r="BL105" s="17" t="s">
        <v>261</v>
      </c>
      <c r="BM105" s="142" t="s">
        <v>314</v>
      </c>
    </row>
    <row r="106" spans="2:65" s="1" customFormat="1" ht="16.5" customHeight="1" x14ac:dyDescent="0.2">
      <c r="B106" s="32"/>
      <c r="C106" s="131" t="s">
        <v>237</v>
      </c>
      <c r="D106" s="131" t="s">
        <v>161</v>
      </c>
      <c r="E106" s="132" t="s">
        <v>1997</v>
      </c>
      <c r="F106" s="133" t="s">
        <v>1998</v>
      </c>
      <c r="G106" s="134" t="s">
        <v>345</v>
      </c>
      <c r="H106" s="135">
        <v>4</v>
      </c>
      <c r="I106" s="136"/>
      <c r="J106" s="137">
        <f>ROUND(I106*H106,2)</f>
        <v>0</v>
      </c>
      <c r="K106" s="133" t="s">
        <v>19</v>
      </c>
      <c r="L106" s="32"/>
      <c r="M106" s="138" t="s">
        <v>19</v>
      </c>
      <c r="N106" s="139" t="s">
        <v>47</v>
      </c>
      <c r="P106" s="140">
        <f>O106*H106</f>
        <v>0</v>
      </c>
      <c r="Q106" s="140">
        <v>0</v>
      </c>
      <c r="R106" s="140">
        <f>Q106*H106</f>
        <v>0</v>
      </c>
      <c r="S106" s="140">
        <v>0</v>
      </c>
      <c r="T106" s="141">
        <f>S106*H106</f>
        <v>0</v>
      </c>
      <c r="AR106" s="142" t="s">
        <v>261</v>
      </c>
      <c r="AT106" s="142" t="s">
        <v>161</v>
      </c>
      <c r="AU106" s="142" t="s">
        <v>85</v>
      </c>
      <c r="AY106" s="17" t="s">
        <v>159</v>
      </c>
      <c r="BE106" s="143">
        <f>IF(N106="základní",J106,0)</f>
        <v>0</v>
      </c>
      <c r="BF106" s="143">
        <f>IF(N106="snížená",J106,0)</f>
        <v>0</v>
      </c>
      <c r="BG106" s="143">
        <f>IF(N106="zákl. přenesená",J106,0)</f>
        <v>0</v>
      </c>
      <c r="BH106" s="143">
        <f>IF(N106="sníž. přenesená",J106,0)</f>
        <v>0</v>
      </c>
      <c r="BI106" s="143">
        <f>IF(N106="nulová",J106,0)</f>
        <v>0</v>
      </c>
      <c r="BJ106" s="17" t="s">
        <v>83</v>
      </c>
      <c r="BK106" s="143">
        <f>ROUND(I106*H106,2)</f>
        <v>0</v>
      </c>
      <c r="BL106" s="17" t="s">
        <v>261</v>
      </c>
      <c r="BM106" s="142" t="s">
        <v>330</v>
      </c>
    </row>
    <row r="107" spans="2:65" s="1" customFormat="1" ht="24.15" customHeight="1" x14ac:dyDescent="0.2">
      <c r="B107" s="32"/>
      <c r="C107" s="131" t="s">
        <v>243</v>
      </c>
      <c r="D107" s="131" t="s">
        <v>161</v>
      </c>
      <c r="E107" s="132" t="s">
        <v>1999</v>
      </c>
      <c r="F107" s="133" t="s">
        <v>2000</v>
      </c>
      <c r="G107" s="134" t="s">
        <v>210</v>
      </c>
      <c r="H107" s="135">
        <v>0.01</v>
      </c>
      <c r="I107" s="136"/>
      <c r="J107" s="137">
        <f>ROUND(I107*H107,2)</f>
        <v>0</v>
      </c>
      <c r="K107" s="133" t="s">
        <v>165</v>
      </c>
      <c r="L107" s="32"/>
      <c r="M107" s="138" t="s">
        <v>19</v>
      </c>
      <c r="N107" s="139" t="s">
        <v>47</v>
      </c>
      <c r="P107" s="140">
        <f>O107*H107</f>
        <v>0</v>
      </c>
      <c r="Q107" s="140">
        <v>0</v>
      </c>
      <c r="R107" s="140">
        <f>Q107*H107</f>
        <v>0</v>
      </c>
      <c r="S107" s="140">
        <v>0</v>
      </c>
      <c r="T107" s="141">
        <f>S107*H107</f>
        <v>0</v>
      </c>
      <c r="AR107" s="142" t="s">
        <v>261</v>
      </c>
      <c r="AT107" s="142" t="s">
        <v>161</v>
      </c>
      <c r="AU107" s="142" t="s">
        <v>85</v>
      </c>
      <c r="AY107" s="17" t="s">
        <v>159</v>
      </c>
      <c r="BE107" s="143">
        <f>IF(N107="základní",J107,0)</f>
        <v>0</v>
      </c>
      <c r="BF107" s="143">
        <f>IF(N107="snížená",J107,0)</f>
        <v>0</v>
      </c>
      <c r="BG107" s="143">
        <f>IF(N107="zákl. přenesená",J107,0)</f>
        <v>0</v>
      </c>
      <c r="BH107" s="143">
        <f>IF(N107="sníž. přenesená",J107,0)</f>
        <v>0</v>
      </c>
      <c r="BI107" s="143">
        <f>IF(N107="nulová",J107,0)</f>
        <v>0</v>
      </c>
      <c r="BJ107" s="17" t="s">
        <v>83</v>
      </c>
      <c r="BK107" s="143">
        <f>ROUND(I107*H107,2)</f>
        <v>0</v>
      </c>
      <c r="BL107" s="17" t="s">
        <v>261</v>
      </c>
      <c r="BM107" s="142" t="s">
        <v>342</v>
      </c>
    </row>
    <row r="108" spans="2:65" s="1" customFormat="1" x14ac:dyDescent="0.2">
      <c r="B108" s="32"/>
      <c r="D108" s="144" t="s">
        <v>168</v>
      </c>
      <c r="F108" s="145" t="s">
        <v>2001</v>
      </c>
      <c r="I108" s="146"/>
      <c r="L108" s="32"/>
      <c r="M108" s="147"/>
      <c r="T108" s="51"/>
      <c r="AT108" s="17" t="s">
        <v>168</v>
      </c>
      <c r="AU108" s="17" t="s">
        <v>85</v>
      </c>
    </row>
    <row r="109" spans="2:65" s="11" customFormat="1" ht="22.95" customHeight="1" x14ac:dyDescent="0.25">
      <c r="B109" s="119"/>
      <c r="D109" s="120" t="s">
        <v>75</v>
      </c>
      <c r="E109" s="129" t="s">
        <v>2002</v>
      </c>
      <c r="F109" s="129" t="s">
        <v>2003</v>
      </c>
      <c r="I109" s="122"/>
      <c r="J109" s="130">
        <f>BK109</f>
        <v>0</v>
      </c>
      <c r="L109" s="119"/>
      <c r="M109" s="124"/>
      <c r="P109" s="125">
        <f>SUM(P110:P112)</f>
        <v>0</v>
      </c>
      <c r="R109" s="125">
        <f>SUM(R110:R112)</f>
        <v>0</v>
      </c>
      <c r="T109" s="126">
        <f>SUM(T110:T112)</f>
        <v>0</v>
      </c>
      <c r="AR109" s="120" t="s">
        <v>85</v>
      </c>
      <c r="AT109" s="127" t="s">
        <v>75</v>
      </c>
      <c r="AU109" s="127" t="s">
        <v>83</v>
      </c>
      <c r="AY109" s="120" t="s">
        <v>159</v>
      </c>
      <c r="BK109" s="128">
        <f>SUM(BK110:BK112)</f>
        <v>0</v>
      </c>
    </row>
    <row r="110" spans="2:65" s="1" customFormat="1" ht="16.5" customHeight="1" x14ac:dyDescent="0.2">
      <c r="B110" s="32"/>
      <c r="C110" s="131" t="s">
        <v>250</v>
      </c>
      <c r="D110" s="131" t="s">
        <v>161</v>
      </c>
      <c r="E110" s="132" t="s">
        <v>2004</v>
      </c>
      <c r="F110" s="133" t="s">
        <v>2005</v>
      </c>
      <c r="G110" s="134" t="s">
        <v>345</v>
      </c>
      <c r="H110" s="135">
        <v>2</v>
      </c>
      <c r="I110" s="136"/>
      <c r="J110" s="137">
        <f>ROUND(I110*H110,2)</f>
        <v>0</v>
      </c>
      <c r="K110" s="133" t="s">
        <v>19</v>
      </c>
      <c r="L110" s="32"/>
      <c r="M110" s="138" t="s">
        <v>19</v>
      </c>
      <c r="N110" s="139" t="s">
        <v>47</v>
      </c>
      <c r="P110" s="140">
        <f>O110*H110</f>
        <v>0</v>
      </c>
      <c r="Q110" s="140">
        <v>0</v>
      </c>
      <c r="R110" s="140">
        <f>Q110*H110</f>
        <v>0</v>
      </c>
      <c r="S110" s="140">
        <v>0</v>
      </c>
      <c r="T110" s="141">
        <f>S110*H110</f>
        <v>0</v>
      </c>
      <c r="AR110" s="142" t="s">
        <v>261</v>
      </c>
      <c r="AT110" s="142" t="s">
        <v>161</v>
      </c>
      <c r="AU110" s="142" t="s">
        <v>85</v>
      </c>
      <c r="AY110" s="17" t="s">
        <v>159</v>
      </c>
      <c r="BE110" s="143">
        <f>IF(N110="základní",J110,0)</f>
        <v>0</v>
      </c>
      <c r="BF110" s="143">
        <f>IF(N110="snížená",J110,0)</f>
        <v>0</v>
      </c>
      <c r="BG110" s="143">
        <f>IF(N110="zákl. přenesená",J110,0)</f>
        <v>0</v>
      </c>
      <c r="BH110" s="143">
        <f>IF(N110="sníž. přenesená",J110,0)</f>
        <v>0</v>
      </c>
      <c r="BI110" s="143">
        <f>IF(N110="nulová",J110,0)</f>
        <v>0</v>
      </c>
      <c r="BJ110" s="17" t="s">
        <v>83</v>
      </c>
      <c r="BK110" s="143">
        <f>ROUND(I110*H110,2)</f>
        <v>0</v>
      </c>
      <c r="BL110" s="17" t="s">
        <v>261</v>
      </c>
      <c r="BM110" s="142" t="s">
        <v>2006</v>
      </c>
    </row>
    <row r="111" spans="2:65" s="1" customFormat="1" ht="24.15" customHeight="1" x14ac:dyDescent="0.2">
      <c r="B111" s="32"/>
      <c r="C111" s="131" t="s">
        <v>8</v>
      </c>
      <c r="D111" s="131" t="s">
        <v>161</v>
      </c>
      <c r="E111" s="132" t="s">
        <v>2007</v>
      </c>
      <c r="F111" s="133" t="s">
        <v>2008</v>
      </c>
      <c r="G111" s="134" t="s">
        <v>210</v>
      </c>
      <c r="H111" s="135">
        <v>0.12</v>
      </c>
      <c r="I111" s="136"/>
      <c r="J111" s="137">
        <f>ROUND(I111*H111,2)</f>
        <v>0</v>
      </c>
      <c r="K111" s="133" t="s">
        <v>165</v>
      </c>
      <c r="L111" s="32"/>
      <c r="M111" s="138" t="s">
        <v>19</v>
      </c>
      <c r="N111" s="139" t="s">
        <v>47</v>
      </c>
      <c r="P111" s="140">
        <f>O111*H111</f>
        <v>0</v>
      </c>
      <c r="Q111" s="140">
        <v>0</v>
      </c>
      <c r="R111" s="140">
        <f>Q111*H111</f>
        <v>0</v>
      </c>
      <c r="S111" s="140">
        <v>0</v>
      </c>
      <c r="T111" s="141">
        <f>S111*H111</f>
        <v>0</v>
      </c>
      <c r="AR111" s="142" t="s">
        <v>261</v>
      </c>
      <c r="AT111" s="142" t="s">
        <v>161</v>
      </c>
      <c r="AU111" s="142" t="s">
        <v>85</v>
      </c>
      <c r="AY111" s="17" t="s">
        <v>159</v>
      </c>
      <c r="BE111" s="143">
        <f>IF(N111="základní",J111,0)</f>
        <v>0</v>
      </c>
      <c r="BF111" s="143">
        <f>IF(N111="snížená",J111,0)</f>
        <v>0</v>
      </c>
      <c r="BG111" s="143">
        <f>IF(N111="zákl. přenesená",J111,0)</f>
        <v>0</v>
      </c>
      <c r="BH111" s="143">
        <f>IF(N111="sníž. přenesená",J111,0)</f>
        <v>0</v>
      </c>
      <c r="BI111" s="143">
        <f>IF(N111="nulová",J111,0)</f>
        <v>0</v>
      </c>
      <c r="BJ111" s="17" t="s">
        <v>83</v>
      </c>
      <c r="BK111" s="143">
        <f>ROUND(I111*H111,2)</f>
        <v>0</v>
      </c>
      <c r="BL111" s="17" t="s">
        <v>261</v>
      </c>
      <c r="BM111" s="142" t="s">
        <v>2009</v>
      </c>
    </row>
    <row r="112" spans="2:65" s="1" customFormat="1" x14ac:dyDescent="0.2">
      <c r="B112" s="32"/>
      <c r="D112" s="144" t="s">
        <v>168</v>
      </c>
      <c r="F112" s="145" t="s">
        <v>2010</v>
      </c>
      <c r="I112" s="146"/>
      <c r="L112" s="32"/>
      <c r="M112" s="147"/>
      <c r="T112" s="51"/>
      <c r="AT112" s="17" t="s">
        <v>168</v>
      </c>
      <c r="AU112" s="17" t="s">
        <v>85</v>
      </c>
    </row>
    <row r="113" spans="2:65" s="11" customFormat="1" ht="25.95" customHeight="1" x14ac:dyDescent="0.25">
      <c r="B113" s="119"/>
      <c r="D113" s="120" t="s">
        <v>75</v>
      </c>
      <c r="E113" s="121" t="s">
        <v>1342</v>
      </c>
      <c r="F113" s="121" t="s">
        <v>1343</v>
      </c>
      <c r="I113" s="122"/>
      <c r="J113" s="123">
        <f>BK113</f>
        <v>0</v>
      </c>
      <c r="L113" s="119"/>
      <c r="M113" s="124"/>
      <c r="P113" s="125">
        <f>SUM(P114:P119)</f>
        <v>0</v>
      </c>
      <c r="R113" s="125">
        <f>SUM(R114:R119)</f>
        <v>0</v>
      </c>
      <c r="T113" s="126">
        <f>SUM(T114:T119)</f>
        <v>0</v>
      </c>
      <c r="AR113" s="120" t="s">
        <v>166</v>
      </c>
      <c r="AT113" s="127" t="s">
        <v>75</v>
      </c>
      <c r="AU113" s="127" t="s">
        <v>76</v>
      </c>
      <c r="AY113" s="120" t="s">
        <v>159</v>
      </c>
      <c r="BK113" s="128">
        <f>SUM(BK114:BK119)</f>
        <v>0</v>
      </c>
    </row>
    <row r="114" spans="2:65" s="1" customFormat="1" ht="16.5" customHeight="1" x14ac:dyDescent="0.2">
      <c r="B114" s="32"/>
      <c r="C114" s="131" t="s">
        <v>261</v>
      </c>
      <c r="D114" s="131" t="s">
        <v>161</v>
      </c>
      <c r="E114" s="132" t="s">
        <v>2011</v>
      </c>
      <c r="F114" s="133" t="s">
        <v>2012</v>
      </c>
      <c r="G114" s="134" t="s">
        <v>1347</v>
      </c>
      <c r="H114" s="135">
        <v>4</v>
      </c>
      <c r="I114" s="136"/>
      <c r="J114" s="137">
        <f t="shared" ref="J114:J119" si="10">ROUND(I114*H114,2)</f>
        <v>0</v>
      </c>
      <c r="K114" s="133" t="s">
        <v>19</v>
      </c>
      <c r="L114" s="32"/>
      <c r="M114" s="138" t="s">
        <v>19</v>
      </c>
      <c r="N114" s="139" t="s">
        <v>47</v>
      </c>
      <c r="P114" s="140">
        <f t="shared" ref="P114:P119" si="11">O114*H114</f>
        <v>0</v>
      </c>
      <c r="Q114" s="140">
        <v>0</v>
      </c>
      <c r="R114" s="140">
        <f t="shared" ref="R114:R119" si="12">Q114*H114</f>
        <v>0</v>
      </c>
      <c r="S114" s="140">
        <v>0</v>
      </c>
      <c r="T114" s="141">
        <f t="shared" ref="T114:T119" si="13">S114*H114</f>
        <v>0</v>
      </c>
      <c r="AR114" s="142" t="s">
        <v>1348</v>
      </c>
      <c r="AT114" s="142" t="s">
        <v>161</v>
      </c>
      <c r="AU114" s="142" t="s">
        <v>83</v>
      </c>
      <c r="AY114" s="17" t="s">
        <v>159</v>
      </c>
      <c r="BE114" s="143">
        <f t="shared" ref="BE114:BE119" si="14">IF(N114="základní",J114,0)</f>
        <v>0</v>
      </c>
      <c r="BF114" s="143">
        <f t="shared" ref="BF114:BF119" si="15">IF(N114="snížená",J114,0)</f>
        <v>0</v>
      </c>
      <c r="BG114" s="143">
        <f t="shared" ref="BG114:BG119" si="16">IF(N114="zákl. přenesená",J114,0)</f>
        <v>0</v>
      </c>
      <c r="BH114" s="143">
        <f t="shared" ref="BH114:BH119" si="17">IF(N114="sníž. přenesená",J114,0)</f>
        <v>0</v>
      </c>
      <c r="BI114" s="143">
        <f t="shared" ref="BI114:BI119" si="18">IF(N114="nulová",J114,0)</f>
        <v>0</v>
      </c>
      <c r="BJ114" s="17" t="s">
        <v>83</v>
      </c>
      <c r="BK114" s="143">
        <f t="shared" ref="BK114:BK119" si="19">ROUND(I114*H114,2)</f>
        <v>0</v>
      </c>
      <c r="BL114" s="17" t="s">
        <v>1348</v>
      </c>
      <c r="BM114" s="142" t="s">
        <v>381</v>
      </c>
    </row>
    <row r="115" spans="2:65" s="1" customFormat="1" ht="16.5" customHeight="1" x14ac:dyDescent="0.2">
      <c r="B115" s="32"/>
      <c r="C115" s="131" t="s">
        <v>267</v>
      </c>
      <c r="D115" s="131" t="s">
        <v>161</v>
      </c>
      <c r="E115" s="132" t="s">
        <v>2013</v>
      </c>
      <c r="F115" s="133" t="s">
        <v>2014</v>
      </c>
      <c r="G115" s="134" t="s">
        <v>1347</v>
      </c>
      <c r="H115" s="135">
        <v>3</v>
      </c>
      <c r="I115" s="136"/>
      <c r="J115" s="137">
        <f t="shared" si="10"/>
        <v>0</v>
      </c>
      <c r="K115" s="133" t="s">
        <v>19</v>
      </c>
      <c r="L115" s="32"/>
      <c r="M115" s="138" t="s">
        <v>19</v>
      </c>
      <c r="N115" s="139" t="s">
        <v>47</v>
      </c>
      <c r="P115" s="140">
        <f t="shared" si="11"/>
        <v>0</v>
      </c>
      <c r="Q115" s="140">
        <v>0</v>
      </c>
      <c r="R115" s="140">
        <f t="shared" si="12"/>
        <v>0</v>
      </c>
      <c r="S115" s="140">
        <v>0</v>
      </c>
      <c r="T115" s="141">
        <f t="shared" si="13"/>
        <v>0</v>
      </c>
      <c r="AR115" s="142" t="s">
        <v>1348</v>
      </c>
      <c r="AT115" s="142" t="s">
        <v>161</v>
      </c>
      <c r="AU115" s="142" t="s">
        <v>83</v>
      </c>
      <c r="AY115" s="17" t="s">
        <v>159</v>
      </c>
      <c r="BE115" s="143">
        <f t="shared" si="14"/>
        <v>0</v>
      </c>
      <c r="BF115" s="143">
        <f t="shared" si="15"/>
        <v>0</v>
      </c>
      <c r="BG115" s="143">
        <f t="shared" si="16"/>
        <v>0</v>
      </c>
      <c r="BH115" s="143">
        <f t="shared" si="17"/>
        <v>0</v>
      </c>
      <c r="BI115" s="143">
        <f t="shared" si="18"/>
        <v>0</v>
      </c>
      <c r="BJ115" s="17" t="s">
        <v>83</v>
      </c>
      <c r="BK115" s="143">
        <f t="shared" si="19"/>
        <v>0</v>
      </c>
      <c r="BL115" s="17" t="s">
        <v>1348</v>
      </c>
      <c r="BM115" s="142" t="s">
        <v>398</v>
      </c>
    </row>
    <row r="116" spans="2:65" s="1" customFormat="1" ht="16.5" customHeight="1" x14ac:dyDescent="0.2">
      <c r="B116" s="32"/>
      <c r="C116" s="131" t="s">
        <v>275</v>
      </c>
      <c r="D116" s="131" t="s">
        <v>161</v>
      </c>
      <c r="E116" s="132" t="s">
        <v>2015</v>
      </c>
      <c r="F116" s="133" t="s">
        <v>2016</v>
      </c>
      <c r="G116" s="134" t="s">
        <v>1347</v>
      </c>
      <c r="H116" s="135">
        <v>4</v>
      </c>
      <c r="I116" s="136"/>
      <c r="J116" s="137">
        <f t="shared" si="10"/>
        <v>0</v>
      </c>
      <c r="K116" s="133" t="s">
        <v>19</v>
      </c>
      <c r="L116" s="32"/>
      <c r="M116" s="138" t="s">
        <v>19</v>
      </c>
      <c r="N116" s="139" t="s">
        <v>47</v>
      </c>
      <c r="P116" s="140">
        <f t="shared" si="11"/>
        <v>0</v>
      </c>
      <c r="Q116" s="140">
        <v>0</v>
      </c>
      <c r="R116" s="140">
        <f t="shared" si="12"/>
        <v>0</v>
      </c>
      <c r="S116" s="140">
        <v>0</v>
      </c>
      <c r="T116" s="141">
        <f t="shared" si="13"/>
        <v>0</v>
      </c>
      <c r="AR116" s="142" t="s">
        <v>1348</v>
      </c>
      <c r="AT116" s="142" t="s">
        <v>161</v>
      </c>
      <c r="AU116" s="142" t="s">
        <v>83</v>
      </c>
      <c r="AY116" s="17" t="s">
        <v>159</v>
      </c>
      <c r="BE116" s="143">
        <f t="shared" si="14"/>
        <v>0</v>
      </c>
      <c r="BF116" s="143">
        <f t="shared" si="15"/>
        <v>0</v>
      </c>
      <c r="BG116" s="143">
        <f t="shared" si="16"/>
        <v>0</v>
      </c>
      <c r="BH116" s="143">
        <f t="shared" si="17"/>
        <v>0</v>
      </c>
      <c r="BI116" s="143">
        <f t="shared" si="18"/>
        <v>0</v>
      </c>
      <c r="BJ116" s="17" t="s">
        <v>83</v>
      </c>
      <c r="BK116" s="143">
        <f t="shared" si="19"/>
        <v>0</v>
      </c>
      <c r="BL116" s="17" t="s">
        <v>1348</v>
      </c>
      <c r="BM116" s="142" t="s">
        <v>413</v>
      </c>
    </row>
    <row r="117" spans="2:65" s="1" customFormat="1" ht="16.5" customHeight="1" x14ac:dyDescent="0.2">
      <c r="B117" s="32"/>
      <c r="C117" s="131" t="s">
        <v>282</v>
      </c>
      <c r="D117" s="131" t="s">
        <v>161</v>
      </c>
      <c r="E117" s="132" t="s">
        <v>2017</v>
      </c>
      <c r="F117" s="133" t="s">
        <v>2018</v>
      </c>
      <c r="G117" s="134" t="s">
        <v>1347</v>
      </c>
      <c r="H117" s="135">
        <v>4</v>
      </c>
      <c r="I117" s="136"/>
      <c r="J117" s="137">
        <f t="shared" si="10"/>
        <v>0</v>
      </c>
      <c r="K117" s="133" t="s">
        <v>19</v>
      </c>
      <c r="L117" s="32"/>
      <c r="M117" s="138" t="s">
        <v>19</v>
      </c>
      <c r="N117" s="139" t="s">
        <v>47</v>
      </c>
      <c r="P117" s="140">
        <f t="shared" si="11"/>
        <v>0</v>
      </c>
      <c r="Q117" s="140">
        <v>0</v>
      </c>
      <c r="R117" s="140">
        <f t="shared" si="12"/>
        <v>0</v>
      </c>
      <c r="S117" s="140">
        <v>0</v>
      </c>
      <c r="T117" s="141">
        <f t="shared" si="13"/>
        <v>0</v>
      </c>
      <c r="AR117" s="142" t="s">
        <v>1348</v>
      </c>
      <c r="AT117" s="142" t="s">
        <v>161</v>
      </c>
      <c r="AU117" s="142" t="s">
        <v>83</v>
      </c>
      <c r="AY117" s="17" t="s">
        <v>159</v>
      </c>
      <c r="BE117" s="143">
        <f t="shared" si="14"/>
        <v>0</v>
      </c>
      <c r="BF117" s="143">
        <f t="shared" si="15"/>
        <v>0</v>
      </c>
      <c r="BG117" s="143">
        <f t="shared" si="16"/>
        <v>0</v>
      </c>
      <c r="BH117" s="143">
        <f t="shared" si="17"/>
        <v>0</v>
      </c>
      <c r="BI117" s="143">
        <f t="shared" si="18"/>
        <v>0</v>
      </c>
      <c r="BJ117" s="17" t="s">
        <v>83</v>
      </c>
      <c r="BK117" s="143">
        <f t="shared" si="19"/>
        <v>0</v>
      </c>
      <c r="BL117" s="17" t="s">
        <v>1348</v>
      </c>
      <c r="BM117" s="142" t="s">
        <v>424</v>
      </c>
    </row>
    <row r="118" spans="2:65" s="1" customFormat="1" ht="16.5" customHeight="1" x14ac:dyDescent="0.2">
      <c r="B118" s="32"/>
      <c r="C118" s="131" t="s">
        <v>289</v>
      </c>
      <c r="D118" s="131" t="s">
        <v>161</v>
      </c>
      <c r="E118" s="132" t="s">
        <v>2019</v>
      </c>
      <c r="F118" s="133" t="s">
        <v>2020</v>
      </c>
      <c r="G118" s="134" t="s">
        <v>1347</v>
      </c>
      <c r="H118" s="135">
        <v>6</v>
      </c>
      <c r="I118" s="136"/>
      <c r="J118" s="137">
        <f t="shared" si="10"/>
        <v>0</v>
      </c>
      <c r="K118" s="133" t="s">
        <v>19</v>
      </c>
      <c r="L118" s="32"/>
      <c r="M118" s="138" t="s">
        <v>19</v>
      </c>
      <c r="N118" s="139" t="s">
        <v>47</v>
      </c>
      <c r="P118" s="140">
        <f t="shared" si="11"/>
        <v>0</v>
      </c>
      <c r="Q118" s="140">
        <v>0</v>
      </c>
      <c r="R118" s="140">
        <f t="shared" si="12"/>
        <v>0</v>
      </c>
      <c r="S118" s="140">
        <v>0</v>
      </c>
      <c r="T118" s="141">
        <f t="shared" si="13"/>
        <v>0</v>
      </c>
      <c r="AR118" s="142" t="s">
        <v>1348</v>
      </c>
      <c r="AT118" s="142" t="s">
        <v>161</v>
      </c>
      <c r="AU118" s="142" t="s">
        <v>83</v>
      </c>
      <c r="AY118" s="17" t="s">
        <v>159</v>
      </c>
      <c r="BE118" s="143">
        <f t="shared" si="14"/>
        <v>0</v>
      </c>
      <c r="BF118" s="143">
        <f t="shared" si="15"/>
        <v>0</v>
      </c>
      <c r="BG118" s="143">
        <f t="shared" si="16"/>
        <v>0</v>
      </c>
      <c r="BH118" s="143">
        <f t="shared" si="17"/>
        <v>0</v>
      </c>
      <c r="BI118" s="143">
        <f t="shared" si="18"/>
        <v>0</v>
      </c>
      <c r="BJ118" s="17" t="s">
        <v>83</v>
      </c>
      <c r="BK118" s="143">
        <f t="shared" si="19"/>
        <v>0</v>
      </c>
      <c r="BL118" s="17" t="s">
        <v>1348</v>
      </c>
      <c r="BM118" s="142" t="s">
        <v>434</v>
      </c>
    </row>
    <row r="119" spans="2:65" s="1" customFormat="1" ht="16.5" customHeight="1" x14ac:dyDescent="0.2">
      <c r="B119" s="32"/>
      <c r="C119" s="131" t="s">
        <v>7</v>
      </c>
      <c r="D119" s="131" t="s">
        <v>161</v>
      </c>
      <c r="E119" s="132" t="s">
        <v>2021</v>
      </c>
      <c r="F119" s="133" t="s">
        <v>2022</v>
      </c>
      <c r="G119" s="134" t="s">
        <v>1347</v>
      </c>
      <c r="H119" s="135">
        <v>24</v>
      </c>
      <c r="I119" s="136"/>
      <c r="J119" s="137">
        <f t="shared" si="10"/>
        <v>0</v>
      </c>
      <c r="K119" s="133" t="s">
        <v>19</v>
      </c>
      <c r="L119" s="32"/>
      <c r="M119" s="180" t="s">
        <v>19</v>
      </c>
      <c r="N119" s="181" t="s">
        <v>47</v>
      </c>
      <c r="O119" s="182"/>
      <c r="P119" s="183">
        <f t="shared" si="11"/>
        <v>0</v>
      </c>
      <c r="Q119" s="183">
        <v>0</v>
      </c>
      <c r="R119" s="183">
        <f t="shared" si="12"/>
        <v>0</v>
      </c>
      <c r="S119" s="183">
        <v>0</v>
      </c>
      <c r="T119" s="184">
        <f t="shared" si="13"/>
        <v>0</v>
      </c>
      <c r="AR119" s="142" t="s">
        <v>1348</v>
      </c>
      <c r="AT119" s="142" t="s">
        <v>161</v>
      </c>
      <c r="AU119" s="142" t="s">
        <v>83</v>
      </c>
      <c r="AY119" s="17" t="s">
        <v>159</v>
      </c>
      <c r="BE119" s="143">
        <f t="shared" si="14"/>
        <v>0</v>
      </c>
      <c r="BF119" s="143">
        <f t="shared" si="15"/>
        <v>0</v>
      </c>
      <c r="BG119" s="143">
        <f t="shared" si="16"/>
        <v>0</v>
      </c>
      <c r="BH119" s="143">
        <f t="shared" si="17"/>
        <v>0</v>
      </c>
      <c r="BI119" s="143">
        <f t="shared" si="18"/>
        <v>0</v>
      </c>
      <c r="BJ119" s="17" t="s">
        <v>83</v>
      </c>
      <c r="BK119" s="143">
        <f t="shared" si="19"/>
        <v>0</v>
      </c>
      <c r="BL119" s="17" t="s">
        <v>1348</v>
      </c>
      <c r="BM119" s="142" t="s">
        <v>453</v>
      </c>
    </row>
    <row r="120" spans="2:65" s="1" customFormat="1" ht="6.9" customHeight="1" x14ac:dyDescent="0.2"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32"/>
    </row>
  </sheetData>
  <sheetProtection algorithmName="SHA-512" hashValue="MkEsmtXuZDF++5LT9Md6VSQUdVUlRqufL9780qn6NzY4Bq1KpKjyEsdh/b0LnClH4pUGQ9TzIsIx05TBzHWHTQ==" saltValue="EnaRL1tBxLvc5PjirsN0WOtWpiuKZb9XIrhihsjc6ygcYNOM3w5Yu4Uww4E8RmgENkpG3Yut4xazPpJt8Gxn+Q==" spinCount="100000" sheet="1" objects="1" scenarios="1" formatColumns="0" formatRows="0" autoFilter="0"/>
  <autoFilter ref="C89:K119" xr:uid="{00000000-0009-0000-0000-000005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102" r:id="rId1" xr:uid="{00000000-0004-0000-0500-000000000000}"/>
    <hyperlink ref="F108" r:id="rId2" xr:uid="{00000000-0004-0000-0500-000001000000}"/>
    <hyperlink ref="F112" r:id="rId3" xr:uid="{00000000-0004-0000-0500-000002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4"/>
  <headerFooter>
    <oddFooter>&amp;CStrana &amp;P z &amp;N</oddFooter>
  </headerFooter>
  <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94"/>
  <sheetViews>
    <sheetView showGridLines="0" tabSelected="1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7" t="s">
        <v>105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" customHeight="1" x14ac:dyDescent="0.2">
      <c r="B4" s="20"/>
      <c r="D4" s="21" t="s">
        <v>112</v>
      </c>
      <c r="L4" s="20"/>
      <c r="M4" s="88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16" t="str">
        <f>'Rekapitulace stavby'!K6</f>
        <v>Archiv městské části Praha 5, Štefánikova 17, 150 00 Praha 5</v>
      </c>
      <c r="F7" s="317"/>
      <c r="G7" s="317"/>
      <c r="H7" s="317"/>
      <c r="L7" s="20"/>
    </row>
    <row r="8" spans="2:46" ht="12" customHeight="1" x14ac:dyDescent="0.2">
      <c r="B8" s="20"/>
      <c r="D8" s="27" t="s">
        <v>113</v>
      </c>
      <c r="L8" s="20"/>
    </row>
    <row r="9" spans="2:46" s="1" customFormat="1" ht="16.5" customHeight="1" x14ac:dyDescent="0.2">
      <c r="B9" s="32"/>
      <c r="E9" s="316" t="s">
        <v>114</v>
      </c>
      <c r="F9" s="315"/>
      <c r="G9" s="315"/>
      <c r="H9" s="315"/>
      <c r="L9" s="32"/>
    </row>
    <row r="10" spans="2:46" s="1" customFormat="1" ht="12" customHeight="1" x14ac:dyDescent="0.2">
      <c r="B10" s="32"/>
      <c r="D10" s="27" t="s">
        <v>115</v>
      </c>
      <c r="L10" s="32"/>
    </row>
    <row r="11" spans="2:46" s="1" customFormat="1" ht="16.5" customHeight="1" x14ac:dyDescent="0.2">
      <c r="B11" s="32"/>
      <c r="E11" s="295" t="s">
        <v>2023</v>
      </c>
      <c r="F11" s="315"/>
      <c r="G11" s="315"/>
      <c r="H11" s="315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8" t="str">
        <f>'Rekapitulace stavby'!AN8</f>
        <v>Vyplň údaj</v>
      </c>
      <c r="L14" s="32"/>
    </row>
    <row r="15" spans="2:46" s="1" customFormat="1" ht="10.95" customHeight="1" x14ac:dyDescent="0.2">
      <c r="B15" s="32"/>
      <c r="L15" s="32"/>
    </row>
    <row r="16" spans="2:46" s="1" customFormat="1" ht="12" customHeight="1" x14ac:dyDescent="0.2">
      <c r="B16" s="32"/>
      <c r="D16" s="27" t="s">
        <v>24</v>
      </c>
      <c r="I16" s="27" t="s">
        <v>25</v>
      </c>
      <c r="J16" s="25" t="s">
        <v>26</v>
      </c>
      <c r="L16" s="32"/>
    </row>
    <row r="17" spans="2:12" s="1" customFormat="1" ht="18" customHeight="1" x14ac:dyDescent="0.2">
      <c r="B17" s="32"/>
      <c r="E17" s="25" t="s">
        <v>27</v>
      </c>
      <c r="I17" s="27" t="s">
        <v>28</v>
      </c>
      <c r="J17" s="25" t="s">
        <v>29</v>
      </c>
      <c r="L17" s="32"/>
    </row>
    <row r="18" spans="2:12" s="1" customFormat="1" ht="6.9" customHeight="1" x14ac:dyDescent="0.2">
      <c r="B18" s="32"/>
      <c r="L18" s="32"/>
    </row>
    <row r="19" spans="2:12" s="1" customFormat="1" ht="12" customHeight="1" x14ac:dyDescent="0.2">
      <c r="B19" s="32"/>
      <c r="D19" s="27" t="s">
        <v>30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8" t="str">
        <f>'Rekapitulace stavby'!E14</f>
        <v>Vyplň údaj</v>
      </c>
      <c r="F20" s="285"/>
      <c r="G20" s="285"/>
      <c r="H20" s="285"/>
      <c r="I20" s="27" t="s">
        <v>28</v>
      </c>
      <c r="J20" s="28" t="str">
        <f>'Rekapitulace stavby'!AN14</f>
        <v>Vyplň údaj</v>
      </c>
      <c r="L20" s="32"/>
    </row>
    <row r="21" spans="2:12" s="1" customFormat="1" ht="6.9" customHeight="1" x14ac:dyDescent="0.2">
      <c r="B21" s="32"/>
      <c r="L21" s="32"/>
    </row>
    <row r="22" spans="2:12" s="1" customFormat="1" ht="12" customHeight="1" x14ac:dyDescent="0.2">
      <c r="B22" s="32"/>
      <c r="D22" s="27" t="s">
        <v>32</v>
      </c>
      <c r="I22" s="27" t="s">
        <v>25</v>
      </c>
      <c r="J22" s="25" t="s">
        <v>33</v>
      </c>
      <c r="L22" s="32"/>
    </row>
    <row r="23" spans="2:12" s="1" customFormat="1" ht="18" customHeight="1" x14ac:dyDescent="0.2">
      <c r="B23" s="32"/>
      <c r="E23" s="25" t="s">
        <v>34</v>
      </c>
      <c r="I23" s="27" t="s">
        <v>28</v>
      </c>
      <c r="J23" s="25" t="s">
        <v>35</v>
      </c>
      <c r="L23" s="32"/>
    </row>
    <row r="24" spans="2:12" s="1" customFormat="1" ht="6.9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25</v>
      </c>
      <c r="J25" s="25" t="s">
        <v>38</v>
      </c>
      <c r="L25" s="32"/>
    </row>
    <row r="26" spans="2:12" s="1" customFormat="1" ht="18" customHeight="1" x14ac:dyDescent="0.2">
      <c r="B26" s="32"/>
      <c r="E26" s="25" t="s">
        <v>39</v>
      </c>
      <c r="I26" s="27" t="s">
        <v>28</v>
      </c>
      <c r="J26" s="25" t="s">
        <v>19</v>
      </c>
      <c r="L26" s="32"/>
    </row>
    <row r="27" spans="2:12" s="1" customFormat="1" ht="6.9" customHeight="1" x14ac:dyDescent="0.2">
      <c r="B27" s="32"/>
      <c r="L27" s="32"/>
    </row>
    <row r="28" spans="2:12" s="1" customFormat="1" ht="12" customHeight="1" x14ac:dyDescent="0.2">
      <c r="B28" s="32"/>
      <c r="D28" s="27" t="s">
        <v>40</v>
      </c>
      <c r="L28" s="32"/>
    </row>
    <row r="29" spans="2:12" s="7" customFormat="1" ht="16.5" customHeight="1" x14ac:dyDescent="0.2">
      <c r="B29" s="89"/>
      <c r="E29" s="289" t="s">
        <v>19</v>
      </c>
      <c r="F29" s="289"/>
      <c r="G29" s="289"/>
      <c r="H29" s="289"/>
      <c r="L29" s="89"/>
    </row>
    <row r="30" spans="2:12" s="1" customFormat="1" ht="6.9" customHeight="1" x14ac:dyDescent="0.2">
      <c r="B30" s="32"/>
      <c r="L30" s="32"/>
    </row>
    <row r="31" spans="2:12" s="1" customFormat="1" ht="6.9" customHeight="1" x14ac:dyDescent="0.2">
      <c r="B31" s="32"/>
      <c r="D31" s="49"/>
      <c r="E31" s="49"/>
      <c r="F31" s="49"/>
      <c r="G31" s="49"/>
      <c r="H31" s="49"/>
      <c r="I31" s="49"/>
      <c r="J31" s="49"/>
      <c r="K31" s="49"/>
      <c r="L31" s="32"/>
    </row>
    <row r="32" spans="2:12" s="1" customFormat="1" ht="25.35" customHeight="1" x14ac:dyDescent="0.2">
      <c r="B32" s="32"/>
      <c r="D32" s="90" t="s">
        <v>42</v>
      </c>
      <c r="J32" s="61">
        <f>ROUND(J87, 2)</f>
        <v>0</v>
      </c>
      <c r="L32" s="32"/>
    </row>
    <row r="33" spans="2:12" s="1" customFormat="1" ht="6.9" customHeight="1" x14ac:dyDescent="0.2">
      <c r="B33" s="32"/>
      <c r="D33" s="49"/>
      <c r="E33" s="49"/>
      <c r="F33" s="49"/>
      <c r="G33" s="49"/>
      <c r="H33" s="49"/>
      <c r="I33" s="49"/>
      <c r="J33" s="49"/>
      <c r="K33" s="49"/>
      <c r="L33" s="32"/>
    </row>
    <row r="34" spans="2:12" s="1" customFormat="1" ht="14.4" customHeight="1" x14ac:dyDescent="0.2">
      <c r="B34" s="32"/>
      <c r="F34" s="91" t="s">
        <v>44</v>
      </c>
      <c r="I34" s="91" t="s">
        <v>43</v>
      </c>
      <c r="J34" s="91" t="s">
        <v>45</v>
      </c>
      <c r="L34" s="32"/>
    </row>
    <row r="35" spans="2:12" s="1" customFormat="1" ht="14.4" customHeight="1" x14ac:dyDescent="0.2">
      <c r="B35" s="32"/>
      <c r="D35" s="92" t="s">
        <v>46</v>
      </c>
      <c r="E35" s="27" t="s">
        <v>47</v>
      </c>
      <c r="F35" s="81">
        <f>ROUND((SUM(BE87:BE93)),  2)</f>
        <v>0</v>
      </c>
      <c r="I35" s="93">
        <v>0.21</v>
      </c>
      <c r="J35" s="81">
        <f>ROUND(((SUM(BE87:BE93))*I35),  2)</f>
        <v>0</v>
      </c>
      <c r="L35" s="32"/>
    </row>
    <row r="36" spans="2:12" s="1" customFormat="1" ht="14.4" customHeight="1" x14ac:dyDescent="0.2">
      <c r="B36" s="32"/>
      <c r="E36" s="27" t="s">
        <v>48</v>
      </c>
      <c r="F36" s="81">
        <f>ROUND((SUM(BF87:BF93)),  2)</f>
        <v>0</v>
      </c>
      <c r="I36" s="93">
        <v>0.15</v>
      </c>
      <c r="J36" s="81">
        <f>ROUND(((SUM(BF87:BF93))*I36),  2)</f>
        <v>0</v>
      </c>
      <c r="L36" s="32"/>
    </row>
    <row r="37" spans="2:12" s="1" customFormat="1" ht="14.4" hidden="1" customHeight="1" x14ac:dyDescent="0.2">
      <c r="B37" s="32"/>
      <c r="E37" s="27" t="s">
        <v>49</v>
      </c>
      <c r="F37" s="81">
        <f>ROUND((SUM(BG87:BG93)),  2)</f>
        <v>0</v>
      </c>
      <c r="I37" s="93">
        <v>0.21</v>
      </c>
      <c r="J37" s="81">
        <f>0</f>
        <v>0</v>
      </c>
      <c r="L37" s="32"/>
    </row>
    <row r="38" spans="2:12" s="1" customFormat="1" ht="14.4" hidden="1" customHeight="1" x14ac:dyDescent="0.2">
      <c r="B38" s="32"/>
      <c r="E38" s="27" t="s">
        <v>50</v>
      </c>
      <c r="F38" s="81">
        <f>ROUND((SUM(BH87:BH93)),  2)</f>
        <v>0</v>
      </c>
      <c r="I38" s="93">
        <v>0.15</v>
      </c>
      <c r="J38" s="81">
        <f>0</f>
        <v>0</v>
      </c>
      <c r="L38" s="32"/>
    </row>
    <row r="39" spans="2:12" s="1" customFormat="1" ht="14.4" hidden="1" customHeight="1" x14ac:dyDescent="0.2">
      <c r="B39" s="32"/>
      <c r="E39" s="27" t="s">
        <v>51</v>
      </c>
      <c r="F39" s="81">
        <f>ROUND((SUM(BI87:BI93)),  2)</f>
        <v>0</v>
      </c>
      <c r="I39" s="93">
        <v>0</v>
      </c>
      <c r="J39" s="81">
        <f>0</f>
        <v>0</v>
      </c>
      <c r="L39" s="32"/>
    </row>
    <row r="40" spans="2:12" s="1" customFormat="1" ht="6.9" customHeight="1" x14ac:dyDescent="0.2">
      <c r="B40" s="32"/>
      <c r="L40" s="32"/>
    </row>
    <row r="41" spans="2:12" s="1" customFormat="1" ht="25.35" customHeight="1" x14ac:dyDescent="0.2">
      <c r="B41" s="32"/>
      <c r="C41" s="94"/>
      <c r="D41" s="95" t="s">
        <v>52</v>
      </c>
      <c r="E41" s="52"/>
      <c r="F41" s="52"/>
      <c r="G41" s="96" t="s">
        <v>53</v>
      </c>
      <c r="H41" s="97" t="s">
        <v>54</v>
      </c>
      <c r="I41" s="52"/>
      <c r="J41" s="98">
        <f>SUM(J32:J39)</f>
        <v>0</v>
      </c>
      <c r="K41" s="99"/>
      <c r="L41" s="32"/>
    </row>
    <row r="42" spans="2:12" s="1" customFormat="1" ht="14.4" customHeight="1" x14ac:dyDescent="0.2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2"/>
    </row>
    <row r="46" spans="2:12" s="1" customFormat="1" ht="6.9" customHeight="1" x14ac:dyDescent="0.2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2"/>
    </row>
    <row r="47" spans="2:12" s="1" customFormat="1" ht="24.9" customHeight="1" x14ac:dyDescent="0.2">
      <c r="B47" s="32"/>
      <c r="C47" s="21" t="s">
        <v>117</v>
      </c>
      <c r="L47" s="32"/>
    </row>
    <row r="48" spans="2:12" s="1" customFormat="1" ht="6.9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16" t="str">
        <f>E7</f>
        <v>Archiv městské části Praha 5, Štefánikova 17, 150 00 Praha 5</v>
      </c>
      <c r="F50" s="317"/>
      <c r="G50" s="317"/>
      <c r="H50" s="317"/>
      <c r="L50" s="32"/>
    </row>
    <row r="51" spans="2:47" ht="12" customHeight="1" x14ac:dyDescent="0.2">
      <c r="B51" s="20"/>
      <c r="C51" s="27" t="s">
        <v>113</v>
      </c>
      <c r="L51" s="20"/>
    </row>
    <row r="52" spans="2:47" s="1" customFormat="1" ht="16.5" customHeight="1" x14ac:dyDescent="0.2">
      <c r="B52" s="32"/>
      <c r="E52" s="316" t="s">
        <v>114</v>
      </c>
      <c r="F52" s="315"/>
      <c r="G52" s="315"/>
      <c r="H52" s="315"/>
      <c r="L52" s="32"/>
    </row>
    <row r="53" spans="2:47" s="1" customFormat="1" ht="12" customHeight="1" x14ac:dyDescent="0.2">
      <c r="B53" s="32"/>
      <c r="C53" s="27" t="s">
        <v>115</v>
      </c>
      <c r="L53" s="32"/>
    </row>
    <row r="54" spans="2:47" s="1" customFormat="1" ht="16.5" customHeight="1" x14ac:dyDescent="0.2">
      <c r="B54" s="32"/>
      <c r="E54" s="295" t="str">
        <f>E11</f>
        <v>1-D.1.4.5 - Výtah</v>
      </c>
      <c r="F54" s="315"/>
      <c r="G54" s="315"/>
      <c r="H54" s="315"/>
      <c r="L54" s="32"/>
    </row>
    <row r="55" spans="2:47" s="1" customFormat="1" ht="6.9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Praha</v>
      </c>
      <c r="I56" s="27" t="s">
        <v>23</v>
      </c>
      <c r="J56" s="48" t="str">
        <f>IF(J14="","",J14)</f>
        <v>Vyplň údaj</v>
      </c>
      <c r="L56" s="32"/>
    </row>
    <row r="57" spans="2:47" s="1" customFormat="1" ht="6.9" customHeight="1" x14ac:dyDescent="0.2">
      <c r="B57" s="32"/>
      <c r="L57" s="32"/>
    </row>
    <row r="58" spans="2:47" s="1" customFormat="1" ht="52.8" x14ac:dyDescent="0.2">
      <c r="B58" s="32"/>
      <c r="C58" s="27" t="s">
        <v>24</v>
      </c>
      <c r="F58" s="25" t="str">
        <f>E17</f>
        <v>MČ Praha 5, náměstí 14. října 1381/4,15022 Praha 5</v>
      </c>
      <c r="I58" s="27" t="s">
        <v>32</v>
      </c>
      <c r="J58" s="30" t="str">
        <f>E23</f>
        <v>kcarch s.r.o,Thámova 221/7,186 00 Praha 8 - Karlín</v>
      </c>
      <c r="L58" s="32"/>
    </row>
    <row r="59" spans="2:47" s="1" customFormat="1" ht="25.65" customHeight="1" x14ac:dyDescent="0.2">
      <c r="B59" s="32"/>
      <c r="C59" s="27" t="s">
        <v>30</v>
      </c>
      <c r="F59" s="25" t="str">
        <f>IF(E20="","",E20)</f>
        <v>Vyplň údaj</v>
      </c>
      <c r="I59" s="27" t="s">
        <v>37</v>
      </c>
      <c r="J59" s="30" t="str">
        <f>E26</f>
        <v>Petr Krčál, Dukelská 973, 564 01 Žamberk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100" t="s">
        <v>118</v>
      </c>
      <c r="D61" s="94"/>
      <c r="E61" s="94"/>
      <c r="F61" s="94"/>
      <c r="G61" s="94"/>
      <c r="H61" s="94"/>
      <c r="I61" s="94"/>
      <c r="J61" s="101" t="s">
        <v>119</v>
      </c>
      <c r="K61" s="94"/>
      <c r="L61" s="32"/>
    </row>
    <row r="62" spans="2:47" s="1" customFormat="1" ht="10.35" customHeight="1" x14ac:dyDescent="0.2">
      <c r="B62" s="32"/>
      <c r="L62" s="32"/>
    </row>
    <row r="63" spans="2:47" s="1" customFormat="1" ht="22.95" customHeight="1" x14ac:dyDescent="0.2">
      <c r="B63" s="32"/>
      <c r="C63" s="102" t="s">
        <v>74</v>
      </c>
      <c r="J63" s="61">
        <f>J87</f>
        <v>0</v>
      </c>
      <c r="L63" s="32"/>
      <c r="AU63" s="17" t="s">
        <v>120</v>
      </c>
    </row>
    <row r="64" spans="2:47" s="8" customFormat="1" ht="24.9" customHeight="1" x14ac:dyDescent="0.2">
      <c r="B64" s="103"/>
      <c r="D64" s="104" t="s">
        <v>2024</v>
      </c>
      <c r="E64" s="105"/>
      <c r="F64" s="105"/>
      <c r="G64" s="105"/>
      <c r="H64" s="105"/>
      <c r="I64" s="105"/>
      <c r="J64" s="106">
        <f>J88</f>
        <v>0</v>
      </c>
      <c r="L64" s="103"/>
    </row>
    <row r="65" spans="2:12" s="9" customFormat="1" ht="19.95" customHeight="1" x14ac:dyDescent="0.2">
      <c r="B65" s="107"/>
      <c r="D65" s="108" t="s">
        <v>2025</v>
      </c>
      <c r="E65" s="109"/>
      <c r="F65" s="109"/>
      <c r="G65" s="109"/>
      <c r="H65" s="109"/>
      <c r="I65" s="109"/>
      <c r="J65" s="110">
        <f>J89</f>
        <v>0</v>
      </c>
      <c r="L65" s="107"/>
    </row>
    <row r="66" spans="2:12" s="1" customFormat="1" ht="21.75" customHeight="1" x14ac:dyDescent="0.2">
      <c r="B66" s="32"/>
      <c r="L66" s="32"/>
    </row>
    <row r="67" spans="2:12" s="1" customFormat="1" ht="6.9" customHeight="1" x14ac:dyDescent="0.2"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32"/>
    </row>
    <row r="71" spans="2:12" s="1" customFormat="1" ht="6.9" customHeight="1" x14ac:dyDescent="0.2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2"/>
    </row>
    <row r="72" spans="2:12" s="1" customFormat="1" ht="24.9" customHeight="1" x14ac:dyDescent="0.2">
      <c r="B72" s="32"/>
      <c r="C72" s="21" t="s">
        <v>144</v>
      </c>
      <c r="L72" s="32"/>
    </row>
    <row r="73" spans="2:12" s="1" customFormat="1" ht="6.9" customHeight="1" x14ac:dyDescent="0.2">
      <c r="B73" s="32"/>
      <c r="L73" s="32"/>
    </row>
    <row r="74" spans="2:12" s="1" customFormat="1" ht="12" customHeight="1" x14ac:dyDescent="0.2">
      <c r="B74" s="32"/>
      <c r="C74" s="27" t="s">
        <v>16</v>
      </c>
      <c r="L74" s="32"/>
    </row>
    <row r="75" spans="2:12" s="1" customFormat="1" ht="16.5" customHeight="1" x14ac:dyDescent="0.2">
      <c r="B75" s="32"/>
      <c r="E75" s="316" t="str">
        <f>E7</f>
        <v>Archiv městské části Praha 5, Štefánikova 17, 150 00 Praha 5</v>
      </c>
      <c r="F75" s="317"/>
      <c r="G75" s="317"/>
      <c r="H75" s="317"/>
      <c r="L75" s="32"/>
    </row>
    <row r="76" spans="2:12" ht="12" customHeight="1" x14ac:dyDescent="0.2">
      <c r="B76" s="20"/>
      <c r="C76" s="27" t="s">
        <v>113</v>
      </c>
      <c r="L76" s="20"/>
    </row>
    <row r="77" spans="2:12" s="1" customFormat="1" ht="16.5" customHeight="1" x14ac:dyDescent="0.2">
      <c r="B77" s="32"/>
      <c r="E77" s="316" t="s">
        <v>114</v>
      </c>
      <c r="F77" s="315"/>
      <c r="G77" s="315"/>
      <c r="H77" s="315"/>
      <c r="L77" s="32"/>
    </row>
    <row r="78" spans="2:12" s="1" customFormat="1" ht="12" customHeight="1" x14ac:dyDescent="0.2">
      <c r="B78" s="32"/>
      <c r="C78" s="27" t="s">
        <v>115</v>
      </c>
      <c r="L78" s="32"/>
    </row>
    <row r="79" spans="2:12" s="1" customFormat="1" ht="16.5" customHeight="1" x14ac:dyDescent="0.2">
      <c r="B79" s="32"/>
      <c r="E79" s="295" t="str">
        <f>E11</f>
        <v>1-D.1.4.5 - Výtah</v>
      </c>
      <c r="F79" s="315"/>
      <c r="G79" s="315"/>
      <c r="H79" s="315"/>
      <c r="L79" s="32"/>
    </row>
    <row r="80" spans="2:12" s="1" customFormat="1" ht="6.9" customHeight="1" x14ac:dyDescent="0.2">
      <c r="B80" s="32"/>
      <c r="L80" s="32"/>
    </row>
    <row r="81" spans="2:65" s="1" customFormat="1" ht="12" customHeight="1" x14ac:dyDescent="0.2">
      <c r="B81" s="32"/>
      <c r="C81" s="27" t="s">
        <v>21</v>
      </c>
      <c r="F81" s="25" t="str">
        <f>F14</f>
        <v>Praha</v>
      </c>
      <c r="I81" s="27" t="s">
        <v>23</v>
      </c>
      <c r="J81" s="48" t="str">
        <f>IF(J14="","",J14)</f>
        <v>Vyplň údaj</v>
      </c>
      <c r="L81" s="32"/>
    </row>
    <row r="82" spans="2:65" s="1" customFormat="1" ht="6.9" customHeight="1" x14ac:dyDescent="0.2">
      <c r="B82" s="32"/>
      <c r="L82" s="32"/>
    </row>
    <row r="83" spans="2:65" s="1" customFormat="1" ht="52.8" x14ac:dyDescent="0.2">
      <c r="B83" s="32"/>
      <c r="C83" s="27" t="s">
        <v>24</v>
      </c>
      <c r="F83" s="25" t="str">
        <f>E17</f>
        <v>MČ Praha 5, náměstí 14. října 1381/4,15022 Praha 5</v>
      </c>
      <c r="I83" s="27" t="s">
        <v>32</v>
      </c>
      <c r="J83" s="30" t="str">
        <f>E23</f>
        <v>kcarch s.r.o,Thámova 221/7,186 00 Praha 8 - Karlín</v>
      </c>
      <c r="L83" s="32"/>
    </row>
    <row r="84" spans="2:65" s="1" customFormat="1" ht="25.65" customHeight="1" x14ac:dyDescent="0.2">
      <c r="B84" s="32"/>
      <c r="C84" s="27" t="s">
        <v>30</v>
      </c>
      <c r="F84" s="25" t="str">
        <f>IF(E20="","",E20)</f>
        <v>Vyplň údaj</v>
      </c>
      <c r="I84" s="27" t="s">
        <v>37</v>
      </c>
      <c r="J84" s="30" t="str">
        <f>E26</f>
        <v>Petr Krčál, Dukelská 973, 564 01 Žamberk</v>
      </c>
      <c r="L84" s="32"/>
    </row>
    <row r="85" spans="2:65" s="1" customFormat="1" ht="10.35" customHeight="1" x14ac:dyDescent="0.2">
      <c r="B85" s="32"/>
      <c r="L85" s="32"/>
    </row>
    <row r="86" spans="2:65" s="10" customFormat="1" ht="29.25" customHeight="1" x14ac:dyDescent="0.2">
      <c r="B86" s="111"/>
      <c r="C86" s="112" t="s">
        <v>145</v>
      </c>
      <c r="D86" s="113" t="s">
        <v>61</v>
      </c>
      <c r="E86" s="113" t="s">
        <v>57</v>
      </c>
      <c r="F86" s="113" t="s">
        <v>58</v>
      </c>
      <c r="G86" s="113" t="s">
        <v>146</v>
      </c>
      <c r="H86" s="113" t="s">
        <v>147</v>
      </c>
      <c r="I86" s="113" t="s">
        <v>148</v>
      </c>
      <c r="J86" s="113" t="s">
        <v>119</v>
      </c>
      <c r="K86" s="114" t="s">
        <v>149</v>
      </c>
      <c r="L86" s="111"/>
      <c r="M86" s="54" t="s">
        <v>19</v>
      </c>
      <c r="N86" s="55" t="s">
        <v>46</v>
      </c>
      <c r="O86" s="55" t="s">
        <v>150</v>
      </c>
      <c r="P86" s="55" t="s">
        <v>151</v>
      </c>
      <c r="Q86" s="55" t="s">
        <v>152</v>
      </c>
      <c r="R86" s="55" t="s">
        <v>153</v>
      </c>
      <c r="S86" s="55" t="s">
        <v>154</v>
      </c>
      <c r="T86" s="56" t="s">
        <v>155</v>
      </c>
    </row>
    <row r="87" spans="2:65" s="1" customFormat="1" ht="22.95" customHeight="1" x14ac:dyDescent="0.3">
      <c r="B87" s="32"/>
      <c r="C87" s="59" t="s">
        <v>156</v>
      </c>
      <c r="J87" s="115">
        <f>BK87</f>
        <v>0</v>
      </c>
      <c r="L87" s="32"/>
      <c r="M87" s="57"/>
      <c r="N87" s="49"/>
      <c r="O87" s="49"/>
      <c r="P87" s="116">
        <f>P88</f>
        <v>0</v>
      </c>
      <c r="Q87" s="49"/>
      <c r="R87" s="116">
        <f>R88</f>
        <v>7.757E-2</v>
      </c>
      <c r="S87" s="49"/>
      <c r="T87" s="117">
        <f>T88</f>
        <v>0</v>
      </c>
      <c r="AT87" s="17" t="s">
        <v>75</v>
      </c>
      <c r="AU87" s="17" t="s">
        <v>120</v>
      </c>
      <c r="BK87" s="118">
        <f>BK88</f>
        <v>0</v>
      </c>
    </row>
    <row r="88" spans="2:65" s="11" customFormat="1" ht="25.95" customHeight="1" x14ac:dyDescent="0.25">
      <c r="B88" s="119"/>
      <c r="D88" s="120" t="s">
        <v>75</v>
      </c>
      <c r="E88" s="121" t="s">
        <v>467</v>
      </c>
      <c r="F88" s="121" t="s">
        <v>2026</v>
      </c>
      <c r="I88" s="122"/>
      <c r="J88" s="123">
        <f>BK88</f>
        <v>0</v>
      </c>
      <c r="L88" s="119"/>
      <c r="M88" s="124"/>
      <c r="P88" s="125">
        <f>P89</f>
        <v>0</v>
      </c>
      <c r="R88" s="125">
        <f>R89</f>
        <v>7.757E-2</v>
      </c>
      <c r="T88" s="126">
        <f>T89</f>
        <v>0</v>
      </c>
      <c r="AR88" s="120" t="s">
        <v>180</v>
      </c>
      <c r="AT88" s="127" t="s">
        <v>75</v>
      </c>
      <c r="AU88" s="127" t="s">
        <v>76</v>
      </c>
      <c r="AY88" s="120" t="s">
        <v>159</v>
      </c>
      <c r="BK88" s="128">
        <f>BK89</f>
        <v>0</v>
      </c>
    </row>
    <row r="89" spans="2:65" s="11" customFormat="1" ht="22.95" customHeight="1" x14ac:dyDescent="0.25">
      <c r="B89" s="119"/>
      <c r="D89" s="120" t="s">
        <v>75</v>
      </c>
      <c r="E89" s="129" t="s">
        <v>2027</v>
      </c>
      <c r="F89" s="129" t="s">
        <v>2028</v>
      </c>
      <c r="I89" s="122"/>
      <c r="J89" s="130">
        <f>BK89</f>
        <v>0</v>
      </c>
      <c r="L89" s="119"/>
      <c r="M89" s="124"/>
      <c r="P89" s="125">
        <f>SUM(P90:P93)</f>
        <v>0</v>
      </c>
      <c r="R89" s="125">
        <f>SUM(R90:R93)</f>
        <v>7.757E-2</v>
      </c>
      <c r="T89" s="126">
        <f>SUM(T90:T93)</f>
        <v>0</v>
      </c>
      <c r="AR89" s="120" t="s">
        <v>180</v>
      </c>
      <c r="AT89" s="127" t="s">
        <v>75</v>
      </c>
      <c r="AU89" s="127" t="s">
        <v>83</v>
      </c>
      <c r="AY89" s="120" t="s">
        <v>159</v>
      </c>
      <c r="BK89" s="128">
        <f>SUM(BK90:BK93)</f>
        <v>0</v>
      </c>
    </row>
    <row r="90" spans="2:65" s="1" customFormat="1" ht="16.5" customHeight="1" x14ac:dyDescent="0.2">
      <c r="B90" s="32"/>
      <c r="C90" s="131" t="s">
        <v>83</v>
      </c>
      <c r="D90" s="131" t="s">
        <v>161</v>
      </c>
      <c r="E90" s="132" t="s">
        <v>2029</v>
      </c>
      <c r="F90" s="133" t="s">
        <v>2030</v>
      </c>
      <c r="G90" s="134" t="s">
        <v>345</v>
      </c>
      <c r="H90" s="135">
        <v>1</v>
      </c>
      <c r="I90" s="136"/>
      <c r="J90" s="137">
        <f>ROUND(I90*H90,2)</f>
        <v>0</v>
      </c>
      <c r="K90" s="133" t="s">
        <v>19</v>
      </c>
      <c r="L90" s="32"/>
      <c r="M90" s="138" t="s">
        <v>19</v>
      </c>
      <c r="N90" s="139" t="s">
        <v>47</v>
      </c>
      <c r="P90" s="140">
        <f>O90*H90</f>
        <v>0</v>
      </c>
      <c r="Q90" s="140">
        <v>7.5770000000000004E-2</v>
      </c>
      <c r="R90" s="140">
        <f>Q90*H90</f>
        <v>7.5770000000000004E-2</v>
      </c>
      <c r="S90" s="140">
        <v>0</v>
      </c>
      <c r="T90" s="141">
        <f>S90*H90</f>
        <v>0</v>
      </c>
      <c r="AR90" s="142" t="s">
        <v>602</v>
      </c>
      <c r="AT90" s="142" t="s">
        <v>161</v>
      </c>
      <c r="AU90" s="142" t="s">
        <v>85</v>
      </c>
      <c r="AY90" s="17" t="s">
        <v>159</v>
      </c>
      <c r="BE90" s="143">
        <f>IF(N90="základní",J90,0)</f>
        <v>0</v>
      </c>
      <c r="BF90" s="143">
        <f>IF(N90="snížená",J90,0)</f>
        <v>0</v>
      </c>
      <c r="BG90" s="143">
        <f>IF(N90="zákl. přenesená",J90,0)</f>
        <v>0</v>
      </c>
      <c r="BH90" s="143">
        <f>IF(N90="sníž. přenesená",J90,0)</f>
        <v>0</v>
      </c>
      <c r="BI90" s="143">
        <f>IF(N90="nulová",J90,0)</f>
        <v>0</v>
      </c>
      <c r="BJ90" s="17" t="s">
        <v>83</v>
      </c>
      <c r="BK90" s="143">
        <f>ROUND(I90*H90,2)</f>
        <v>0</v>
      </c>
      <c r="BL90" s="17" t="s">
        <v>602</v>
      </c>
      <c r="BM90" s="142" t="s">
        <v>2031</v>
      </c>
    </row>
    <row r="91" spans="2:65" s="1" customFormat="1" ht="24.15" customHeight="1" x14ac:dyDescent="0.2">
      <c r="B91" s="32"/>
      <c r="C91" s="170" t="s">
        <v>85</v>
      </c>
      <c r="D91" s="170" t="s">
        <v>467</v>
      </c>
      <c r="E91" s="171" t="s">
        <v>2032</v>
      </c>
      <c r="F91" s="172" t="s">
        <v>2033</v>
      </c>
      <c r="G91" s="173" t="s">
        <v>494</v>
      </c>
      <c r="H91" s="174">
        <v>1</v>
      </c>
      <c r="I91" s="175"/>
      <c r="J91" s="176">
        <f>ROUND(I91*H91,2)</f>
        <v>0</v>
      </c>
      <c r="K91" s="172" t="s">
        <v>19</v>
      </c>
      <c r="L91" s="177"/>
      <c r="M91" s="178" t="s">
        <v>19</v>
      </c>
      <c r="N91" s="179" t="s">
        <v>47</v>
      </c>
      <c r="P91" s="140">
        <f>O91*H91</f>
        <v>0</v>
      </c>
      <c r="Q91" s="140">
        <v>0</v>
      </c>
      <c r="R91" s="140">
        <f>Q91*H91</f>
        <v>0</v>
      </c>
      <c r="S91" s="140">
        <v>0</v>
      </c>
      <c r="T91" s="141">
        <f>S91*H91</f>
        <v>0</v>
      </c>
      <c r="AR91" s="142" t="s">
        <v>2034</v>
      </c>
      <c r="AT91" s="142" t="s">
        <v>467</v>
      </c>
      <c r="AU91" s="142" t="s">
        <v>85</v>
      </c>
      <c r="AY91" s="17" t="s">
        <v>159</v>
      </c>
      <c r="BE91" s="143">
        <f>IF(N91="základní",J91,0)</f>
        <v>0</v>
      </c>
      <c r="BF91" s="143">
        <f>IF(N91="snížená",J91,0)</f>
        <v>0</v>
      </c>
      <c r="BG91" s="143">
        <f>IF(N91="zákl. přenesená",J91,0)</f>
        <v>0</v>
      </c>
      <c r="BH91" s="143">
        <f>IF(N91="sníž. přenesená",J91,0)</f>
        <v>0</v>
      </c>
      <c r="BI91" s="143">
        <f>IF(N91="nulová",J91,0)</f>
        <v>0</v>
      </c>
      <c r="BJ91" s="17" t="s">
        <v>83</v>
      </c>
      <c r="BK91" s="143">
        <f>ROUND(I91*H91,2)</f>
        <v>0</v>
      </c>
      <c r="BL91" s="17" t="s">
        <v>602</v>
      </c>
      <c r="BM91" s="142" t="s">
        <v>2035</v>
      </c>
    </row>
    <row r="92" spans="2:65" s="1" customFormat="1" ht="134.4" x14ac:dyDescent="0.2">
      <c r="B92" s="32"/>
      <c r="D92" s="149" t="s">
        <v>189</v>
      </c>
      <c r="F92" s="169" t="s">
        <v>2036</v>
      </c>
      <c r="I92" s="146"/>
      <c r="L92" s="32"/>
      <c r="M92" s="147"/>
      <c r="T92" s="51"/>
      <c r="AT92" s="17" t="s">
        <v>189</v>
      </c>
      <c r="AU92" s="17" t="s">
        <v>85</v>
      </c>
    </row>
    <row r="93" spans="2:65" s="1" customFormat="1" ht="16.5" customHeight="1" x14ac:dyDescent="0.2">
      <c r="B93" s="32"/>
      <c r="C93" s="131" t="s">
        <v>180</v>
      </c>
      <c r="D93" s="131" t="s">
        <v>161</v>
      </c>
      <c r="E93" s="132" t="s">
        <v>2037</v>
      </c>
      <c r="F93" s="133" t="s">
        <v>2038</v>
      </c>
      <c r="G93" s="134" t="s">
        <v>345</v>
      </c>
      <c r="H93" s="135">
        <v>1</v>
      </c>
      <c r="I93" s="136"/>
      <c r="J93" s="137">
        <f>ROUND(I93*H93,2)</f>
        <v>0</v>
      </c>
      <c r="K93" s="133" t="s">
        <v>19</v>
      </c>
      <c r="L93" s="32"/>
      <c r="M93" s="180" t="s">
        <v>19</v>
      </c>
      <c r="N93" s="181" t="s">
        <v>47</v>
      </c>
      <c r="O93" s="182"/>
      <c r="P93" s="183">
        <f>O93*H93</f>
        <v>0</v>
      </c>
      <c r="Q93" s="183">
        <v>1.8E-3</v>
      </c>
      <c r="R93" s="183">
        <f>Q93*H93</f>
        <v>1.8E-3</v>
      </c>
      <c r="S93" s="183">
        <v>0</v>
      </c>
      <c r="T93" s="184">
        <f>S93*H93</f>
        <v>0</v>
      </c>
      <c r="AR93" s="142" t="s">
        <v>602</v>
      </c>
      <c r="AT93" s="142" t="s">
        <v>161</v>
      </c>
      <c r="AU93" s="142" t="s">
        <v>85</v>
      </c>
      <c r="AY93" s="17" t="s">
        <v>159</v>
      </c>
      <c r="BE93" s="143">
        <f>IF(N93="základní",J93,0)</f>
        <v>0</v>
      </c>
      <c r="BF93" s="143">
        <f>IF(N93="snížená",J93,0)</f>
        <v>0</v>
      </c>
      <c r="BG93" s="143">
        <f>IF(N93="zákl. přenesená",J93,0)</f>
        <v>0</v>
      </c>
      <c r="BH93" s="143">
        <f>IF(N93="sníž. přenesená",J93,0)</f>
        <v>0</v>
      </c>
      <c r="BI93" s="143">
        <f>IF(N93="nulová",J93,0)</f>
        <v>0</v>
      </c>
      <c r="BJ93" s="17" t="s">
        <v>83</v>
      </c>
      <c r="BK93" s="143">
        <f>ROUND(I93*H93,2)</f>
        <v>0</v>
      </c>
      <c r="BL93" s="17" t="s">
        <v>602</v>
      </c>
      <c r="BM93" s="142" t="s">
        <v>2039</v>
      </c>
    </row>
    <row r="94" spans="2:65" s="1" customFormat="1" ht="6.9" customHeight="1" x14ac:dyDescent="0.2"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32"/>
    </row>
  </sheetData>
  <sheetProtection algorithmName="SHA-512" hashValue="oTxkOmND1kD/BTDBN/7TW80SRpsYa1bBKitx+7aRKY2N4qu89f9dz2lN8gqKrfD63yBEeNnGVsq+H68GhQ0EMA==" saltValue="oVB5NzbzXyJlCFcUfNiXex0ER6+zjueaHeW1ilpG5rmaQ+2h680TuWJJVyi7CvqT4hLn5Wu9esj0kaHc7qEplg==" spinCount="100000" sheet="1" objects="1" scenarios="1" formatColumns="0" formatRows="0" autoFilter="0"/>
  <autoFilter ref="C86:K93" xr:uid="{00000000-0009-0000-0000-000006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96"/>
  <sheetViews>
    <sheetView showGridLines="0" tabSelected="1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7" t="s">
        <v>108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" customHeight="1" x14ac:dyDescent="0.2">
      <c r="B4" s="20"/>
      <c r="D4" s="21" t="s">
        <v>112</v>
      </c>
      <c r="L4" s="20"/>
      <c r="M4" s="88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16" t="str">
        <f>'Rekapitulace stavby'!K6</f>
        <v>Archiv městské části Praha 5, Štefánikova 17, 150 00 Praha 5</v>
      </c>
      <c r="F7" s="317"/>
      <c r="G7" s="317"/>
      <c r="H7" s="317"/>
      <c r="L7" s="20"/>
    </row>
    <row r="8" spans="2:46" ht="12" customHeight="1" x14ac:dyDescent="0.2">
      <c r="B8" s="20"/>
      <c r="D8" s="27" t="s">
        <v>113</v>
      </c>
      <c r="L8" s="20"/>
    </row>
    <row r="9" spans="2:46" s="1" customFormat="1" ht="16.5" customHeight="1" x14ac:dyDescent="0.2">
      <c r="B9" s="32"/>
      <c r="E9" s="316" t="s">
        <v>114</v>
      </c>
      <c r="F9" s="315"/>
      <c r="G9" s="315"/>
      <c r="H9" s="315"/>
      <c r="L9" s="32"/>
    </row>
    <row r="10" spans="2:46" s="1" customFormat="1" ht="12" customHeight="1" x14ac:dyDescent="0.2">
      <c r="B10" s="32"/>
      <c r="D10" s="27" t="s">
        <v>115</v>
      </c>
      <c r="L10" s="32"/>
    </row>
    <row r="11" spans="2:46" s="1" customFormat="1" ht="16.5" customHeight="1" x14ac:dyDescent="0.2">
      <c r="B11" s="32"/>
      <c r="E11" s="295" t="s">
        <v>2040</v>
      </c>
      <c r="F11" s="315"/>
      <c r="G11" s="315"/>
      <c r="H11" s="315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8" t="str">
        <f>'Rekapitulace stavby'!AN8</f>
        <v>Vyplň údaj</v>
      </c>
      <c r="L14" s="32"/>
    </row>
    <row r="15" spans="2:46" s="1" customFormat="1" ht="10.95" customHeight="1" x14ac:dyDescent="0.2">
      <c r="B15" s="32"/>
      <c r="L15" s="32"/>
    </row>
    <row r="16" spans="2:46" s="1" customFormat="1" ht="12" customHeight="1" x14ac:dyDescent="0.2">
      <c r="B16" s="32"/>
      <c r="D16" s="27" t="s">
        <v>24</v>
      </c>
      <c r="I16" s="27" t="s">
        <v>25</v>
      </c>
      <c r="J16" s="25" t="s">
        <v>26</v>
      </c>
      <c r="L16" s="32"/>
    </row>
    <row r="17" spans="2:12" s="1" customFormat="1" ht="18" customHeight="1" x14ac:dyDescent="0.2">
      <c r="B17" s="32"/>
      <c r="E17" s="25" t="s">
        <v>27</v>
      </c>
      <c r="I17" s="27" t="s">
        <v>28</v>
      </c>
      <c r="J17" s="25" t="s">
        <v>29</v>
      </c>
      <c r="L17" s="32"/>
    </row>
    <row r="18" spans="2:12" s="1" customFormat="1" ht="6.9" customHeight="1" x14ac:dyDescent="0.2">
      <c r="B18" s="32"/>
      <c r="L18" s="32"/>
    </row>
    <row r="19" spans="2:12" s="1" customFormat="1" ht="12" customHeight="1" x14ac:dyDescent="0.2">
      <c r="B19" s="32"/>
      <c r="D19" s="27" t="s">
        <v>30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8" t="str">
        <f>'Rekapitulace stavby'!E14</f>
        <v>Vyplň údaj</v>
      </c>
      <c r="F20" s="285"/>
      <c r="G20" s="285"/>
      <c r="H20" s="285"/>
      <c r="I20" s="27" t="s">
        <v>28</v>
      </c>
      <c r="J20" s="28" t="str">
        <f>'Rekapitulace stavby'!AN14</f>
        <v>Vyplň údaj</v>
      </c>
      <c r="L20" s="32"/>
    </row>
    <row r="21" spans="2:12" s="1" customFormat="1" ht="6.9" customHeight="1" x14ac:dyDescent="0.2">
      <c r="B21" s="32"/>
      <c r="L21" s="32"/>
    </row>
    <row r="22" spans="2:12" s="1" customFormat="1" ht="12" customHeight="1" x14ac:dyDescent="0.2">
      <c r="B22" s="32"/>
      <c r="D22" s="27" t="s">
        <v>32</v>
      </c>
      <c r="I22" s="27" t="s">
        <v>25</v>
      </c>
      <c r="J22" s="25" t="s">
        <v>33</v>
      </c>
      <c r="L22" s="32"/>
    </row>
    <row r="23" spans="2:12" s="1" customFormat="1" ht="18" customHeight="1" x14ac:dyDescent="0.2">
      <c r="B23" s="32"/>
      <c r="E23" s="25" t="s">
        <v>34</v>
      </c>
      <c r="I23" s="27" t="s">
        <v>28</v>
      </c>
      <c r="J23" s="25" t="s">
        <v>35</v>
      </c>
      <c r="L23" s="32"/>
    </row>
    <row r="24" spans="2:12" s="1" customFormat="1" ht="6.9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25</v>
      </c>
      <c r="J25" s="25" t="s">
        <v>38</v>
      </c>
      <c r="L25" s="32"/>
    </row>
    <row r="26" spans="2:12" s="1" customFormat="1" ht="18" customHeight="1" x14ac:dyDescent="0.2">
      <c r="B26" s="32"/>
      <c r="E26" s="25" t="s">
        <v>39</v>
      </c>
      <c r="I26" s="27" t="s">
        <v>28</v>
      </c>
      <c r="J26" s="25" t="s">
        <v>19</v>
      </c>
      <c r="L26" s="32"/>
    </row>
    <row r="27" spans="2:12" s="1" customFormat="1" ht="6.9" customHeight="1" x14ac:dyDescent="0.2">
      <c r="B27" s="32"/>
      <c r="L27" s="32"/>
    </row>
    <row r="28" spans="2:12" s="1" customFormat="1" ht="12" customHeight="1" x14ac:dyDescent="0.2">
      <c r="B28" s="32"/>
      <c r="D28" s="27" t="s">
        <v>40</v>
      </c>
      <c r="L28" s="32"/>
    </row>
    <row r="29" spans="2:12" s="7" customFormat="1" ht="16.5" customHeight="1" x14ac:dyDescent="0.2">
      <c r="B29" s="89"/>
      <c r="E29" s="289" t="s">
        <v>19</v>
      </c>
      <c r="F29" s="289"/>
      <c r="G29" s="289"/>
      <c r="H29" s="289"/>
      <c r="L29" s="89"/>
    </row>
    <row r="30" spans="2:12" s="1" customFormat="1" ht="6.9" customHeight="1" x14ac:dyDescent="0.2">
      <c r="B30" s="32"/>
      <c r="L30" s="32"/>
    </row>
    <row r="31" spans="2:12" s="1" customFormat="1" ht="6.9" customHeight="1" x14ac:dyDescent="0.2">
      <c r="B31" s="32"/>
      <c r="D31" s="49"/>
      <c r="E31" s="49"/>
      <c r="F31" s="49"/>
      <c r="G31" s="49"/>
      <c r="H31" s="49"/>
      <c r="I31" s="49"/>
      <c r="J31" s="49"/>
      <c r="K31" s="49"/>
      <c r="L31" s="32"/>
    </row>
    <row r="32" spans="2:12" s="1" customFormat="1" ht="25.35" customHeight="1" x14ac:dyDescent="0.2">
      <c r="B32" s="32"/>
      <c r="D32" s="90" t="s">
        <v>42</v>
      </c>
      <c r="J32" s="61">
        <f>ROUND(J86, 2)</f>
        <v>0</v>
      </c>
      <c r="L32" s="32"/>
    </row>
    <row r="33" spans="2:12" s="1" customFormat="1" ht="6.9" customHeight="1" x14ac:dyDescent="0.2">
      <c r="B33" s="32"/>
      <c r="D33" s="49"/>
      <c r="E33" s="49"/>
      <c r="F33" s="49"/>
      <c r="G33" s="49"/>
      <c r="H33" s="49"/>
      <c r="I33" s="49"/>
      <c r="J33" s="49"/>
      <c r="K33" s="49"/>
      <c r="L33" s="32"/>
    </row>
    <row r="34" spans="2:12" s="1" customFormat="1" ht="14.4" customHeight="1" x14ac:dyDescent="0.2">
      <c r="B34" s="32"/>
      <c r="F34" s="91" t="s">
        <v>44</v>
      </c>
      <c r="I34" s="91" t="s">
        <v>43</v>
      </c>
      <c r="J34" s="91" t="s">
        <v>45</v>
      </c>
      <c r="L34" s="32"/>
    </row>
    <row r="35" spans="2:12" s="1" customFormat="1" ht="14.4" customHeight="1" x14ac:dyDescent="0.2">
      <c r="B35" s="32"/>
      <c r="D35" s="92" t="s">
        <v>46</v>
      </c>
      <c r="E35" s="27" t="s">
        <v>47</v>
      </c>
      <c r="F35" s="81">
        <f>ROUND((SUM(BE86:BE95)),  2)</f>
        <v>0</v>
      </c>
      <c r="I35" s="93">
        <v>0.21</v>
      </c>
      <c r="J35" s="81">
        <f>ROUND(((SUM(BE86:BE95))*I35),  2)</f>
        <v>0</v>
      </c>
      <c r="L35" s="32"/>
    </row>
    <row r="36" spans="2:12" s="1" customFormat="1" ht="14.4" customHeight="1" x14ac:dyDescent="0.2">
      <c r="B36" s="32"/>
      <c r="E36" s="27" t="s">
        <v>48</v>
      </c>
      <c r="F36" s="81">
        <f>ROUND((SUM(BF86:BF95)),  2)</f>
        <v>0</v>
      </c>
      <c r="I36" s="93">
        <v>0.15</v>
      </c>
      <c r="J36" s="81">
        <f>ROUND(((SUM(BF86:BF95))*I36),  2)</f>
        <v>0</v>
      </c>
      <c r="L36" s="32"/>
    </row>
    <row r="37" spans="2:12" s="1" customFormat="1" ht="14.4" hidden="1" customHeight="1" x14ac:dyDescent="0.2">
      <c r="B37" s="32"/>
      <c r="E37" s="27" t="s">
        <v>49</v>
      </c>
      <c r="F37" s="81">
        <f>ROUND((SUM(BG86:BG95)),  2)</f>
        <v>0</v>
      </c>
      <c r="I37" s="93">
        <v>0.21</v>
      </c>
      <c r="J37" s="81">
        <f>0</f>
        <v>0</v>
      </c>
      <c r="L37" s="32"/>
    </row>
    <row r="38" spans="2:12" s="1" customFormat="1" ht="14.4" hidden="1" customHeight="1" x14ac:dyDescent="0.2">
      <c r="B38" s="32"/>
      <c r="E38" s="27" t="s">
        <v>50</v>
      </c>
      <c r="F38" s="81">
        <f>ROUND((SUM(BH86:BH95)),  2)</f>
        <v>0</v>
      </c>
      <c r="I38" s="93">
        <v>0.15</v>
      </c>
      <c r="J38" s="81">
        <f>0</f>
        <v>0</v>
      </c>
      <c r="L38" s="32"/>
    </row>
    <row r="39" spans="2:12" s="1" customFormat="1" ht="14.4" hidden="1" customHeight="1" x14ac:dyDescent="0.2">
      <c r="B39" s="32"/>
      <c r="E39" s="27" t="s">
        <v>51</v>
      </c>
      <c r="F39" s="81">
        <f>ROUND((SUM(BI86:BI95)),  2)</f>
        <v>0</v>
      </c>
      <c r="I39" s="93">
        <v>0</v>
      </c>
      <c r="J39" s="81">
        <f>0</f>
        <v>0</v>
      </c>
      <c r="L39" s="32"/>
    </row>
    <row r="40" spans="2:12" s="1" customFormat="1" ht="6.9" customHeight="1" x14ac:dyDescent="0.2">
      <c r="B40" s="32"/>
      <c r="L40" s="32"/>
    </row>
    <row r="41" spans="2:12" s="1" customFormat="1" ht="25.35" customHeight="1" x14ac:dyDescent="0.2">
      <c r="B41" s="32"/>
      <c r="C41" s="94"/>
      <c r="D41" s="95" t="s">
        <v>52</v>
      </c>
      <c r="E41" s="52"/>
      <c r="F41" s="52"/>
      <c r="G41" s="96" t="s">
        <v>53</v>
      </c>
      <c r="H41" s="97" t="s">
        <v>54</v>
      </c>
      <c r="I41" s="52"/>
      <c r="J41" s="98">
        <f>SUM(J32:J39)</f>
        <v>0</v>
      </c>
      <c r="K41" s="99"/>
      <c r="L41" s="32"/>
    </row>
    <row r="42" spans="2:12" s="1" customFormat="1" ht="14.4" customHeight="1" x14ac:dyDescent="0.2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2"/>
    </row>
    <row r="46" spans="2:12" s="1" customFormat="1" ht="6.9" customHeight="1" x14ac:dyDescent="0.2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2"/>
    </row>
    <row r="47" spans="2:12" s="1" customFormat="1" ht="24.9" customHeight="1" x14ac:dyDescent="0.2">
      <c r="B47" s="32"/>
      <c r="C47" s="21" t="s">
        <v>117</v>
      </c>
      <c r="L47" s="32"/>
    </row>
    <row r="48" spans="2:12" s="1" customFormat="1" ht="6.9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16" t="str">
        <f>E7</f>
        <v>Archiv městské části Praha 5, Štefánikova 17, 150 00 Praha 5</v>
      </c>
      <c r="F50" s="317"/>
      <c r="G50" s="317"/>
      <c r="H50" s="317"/>
      <c r="L50" s="32"/>
    </row>
    <row r="51" spans="2:47" ht="12" customHeight="1" x14ac:dyDescent="0.2">
      <c r="B51" s="20"/>
      <c r="C51" s="27" t="s">
        <v>113</v>
      </c>
      <c r="L51" s="20"/>
    </row>
    <row r="52" spans="2:47" s="1" customFormat="1" ht="16.5" customHeight="1" x14ac:dyDescent="0.2">
      <c r="B52" s="32"/>
      <c r="E52" s="316" t="s">
        <v>114</v>
      </c>
      <c r="F52" s="315"/>
      <c r="G52" s="315"/>
      <c r="H52" s="315"/>
      <c r="L52" s="32"/>
    </row>
    <row r="53" spans="2:47" s="1" customFormat="1" ht="12" customHeight="1" x14ac:dyDescent="0.2">
      <c r="B53" s="32"/>
      <c r="C53" s="27" t="s">
        <v>115</v>
      </c>
      <c r="L53" s="32"/>
    </row>
    <row r="54" spans="2:47" s="1" customFormat="1" ht="16.5" customHeight="1" x14ac:dyDescent="0.2">
      <c r="B54" s="32"/>
      <c r="E54" s="295" t="str">
        <f>E11</f>
        <v>1-D.1.4.6 - Regálový systém</v>
      </c>
      <c r="F54" s="315"/>
      <c r="G54" s="315"/>
      <c r="H54" s="315"/>
      <c r="L54" s="32"/>
    </row>
    <row r="55" spans="2:47" s="1" customFormat="1" ht="6.9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Praha</v>
      </c>
      <c r="I56" s="27" t="s">
        <v>23</v>
      </c>
      <c r="J56" s="48" t="str">
        <f>IF(J14="","",J14)</f>
        <v>Vyplň údaj</v>
      </c>
      <c r="L56" s="32"/>
    </row>
    <row r="57" spans="2:47" s="1" customFormat="1" ht="6.9" customHeight="1" x14ac:dyDescent="0.2">
      <c r="B57" s="32"/>
      <c r="L57" s="32"/>
    </row>
    <row r="58" spans="2:47" s="1" customFormat="1" ht="52.8" x14ac:dyDescent="0.2">
      <c r="B58" s="32"/>
      <c r="C58" s="27" t="s">
        <v>24</v>
      </c>
      <c r="F58" s="25" t="str">
        <f>E17</f>
        <v>MČ Praha 5, náměstí 14. října 1381/4,15022 Praha 5</v>
      </c>
      <c r="I58" s="27" t="s">
        <v>32</v>
      </c>
      <c r="J58" s="30" t="str">
        <f>E23</f>
        <v>kcarch s.r.o,Thámova 221/7,186 00 Praha 8 - Karlín</v>
      </c>
      <c r="L58" s="32"/>
    </row>
    <row r="59" spans="2:47" s="1" customFormat="1" ht="25.65" customHeight="1" x14ac:dyDescent="0.2">
      <c r="B59" s="32"/>
      <c r="C59" s="27" t="s">
        <v>30</v>
      </c>
      <c r="F59" s="25" t="str">
        <f>IF(E20="","",E20)</f>
        <v>Vyplň údaj</v>
      </c>
      <c r="I59" s="27" t="s">
        <v>37</v>
      </c>
      <c r="J59" s="30" t="str">
        <f>E26</f>
        <v>Petr Krčál, Dukelská 973, 564 01 Žamberk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100" t="s">
        <v>118</v>
      </c>
      <c r="D61" s="94"/>
      <c r="E61" s="94"/>
      <c r="F61" s="94"/>
      <c r="G61" s="94"/>
      <c r="H61" s="94"/>
      <c r="I61" s="94"/>
      <c r="J61" s="101" t="s">
        <v>119</v>
      </c>
      <c r="K61" s="94"/>
      <c r="L61" s="32"/>
    </row>
    <row r="62" spans="2:47" s="1" customFormat="1" ht="10.35" customHeight="1" x14ac:dyDescent="0.2">
      <c r="B62" s="32"/>
      <c r="L62" s="32"/>
    </row>
    <row r="63" spans="2:47" s="1" customFormat="1" ht="22.95" customHeight="1" x14ac:dyDescent="0.2">
      <c r="B63" s="32"/>
      <c r="C63" s="102" t="s">
        <v>74</v>
      </c>
      <c r="J63" s="61">
        <f>J86</f>
        <v>0</v>
      </c>
      <c r="L63" s="32"/>
      <c r="AU63" s="17" t="s">
        <v>120</v>
      </c>
    </row>
    <row r="64" spans="2:47" s="8" customFormat="1" ht="24.9" customHeight="1" x14ac:dyDescent="0.2">
      <c r="B64" s="103"/>
      <c r="D64" s="104" t="s">
        <v>2041</v>
      </c>
      <c r="E64" s="105"/>
      <c r="F64" s="105"/>
      <c r="G64" s="105"/>
      <c r="H64" s="105"/>
      <c r="I64" s="105"/>
      <c r="J64" s="106">
        <f>J87</f>
        <v>0</v>
      </c>
      <c r="L64" s="103"/>
    </row>
    <row r="65" spans="2:12" s="1" customFormat="1" ht="21.75" customHeight="1" x14ac:dyDescent="0.2">
      <c r="B65" s="32"/>
      <c r="L65" s="32"/>
    </row>
    <row r="66" spans="2:12" s="1" customFormat="1" ht="6.9" customHeight="1" x14ac:dyDescent="0.2"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32"/>
    </row>
    <row r="70" spans="2:12" s="1" customFormat="1" ht="6.9" customHeight="1" x14ac:dyDescent="0.2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2"/>
    </row>
    <row r="71" spans="2:12" s="1" customFormat="1" ht="24.9" customHeight="1" x14ac:dyDescent="0.2">
      <c r="B71" s="32"/>
      <c r="C71" s="21" t="s">
        <v>144</v>
      </c>
      <c r="L71" s="32"/>
    </row>
    <row r="72" spans="2:12" s="1" customFormat="1" ht="6.9" customHeight="1" x14ac:dyDescent="0.2">
      <c r="B72" s="32"/>
      <c r="L72" s="32"/>
    </row>
    <row r="73" spans="2:12" s="1" customFormat="1" ht="12" customHeight="1" x14ac:dyDescent="0.2">
      <c r="B73" s="32"/>
      <c r="C73" s="27" t="s">
        <v>16</v>
      </c>
      <c r="L73" s="32"/>
    </row>
    <row r="74" spans="2:12" s="1" customFormat="1" ht="16.5" customHeight="1" x14ac:dyDescent="0.2">
      <c r="B74" s="32"/>
      <c r="E74" s="316" t="str">
        <f>E7</f>
        <v>Archiv městské části Praha 5, Štefánikova 17, 150 00 Praha 5</v>
      </c>
      <c r="F74" s="317"/>
      <c r="G74" s="317"/>
      <c r="H74" s="317"/>
      <c r="L74" s="32"/>
    </row>
    <row r="75" spans="2:12" ht="12" customHeight="1" x14ac:dyDescent="0.2">
      <c r="B75" s="20"/>
      <c r="C75" s="27" t="s">
        <v>113</v>
      </c>
      <c r="L75" s="20"/>
    </row>
    <row r="76" spans="2:12" s="1" customFormat="1" ht="16.5" customHeight="1" x14ac:dyDescent="0.2">
      <c r="B76" s="32"/>
      <c r="E76" s="316" t="s">
        <v>114</v>
      </c>
      <c r="F76" s="315"/>
      <c r="G76" s="315"/>
      <c r="H76" s="315"/>
      <c r="L76" s="32"/>
    </row>
    <row r="77" spans="2:12" s="1" customFormat="1" ht="12" customHeight="1" x14ac:dyDescent="0.2">
      <c r="B77" s="32"/>
      <c r="C77" s="27" t="s">
        <v>115</v>
      </c>
      <c r="L77" s="32"/>
    </row>
    <row r="78" spans="2:12" s="1" customFormat="1" ht="16.5" customHeight="1" x14ac:dyDescent="0.2">
      <c r="B78" s="32"/>
      <c r="E78" s="295" t="str">
        <f>E11</f>
        <v>1-D.1.4.6 - Regálový systém</v>
      </c>
      <c r="F78" s="315"/>
      <c r="G78" s="315"/>
      <c r="H78" s="315"/>
      <c r="L78" s="32"/>
    </row>
    <row r="79" spans="2:12" s="1" customFormat="1" ht="6.9" customHeight="1" x14ac:dyDescent="0.2">
      <c r="B79" s="32"/>
      <c r="L79" s="32"/>
    </row>
    <row r="80" spans="2:12" s="1" customFormat="1" ht="12" customHeight="1" x14ac:dyDescent="0.2">
      <c r="B80" s="32"/>
      <c r="C80" s="27" t="s">
        <v>21</v>
      </c>
      <c r="F80" s="25" t="str">
        <f>F14</f>
        <v>Praha</v>
      </c>
      <c r="I80" s="27" t="s">
        <v>23</v>
      </c>
      <c r="J80" s="48" t="str">
        <f>IF(J14="","",J14)</f>
        <v>Vyplň údaj</v>
      </c>
      <c r="L80" s="32"/>
    </row>
    <row r="81" spans="2:65" s="1" customFormat="1" ht="6.9" customHeight="1" x14ac:dyDescent="0.2">
      <c r="B81" s="32"/>
      <c r="L81" s="32"/>
    </row>
    <row r="82" spans="2:65" s="1" customFormat="1" ht="52.8" x14ac:dyDescent="0.2">
      <c r="B82" s="32"/>
      <c r="C82" s="27" t="s">
        <v>24</v>
      </c>
      <c r="F82" s="25" t="str">
        <f>E17</f>
        <v>MČ Praha 5, náměstí 14. října 1381/4,15022 Praha 5</v>
      </c>
      <c r="I82" s="27" t="s">
        <v>32</v>
      </c>
      <c r="J82" s="30" t="str">
        <f>E23</f>
        <v>kcarch s.r.o,Thámova 221/7,186 00 Praha 8 - Karlín</v>
      </c>
      <c r="L82" s="32"/>
    </row>
    <row r="83" spans="2:65" s="1" customFormat="1" ht="25.65" customHeight="1" x14ac:dyDescent="0.2">
      <c r="B83" s="32"/>
      <c r="C83" s="27" t="s">
        <v>30</v>
      </c>
      <c r="F83" s="25" t="str">
        <f>IF(E20="","",E20)</f>
        <v>Vyplň údaj</v>
      </c>
      <c r="I83" s="27" t="s">
        <v>37</v>
      </c>
      <c r="J83" s="30" t="str">
        <f>E26</f>
        <v>Petr Krčál, Dukelská 973, 564 01 Žamberk</v>
      </c>
      <c r="L83" s="32"/>
    </row>
    <row r="84" spans="2:65" s="1" customFormat="1" ht="10.35" customHeight="1" x14ac:dyDescent="0.2">
      <c r="B84" s="32"/>
      <c r="L84" s="32"/>
    </row>
    <row r="85" spans="2:65" s="10" customFormat="1" ht="29.25" customHeight="1" x14ac:dyDescent="0.2">
      <c r="B85" s="111"/>
      <c r="C85" s="112" t="s">
        <v>145</v>
      </c>
      <c r="D85" s="113" t="s">
        <v>61</v>
      </c>
      <c r="E85" s="113" t="s">
        <v>57</v>
      </c>
      <c r="F85" s="113" t="s">
        <v>58</v>
      </c>
      <c r="G85" s="113" t="s">
        <v>146</v>
      </c>
      <c r="H85" s="113" t="s">
        <v>147</v>
      </c>
      <c r="I85" s="113" t="s">
        <v>148</v>
      </c>
      <c r="J85" s="113" t="s">
        <v>119</v>
      </c>
      <c r="K85" s="114" t="s">
        <v>149</v>
      </c>
      <c r="L85" s="111"/>
      <c r="M85" s="54" t="s">
        <v>19</v>
      </c>
      <c r="N85" s="55" t="s">
        <v>46</v>
      </c>
      <c r="O85" s="55" t="s">
        <v>150</v>
      </c>
      <c r="P85" s="55" t="s">
        <v>151</v>
      </c>
      <c r="Q85" s="55" t="s">
        <v>152</v>
      </c>
      <c r="R85" s="55" t="s">
        <v>153</v>
      </c>
      <c r="S85" s="55" t="s">
        <v>154</v>
      </c>
      <c r="T85" s="56" t="s">
        <v>155</v>
      </c>
    </row>
    <row r="86" spans="2:65" s="1" customFormat="1" ht="22.95" customHeight="1" x14ac:dyDescent="0.3">
      <c r="B86" s="32"/>
      <c r="C86" s="59" t="s">
        <v>156</v>
      </c>
      <c r="J86" s="115">
        <f>BK86</f>
        <v>0</v>
      </c>
      <c r="L86" s="32"/>
      <c r="M86" s="57"/>
      <c r="N86" s="49"/>
      <c r="O86" s="49"/>
      <c r="P86" s="116">
        <f>P87</f>
        <v>0</v>
      </c>
      <c r="Q86" s="49"/>
      <c r="R86" s="116">
        <f>R87</f>
        <v>0</v>
      </c>
      <c r="S86" s="49"/>
      <c r="T86" s="117">
        <f>T87</f>
        <v>0</v>
      </c>
      <c r="AT86" s="17" t="s">
        <v>75</v>
      </c>
      <c r="AU86" s="17" t="s">
        <v>120</v>
      </c>
      <c r="BK86" s="118">
        <f>BK87</f>
        <v>0</v>
      </c>
    </row>
    <row r="87" spans="2:65" s="11" customFormat="1" ht="25.95" customHeight="1" x14ac:dyDescent="0.25">
      <c r="B87" s="119"/>
      <c r="D87" s="120" t="s">
        <v>75</v>
      </c>
      <c r="E87" s="121" t="s">
        <v>1445</v>
      </c>
      <c r="F87" s="121" t="s">
        <v>107</v>
      </c>
      <c r="I87" s="122"/>
      <c r="J87" s="123">
        <f>BK87</f>
        <v>0</v>
      </c>
      <c r="L87" s="119"/>
      <c r="M87" s="124"/>
      <c r="P87" s="125">
        <f>SUM(P88:P95)</f>
        <v>0</v>
      </c>
      <c r="R87" s="125">
        <f>SUM(R88:R95)</f>
        <v>0</v>
      </c>
      <c r="T87" s="126">
        <f>SUM(T88:T95)</f>
        <v>0</v>
      </c>
      <c r="AR87" s="120" t="s">
        <v>85</v>
      </c>
      <c r="AT87" s="127" t="s">
        <v>75</v>
      </c>
      <c r="AU87" s="127" t="s">
        <v>76</v>
      </c>
      <c r="AY87" s="120" t="s">
        <v>159</v>
      </c>
      <c r="BK87" s="128">
        <f>SUM(BK88:BK95)</f>
        <v>0</v>
      </c>
    </row>
    <row r="88" spans="2:65" s="1" customFormat="1" ht="16.5" customHeight="1" x14ac:dyDescent="0.2">
      <c r="B88" s="32"/>
      <c r="C88" s="131" t="s">
        <v>83</v>
      </c>
      <c r="D88" s="131" t="s">
        <v>161</v>
      </c>
      <c r="E88" s="132" t="s">
        <v>2042</v>
      </c>
      <c r="F88" s="133" t="s">
        <v>2043</v>
      </c>
      <c r="G88" s="134" t="s">
        <v>905</v>
      </c>
      <c r="H88" s="135">
        <v>1</v>
      </c>
      <c r="I88" s="136"/>
      <c r="J88" s="137">
        <f t="shared" ref="J88:J95" si="0">ROUND(I88*H88,2)</f>
        <v>0</v>
      </c>
      <c r="K88" s="133" t="s">
        <v>19</v>
      </c>
      <c r="L88" s="32"/>
      <c r="M88" s="138" t="s">
        <v>19</v>
      </c>
      <c r="N88" s="139" t="s">
        <v>47</v>
      </c>
      <c r="P88" s="140">
        <f t="shared" ref="P88:P95" si="1">O88*H88</f>
        <v>0</v>
      </c>
      <c r="Q88" s="140">
        <v>0</v>
      </c>
      <c r="R88" s="140">
        <f t="shared" ref="R88:R95" si="2">Q88*H88</f>
        <v>0</v>
      </c>
      <c r="S88" s="140">
        <v>0</v>
      </c>
      <c r="T88" s="141">
        <f t="shared" ref="T88:T95" si="3">S88*H88</f>
        <v>0</v>
      </c>
      <c r="AR88" s="142" t="s">
        <v>261</v>
      </c>
      <c r="AT88" s="142" t="s">
        <v>161</v>
      </c>
      <c r="AU88" s="142" t="s">
        <v>83</v>
      </c>
      <c r="AY88" s="17" t="s">
        <v>159</v>
      </c>
      <c r="BE88" s="143">
        <f t="shared" ref="BE88:BE95" si="4">IF(N88="základní",J88,0)</f>
        <v>0</v>
      </c>
      <c r="BF88" s="143">
        <f t="shared" ref="BF88:BF95" si="5">IF(N88="snížená",J88,0)</f>
        <v>0</v>
      </c>
      <c r="BG88" s="143">
        <f t="shared" ref="BG88:BG95" si="6">IF(N88="zákl. přenesená",J88,0)</f>
        <v>0</v>
      </c>
      <c r="BH88" s="143">
        <f t="shared" ref="BH88:BH95" si="7">IF(N88="sníž. přenesená",J88,0)</f>
        <v>0</v>
      </c>
      <c r="BI88" s="143">
        <f t="shared" ref="BI88:BI95" si="8">IF(N88="nulová",J88,0)</f>
        <v>0</v>
      </c>
      <c r="BJ88" s="17" t="s">
        <v>83</v>
      </c>
      <c r="BK88" s="143">
        <f t="shared" ref="BK88:BK95" si="9">ROUND(I88*H88,2)</f>
        <v>0</v>
      </c>
      <c r="BL88" s="17" t="s">
        <v>261</v>
      </c>
      <c r="BM88" s="142" t="s">
        <v>2044</v>
      </c>
    </row>
    <row r="89" spans="2:65" s="1" customFormat="1" ht="16.5" customHeight="1" x14ac:dyDescent="0.2">
      <c r="B89" s="32"/>
      <c r="C89" s="131" t="s">
        <v>85</v>
      </c>
      <c r="D89" s="131" t="s">
        <v>161</v>
      </c>
      <c r="E89" s="132" t="s">
        <v>2045</v>
      </c>
      <c r="F89" s="133" t="s">
        <v>2046</v>
      </c>
      <c r="G89" s="134" t="s">
        <v>905</v>
      </c>
      <c r="H89" s="135">
        <v>1</v>
      </c>
      <c r="I89" s="136"/>
      <c r="J89" s="137">
        <f t="shared" si="0"/>
        <v>0</v>
      </c>
      <c r="K89" s="133" t="s">
        <v>19</v>
      </c>
      <c r="L89" s="32"/>
      <c r="M89" s="138" t="s">
        <v>19</v>
      </c>
      <c r="N89" s="139" t="s">
        <v>47</v>
      </c>
      <c r="P89" s="140">
        <f t="shared" si="1"/>
        <v>0</v>
      </c>
      <c r="Q89" s="140">
        <v>0</v>
      </c>
      <c r="R89" s="140">
        <f t="shared" si="2"/>
        <v>0</v>
      </c>
      <c r="S89" s="140">
        <v>0</v>
      </c>
      <c r="T89" s="141">
        <f t="shared" si="3"/>
        <v>0</v>
      </c>
      <c r="AR89" s="142" t="s">
        <v>261</v>
      </c>
      <c r="AT89" s="142" t="s">
        <v>161</v>
      </c>
      <c r="AU89" s="142" t="s">
        <v>83</v>
      </c>
      <c r="AY89" s="17" t="s">
        <v>159</v>
      </c>
      <c r="BE89" s="143">
        <f t="shared" si="4"/>
        <v>0</v>
      </c>
      <c r="BF89" s="143">
        <f t="shared" si="5"/>
        <v>0</v>
      </c>
      <c r="BG89" s="143">
        <f t="shared" si="6"/>
        <v>0</v>
      </c>
      <c r="BH89" s="143">
        <f t="shared" si="7"/>
        <v>0</v>
      </c>
      <c r="BI89" s="143">
        <f t="shared" si="8"/>
        <v>0</v>
      </c>
      <c r="BJ89" s="17" t="s">
        <v>83</v>
      </c>
      <c r="BK89" s="143">
        <f t="shared" si="9"/>
        <v>0</v>
      </c>
      <c r="BL89" s="17" t="s">
        <v>261</v>
      </c>
      <c r="BM89" s="142" t="s">
        <v>2047</v>
      </c>
    </row>
    <row r="90" spans="2:65" s="1" customFormat="1" ht="16.5" customHeight="1" x14ac:dyDescent="0.2">
      <c r="B90" s="32"/>
      <c r="C90" s="131" t="s">
        <v>180</v>
      </c>
      <c r="D90" s="131" t="s">
        <v>161</v>
      </c>
      <c r="E90" s="132" t="s">
        <v>2048</v>
      </c>
      <c r="F90" s="133" t="s">
        <v>2049</v>
      </c>
      <c r="G90" s="134" t="s">
        <v>905</v>
      </c>
      <c r="H90" s="135">
        <v>1</v>
      </c>
      <c r="I90" s="136"/>
      <c r="J90" s="137">
        <f t="shared" si="0"/>
        <v>0</v>
      </c>
      <c r="K90" s="133" t="s">
        <v>19</v>
      </c>
      <c r="L90" s="32"/>
      <c r="M90" s="138" t="s">
        <v>19</v>
      </c>
      <c r="N90" s="139" t="s">
        <v>47</v>
      </c>
      <c r="P90" s="140">
        <f t="shared" si="1"/>
        <v>0</v>
      </c>
      <c r="Q90" s="140">
        <v>0</v>
      </c>
      <c r="R90" s="140">
        <f t="shared" si="2"/>
        <v>0</v>
      </c>
      <c r="S90" s="140">
        <v>0</v>
      </c>
      <c r="T90" s="141">
        <f t="shared" si="3"/>
        <v>0</v>
      </c>
      <c r="AR90" s="142" t="s">
        <v>261</v>
      </c>
      <c r="AT90" s="142" t="s">
        <v>161</v>
      </c>
      <c r="AU90" s="142" t="s">
        <v>83</v>
      </c>
      <c r="AY90" s="17" t="s">
        <v>159</v>
      </c>
      <c r="BE90" s="143">
        <f t="shared" si="4"/>
        <v>0</v>
      </c>
      <c r="BF90" s="143">
        <f t="shared" si="5"/>
        <v>0</v>
      </c>
      <c r="BG90" s="143">
        <f t="shared" si="6"/>
        <v>0</v>
      </c>
      <c r="BH90" s="143">
        <f t="shared" si="7"/>
        <v>0</v>
      </c>
      <c r="BI90" s="143">
        <f t="shared" si="8"/>
        <v>0</v>
      </c>
      <c r="BJ90" s="17" t="s">
        <v>83</v>
      </c>
      <c r="BK90" s="143">
        <f t="shared" si="9"/>
        <v>0</v>
      </c>
      <c r="BL90" s="17" t="s">
        <v>261</v>
      </c>
      <c r="BM90" s="142" t="s">
        <v>2050</v>
      </c>
    </row>
    <row r="91" spans="2:65" s="1" customFormat="1" ht="16.5" customHeight="1" x14ac:dyDescent="0.2">
      <c r="B91" s="32"/>
      <c r="C91" s="131" t="s">
        <v>166</v>
      </c>
      <c r="D91" s="131" t="s">
        <v>161</v>
      </c>
      <c r="E91" s="132" t="s">
        <v>2051</v>
      </c>
      <c r="F91" s="133" t="s">
        <v>2052</v>
      </c>
      <c r="G91" s="134" t="s">
        <v>905</v>
      </c>
      <c r="H91" s="135">
        <v>1</v>
      </c>
      <c r="I91" s="136"/>
      <c r="J91" s="137">
        <f t="shared" si="0"/>
        <v>0</v>
      </c>
      <c r="K91" s="133" t="s">
        <v>19</v>
      </c>
      <c r="L91" s="32"/>
      <c r="M91" s="138" t="s">
        <v>19</v>
      </c>
      <c r="N91" s="139" t="s">
        <v>47</v>
      </c>
      <c r="P91" s="140">
        <f t="shared" si="1"/>
        <v>0</v>
      </c>
      <c r="Q91" s="140">
        <v>0</v>
      </c>
      <c r="R91" s="140">
        <f t="shared" si="2"/>
        <v>0</v>
      </c>
      <c r="S91" s="140">
        <v>0</v>
      </c>
      <c r="T91" s="141">
        <f t="shared" si="3"/>
        <v>0</v>
      </c>
      <c r="AR91" s="142" t="s">
        <v>261</v>
      </c>
      <c r="AT91" s="142" t="s">
        <v>161</v>
      </c>
      <c r="AU91" s="142" t="s">
        <v>83</v>
      </c>
      <c r="AY91" s="17" t="s">
        <v>159</v>
      </c>
      <c r="BE91" s="143">
        <f t="shared" si="4"/>
        <v>0</v>
      </c>
      <c r="BF91" s="143">
        <f t="shared" si="5"/>
        <v>0</v>
      </c>
      <c r="BG91" s="143">
        <f t="shared" si="6"/>
        <v>0</v>
      </c>
      <c r="BH91" s="143">
        <f t="shared" si="7"/>
        <v>0</v>
      </c>
      <c r="BI91" s="143">
        <f t="shared" si="8"/>
        <v>0</v>
      </c>
      <c r="BJ91" s="17" t="s">
        <v>83</v>
      </c>
      <c r="BK91" s="143">
        <f t="shared" si="9"/>
        <v>0</v>
      </c>
      <c r="BL91" s="17" t="s">
        <v>261</v>
      </c>
      <c r="BM91" s="142" t="s">
        <v>2053</v>
      </c>
    </row>
    <row r="92" spans="2:65" s="1" customFormat="1" ht="16.5" customHeight="1" x14ac:dyDescent="0.2">
      <c r="B92" s="32"/>
      <c r="C92" s="131" t="s">
        <v>191</v>
      </c>
      <c r="D92" s="131" t="s">
        <v>161</v>
      </c>
      <c r="E92" s="132" t="s">
        <v>2054</v>
      </c>
      <c r="F92" s="133" t="s">
        <v>2055</v>
      </c>
      <c r="G92" s="134" t="s">
        <v>905</v>
      </c>
      <c r="H92" s="135">
        <v>1</v>
      </c>
      <c r="I92" s="136"/>
      <c r="J92" s="137">
        <f t="shared" si="0"/>
        <v>0</v>
      </c>
      <c r="K92" s="133" t="s">
        <v>19</v>
      </c>
      <c r="L92" s="32"/>
      <c r="M92" s="138" t="s">
        <v>19</v>
      </c>
      <c r="N92" s="139" t="s">
        <v>47</v>
      </c>
      <c r="P92" s="140">
        <f t="shared" si="1"/>
        <v>0</v>
      </c>
      <c r="Q92" s="140">
        <v>0</v>
      </c>
      <c r="R92" s="140">
        <f t="shared" si="2"/>
        <v>0</v>
      </c>
      <c r="S92" s="140">
        <v>0</v>
      </c>
      <c r="T92" s="141">
        <f t="shared" si="3"/>
        <v>0</v>
      </c>
      <c r="AR92" s="142" t="s">
        <v>261</v>
      </c>
      <c r="AT92" s="142" t="s">
        <v>161</v>
      </c>
      <c r="AU92" s="142" t="s">
        <v>83</v>
      </c>
      <c r="AY92" s="17" t="s">
        <v>159</v>
      </c>
      <c r="BE92" s="143">
        <f t="shared" si="4"/>
        <v>0</v>
      </c>
      <c r="BF92" s="143">
        <f t="shared" si="5"/>
        <v>0</v>
      </c>
      <c r="BG92" s="143">
        <f t="shared" si="6"/>
        <v>0</v>
      </c>
      <c r="BH92" s="143">
        <f t="shared" si="7"/>
        <v>0</v>
      </c>
      <c r="BI92" s="143">
        <f t="shared" si="8"/>
        <v>0</v>
      </c>
      <c r="BJ92" s="17" t="s">
        <v>83</v>
      </c>
      <c r="BK92" s="143">
        <f t="shared" si="9"/>
        <v>0</v>
      </c>
      <c r="BL92" s="17" t="s">
        <v>261</v>
      </c>
      <c r="BM92" s="142" t="s">
        <v>2056</v>
      </c>
    </row>
    <row r="93" spans="2:65" s="1" customFormat="1" ht="16.5" customHeight="1" x14ac:dyDescent="0.2">
      <c r="B93" s="32"/>
      <c r="C93" s="131" t="s">
        <v>196</v>
      </c>
      <c r="D93" s="131" t="s">
        <v>161</v>
      </c>
      <c r="E93" s="132" t="s">
        <v>2057</v>
      </c>
      <c r="F93" s="133" t="s">
        <v>2058</v>
      </c>
      <c r="G93" s="134" t="s">
        <v>905</v>
      </c>
      <c r="H93" s="135">
        <v>1</v>
      </c>
      <c r="I93" s="136"/>
      <c r="J93" s="137">
        <f t="shared" si="0"/>
        <v>0</v>
      </c>
      <c r="K93" s="133" t="s">
        <v>19</v>
      </c>
      <c r="L93" s="32"/>
      <c r="M93" s="138" t="s">
        <v>19</v>
      </c>
      <c r="N93" s="139" t="s">
        <v>47</v>
      </c>
      <c r="P93" s="140">
        <f t="shared" si="1"/>
        <v>0</v>
      </c>
      <c r="Q93" s="140">
        <v>0</v>
      </c>
      <c r="R93" s="140">
        <f t="shared" si="2"/>
        <v>0</v>
      </c>
      <c r="S93" s="140">
        <v>0</v>
      </c>
      <c r="T93" s="141">
        <f t="shared" si="3"/>
        <v>0</v>
      </c>
      <c r="AR93" s="142" t="s">
        <v>261</v>
      </c>
      <c r="AT93" s="142" t="s">
        <v>161</v>
      </c>
      <c r="AU93" s="142" t="s">
        <v>83</v>
      </c>
      <c r="AY93" s="17" t="s">
        <v>159</v>
      </c>
      <c r="BE93" s="143">
        <f t="shared" si="4"/>
        <v>0</v>
      </c>
      <c r="BF93" s="143">
        <f t="shared" si="5"/>
        <v>0</v>
      </c>
      <c r="BG93" s="143">
        <f t="shared" si="6"/>
        <v>0</v>
      </c>
      <c r="BH93" s="143">
        <f t="shared" si="7"/>
        <v>0</v>
      </c>
      <c r="BI93" s="143">
        <f t="shared" si="8"/>
        <v>0</v>
      </c>
      <c r="BJ93" s="17" t="s">
        <v>83</v>
      </c>
      <c r="BK93" s="143">
        <f t="shared" si="9"/>
        <v>0</v>
      </c>
      <c r="BL93" s="17" t="s">
        <v>261</v>
      </c>
      <c r="BM93" s="142" t="s">
        <v>2059</v>
      </c>
    </row>
    <row r="94" spans="2:65" s="1" customFormat="1" ht="16.5" customHeight="1" x14ac:dyDescent="0.2">
      <c r="B94" s="32"/>
      <c r="C94" s="131" t="s">
        <v>202</v>
      </c>
      <c r="D94" s="131" t="s">
        <v>161</v>
      </c>
      <c r="E94" s="132" t="s">
        <v>2060</v>
      </c>
      <c r="F94" s="133" t="s">
        <v>2061</v>
      </c>
      <c r="G94" s="134" t="s">
        <v>905</v>
      </c>
      <c r="H94" s="135">
        <v>1</v>
      </c>
      <c r="I94" s="136"/>
      <c r="J94" s="137">
        <f t="shared" si="0"/>
        <v>0</v>
      </c>
      <c r="K94" s="133" t="s">
        <v>19</v>
      </c>
      <c r="L94" s="32"/>
      <c r="M94" s="138" t="s">
        <v>19</v>
      </c>
      <c r="N94" s="139" t="s">
        <v>47</v>
      </c>
      <c r="P94" s="140">
        <f t="shared" si="1"/>
        <v>0</v>
      </c>
      <c r="Q94" s="140">
        <v>0</v>
      </c>
      <c r="R94" s="140">
        <f t="shared" si="2"/>
        <v>0</v>
      </c>
      <c r="S94" s="140">
        <v>0</v>
      </c>
      <c r="T94" s="141">
        <f t="shared" si="3"/>
        <v>0</v>
      </c>
      <c r="AR94" s="142" t="s">
        <v>261</v>
      </c>
      <c r="AT94" s="142" t="s">
        <v>161</v>
      </c>
      <c r="AU94" s="142" t="s">
        <v>83</v>
      </c>
      <c r="AY94" s="17" t="s">
        <v>159</v>
      </c>
      <c r="BE94" s="143">
        <f t="shared" si="4"/>
        <v>0</v>
      </c>
      <c r="BF94" s="143">
        <f t="shared" si="5"/>
        <v>0</v>
      </c>
      <c r="BG94" s="143">
        <f t="shared" si="6"/>
        <v>0</v>
      </c>
      <c r="BH94" s="143">
        <f t="shared" si="7"/>
        <v>0</v>
      </c>
      <c r="BI94" s="143">
        <f t="shared" si="8"/>
        <v>0</v>
      </c>
      <c r="BJ94" s="17" t="s">
        <v>83</v>
      </c>
      <c r="BK94" s="143">
        <f t="shared" si="9"/>
        <v>0</v>
      </c>
      <c r="BL94" s="17" t="s">
        <v>261</v>
      </c>
      <c r="BM94" s="142" t="s">
        <v>2062</v>
      </c>
    </row>
    <row r="95" spans="2:65" s="1" customFormat="1" ht="16.5" customHeight="1" x14ac:dyDescent="0.2">
      <c r="B95" s="32"/>
      <c r="C95" s="131" t="s">
        <v>207</v>
      </c>
      <c r="D95" s="131" t="s">
        <v>161</v>
      </c>
      <c r="E95" s="132" t="s">
        <v>2063</v>
      </c>
      <c r="F95" s="133" t="s">
        <v>2064</v>
      </c>
      <c r="G95" s="134" t="s">
        <v>905</v>
      </c>
      <c r="H95" s="135">
        <v>1</v>
      </c>
      <c r="I95" s="136"/>
      <c r="J95" s="137">
        <f t="shared" si="0"/>
        <v>0</v>
      </c>
      <c r="K95" s="133" t="s">
        <v>19</v>
      </c>
      <c r="L95" s="32"/>
      <c r="M95" s="180" t="s">
        <v>19</v>
      </c>
      <c r="N95" s="181" t="s">
        <v>47</v>
      </c>
      <c r="O95" s="182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AR95" s="142" t="s">
        <v>261</v>
      </c>
      <c r="AT95" s="142" t="s">
        <v>161</v>
      </c>
      <c r="AU95" s="142" t="s">
        <v>83</v>
      </c>
      <c r="AY95" s="17" t="s">
        <v>159</v>
      </c>
      <c r="BE95" s="143">
        <f t="shared" si="4"/>
        <v>0</v>
      </c>
      <c r="BF95" s="143">
        <f t="shared" si="5"/>
        <v>0</v>
      </c>
      <c r="BG95" s="143">
        <f t="shared" si="6"/>
        <v>0</v>
      </c>
      <c r="BH95" s="143">
        <f t="shared" si="7"/>
        <v>0</v>
      </c>
      <c r="BI95" s="143">
        <f t="shared" si="8"/>
        <v>0</v>
      </c>
      <c r="BJ95" s="17" t="s">
        <v>83</v>
      </c>
      <c r="BK95" s="143">
        <f t="shared" si="9"/>
        <v>0</v>
      </c>
      <c r="BL95" s="17" t="s">
        <v>261</v>
      </c>
      <c r="BM95" s="142" t="s">
        <v>2065</v>
      </c>
    </row>
    <row r="96" spans="2:65" s="1" customFormat="1" ht="6.9" customHeight="1" x14ac:dyDescent="0.2"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32"/>
    </row>
  </sheetData>
  <sheetProtection algorithmName="SHA-512" hashValue="/hM6hQprQBSlbkby8NtsW0zICeHtNcKezw4s4pDfNuG35E02nRgRW37SeWrHWEgrwCTOejC3zbew8PVJsTQjrw==" saltValue="BNbq0ygZeJxEk4jueHRmenTUdGhHjRhy8dmz7ALA4gJFui1tHYHkghrUJI2CB8RvWDUB1abp157vVnjVcaxqBg==" spinCount="100000" sheet="1" objects="1" scenarios="1" formatColumns="0" formatRows="0" autoFilter="0"/>
  <autoFilter ref="C85:K95" xr:uid="{00000000-0009-0000-0000-000007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04"/>
  <sheetViews>
    <sheetView showGridLines="0" tabSelected="1" zoomScaleNormal="100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7" t="s">
        <v>111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" customHeight="1" x14ac:dyDescent="0.2">
      <c r="B4" s="20"/>
      <c r="D4" s="21" t="s">
        <v>112</v>
      </c>
      <c r="L4" s="20"/>
      <c r="M4" s="88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16" t="str">
        <f>'Rekapitulace stavby'!K6</f>
        <v>Archiv městské části Praha 5, Štefánikova 17, 150 00 Praha 5</v>
      </c>
      <c r="F7" s="317"/>
      <c r="G7" s="317"/>
      <c r="H7" s="317"/>
      <c r="L7" s="20"/>
    </row>
    <row r="8" spans="2:46" ht="12" customHeight="1" x14ac:dyDescent="0.2">
      <c r="B8" s="20"/>
      <c r="D8" s="27" t="s">
        <v>113</v>
      </c>
      <c r="L8" s="20"/>
    </row>
    <row r="9" spans="2:46" s="1" customFormat="1" ht="16.5" customHeight="1" x14ac:dyDescent="0.2">
      <c r="B9" s="32"/>
      <c r="E9" s="316" t="s">
        <v>114</v>
      </c>
      <c r="F9" s="315"/>
      <c r="G9" s="315"/>
      <c r="H9" s="315"/>
      <c r="L9" s="32"/>
    </row>
    <row r="10" spans="2:46" s="1" customFormat="1" ht="12" customHeight="1" x14ac:dyDescent="0.2">
      <c r="B10" s="32"/>
      <c r="D10" s="27" t="s">
        <v>115</v>
      </c>
      <c r="L10" s="32"/>
    </row>
    <row r="11" spans="2:46" s="1" customFormat="1" ht="16.5" customHeight="1" x14ac:dyDescent="0.2">
      <c r="B11" s="32"/>
      <c r="E11" s="295" t="s">
        <v>2066</v>
      </c>
      <c r="F11" s="315"/>
      <c r="G11" s="315"/>
      <c r="H11" s="315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8" t="str">
        <f>'Rekapitulace stavby'!AN8</f>
        <v>Vyplň údaj</v>
      </c>
      <c r="L14" s="32"/>
    </row>
    <row r="15" spans="2:46" s="1" customFormat="1" ht="10.95" customHeight="1" x14ac:dyDescent="0.2">
      <c r="B15" s="32"/>
      <c r="L15" s="32"/>
    </row>
    <row r="16" spans="2:46" s="1" customFormat="1" ht="12" customHeight="1" x14ac:dyDescent="0.2">
      <c r="B16" s="32"/>
      <c r="D16" s="27" t="s">
        <v>24</v>
      </c>
      <c r="I16" s="27" t="s">
        <v>25</v>
      </c>
      <c r="J16" s="25" t="s">
        <v>26</v>
      </c>
      <c r="L16" s="32"/>
    </row>
    <row r="17" spans="2:12" s="1" customFormat="1" ht="18" customHeight="1" x14ac:dyDescent="0.2">
      <c r="B17" s="32"/>
      <c r="E17" s="25" t="s">
        <v>27</v>
      </c>
      <c r="I17" s="27" t="s">
        <v>28</v>
      </c>
      <c r="J17" s="25" t="s">
        <v>29</v>
      </c>
      <c r="L17" s="32"/>
    </row>
    <row r="18" spans="2:12" s="1" customFormat="1" ht="6.9" customHeight="1" x14ac:dyDescent="0.2">
      <c r="B18" s="32"/>
      <c r="L18" s="32"/>
    </row>
    <row r="19" spans="2:12" s="1" customFormat="1" ht="12" customHeight="1" x14ac:dyDescent="0.2">
      <c r="B19" s="32"/>
      <c r="D19" s="27" t="s">
        <v>30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8" t="str">
        <f>'Rekapitulace stavby'!E14</f>
        <v>Vyplň údaj</v>
      </c>
      <c r="F20" s="285"/>
      <c r="G20" s="285"/>
      <c r="H20" s="285"/>
      <c r="I20" s="27" t="s">
        <v>28</v>
      </c>
      <c r="J20" s="28" t="str">
        <f>'Rekapitulace stavby'!AN14</f>
        <v>Vyplň údaj</v>
      </c>
      <c r="L20" s="32"/>
    </row>
    <row r="21" spans="2:12" s="1" customFormat="1" ht="6.9" customHeight="1" x14ac:dyDescent="0.2">
      <c r="B21" s="32"/>
      <c r="L21" s="32"/>
    </row>
    <row r="22" spans="2:12" s="1" customFormat="1" ht="12" customHeight="1" x14ac:dyDescent="0.2">
      <c r="B22" s="32"/>
      <c r="D22" s="27" t="s">
        <v>32</v>
      </c>
      <c r="I22" s="27" t="s">
        <v>25</v>
      </c>
      <c r="J22" s="25" t="s">
        <v>33</v>
      </c>
      <c r="L22" s="32"/>
    </row>
    <row r="23" spans="2:12" s="1" customFormat="1" ht="18" customHeight="1" x14ac:dyDescent="0.2">
      <c r="B23" s="32"/>
      <c r="E23" s="25" t="s">
        <v>34</v>
      </c>
      <c r="I23" s="27" t="s">
        <v>28</v>
      </c>
      <c r="J23" s="25" t="s">
        <v>35</v>
      </c>
      <c r="L23" s="32"/>
    </row>
    <row r="24" spans="2:12" s="1" customFormat="1" ht="6.9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25</v>
      </c>
      <c r="J25" s="25" t="s">
        <v>38</v>
      </c>
      <c r="L25" s="32"/>
    </row>
    <row r="26" spans="2:12" s="1" customFormat="1" ht="18" customHeight="1" x14ac:dyDescent="0.2">
      <c r="B26" s="32"/>
      <c r="E26" s="25" t="s">
        <v>39</v>
      </c>
      <c r="I26" s="27" t="s">
        <v>28</v>
      </c>
      <c r="J26" s="25" t="s">
        <v>19</v>
      </c>
      <c r="L26" s="32"/>
    </row>
    <row r="27" spans="2:12" s="1" customFormat="1" ht="6.9" customHeight="1" x14ac:dyDescent="0.2">
      <c r="B27" s="32"/>
      <c r="L27" s="32"/>
    </row>
    <row r="28" spans="2:12" s="1" customFormat="1" ht="12" customHeight="1" x14ac:dyDescent="0.2">
      <c r="B28" s="32"/>
      <c r="D28" s="27" t="s">
        <v>40</v>
      </c>
      <c r="L28" s="32"/>
    </row>
    <row r="29" spans="2:12" s="7" customFormat="1" ht="16.5" customHeight="1" x14ac:dyDescent="0.2">
      <c r="B29" s="89"/>
      <c r="E29" s="289" t="s">
        <v>19</v>
      </c>
      <c r="F29" s="289"/>
      <c r="G29" s="289"/>
      <c r="H29" s="289"/>
      <c r="L29" s="89"/>
    </row>
    <row r="30" spans="2:12" s="1" customFormat="1" ht="6.9" customHeight="1" x14ac:dyDescent="0.2">
      <c r="B30" s="32"/>
      <c r="L30" s="32"/>
    </row>
    <row r="31" spans="2:12" s="1" customFormat="1" ht="6.9" customHeight="1" x14ac:dyDescent="0.2">
      <c r="B31" s="32"/>
      <c r="D31" s="49"/>
      <c r="E31" s="49"/>
      <c r="F31" s="49"/>
      <c r="G31" s="49"/>
      <c r="H31" s="49"/>
      <c r="I31" s="49"/>
      <c r="J31" s="49"/>
      <c r="K31" s="49"/>
      <c r="L31" s="32"/>
    </row>
    <row r="32" spans="2:12" s="1" customFormat="1" ht="25.35" customHeight="1" x14ac:dyDescent="0.2">
      <c r="B32" s="32"/>
      <c r="D32" s="90" t="s">
        <v>42</v>
      </c>
      <c r="J32" s="61">
        <f>ROUND(J88, 2)</f>
        <v>0</v>
      </c>
      <c r="L32" s="32"/>
    </row>
    <row r="33" spans="2:12" s="1" customFormat="1" ht="6.9" customHeight="1" x14ac:dyDescent="0.2">
      <c r="B33" s="32"/>
      <c r="D33" s="49"/>
      <c r="E33" s="49"/>
      <c r="F33" s="49"/>
      <c r="G33" s="49"/>
      <c r="H33" s="49"/>
      <c r="I33" s="49"/>
      <c r="J33" s="49"/>
      <c r="K33" s="49"/>
      <c r="L33" s="32"/>
    </row>
    <row r="34" spans="2:12" s="1" customFormat="1" ht="14.4" customHeight="1" x14ac:dyDescent="0.2">
      <c r="B34" s="32"/>
      <c r="F34" s="91" t="s">
        <v>44</v>
      </c>
      <c r="I34" s="91" t="s">
        <v>43</v>
      </c>
      <c r="J34" s="91" t="s">
        <v>45</v>
      </c>
      <c r="L34" s="32"/>
    </row>
    <row r="35" spans="2:12" s="1" customFormat="1" ht="14.4" customHeight="1" x14ac:dyDescent="0.2">
      <c r="B35" s="32"/>
      <c r="D35" s="92" t="s">
        <v>46</v>
      </c>
      <c r="E35" s="27" t="s">
        <v>47</v>
      </c>
      <c r="F35" s="81">
        <f>J32</f>
        <v>0</v>
      </c>
      <c r="I35" s="93">
        <v>0.21</v>
      </c>
      <c r="J35" s="81">
        <f>F35*I35</f>
        <v>0</v>
      </c>
      <c r="L35" s="32"/>
    </row>
    <row r="36" spans="2:12" s="1" customFormat="1" ht="14.4" customHeight="1" x14ac:dyDescent="0.2">
      <c r="B36" s="32"/>
      <c r="E36" s="27" t="s">
        <v>48</v>
      </c>
      <c r="F36" s="81">
        <v>0</v>
      </c>
      <c r="I36" s="93">
        <v>0.15</v>
      </c>
      <c r="J36" s="81">
        <f>F36*I36</f>
        <v>0</v>
      </c>
      <c r="L36" s="32"/>
    </row>
    <row r="37" spans="2:12" s="1" customFormat="1" ht="14.4" hidden="1" customHeight="1" x14ac:dyDescent="0.2">
      <c r="B37" s="32"/>
      <c r="E37" s="27" t="s">
        <v>49</v>
      </c>
      <c r="F37" s="81">
        <f>ROUND((SUM(BG88:BG103)),  2)</f>
        <v>0</v>
      </c>
      <c r="I37" s="93">
        <v>0.21</v>
      </c>
      <c r="J37" s="81">
        <f>0</f>
        <v>0</v>
      </c>
      <c r="L37" s="32"/>
    </row>
    <row r="38" spans="2:12" s="1" customFormat="1" ht="14.4" hidden="1" customHeight="1" x14ac:dyDescent="0.2">
      <c r="B38" s="32"/>
      <c r="E38" s="27" t="s">
        <v>50</v>
      </c>
      <c r="F38" s="81">
        <f>ROUND((SUM(BH88:BH103)),  2)</f>
        <v>0</v>
      </c>
      <c r="I38" s="93">
        <v>0.15</v>
      </c>
      <c r="J38" s="81">
        <f>0</f>
        <v>0</v>
      </c>
      <c r="L38" s="32"/>
    </row>
    <row r="39" spans="2:12" s="1" customFormat="1" ht="14.4" hidden="1" customHeight="1" x14ac:dyDescent="0.2">
      <c r="B39" s="32"/>
      <c r="E39" s="27" t="s">
        <v>51</v>
      </c>
      <c r="F39" s="81">
        <f>ROUND((SUM(BI88:BI103)),  2)</f>
        <v>0</v>
      </c>
      <c r="I39" s="93">
        <v>0</v>
      </c>
      <c r="J39" s="81">
        <f>0</f>
        <v>0</v>
      </c>
      <c r="L39" s="32"/>
    </row>
    <row r="40" spans="2:12" s="1" customFormat="1" ht="6.9" customHeight="1" x14ac:dyDescent="0.2">
      <c r="B40" s="32"/>
      <c r="L40" s="32"/>
    </row>
    <row r="41" spans="2:12" s="1" customFormat="1" ht="25.35" customHeight="1" x14ac:dyDescent="0.2">
      <c r="B41" s="32"/>
      <c r="C41" s="94"/>
      <c r="D41" s="95" t="s">
        <v>52</v>
      </c>
      <c r="E41" s="52"/>
      <c r="F41" s="52"/>
      <c r="G41" s="96" t="s">
        <v>53</v>
      </c>
      <c r="H41" s="97" t="s">
        <v>54</v>
      </c>
      <c r="I41" s="52"/>
      <c r="J41" s="98">
        <f>SUM(J32:J39)</f>
        <v>0</v>
      </c>
      <c r="K41" s="99"/>
      <c r="L41" s="32"/>
    </row>
    <row r="42" spans="2:12" s="1" customFormat="1" ht="14.4" customHeight="1" x14ac:dyDescent="0.2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32"/>
    </row>
    <row r="46" spans="2:12" s="1" customFormat="1" ht="6.9" customHeight="1" x14ac:dyDescent="0.2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32"/>
    </row>
    <row r="47" spans="2:12" s="1" customFormat="1" ht="24.9" customHeight="1" x14ac:dyDescent="0.2">
      <c r="B47" s="32"/>
      <c r="C47" s="21" t="s">
        <v>117</v>
      </c>
      <c r="L47" s="32"/>
    </row>
    <row r="48" spans="2:12" s="1" customFormat="1" ht="6.9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16" t="str">
        <f>E7</f>
        <v>Archiv městské části Praha 5, Štefánikova 17, 150 00 Praha 5</v>
      </c>
      <c r="F50" s="317"/>
      <c r="G50" s="317"/>
      <c r="H50" s="317"/>
      <c r="L50" s="32"/>
    </row>
    <row r="51" spans="2:47" ht="12" customHeight="1" x14ac:dyDescent="0.2">
      <c r="B51" s="20"/>
      <c r="C51" s="27" t="s">
        <v>113</v>
      </c>
      <c r="L51" s="20"/>
    </row>
    <row r="52" spans="2:47" s="1" customFormat="1" ht="16.5" customHeight="1" x14ac:dyDescent="0.2">
      <c r="B52" s="32"/>
      <c r="E52" s="316" t="s">
        <v>114</v>
      </c>
      <c r="F52" s="315"/>
      <c r="G52" s="315"/>
      <c r="H52" s="315"/>
      <c r="L52" s="32"/>
    </row>
    <row r="53" spans="2:47" s="1" customFormat="1" ht="12" customHeight="1" x14ac:dyDescent="0.2">
      <c r="B53" s="32"/>
      <c r="C53" s="27" t="s">
        <v>115</v>
      </c>
      <c r="L53" s="32"/>
    </row>
    <row r="54" spans="2:47" s="1" customFormat="1" ht="16.5" customHeight="1" x14ac:dyDescent="0.2">
      <c r="B54" s="32"/>
      <c r="E54" s="295" t="str">
        <f>E11</f>
        <v>1-VON - Vedlejší a ostatní náklady</v>
      </c>
      <c r="F54" s="315"/>
      <c r="G54" s="315"/>
      <c r="H54" s="315"/>
      <c r="L54" s="32"/>
    </row>
    <row r="55" spans="2:47" s="1" customFormat="1" ht="6.9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Praha</v>
      </c>
      <c r="I56" s="27" t="s">
        <v>23</v>
      </c>
      <c r="J56" s="48" t="str">
        <f>IF(J14="","",J14)</f>
        <v>Vyplň údaj</v>
      </c>
      <c r="L56" s="32"/>
    </row>
    <row r="57" spans="2:47" s="1" customFormat="1" ht="6.9" customHeight="1" x14ac:dyDescent="0.2">
      <c r="B57" s="32"/>
      <c r="L57" s="32"/>
    </row>
    <row r="58" spans="2:47" s="1" customFormat="1" ht="52.8" x14ac:dyDescent="0.2">
      <c r="B58" s="32"/>
      <c r="C58" s="27" t="s">
        <v>24</v>
      </c>
      <c r="F58" s="25" t="str">
        <f>E17</f>
        <v>MČ Praha 5, náměstí 14. října 1381/4,15022 Praha 5</v>
      </c>
      <c r="I58" s="27" t="s">
        <v>32</v>
      </c>
      <c r="J58" s="30" t="str">
        <f>E23</f>
        <v>kcarch s.r.o,Thámova 221/7,186 00 Praha 8 - Karlín</v>
      </c>
      <c r="L58" s="32"/>
    </row>
    <row r="59" spans="2:47" s="1" customFormat="1" ht="25.65" customHeight="1" x14ac:dyDescent="0.2">
      <c r="B59" s="32"/>
      <c r="C59" s="27" t="s">
        <v>30</v>
      </c>
      <c r="F59" s="25" t="str">
        <f>IF(E20="","",E20)</f>
        <v>Vyplň údaj</v>
      </c>
      <c r="I59" s="27" t="s">
        <v>37</v>
      </c>
      <c r="J59" s="30" t="str">
        <f>E26</f>
        <v>Petr Krčál, Dukelská 973, 564 01 Žamberk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100" t="s">
        <v>118</v>
      </c>
      <c r="D61" s="94"/>
      <c r="E61" s="94"/>
      <c r="F61" s="94"/>
      <c r="G61" s="94"/>
      <c r="H61" s="94"/>
      <c r="I61" s="94"/>
      <c r="J61" s="101" t="s">
        <v>119</v>
      </c>
      <c r="K61" s="94"/>
      <c r="L61" s="32"/>
    </row>
    <row r="62" spans="2:47" s="1" customFormat="1" ht="10.35" customHeight="1" x14ac:dyDescent="0.2">
      <c r="B62" s="32"/>
      <c r="L62" s="32"/>
    </row>
    <row r="63" spans="2:47" s="1" customFormat="1" ht="22.95" customHeight="1" x14ac:dyDescent="0.2">
      <c r="B63" s="32"/>
      <c r="C63" s="102" t="s">
        <v>74</v>
      </c>
      <c r="J63" s="61">
        <f>J88</f>
        <v>0</v>
      </c>
      <c r="L63" s="32"/>
      <c r="AU63" s="17" t="s">
        <v>120</v>
      </c>
    </row>
    <row r="64" spans="2:47" s="8" customFormat="1" ht="24.9" customHeight="1" x14ac:dyDescent="0.2">
      <c r="B64" s="103"/>
      <c r="D64" s="104" t="s">
        <v>1471</v>
      </c>
      <c r="E64" s="105"/>
      <c r="F64" s="105"/>
      <c r="G64" s="105"/>
      <c r="H64" s="105"/>
      <c r="I64" s="105"/>
      <c r="J64" s="106">
        <f>J89</f>
        <v>0</v>
      </c>
      <c r="L64" s="103"/>
    </row>
    <row r="65" spans="2:12" s="9" customFormat="1" ht="19.95" customHeight="1" x14ac:dyDescent="0.2">
      <c r="B65" s="107"/>
      <c r="D65" s="108" t="s">
        <v>2067</v>
      </c>
      <c r="E65" s="109"/>
      <c r="F65" s="109"/>
      <c r="G65" s="109"/>
      <c r="H65" s="109"/>
      <c r="I65" s="109"/>
      <c r="J65" s="110">
        <f>J90</f>
        <v>0</v>
      </c>
      <c r="L65" s="107"/>
    </row>
    <row r="66" spans="2:12" s="9" customFormat="1" ht="19.95" customHeight="1" x14ac:dyDescent="0.2">
      <c r="B66" s="107"/>
      <c r="D66" s="108" t="s">
        <v>2068</v>
      </c>
      <c r="E66" s="109"/>
      <c r="F66" s="109"/>
      <c r="G66" s="109"/>
      <c r="H66" s="109"/>
      <c r="I66" s="109"/>
      <c r="J66" s="110">
        <f>J96</f>
        <v>0</v>
      </c>
      <c r="L66" s="107"/>
    </row>
    <row r="67" spans="2:12" s="1" customFormat="1" ht="21.75" customHeight="1" x14ac:dyDescent="0.2">
      <c r="B67" s="32"/>
      <c r="L67" s="32"/>
    </row>
    <row r="68" spans="2:12" s="1" customFormat="1" ht="6.9" customHeight="1" x14ac:dyDescent="0.2"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32"/>
    </row>
    <row r="72" spans="2:12" s="1" customFormat="1" ht="6.9" customHeight="1" x14ac:dyDescent="0.2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2"/>
    </row>
    <row r="73" spans="2:12" s="1" customFormat="1" ht="24.9" customHeight="1" x14ac:dyDescent="0.2">
      <c r="B73" s="32"/>
      <c r="C73" s="21" t="s">
        <v>144</v>
      </c>
      <c r="L73" s="32"/>
    </row>
    <row r="74" spans="2:12" s="1" customFormat="1" ht="6.9" customHeight="1" x14ac:dyDescent="0.2">
      <c r="B74" s="32"/>
      <c r="L74" s="32"/>
    </row>
    <row r="75" spans="2:12" s="1" customFormat="1" ht="12" customHeight="1" x14ac:dyDescent="0.2">
      <c r="B75" s="32"/>
      <c r="C75" s="27" t="s">
        <v>16</v>
      </c>
      <c r="L75" s="32"/>
    </row>
    <row r="76" spans="2:12" s="1" customFormat="1" ht="16.5" customHeight="1" x14ac:dyDescent="0.2">
      <c r="B76" s="32"/>
      <c r="E76" s="316" t="str">
        <f>E7</f>
        <v>Archiv městské části Praha 5, Štefánikova 17, 150 00 Praha 5</v>
      </c>
      <c r="F76" s="317"/>
      <c r="G76" s="317"/>
      <c r="H76" s="317"/>
      <c r="L76" s="32"/>
    </row>
    <row r="77" spans="2:12" ht="12" customHeight="1" x14ac:dyDescent="0.2">
      <c r="B77" s="20"/>
      <c r="C77" s="27" t="s">
        <v>113</v>
      </c>
      <c r="L77" s="20"/>
    </row>
    <row r="78" spans="2:12" s="1" customFormat="1" ht="16.5" customHeight="1" x14ac:dyDescent="0.2">
      <c r="B78" s="32"/>
      <c r="E78" s="316" t="s">
        <v>114</v>
      </c>
      <c r="F78" s="315"/>
      <c r="G78" s="315"/>
      <c r="H78" s="315"/>
      <c r="L78" s="32"/>
    </row>
    <row r="79" spans="2:12" s="1" customFormat="1" ht="12" customHeight="1" x14ac:dyDescent="0.2">
      <c r="B79" s="32"/>
      <c r="C79" s="27" t="s">
        <v>115</v>
      </c>
      <c r="L79" s="32"/>
    </row>
    <row r="80" spans="2:12" s="1" customFormat="1" ht="16.5" customHeight="1" x14ac:dyDescent="0.2">
      <c r="B80" s="32"/>
      <c r="E80" s="295" t="str">
        <f>E11</f>
        <v>1-VON - Vedlejší a ostatní náklady</v>
      </c>
      <c r="F80" s="315"/>
      <c r="G80" s="315"/>
      <c r="H80" s="315"/>
      <c r="L80" s="32"/>
    </row>
    <row r="81" spans="2:65" s="1" customFormat="1" ht="6.9" customHeight="1" x14ac:dyDescent="0.2">
      <c r="B81" s="32"/>
      <c r="L81" s="32"/>
    </row>
    <row r="82" spans="2:65" s="1" customFormat="1" ht="12" customHeight="1" x14ac:dyDescent="0.2">
      <c r="B82" s="32"/>
      <c r="C82" s="27" t="s">
        <v>21</v>
      </c>
      <c r="F82" s="25" t="str">
        <f>F14</f>
        <v>Praha</v>
      </c>
      <c r="I82" s="27" t="s">
        <v>23</v>
      </c>
      <c r="J82" s="48" t="str">
        <f>IF(J14="","",J14)</f>
        <v>Vyplň údaj</v>
      </c>
      <c r="L82" s="32"/>
    </row>
    <row r="83" spans="2:65" s="1" customFormat="1" ht="6.9" customHeight="1" x14ac:dyDescent="0.2">
      <c r="B83" s="32"/>
      <c r="L83" s="32"/>
    </row>
    <row r="84" spans="2:65" s="1" customFormat="1" ht="52.8" x14ac:dyDescent="0.2">
      <c r="B84" s="32"/>
      <c r="C84" s="27" t="s">
        <v>24</v>
      </c>
      <c r="F84" s="25" t="str">
        <f>E17</f>
        <v>MČ Praha 5, náměstí 14. října 1381/4,15022 Praha 5</v>
      </c>
      <c r="I84" s="27" t="s">
        <v>32</v>
      </c>
      <c r="J84" s="30" t="str">
        <f>E23</f>
        <v>kcarch s.r.o,Thámova 221/7,186 00 Praha 8 - Karlín</v>
      </c>
      <c r="L84" s="32"/>
    </row>
    <row r="85" spans="2:65" s="1" customFormat="1" ht="25.65" customHeight="1" x14ac:dyDescent="0.2">
      <c r="B85" s="32"/>
      <c r="C85" s="27" t="s">
        <v>30</v>
      </c>
      <c r="F85" s="25" t="str">
        <f>IF(E20="","",E20)</f>
        <v>Vyplň údaj</v>
      </c>
      <c r="I85" s="27" t="s">
        <v>37</v>
      </c>
      <c r="J85" s="30" t="str">
        <f>E26</f>
        <v>Petr Krčál, Dukelská 973, 564 01 Žamberk</v>
      </c>
      <c r="L85" s="32"/>
    </row>
    <row r="86" spans="2:65" s="1" customFormat="1" ht="10.35" customHeight="1" x14ac:dyDescent="0.2">
      <c r="B86" s="32"/>
      <c r="L86" s="32"/>
    </row>
    <row r="87" spans="2:65" s="10" customFormat="1" ht="29.25" customHeight="1" x14ac:dyDescent="0.2">
      <c r="B87" s="111"/>
      <c r="C87" s="112" t="s">
        <v>145</v>
      </c>
      <c r="D87" s="113" t="s">
        <v>61</v>
      </c>
      <c r="E87" s="113" t="s">
        <v>57</v>
      </c>
      <c r="F87" s="113" t="s">
        <v>58</v>
      </c>
      <c r="G87" s="113" t="s">
        <v>146</v>
      </c>
      <c r="H87" s="113" t="s">
        <v>147</v>
      </c>
      <c r="I87" s="113" t="s">
        <v>148</v>
      </c>
      <c r="J87" s="113" t="s">
        <v>119</v>
      </c>
      <c r="K87" s="114" t="s">
        <v>149</v>
      </c>
      <c r="L87" s="111"/>
      <c r="M87" s="54" t="s">
        <v>19</v>
      </c>
      <c r="N87" s="55" t="s">
        <v>46</v>
      </c>
      <c r="O87" s="55" t="s">
        <v>150</v>
      </c>
      <c r="P87" s="55" t="s">
        <v>151</v>
      </c>
      <c r="Q87" s="55" t="s">
        <v>152</v>
      </c>
      <c r="R87" s="55" t="s">
        <v>153</v>
      </c>
      <c r="S87" s="55" t="s">
        <v>154</v>
      </c>
      <c r="T87" s="56" t="s">
        <v>155</v>
      </c>
    </row>
    <row r="88" spans="2:65" s="1" customFormat="1" ht="22.95" customHeight="1" x14ac:dyDescent="0.3">
      <c r="B88" s="32"/>
      <c r="C88" s="59" t="s">
        <v>156</v>
      </c>
      <c r="J88" s="115">
        <f>J89</f>
        <v>0</v>
      </c>
      <c r="L88" s="32"/>
      <c r="M88" s="57"/>
      <c r="N88" s="49"/>
      <c r="O88" s="49"/>
      <c r="P88" s="116" t="e">
        <f>P89</f>
        <v>#REF!</v>
      </c>
      <c r="Q88" s="49"/>
      <c r="R88" s="116" t="e">
        <f>R89</f>
        <v>#REF!</v>
      </c>
      <c r="S88" s="49"/>
      <c r="T88" s="117" t="e">
        <f>T89</f>
        <v>#REF!</v>
      </c>
      <c r="AT88" s="17" t="s">
        <v>75</v>
      </c>
      <c r="AU88" s="17" t="s">
        <v>120</v>
      </c>
      <c r="BK88" s="118" t="e">
        <f>BK89</f>
        <v>#REF!</v>
      </c>
    </row>
    <row r="89" spans="2:65" s="11" customFormat="1" ht="25.95" customHeight="1" x14ac:dyDescent="0.25">
      <c r="B89" s="119"/>
      <c r="D89" s="120" t="s">
        <v>75</v>
      </c>
      <c r="E89" s="121" t="s">
        <v>1758</v>
      </c>
      <c r="F89" s="121" t="s">
        <v>1759</v>
      </c>
      <c r="I89" s="122"/>
      <c r="J89" s="123">
        <f>J90+J96</f>
        <v>0</v>
      </c>
      <c r="L89" s="119"/>
      <c r="M89" s="124"/>
      <c r="P89" s="125" t="e">
        <f>P90+P96</f>
        <v>#REF!</v>
      </c>
      <c r="R89" s="125" t="e">
        <f>R90+R96</f>
        <v>#REF!</v>
      </c>
      <c r="T89" s="126" t="e">
        <f>T90+T96</f>
        <v>#REF!</v>
      </c>
      <c r="AR89" s="120" t="s">
        <v>191</v>
      </c>
      <c r="AT89" s="127" t="s">
        <v>75</v>
      </c>
      <c r="AU89" s="127" t="s">
        <v>76</v>
      </c>
      <c r="AY89" s="120" t="s">
        <v>159</v>
      </c>
      <c r="BK89" s="128" t="e">
        <f>BK90+BK96</f>
        <v>#REF!</v>
      </c>
    </row>
    <row r="90" spans="2:65" s="11" customFormat="1" ht="22.95" customHeight="1" x14ac:dyDescent="0.25">
      <c r="B90" s="119"/>
      <c r="D90" s="120" t="s">
        <v>75</v>
      </c>
      <c r="E90" s="129" t="s">
        <v>2069</v>
      </c>
      <c r="F90" s="129" t="s">
        <v>2070</v>
      </c>
      <c r="I90" s="122"/>
      <c r="J90" s="130">
        <f>SUM(J91:J95)</f>
        <v>0</v>
      </c>
      <c r="L90" s="119"/>
      <c r="M90" s="124"/>
      <c r="P90" s="125">
        <f>SUM(P91:P93)</f>
        <v>0</v>
      </c>
      <c r="R90" s="125">
        <f>SUM(R91:R93)</f>
        <v>0</v>
      </c>
      <c r="T90" s="126">
        <f>SUM(T91:T93)</f>
        <v>0</v>
      </c>
      <c r="AR90" s="120" t="s">
        <v>191</v>
      </c>
      <c r="AT90" s="127" t="s">
        <v>75</v>
      </c>
      <c r="AU90" s="127" t="s">
        <v>83</v>
      </c>
      <c r="AY90" s="120" t="s">
        <v>159</v>
      </c>
      <c r="BK90" s="128">
        <f>SUM(BK91:BK93)</f>
        <v>0</v>
      </c>
    </row>
    <row r="91" spans="2:65" s="1" customFormat="1" ht="16.5" customHeight="1" x14ac:dyDescent="0.2">
      <c r="B91" s="32"/>
      <c r="C91" s="131" t="s">
        <v>83</v>
      </c>
      <c r="D91" s="131" t="s">
        <v>161</v>
      </c>
      <c r="E91" s="132" t="s">
        <v>2071</v>
      </c>
      <c r="F91" s="133" t="s">
        <v>2070</v>
      </c>
      <c r="G91" s="134" t="s">
        <v>494</v>
      </c>
      <c r="H91" s="135">
        <v>1</v>
      </c>
      <c r="I91" s="136"/>
      <c r="J91" s="137">
        <f>ROUND(I91*H91,2)</f>
        <v>0</v>
      </c>
      <c r="K91" s="133" t="s">
        <v>165</v>
      </c>
      <c r="L91" s="32"/>
      <c r="M91" s="138" t="s">
        <v>19</v>
      </c>
      <c r="N91" s="139" t="s">
        <v>48</v>
      </c>
      <c r="P91" s="140">
        <f>O91*H91</f>
        <v>0</v>
      </c>
      <c r="Q91" s="140">
        <v>0</v>
      </c>
      <c r="R91" s="140">
        <f>Q91*H91</f>
        <v>0</v>
      </c>
      <c r="S91" s="140">
        <v>0</v>
      </c>
      <c r="T91" s="141">
        <f>S91*H91</f>
        <v>0</v>
      </c>
      <c r="AR91" s="142" t="s">
        <v>2072</v>
      </c>
      <c r="AT91" s="142" t="s">
        <v>161</v>
      </c>
      <c r="AU91" s="142" t="s">
        <v>85</v>
      </c>
      <c r="AY91" s="17" t="s">
        <v>159</v>
      </c>
      <c r="BE91" s="143">
        <f>IF(N91="základní",J91,0)</f>
        <v>0</v>
      </c>
      <c r="BF91" s="143">
        <f>IF(N91="snížená",J91,0)</f>
        <v>0</v>
      </c>
      <c r="BG91" s="143">
        <f>IF(N91="zákl. přenesená",J91,0)</f>
        <v>0</v>
      </c>
      <c r="BH91" s="143">
        <f>IF(N91="sníž. přenesená",J91,0)</f>
        <v>0</v>
      </c>
      <c r="BI91" s="143">
        <f>IF(N91="nulová",J91,0)</f>
        <v>0</v>
      </c>
      <c r="BJ91" s="17" t="s">
        <v>85</v>
      </c>
      <c r="BK91" s="143">
        <f>ROUND(I91*H91,2)</f>
        <v>0</v>
      </c>
      <c r="BL91" s="17" t="s">
        <v>2072</v>
      </c>
      <c r="BM91" s="142" t="s">
        <v>2073</v>
      </c>
    </row>
    <row r="92" spans="2:65" s="1" customFormat="1" x14ac:dyDescent="0.2">
      <c r="B92" s="32"/>
      <c r="D92" s="144" t="s">
        <v>168</v>
      </c>
      <c r="F92" s="273" t="s">
        <v>2074</v>
      </c>
      <c r="I92" s="146"/>
      <c r="L92" s="32"/>
      <c r="M92" s="147"/>
      <c r="T92" s="51"/>
      <c r="AT92" s="17" t="s">
        <v>168</v>
      </c>
      <c r="AU92" s="17" t="s">
        <v>85</v>
      </c>
    </row>
    <row r="93" spans="2:65" s="1" customFormat="1" ht="19.2" x14ac:dyDescent="0.2">
      <c r="B93" s="32"/>
      <c r="D93" s="149" t="s">
        <v>189</v>
      </c>
      <c r="F93" s="169" t="s">
        <v>2075</v>
      </c>
      <c r="I93" s="146"/>
      <c r="L93" s="32"/>
      <c r="M93" s="147"/>
      <c r="T93" s="51"/>
      <c r="AT93" s="17" t="s">
        <v>189</v>
      </c>
      <c r="AU93" s="17" t="s">
        <v>85</v>
      </c>
    </row>
    <row r="94" spans="2:65" s="1" customFormat="1" ht="16.5" customHeight="1" x14ac:dyDescent="0.2">
      <c r="B94" s="32"/>
      <c r="C94" s="267" t="s">
        <v>85</v>
      </c>
      <c r="D94" s="267" t="s">
        <v>161</v>
      </c>
      <c r="E94" s="268" t="s">
        <v>2271</v>
      </c>
      <c r="F94" s="269" t="s">
        <v>2273</v>
      </c>
      <c r="G94" s="270" t="s">
        <v>494</v>
      </c>
      <c r="H94" s="271">
        <v>1</v>
      </c>
      <c r="I94" s="136"/>
      <c r="J94" s="272">
        <f>ROUND(I94*H94,2)</f>
        <v>0</v>
      </c>
      <c r="K94" s="269" t="s">
        <v>165</v>
      </c>
      <c r="L94" s="32"/>
      <c r="M94" s="138" t="s">
        <v>19</v>
      </c>
      <c r="N94" s="139" t="s">
        <v>48</v>
      </c>
      <c r="P94" s="140">
        <f>O94*H94</f>
        <v>0</v>
      </c>
      <c r="Q94" s="140">
        <v>0</v>
      </c>
      <c r="R94" s="140">
        <f>Q94*H94</f>
        <v>0</v>
      </c>
      <c r="S94" s="140">
        <v>0</v>
      </c>
      <c r="T94" s="141">
        <f>S94*H94</f>
        <v>0</v>
      </c>
      <c r="AR94" s="142" t="s">
        <v>2072</v>
      </c>
      <c r="AT94" s="142" t="s">
        <v>161</v>
      </c>
      <c r="AU94" s="142" t="s">
        <v>85</v>
      </c>
      <c r="AY94" s="17" t="s">
        <v>159</v>
      </c>
      <c r="BE94" s="143">
        <f>IF(N94="základní",J94,0)</f>
        <v>0</v>
      </c>
      <c r="BF94" s="143">
        <f>IF(N94="snížená",J94,0)</f>
        <v>0</v>
      </c>
      <c r="BG94" s="143">
        <f>IF(N94="zákl. přenesená",J94,0)</f>
        <v>0</v>
      </c>
      <c r="BH94" s="143">
        <f>IF(N94="sníž. přenesená",J94,0)</f>
        <v>0</v>
      </c>
      <c r="BI94" s="143">
        <f>IF(N94="nulová",J94,0)</f>
        <v>0</v>
      </c>
      <c r="BJ94" s="17" t="s">
        <v>85</v>
      </c>
      <c r="BK94" s="143">
        <f>ROUND(I94*H94,2)</f>
        <v>0</v>
      </c>
      <c r="BL94" s="17" t="s">
        <v>2072</v>
      </c>
      <c r="BM94" s="142" t="s">
        <v>2079</v>
      </c>
    </row>
    <row r="95" spans="2:65" s="1" customFormat="1" ht="28.8" x14ac:dyDescent="0.2">
      <c r="B95" s="32"/>
      <c r="D95" s="149" t="s">
        <v>189</v>
      </c>
      <c r="F95" s="169" t="s">
        <v>2272</v>
      </c>
      <c r="I95" s="146"/>
      <c r="L95" s="32"/>
      <c r="M95" s="147"/>
      <c r="T95" s="51"/>
      <c r="AT95" s="17"/>
      <c r="AU95" s="17"/>
    </row>
    <row r="96" spans="2:65" s="11" customFormat="1" ht="22.95" customHeight="1" x14ac:dyDescent="0.25">
      <c r="B96" s="119"/>
      <c r="D96" s="120" t="s">
        <v>75</v>
      </c>
      <c r="E96" s="129" t="s">
        <v>2076</v>
      </c>
      <c r="F96" s="129" t="s">
        <v>2077</v>
      </c>
      <c r="I96" s="122"/>
      <c r="J96" s="130">
        <f>SUM(J97:J103)</f>
        <v>0</v>
      </c>
      <c r="L96" s="119"/>
      <c r="M96" s="124"/>
      <c r="P96" s="125" t="e">
        <f>SUM(#REF!)</f>
        <v>#REF!</v>
      </c>
      <c r="R96" s="125" t="e">
        <f>SUM(#REF!)</f>
        <v>#REF!</v>
      </c>
      <c r="T96" s="126" t="e">
        <f>SUM(#REF!)</f>
        <v>#REF!</v>
      </c>
      <c r="AR96" s="120" t="s">
        <v>191</v>
      </c>
      <c r="AT96" s="127" t="s">
        <v>75</v>
      </c>
      <c r="AU96" s="127" t="s">
        <v>83</v>
      </c>
      <c r="AY96" s="120" t="s">
        <v>159</v>
      </c>
      <c r="BK96" s="128" t="e">
        <f>SUM(#REF!)</f>
        <v>#REF!</v>
      </c>
    </row>
    <row r="97" spans="2:65" s="1" customFormat="1" ht="16.5" customHeight="1" x14ac:dyDescent="0.2">
      <c r="B97" s="32"/>
      <c r="C97" s="131">
        <v>3</v>
      </c>
      <c r="D97" s="131" t="s">
        <v>161</v>
      </c>
      <c r="E97" s="132" t="s">
        <v>2078</v>
      </c>
      <c r="F97" s="133" t="s">
        <v>2077</v>
      </c>
      <c r="G97" s="134" t="s">
        <v>494</v>
      </c>
      <c r="H97" s="135">
        <v>1</v>
      </c>
      <c r="I97" s="136"/>
      <c r="J97" s="137">
        <f>ROUND(I97*H97,2)</f>
        <v>0</v>
      </c>
      <c r="K97" s="133" t="s">
        <v>165</v>
      </c>
      <c r="L97" s="32"/>
      <c r="M97" s="138" t="s">
        <v>19</v>
      </c>
      <c r="N97" s="139" t="s">
        <v>48</v>
      </c>
      <c r="P97" s="140">
        <f>O97*H97</f>
        <v>0</v>
      </c>
      <c r="Q97" s="140">
        <v>0</v>
      </c>
      <c r="R97" s="140">
        <f>Q97*H97</f>
        <v>0</v>
      </c>
      <c r="S97" s="140">
        <v>0</v>
      </c>
      <c r="T97" s="141">
        <f>S97*H97</f>
        <v>0</v>
      </c>
      <c r="AR97" s="142" t="s">
        <v>2072</v>
      </c>
      <c r="AT97" s="142" t="s">
        <v>161</v>
      </c>
      <c r="AU97" s="142" t="s">
        <v>85</v>
      </c>
      <c r="AY97" s="17" t="s">
        <v>159</v>
      </c>
      <c r="BE97" s="143">
        <f>IF(N97="základní",J97,0)</f>
        <v>0</v>
      </c>
      <c r="BF97" s="143">
        <f>IF(N97="snížená",J97,0)</f>
        <v>0</v>
      </c>
      <c r="BG97" s="143">
        <f>IF(N97="zákl. přenesená",J97,0)</f>
        <v>0</v>
      </c>
      <c r="BH97" s="143">
        <f>IF(N97="sníž. přenesená",J97,0)</f>
        <v>0</v>
      </c>
      <c r="BI97" s="143">
        <f>IF(N97="nulová",J97,0)</f>
        <v>0</v>
      </c>
      <c r="BJ97" s="17" t="s">
        <v>85</v>
      </c>
      <c r="BK97" s="143">
        <f>ROUND(I97*H97,2)</f>
        <v>0</v>
      </c>
      <c r="BL97" s="17" t="s">
        <v>2072</v>
      </c>
      <c r="BM97" s="142" t="s">
        <v>2079</v>
      </c>
    </row>
    <row r="98" spans="2:65" s="1" customFormat="1" x14ac:dyDescent="0.2">
      <c r="B98" s="32"/>
      <c r="D98" s="144" t="s">
        <v>168</v>
      </c>
      <c r="F98" s="145" t="s">
        <v>2080</v>
      </c>
      <c r="I98" s="146"/>
      <c r="L98" s="32"/>
      <c r="M98" s="147"/>
      <c r="T98" s="51"/>
      <c r="AT98" s="17" t="s">
        <v>168</v>
      </c>
      <c r="AU98" s="17" t="s">
        <v>85</v>
      </c>
    </row>
    <row r="99" spans="2:65" s="1" customFormat="1" ht="19.2" x14ac:dyDescent="0.2">
      <c r="B99" s="32"/>
      <c r="D99" s="149" t="s">
        <v>189</v>
      </c>
      <c r="F99" s="169" t="s">
        <v>2075</v>
      </c>
      <c r="I99" s="146"/>
      <c r="L99" s="32"/>
      <c r="M99" s="185"/>
      <c r="N99" s="182"/>
      <c r="O99" s="182"/>
      <c r="P99" s="182"/>
      <c r="Q99" s="182"/>
      <c r="R99" s="182"/>
      <c r="S99" s="182"/>
      <c r="T99" s="186"/>
      <c r="AT99" s="17" t="s">
        <v>189</v>
      </c>
      <c r="AU99" s="17" t="s">
        <v>85</v>
      </c>
    </row>
    <row r="100" spans="2:65" s="1" customFormat="1" ht="11.4" x14ac:dyDescent="0.2">
      <c r="B100" s="32"/>
      <c r="C100" s="131">
        <v>4</v>
      </c>
      <c r="D100" s="131" t="s">
        <v>161</v>
      </c>
      <c r="E100" s="132" t="s">
        <v>2263</v>
      </c>
      <c r="F100" s="133" t="s">
        <v>2264</v>
      </c>
      <c r="G100" s="134" t="s">
        <v>494</v>
      </c>
      <c r="H100" s="135">
        <v>1</v>
      </c>
      <c r="I100" s="136"/>
      <c r="J100" s="137">
        <f>ROUND(I100*H100,2)</f>
        <v>0</v>
      </c>
      <c r="K100" s="133"/>
      <c r="L100" s="32"/>
      <c r="M100" s="266"/>
      <c r="N100" s="266"/>
      <c r="O100" s="266"/>
      <c r="P100" s="266"/>
      <c r="Q100" s="266"/>
      <c r="R100" s="266"/>
      <c r="S100" s="266"/>
      <c r="T100" s="266"/>
      <c r="AT100" s="17"/>
      <c r="AU100" s="17"/>
    </row>
    <row r="101" spans="2:65" s="1" customFormat="1" x14ac:dyDescent="0.2">
      <c r="B101" s="32"/>
      <c r="D101" s="149"/>
      <c r="F101" s="169" t="s">
        <v>2265</v>
      </c>
      <c r="L101" s="32"/>
      <c r="M101" s="266"/>
      <c r="N101" s="266"/>
      <c r="O101" s="266"/>
      <c r="P101" s="266"/>
      <c r="Q101" s="266"/>
      <c r="R101" s="266"/>
      <c r="S101" s="266"/>
      <c r="T101" s="266"/>
      <c r="AT101" s="17"/>
      <c r="AU101" s="17"/>
    </row>
    <row r="102" spans="2:65" s="1" customFormat="1" ht="11.4" x14ac:dyDescent="0.2">
      <c r="B102" s="32"/>
      <c r="C102" s="131">
        <v>5</v>
      </c>
      <c r="D102" s="131" t="s">
        <v>161</v>
      </c>
      <c r="E102" s="132" t="s">
        <v>2266</v>
      </c>
      <c r="F102" s="133" t="s">
        <v>2267</v>
      </c>
      <c r="G102" s="134" t="s">
        <v>494</v>
      </c>
      <c r="H102" s="135">
        <v>1</v>
      </c>
      <c r="I102" s="136"/>
      <c r="J102" s="137">
        <f>ROUND(I102*H102,2)</f>
        <v>0</v>
      </c>
      <c r="K102" s="133"/>
      <c r="L102" s="32"/>
      <c r="M102" s="266"/>
      <c r="N102" s="266"/>
      <c r="O102" s="266"/>
      <c r="P102" s="266"/>
      <c r="Q102" s="266"/>
      <c r="R102" s="266"/>
      <c r="S102" s="266"/>
      <c r="T102" s="266"/>
      <c r="AT102" s="17"/>
      <c r="AU102" s="17"/>
    </row>
    <row r="103" spans="2:65" s="1" customFormat="1" x14ac:dyDescent="0.2">
      <c r="B103" s="32"/>
      <c r="D103" s="149"/>
      <c r="F103" s="169" t="s">
        <v>2268</v>
      </c>
      <c r="L103" s="32"/>
      <c r="M103" s="266"/>
      <c r="N103" s="266"/>
      <c r="O103" s="266"/>
      <c r="P103" s="266"/>
      <c r="Q103" s="266"/>
      <c r="R103" s="266"/>
      <c r="S103" s="266"/>
      <c r="T103" s="266"/>
      <c r="AT103" s="17"/>
      <c r="AU103" s="17"/>
    </row>
    <row r="104" spans="2:65" s="1" customFormat="1" ht="6.9" customHeight="1" x14ac:dyDescent="0.2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32"/>
    </row>
  </sheetData>
  <sheetProtection algorithmName="SHA-512" hashValue="Q/zgj3uzb3V0DZMr3ekdr97WtIRa0RquPj/2t04HdZtPMldt4ytss9OXfmRVOkt0Hq8bBpSQohbUWzMptI4ENw==" saltValue="aNlxEvEism1cviGZijl66w==" spinCount="100000" sheet="1" objects="1" scenarios="1" formatColumns="0" formatRows="0" autoFilter="0"/>
  <autoFilter ref="C87:K103" xr:uid="{00000000-0009-0000-0000-000008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800-000000000000}"/>
    <hyperlink ref="F98" r:id="rId2" xr:uid="{6D938F5A-08BB-4881-AA04-EA79A384DFD1}"/>
  </hyperlinks>
  <pageMargins left="0.39374999999999999" right="0.39374999999999999" top="0.39374999999999999" bottom="0.39374999999999999" header="0" footer="0"/>
  <pageSetup paperSize="9" scale="84" fitToHeight="100" orientation="landscape" blackAndWhite="1" r:id="rId3"/>
  <headerFooter>
    <oddFooter>&amp;CStrana &amp;P z &amp;N</oddFoot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19</vt:i4>
      </vt:variant>
    </vt:vector>
  </HeadingPairs>
  <TitlesOfParts>
    <vt:vector size="29" baseType="lpstr">
      <vt:lpstr>Rekapitulace stavby</vt:lpstr>
      <vt:lpstr>1-D.1.1-3 - Bourací a sta...</vt:lpstr>
      <vt:lpstr>1-D.1.4.1 - Vzduchotechnika</vt:lpstr>
      <vt:lpstr>1-D.1.4.2 - Zdravotechnika</vt:lpstr>
      <vt:lpstr>1-D.1.4.3 - Elektroinstal...</vt:lpstr>
      <vt:lpstr>1-D.1.4.4 - Ústřední vytá...</vt:lpstr>
      <vt:lpstr>1-D.1.4.5 - Výtah</vt:lpstr>
      <vt:lpstr>1-D.1.4.6 - Regálový systém</vt:lpstr>
      <vt:lpstr>1-VON - Vedlejší a ostatn...</vt:lpstr>
      <vt:lpstr>Pokyny pro vyplnění</vt:lpstr>
      <vt:lpstr>'1-D.1.1-3 - Bourací a sta...'!Print_Area</vt:lpstr>
      <vt:lpstr>'1-D.1.4.1 - Vzduchotechnika'!Print_Area</vt:lpstr>
      <vt:lpstr>'1-D.1.4.2 - Zdravotechnika'!Print_Area</vt:lpstr>
      <vt:lpstr>'1-D.1.4.3 - Elektroinstal...'!Print_Area</vt:lpstr>
      <vt:lpstr>'1-D.1.4.4 - Ústřední vytá...'!Print_Area</vt:lpstr>
      <vt:lpstr>'1-D.1.4.5 - Výtah'!Print_Area</vt:lpstr>
      <vt:lpstr>'1-D.1.4.6 - Regálový systém'!Print_Area</vt:lpstr>
      <vt:lpstr>'1-VON - Vedlejší a ostatn...'!Print_Area</vt:lpstr>
      <vt:lpstr>'Pokyny pro vyplnění'!Print_Area</vt:lpstr>
      <vt:lpstr>'Rekapitulace stavby'!Print_Area</vt:lpstr>
      <vt:lpstr>'1-D.1.1-3 - Bourací a sta...'!Print_Titles</vt:lpstr>
      <vt:lpstr>'1-D.1.4.1 - Vzduchotechnika'!Print_Titles</vt:lpstr>
      <vt:lpstr>'1-D.1.4.2 - Zdravotechnika'!Print_Titles</vt:lpstr>
      <vt:lpstr>'1-D.1.4.3 - Elektroinstal...'!Print_Titles</vt:lpstr>
      <vt:lpstr>'1-D.1.4.4 - Ústřední vytá...'!Print_Titles</vt:lpstr>
      <vt:lpstr>'1-D.1.4.5 - Výtah'!Print_Titles</vt:lpstr>
      <vt:lpstr>'1-D.1.4.6 - Regálový systém'!Print_Titles</vt:lpstr>
      <vt:lpstr>'1-VON - Vedlejší a ostatn...'!Print_Titles</vt:lpstr>
      <vt:lpstr>'Rekapitulace stavby'!Print_Titles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Krčál</dc:creator>
  <cp:lastModifiedBy>Václav Kolínský</cp:lastModifiedBy>
  <cp:lastPrinted>2022-08-04T08:30:24Z</cp:lastPrinted>
  <dcterms:created xsi:type="dcterms:W3CDTF">2021-09-21T10:05:11Z</dcterms:created>
  <dcterms:modified xsi:type="dcterms:W3CDTF">2022-08-04T09:08:34Z</dcterms:modified>
</cp:coreProperties>
</file>