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d.docs.live.net/0190ae49d8343f71/Documents/works/_archiv/1910C ArchivSmichov/4.DPS/F - VV REV4 (08-2022)/"/>
    </mc:Choice>
  </mc:AlternateContent>
  <xr:revisionPtr revIDLastSave="138" documentId="11_9CE890C2CD4006B293AFD8A526DD7A2D2FE10471" xr6:coauthVersionLast="47" xr6:coauthVersionMax="47" xr10:uidLastSave="{BF4ED7BA-410C-4FA6-B35E-5AB11A0F4E64}"/>
  <bookViews>
    <workbookView xWindow="-108" yWindow="-108" windowWidth="23256" windowHeight="12456" xr2:uid="{00000000-000D-0000-FFFF-FFFF00000000}"/>
  </bookViews>
  <sheets>
    <sheet name="Rekapitulace stavby" sheetId="1" r:id="rId1"/>
    <sheet name="2-D.2.1 - Dieselgenerátor" sheetId="2" r:id="rId2"/>
    <sheet name="2-D.2.4.1 - Elektroinstal..." sheetId="3" r:id="rId3"/>
    <sheet name="2-VON - Vedlejší a ostatn..." sheetId="4" r:id="rId4"/>
    <sheet name="Pokyny pro vyplnění" sheetId="5" r:id="rId5"/>
  </sheets>
  <definedNames>
    <definedName name="_xlnm._FilterDatabase" localSheetId="1" hidden="1">'2-D.2.1 - Dieselgenerátor'!$C$92:$K$168</definedName>
    <definedName name="_xlnm._FilterDatabase" localSheetId="2" hidden="1">'2-D.2.4.1 - Elektroinstal...'!$C$93:$K$165</definedName>
    <definedName name="_xlnm._FilterDatabase" localSheetId="3" hidden="1">'2-VON - Vedlejší a ostatn...'!$C$87:$K$101</definedName>
    <definedName name="_xlnm.Print_Area" localSheetId="1">'2-D.2.1 - Dieselgenerátor'!$C$4:$J$41,'2-D.2.1 - Dieselgenerátor'!$C$47:$J$72,'2-D.2.1 - Dieselgenerátor'!$C$78:$K$168</definedName>
    <definedName name="_xlnm.Print_Area" localSheetId="2">'2-D.2.4.1 - Elektroinstal...'!$C$4:$J$41,'2-D.2.4.1 - Elektroinstal...'!$C$47:$J$73,'2-D.2.4.1 - Elektroinstal...'!$C$79:$K$165</definedName>
    <definedName name="_xlnm.Print_Area" localSheetId="3">'2-VON - Vedlejší a ostatn...'!$C$4:$J$41,'2-VON - Vedlejší a ostatn...'!$C$47:$J$67,'2-VON - Vedlejší a ostatn...'!$C$73:$K$101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  <definedName name="_xlnm.Print_Titles" localSheetId="1">'2-D.2.1 - Dieselgenerátor'!$92:$92</definedName>
    <definedName name="_xlnm.Print_Titles" localSheetId="2">'2-D.2.4.1 - Elektroinstal...'!$93:$93</definedName>
    <definedName name="_xlnm.Print_Titles" localSheetId="3">'2-VON - Vedlejší a ostatn...'!$87:$87</definedName>
    <definedName name="_xlnm.Print_Titles" localSheetId="0">'Rekapitulace stavby'!$52:$52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6" i="3" l="1"/>
  <c r="J156" i="3"/>
  <c r="J138" i="3"/>
  <c r="J148" i="3"/>
  <c r="J158" i="3"/>
  <c r="J159" i="3"/>
  <c r="J96" i="3"/>
  <c r="J105" i="3"/>
  <c r="J134" i="3"/>
  <c r="J131" i="3"/>
  <c r="J100" i="4"/>
  <c r="J98" i="4"/>
  <c r="BK95" i="4"/>
  <c r="BI95" i="4"/>
  <c r="BH95" i="4"/>
  <c r="BG95" i="4"/>
  <c r="BE95" i="4"/>
  <c r="T95" i="4"/>
  <c r="R95" i="4"/>
  <c r="P95" i="4"/>
  <c r="J95" i="4"/>
  <c r="BF95" i="4" s="1"/>
  <c r="J36" i="4"/>
  <c r="J39" i="4"/>
  <c r="J38" i="4"/>
  <c r="AY58" i="1" s="1"/>
  <c r="J37" i="4"/>
  <c r="AX58" i="1" s="1"/>
  <c r="T94" i="4"/>
  <c r="R94" i="4"/>
  <c r="P94" i="4"/>
  <c r="BI91" i="4"/>
  <c r="BH91" i="4"/>
  <c r="BG91" i="4"/>
  <c r="BE91" i="4"/>
  <c r="T91" i="4"/>
  <c r="T90" i="4" s="1"/>
  <c r="R91" i="4"/>
  <c r="R90" i="4" s="1"/>
  <c r="P91" i="4"/>
  <c r="P90" i="4" s="1"/>
  <c r="J85" i="4"/>
  <c r="J84" i="4"/>
  <c r="F84" i="4"/>
  <c r="F82" i="4"/>
  <c r="E80" i="4"/>
  <c r="J59" i="4"/>
  <c r="J58" i="4"/>
  <c r="F58" i="4"/>
  <c r="F56" i="4"/>
  <c r="E54" i="4"/>
  <c r="J20" i="4"/>
  <c r="E20" i="4"/>
  <c r="F59" i="4" s="1"/>
  <c r="J19" i="4"/>
  <c r="J14" i="4"/>
  <c r="J82" i="4" s="1"/>
  <c r="E7" i="4"/>
  <c r="E76" i="4" s="1"/>
  <c r="J39" i="3"/>
  <c r="J38" i="3"/>
  <c r="AY57" i="1" s="1"/>
  <c r="J37" i="3"/>
  <c r="AX57" i="1" s="1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T156" i="3" s="1"/>
  <c r="R157" i="3"/>
  <c r="R156" i="3" s="1"/>
  <c r="P157" i="3"/>
  <c r="P156" i="3" s="1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J91" i="3"/>
  <c r="J90" i="3"/>
  <c r="F90" i="3"/>
  <c r="F88" i="3"/>
  <c r="E86" i="3"/>
  <c r="J59" i="3"/>
  <c r="J58" i="3"/>
  <c r="F58" i="3"/>
  <c r="F56" i="3"/>
  <c r="E54" i="3"/>
  <c r="J20" i="3"/>
  <c r="E20" i="3"/>
  <c r="F91" i="3" s="1"/>
  <c r="J19" i="3"/>
  <c r="J14" i="3"/>
  <c r="J56" i="3" s="1"/>
  <c r="E7" i="3"/>
  <c r="E82" i="3" s="1"/>
  <c r="J39" i="2"/>
  <c r="J38" i="2"/>
  <c r="AY56" i="1"/>
  <c r="J37" i="2"/>
  <c r="AX56" i="1" s="1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T158" i="2" s="1"/>
  <c r="R159" i="2"/>
  <c r="R158" i="2" s="1"/>
  <c r="P159" i="2"/>
  <c r="P158" i="2"/>
  <c r="BI156" i="2"/>
  <c r="BH156" i="2"/>
  <c r="BG156" i="2"/>
  <c r="BF156" i="2"/>
  <c r="T156" i="2"/>
  <c r="T155" i="2" s="1"/>
  <c r="R156" i="2"/>
  <c r="R155" i="2"/>
  <c r="P156" i="2"/>
  <c r="P155" i="2"/>
  <c r="BI153" i="2"/>
  <c r="BH153" i="2"/>
  <c r="BG153" i="2"/>
  <c r="BF153" i="2"/>
  <c r="T153" i="2"/>
  <c r="T152" i="2"/>
  <c r="R153" i="2"/>
  <c r="R152" i="2"/>
  <c r="P153" i="2"/>
  <c r="P152" i="2" s="1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2" i="2"/>
  <c r="BH102" i="2"/>
  <c r="BG102" i="2"/>
  <c r="BF102" i="2"/>
  <c r="T102" i="2"/>
  <c r="R102" i="2"/>
  <c r="P102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J90" i="2"/>
  <c r="J89" i="2"/>
  <c r="F89" i="2"/>
  <c r="F87" i="2"/>
  <c r="E85" i="2"/>
  <c r="J59" i="2"/>
  <c r="J58" i="2"/>
  <c r="F58" i="2"/>
  <c r="F56" i="2"/>
  <c r="E54" i="2"/>
  <c r="J20" i="2"/>
  <c r="E20" i="2"/>
  <c r="F90" i="2"/>
  <c r="J19" i="2"/>
  <c r="J14" i="2"/>
  <c r="J87" i="2" s="1"/>
  <c r="E7" i="2"/>
  <c r="E50" i="2" s="1"/>
  <c r="L50" i="1"/>
  <c r="AM50" i="1"/>
  <c r="AM49" i="1"/>
  <c r="L49" i="1"/>
  <c r="AM47" i="1"/>
  <c r="L47" i="1"/>
  <c r="L45" i="1"/>
  <c r="L44" i="1"/>
  <c r="J116" i="2"/>
  <c r="J116" i="3"/>
  <c r="BK121" i="3"/>
  <c r="BK127" i="3"/>
  <c r="J159" i="2"/>
  <c r="J149" i="3"/>
  <c r="J113" i="3"/>
  <c r="J153" i="2"/>
  <c r="BK98" i="3"/>
  <c r="BK123" i="3"/>
  <c r="J161" i="3"/>
  <c r="BK121" i="2"/>
  <c r="BK111" i="2"/>
  <c r="J155" i="3"/>
  <c r="BK151" i="3"/>
  <c r="J100" i="3"/>
  <c r="BK119" i="2"/>
  <c r="BK125" i="3"/>
  <c r="J107" i="3"/>
  <c r="J165" i="2"/>
  <c r="J160" i="3"/>
  <c r="BK116" i="3"/>
  <c r="BK150" i="3"/>
  <c r="J98" i="3"/>
  <c r="BK128" i="2"/>
  <c r="J151" i="3"/>
  <c r="BK139" i="3"/>
  <c r="BK119" i="3"/>
  <c r="J147" i="2"/>
  <c r="BK155" i="3"/>
  <c r="BK107" i="3"/>
  <c r="BK153" i="2"/>
  <c r="J125" i="3"/>
  <c r="J143" i="3"/>
  <c r="J109" i="2"/>
  <c r="J111" i="2"/>
  <c r="J111" i="3"/>
  <c r="J145" i="3"/>
  <c r="J124" i="2"/>
  <c r="BK109" i="3"/>
  <c r="J101" i="3"/>
  <c r="BK91" i="4"/>
  <c r="J114" i="2"/>
  <c r="BK164" i="3"/>
  <c r="BK128" i="3"/>
  <c r="BK150" i="2"/>
  <c r="BK154" i="3"/>
  <c r="BK97" i="3"/>
  <c r="BK140" i="2"/>
  <c r="BK114" i="2"/>
  <c r="BK110" i="3"/>
  <c r="BK160" i="3"/>
  <c r="BK136" i="3"/>
  <c r="BK156" i="2"/>
  <c r="BK163" i="3"/>
  <c r="BK100" i="3"/>
  <c r="J130" i="3"/>
  <c r="AS55" i="1"/>
  <c r="BK165" i="2"/>
  <c r="BK120" i="3"/>
  <c r="J99" i="3"/>
  <c r="BK141" i="3"/>
  <c r="BK167" i="2"/>
  <c r="BK165" i="3"/>
  <c r="J157" i="3"/>
  <c r="J127" i="3"/>
  <c r="J139" i="3"/>
  <c r="J167" i="2"/>
  <c r="J118" i="3"/>
  <c r="J162" i="3"/>
  <c r="J166" i="2"/>
  <c r="J106" i="3"/>
  <c r="BK124" i="3"/>
  <c r="J104" i="3"/>
  <c r="J162" i="2"/>
  <c r="J134" i="2"/>
  <c r="J119" i="3"/>
  <c r="J117" i="3"/>
  <c r="J119" i="2"/>
  <c r="BK126" i="3"/>
  <c r="BK114" i="3"/>
  <c r="BK104" i="3"/>
  <c r="BK164" i="2"/>
  <c r="BK124" i="2"/>
  <c r="J154" i="3"/>
  <c r="BK129" i="3"/>
  <c r="BK109" i="2"/>
  <c r="J136" i="3"/>
  <c r="BK162" i="2"/>
  <c r="J110" i="3"/>
  <c r="BK117" i="3"/>
  <c r="J123" i="3"/>
  <c r="J152" i="3"/>
  <c r="BK106" i="2"/>
  <c r="J163" i="3"/>
  <c r="J97" i="3"/>
  <c r="BK98" i="2"/>
  <c r="BK102" i="3"/>
  <c r="BK137" i="3"/>
  <c r="J140" i="2"/>
  <c r="BK99" i="3"/>
  <c r="J124" i="3"/>
  <c r="J114" i="3"/>
  <c r="J122" i="3"/>
  <c r="J145" i="2"/>
  <c r="J165" i="3"/>
  <c r="J112" i="3"/>
  <c r="J98" i="2"/>
  <c r="J102" i="2"/>
  <c r="J103" i="3"/>
  <c r="J126" i="3"/>
  <c r="BK166" i="2"/>
  <c r="BK145" i="3"/>
  <c r="J109" i="3"/>
  <c r="J147" i="3"/>
  <c r="BK116" i="2"/>
  <c r="J141" i="3"/>
  <c r="BK152" i="3"/>
  <c r="BK103" i="3"/>
  <c r="J129" i="3"/>
  <c r="BK145" i="2"/>
  <c r="BK132" i="2"/>
  <c r="BK149" i="3"/>
  <c r="BK113" i="3"/>
  <c r="BK161" i="3"/>
  <c r="J156" i="2"/>
  <c r="J128" i="3"/>
  <c r="BK108" i="3"/>
  <c r="BK159" i="2"/>
  <c r="J96" i="2"/>
  <c r="BK147" i="3"/>
  <c r="BK130" i="3"/>
  <c r="BK147" i="2"/>
  <c r="J128" i="2"/>
  <c r="J102" i="3"/>
  <c r="BK118" i="3"/>
  <c r="J121" i="3"/>
  <c r="J108" i="3"/>
  <c r="J164" i="2"/>
  <c r="BK112" i="3"/>
  <c r="BK157" i="3"/>
  <c r="J106" i="2"/>
  <c r="J164" i="3"/>
  <c r="BK143" i="3"/>
  <c r="BK102" i="2"/>
  <c r="BK111" i="3"/>
  <c r="J120" i="3"/>
  <c r="J150" i="2"/>
  <c r="J132" i="2"/>
  <c r="BK106" i="3"/>
  <c r="BK153" i="3"/>
  <c r="BK134" i="2"/>
  <c r="BK122" i="3"/>
  <c r="J153" i="3"/>
  <c r="J91" i="4"/>
  <c r="J121" i="2"/>
  <c r="J150" i="3"/>
  <c r="J137" i="3"/>
  <c r="J115" i="3" s="1"/>
  <c r="J95" i="3" s="1"/>
  <c r="J94" i="3" s="1"/>
  <c r="BK96" i="2"/>
  <c r="BK101" i="3"/>
  <c r="BK162" i="3"/>
  <c r="F38" i="4" l="1"/>
  <c r="J94" i="4"/>
  <c r="R89" i="4"/>
  <c r="R88" i="4" s="1"/>
  <c r="T89" i="4"/>
  <c r="T88" i="4" s="1"/>
  <c r="R138" i="3"/>
  <c r="P89" i="4"/>
  <c r="P88" i="4"/>
  <c r="AU58" i="1" s="1"/>
  <c r="BK95" i="2"/>
  <c r="J95" i="2"/>
  <c r="J65" i="2" s="1"/>
  <c r="BK144" i="2"/>
  <c r="J144" i="2" s="1"/>
  <c r="J67" i="2" s="1"/>
  <c r="T161" i="2"/>
  <c r="T96" i="3"/>
  <c r="BK138" i="3"/>
  <c r="J68" i="3"/>
  <c r="BK123" i="2"/>
  <c r="J123" i="2" s="1"/>
  <c r="J66" i="2" s="1"/>
  <c r="R123" i="2"/>
  <c r="BK96" i="3"/>
  <c r="J65" i="3" s="1"/>
  <c r="R105" i="3"/>
  <c r="T105" i="3"/>
  <c r="P138" i="3"/>
  <c r="R148" i="3"/>
  <c r="P159" i="3"/>
  <c r="P158" i="3"/>
  <c r="P95" i="2"/>
  <c r="P144" i="2"/>
  <c r="R161" i="2"/>
  <c r="R96" i="3"/>
  <c r="P115" i="3"/>
  <c r="BK148" i="3"/>
  <c r="J69" i="3" s="1"/>
  <c r="R95" i="2"/>
  <c r="R144" i="2"/>
  <c r="BK105" i="3"/>
  <c r="J66" i="3" s="1"/>
  <c r="T115" i="3"/>
  <c r="P148" i="3"/>
  <c r="T159" i="3"/>
  <c r="T158" i="3" s="1"/>
  <c r="T123" i="2"/>
  <c r="BK161" i="2"/>
  <c r="J161" i="2" s="1"/>
  <c r="J71" i="2" s="1"/>
  <c r="P123" i="2"/>
  <c r="P105" i="3"/>
  <c r="R115" i="3"/>
  <c r="T148" i="3"/>
  <c r="R159" i="3"/>
  <c r="R158" i="3" s="1"/>
  <c r="T95" i="2"/>
  <c r="T144" i="2"/>
  <c r="P161" i="2"/>
  <c r="P96" i="3"/>
  <c r="BK115" i="3"/>
  <c r="J67" i="3" s="1"/>
  <c r="T138" i="3"/>
  <c r="BK159" i="3"/>
  <c r="J72" i="3" s="1"/>
  <c r="BK158" i="2"/>
  <c r="J158" i="2" s="1"/>
  <c r="J70" i="2" s="1"/>
  <c r="BK156" i="3"/>
  <c r="J70" i="3" s="1"/>
  <c r="BK155" i="2"/>
  <c r="J155" i="2"/>
  <c r="J69" i="2" s="1"/>
  <c r="BK152" i="2"/>
  <c r="J152" i="2"/>
  <c r="J68" i="2" s="1"/>
  <c r="BK90" i="4"/>
  <c r="J90" i="4" s="1"/>
  <c r="BK94" i="4"/>
  <c r="E50" i="4"/>
  <c r="J56" i="4"/>
  <c r="F85" i="4"/>
  <c r="BF91" i="4"/>
  <c r="BC58" i="1"/>
  <c r="E50" i="3"/>
  <c r="BE99" i="3"/>
  <c r="BE110" i="3"/>
  <c r="BE111" i="3"/>
  <c r="BE109" i="3"/>
  <c r="BE117" i="3"/>
  <c r="BE127" i="3"/>
  <c r="BE141" i="3"/>
  <c r="BE150" i="3"/>
  <c r="BE152" i="3"/>
  <c r="BE153" i="3"/>
  <c r="BE126" i="3"/>
  <c r="BE154" i="3"/>
  <c r="F59" i="3"/>
  <c r="J88" i="3"/>
  <c r="BE113" i="3"/>
  <c r="BE125" i="3"/>
  <c r="BE143" i="3"/>
  <c r="BE162" i="3"/>
  <c r="BE163" i="3"/>
  <c r="BE102" i="3"/>
  <c r="BE103" i="3"/>
  <c r="BE123" i="3"/>
  <c r="BE129" i="3"/>
  <c r="BE137" i="3"/>
  <c r="BE151" i="3"/>
  <c r="BE157" i="3"/>
  <c r="BE98" i="3"/>
  <c r="BE107" i="3"/>
  <c r="BE108" i="3"/>
  <c r="BE114" i="3"/>
  <c r="BE118" i="3"/>
  <c r="BE120" i="3"/>
  <c r="BE121" i="3"/>
  <c r="BE122" i="3"/>
  <c r="BE128" i="3"/>
  <c r="BE130" i="3"/>
  <c r="BE139" i="3"/>
  <c r="BE145" i="3"/>
  <c r="BE149" i="3"/>
  <c r="BE165" i="3"/>
  <c r="BE97" i="3"/>
  <c r="BE101" i="3"/>
  <c r="BE106" i="3"/>
  <c r="BE116" i="3"/>
  <c r="BE124" i="3"/>
  <c r="BE136" i="3"/>
  <c r="BE147" i="3"/>
  <c r="BE160" i="3"/>
  <c r="BE100" i="3"/>
  <c r="BE104" i="3"/>
  <c r="BE112" i="3"/>
  <c r="BE119" i="3"/>
  <c r="BE155" i="3"/>
  <c r="BE161" i="3"/>
  <c r="BE164" i="3"/>
  <c r="J56" i="2"/>
  <c r="E81" i="2"/>
  <c r="BE96" i="2"/>
  <c r="BE106" i="2"/>
  <c r="BE109" i="2"/>
  <c r="BE116" i="2"/>
  <c r="BE119" i="2"/>
  <c r="BE128" i="2"/>
  <c r="BE140" i="2"/>
  <c r="F59" i="2"/>
  <c r="BE98" i="2"/>
  <c r="BE102" i="2"/>
  <c r="BE114" i="2"/>
  <c r="BE121" i="2"/>
  <c r="BE124" i="2"/>
  <c r="BE134" i="2"/>
  <c r="BE147" i="2"/>
  <c r="BE153" i="2"/>
  <c r="BE159" i="2"/>
  <c r="BE165" i="2"/>
  <c r="BE166" i="2"/>
  <c r="BE167" i="2"/>
  <c r="BE111" i="2"/>
  <c r="BE132" i="2"/>
  <c r="BE145" i="2"/>
  <c r="BE150" i="2"/>
  <c r="BE156" i="2"/>
  <c r="BE162" i="2"/>
  <c r="BE164" i="2"/>
  <c r="F38" i="3"/>
  <c r="BC57" i="1" s="1"/>
  <c r="F37" i="4"/>
  <c r="BB58" i="1" s="1"/>
  <c r="AW57" i="1"/>
  <c r="F37" i="2"/>
  <c r="BB56" i="1" s="1"/>
  <c r="BA57" i="1"/>
  <c r="F39" i="2"/>
  <c r="BD56" i="1"/>
  <c r="F36" i="2"/>
  <c r="BA56" i="1" s="1"/>
  <c r="F38" i="2"/>
  <c r="BC56" i="1" s="1"/>
  <c r="J36" i="2"/>
  <c r="AW56" i="1"/>
  <c r="F37" i="3"/>
  <c r="BB57" i="1" s="1"/>
  <c r="AS54" i="1"/>
  <c r="F39" i="4"/>
  <c r="BD58" i="1" s="1"/>
  <c r="F39" i="3"/>
  <c r="BD57" i="1" s="1"/>
  <c r="BK158" i="3" l="1"/>
  <c r="J71" i="3" s="1"/>
  <c r="P95" i="3"/>
  <c r="P94" i="3" s="1"/>
  <c r="AU57" i="1" s="1"/>
  <c r="BK95" i="3"/>
  <c r="BK94" i="3" s="1"/>
  <c r="J63" i="3" s="1"/>
  <c r="J66" i="4"/>
  <c r="J65" i="4"/>
  <c r="J89" i="4"/>
  <c r="J88" i="4" s="1"/>
  <c r="R94" i="2"/>
  <c r="R93" i="2" s="1"/>
  <c r="T94" i="2"/>
  <c r="T93" i="2"/>
  <c r="P94" i="2"/>
  <c r="P93" i="2" s="1"/>
  <c r="AU56" i="1" s="1"/>
  <c r="AU55" i="1" s="1"/>
  <c r="AU54" i="1" s="1"/>
  <c r="T95" i="3"/>
  <c r="T94" i="3" s="1"/>
  <c r="R95" i="3"/>
  <c r="R94" i="3" s="1"/>
  <c r="BK94" i="2"/>
  <c r="BK93" i="2" s="1"/>
  <c r="J93" i="2" s="1"/>
  <c r="J63" i="2" s="1"/>
  <c r="J94" i="2"/>
  <c r="J64" i="2" s="1"/>
  <c r="BK89" i="4"/>
  <c r="BB55" i="1"/>
  <c r="AX55" i="1" s="1"/>
  <c r="BA58" i="1"/>
  <c r="BA55" i="1" s="1"/>
  <c r="BA54" i="1" s="1"/>
  <c r="AW54" i="1" s="1"/>
  <c r="AK30" i="1" s="1"/>
  <c r="BC55" i="1"/>
  <c r="AY55" i="1" s="1"/>
  <c r="J35" i="2"/>
  <c r="AV56" i="1" s="1"/>
  <c r="AT56" i="1" s="1"/>
  <c r="F35" i="2"/>
  <c r="AZ56" i="1"/>
  <c r="AW58" i="1"/>
  <c r="BD55" i="1"/>
  <c r="BD54" i="1" s="1"/>
  <c r="W33" i="1" s="1"/>
  <c r="J64" i="3" l="1"/>
  <c r="J32" i="3"/>
  <c r="J64" i="4"/>
  <c r="BK88" i="4"/>
  <c r="J63" i="4" s="1"/>
  <c r="J32" i="2"/>
  <c r="AG56" i="1"/>
  <c r="W30" i="1"/>
  <c r="BC54" i="1"/>
  <c r="W32" i="1" s="1"/>
  <c r="BB54" i="1"/>
  <c r="W31" i="1" s="1"/>
  <c r="AW55" i="1"/>
  <c r="AG57" i="1" l="1"/>
  <c r="F35" i="3"/>
  <c r="J41" i="2"/>
  <c r="AN56" i="1"/>
  <c r="J32" i="4"/>
  <c r="AY54" i="1"/>
  <c r="AX54" i="1"/>
  <c r="J35" i="3" l="1"/>
  <c r="AZ57" i="1"/>
  <c r="AG58" i="1"/>
  <c r="AG55" i="1" s="1"/>
  <c r="AG54" i="1" s="1"/>
  <c r="AK26" i="1" s="1"/>
  <c r="F35" i="4"/>
  <c r="AV57" i="1" l="1"/>
  <c r="AT57" i="1" s="1"/>
  <c r="AN57" i="1" s="1"/>
  <c r="J41" i="3"/>
  <c r="J35" i="4"/>
  <c r="AZ58" i="1"/>
  <c r="AZ55" i="1" s="1"/>
  <c r="AV58" i="1" l="1"/>
  <c r="AT58" i="1" s="1"/>
  <c r="AN58" i="1" s="1"/>
  <c r="J41" i="4"/>
  <c r="AV55" i="1"/>
  <c r="AT55" i="1" s="1"/>
  <c r="AN55" i="1" s="1"/>
  <c r="AZ54" i="1"/>
  <c r="AV54" i="1" l="1"/>
  <c r="W29" i="1"/>
  <c r="AK29" i="1" l="1"/>
  <c r="AK35" i="1" s="1"/>
  <c r="AT54" i="1"/>
  <c r="AN54" i="1" s="1"/>
</calcChain>
</file>

<file path=xl/sharedStrings.xml><?xml version="1.0" encoding="utf-8"?>
<sst xmlns="http://schemas.openxmlformats.org/spreadsheetml/2006/main" count="2624" uniqueCount="666">
  <si>
    <t>Export Komplet</t>
  </si>
  <si>
    <t>VZ</t>
  </si>
  <si>
    <t>2.0</t>
  </si>
  <si>
    <t>ZAMOK</t>
  </si>
  <si>
    <t>False</t>
  </si>
  <si>
    <t>{daf62f3f-c8bb-4924-894b-4cddae6e6c99}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</si>
  <si>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</si>
  <si>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</si>
  <si>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</si>
  <si>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</si>
  <si>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</si>
  <si>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</si>
  <si>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</si>
  <si>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</si>
  <si>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M227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</si>
  <si>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</si>
  <si>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</si>
  <si>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Archiv městské části Praha 5, Štefánikova 17, 150 00 Praha 5</t>
  </si>
  <si>
    <t>KSO:</t>
  </si>
  <si>
    <t/>
  </si>
  <si>
    <t>CC-CZ:</t>
  </si>
  <si>
    <t>Místo:</t>
  </si>
  <si>
    <t>Praha</t>
  </si>
  <si>
    <t>Datum:</t>
  </si>
  <si>
    <t>Zadavatel:</t>
  </si>
  <si>
    <t>IČ:</t>
  </si>
  <si>
    <t>00063631</t>
  </si>
  <si>
    <t>MČ Praha 5, náměstí 14. října 1381/4,15022 Praha 5</t>
  </si>
  <si>
    <t>DIČ:</t>
  </si>
  <si>
    <t>CZ00063631</t>
  </si>
  <si>
    <t>Uchazeč:</t>
  </si>
  <si>
    <t>Vyplň údaj</t>
  </si>
  <si>
    <t>Projektant:</t>
  </si>
  <si>
    <t>28999070</t>
  </si>
  <si>
    <t>kcarch s.r.o,Thámova 221/7,186 00 Praha 8 - Karlín</t>
  </si>
  <si>
    <t>CZ28999070</t>
  </si>
  <si>
    <t>True</t>
  </si>
  <si>
    <t>Zpracovatel:</t>
  </si>
  <si>
    <t>88363945</t>
  </si>
  <si>
    <t>Petr Krčál, Dukelská 973, 564 01 Žamberk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</si>
  <si>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</si>
  <si>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</si>
  <si>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</si>
  <si>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</si>
  <si>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</si>
  <si>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</si>
  <si>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</si>
  <si>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</si>
  <si>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</si>
  <si>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</si>
  <si>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</si>
  <si>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</si>
  <si>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</si>
  <si>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</si>
  <si>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</si>
  <si>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</si>
  <si>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</si>
  <si>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</si>
  <si>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</si>
  <si>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</si>
  <si>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</si>
  <si>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</si>
  <si>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</si>
  <si>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</si>
  <si>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</si>
  <si>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</si>
  <si>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</si>
  <si>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</si>
  <si>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</si>
  <si>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</si>
  <si>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</si>
  <si>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</si>
  <si>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</si>
  <si>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</si>
  <si>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</si>
  <si>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</si>
  <si>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</si>
  <si>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</si>
  <si>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</si>
  <si>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</si>
  <si>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SO.2</t>
  </si>
  <si>
    <t>Dieselgenerátor</t>
  </si>
  <si>
    <t>STA</t>
  </si>
  <si>
    <t>1</t>
  </si>
  <si>
    <t>{2f65f4c0-cb8d-41b1-a44e-814c57cc7090}</t>
  </si>
  <si>
    <t>2</t>
  </si>
  <si>
    <t>/</t>
  </si>
  <si>
    <t>2-D.2.1</t>
  </si>
  <si>
    <t>Soupis</t>
  </si>
  <si>
    <t>{f994bd4c-e96f-4178-af84-f89f9a542ee1}</t>
  </si>
  <si>
    <t>2-D.2.4.1</t>
  </si>
  <si>
    <t>Elektroinstalace - silnoproud</t>
  </si>
  <si>
    <t>{b8d37230-bd24-41d0-935a-a12ef0d79a5a}</t>
  </si>
  <si>
    <t>2-VON</t>
  </si>
  <si>
    <t>Vedlejší a ostatní náklady</t>
  </si>
  <si>
    <t>{4d691c6b-3e74-456e-a066-c7742c4ddf9e}</t>
  </si>
  <si>
    <t>KRYCÍ LIST SOUPISU PRACÍ</t>
  </si>
  <si>
    <t>Objekt:</t>
  </si>
  <si>
    <t>SO.2 - Dieselgenerátor</t>
  </si>
  <si>
    <t>Soupis:</t>
  </si>
  <si>
    <t>2-D.2.1 - Dieselgenerátor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</si>
  <si>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</si>
  <si>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</si>
  <si>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</si>
  <si>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</si>
  <si>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</si>
  <si>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</si>
  <si>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</si>
  <si>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</si>
  <si>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</si>
  <si>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</si>
  <si>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</si>
  <si>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</si>
  <si>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</si>
  <si>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</si>
  <si>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</si>
  <si>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</si>
  <si>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</si>
  <si>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</si>
  <si>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</si>
  <si>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</si>
  <si>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</si>
  <si>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</si>
  <si>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</si>
  <si>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</si>
  <si>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</si>
  <si>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</si>
  <si>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</si>
  <si>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</si>
  <si>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</si>
  <si>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</si>
  <si>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</si>
  <si>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</si>
  <si>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</si>
  <si>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2021 02</t>
  </si>
  <si>
    <t>4</t>
  </si>
  <si>
    <t>617348869</t>
  </si>
  <si>
    <t>Online PSC</t>
  </si>
  <si>
    <t>https://podminky.urs.cz/item/CS_URS_2021_02/113106123</t>
  </si>
  <si>
    <t>121151103</t>
  </si>
  <si>
    <t>Sejmutí ornice strojně při souvislé ploše do 100 m2, tl. vrstvy do 200 mm</t>
  </si>
  <si>
    <t>-1530498926</t>
  </si>
  <si>
    <t>https://podminky.urs.cz/item/CS_URS_2021_02/121151103</t>
  </si>
  <si>
    <t>VV</t>
  </si>
  <si>
    <t>(3*1,5)</t>
  </si>
  <si>
    <t>Součet</t>
  </si>
  <si>
    <t>3</t>
  </si>
  <si>
    <t>131151100</t>
  </si>
  <si>
    <t>Hloubení nezapažených jam a zářezů strojně s urovnáním dna do předepsaného profilu a spádu v hornině třídy těžitelnosti I skupiny 1 a 2 do 20 m3</t>
  </si>
  <si>
    <t>m3</t>
  </si>
  <si>
    <t>76864539</t>
  </si>
  <si>
    <t>https://podminky.urs.cz/item/CS_URS_2021_02/131151100</t>
  </si>
  <si>
    <t>(3*1,5)*0,4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</si>
  <si>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</si>
  <si>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</si>
  <si>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1199613333</t>
  </si>
  <si>
    <t>https://podminky.urs.cz/item/CS_URS_2021_02/162251102</t>
  </si>
  <si>
    <t>P</t>
  </si>
  <si>
    <t>Poznámka k položce:_x000D_
vodorovné přemístění výkopku v rámci staveniště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</si>
  <si>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</si>
  <si>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</si>
  <si>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</si>
  <si>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-742586383</t>
  </si>
  <si>
    <t>https://podminky.urs.cz/item/CS_URS_2021_02/162751117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</si>
  <si>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</si>
  <si>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</si>
  <si>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</si>
  <si>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-58621060</t>
  </si>
  <si>
    <t>https://podminky.urs.cz/item/CS_URS_2021_02/162751119</t>
  </si>
  <si>
    <t>1,8*10 'Přepočtené koeficientem množství</t>
  </si>
  <si>
    <t>7</t>
  </si>
  <si>
    <t>167151101</t>
  </si>
  <si>
    <t>Nakládání, skládání a překládání neulehlého výkopku nebo sypaniny strojně nakládání, množství do 100 m3, z horniny třídy těžitelnosti I, skupiny 1 až 3</t>
  </si>
  <si>
    <t>-2020919710</t>
  </si>
  <si>
    <t>https://podminky.urs.cz/item/CS_URS_2021_02/167151101</t>
  </si>
  <si>
    <t>8</t>
  </si>
  <si>
    <t>171201221</t>
  </si>
  <si>
    <t>Poplatek za uložení stavebního odpadu na skládce (skládkovné) zeminy a kamení zatříděného do Katalogu odpadů pod kódem 17 05 04</t>
  </si>
  <si>
    <t>t</t>
  </si>
  <si>
    <t>666399823</t>
  </si>
  <si>
    <t>https://podminky.urs.cz/item/CS_URS_2021_02/171201221</t>
  </si>
  <si>
    <t>1,8*1,85 'Přepočtené koeficientem množství</t>
  </si>
  <si>
    <t>9</t>
  </si>
  <si>
    <t>171251201</t>
  </si>
  <si>
    <t>Uložení sypaniny na skládky nebo meziskládky bez hutnění s upravením uložené sypaniny do předepsaného tvaru</t>
  </si>
  <si>
    <t>-259867343</t>
  </si>
  <si>
    <t>https://podminky.urs.cz/item/CS_URS_2021_02/171251201</t>
  </si>
  <si>
    <t>10</t>
  </si>
  <si>
    <t>181911102</t>
  </si>
  <si>
    <t>Úprava pláně vyrovnáním výškových rozdílů ručně v hornině třídy těžitelnosti I skupiny 1 a 2 se zhutněním</t>
  </si>
  <si>
    <t>-2023582415</t>
  </si>
  <si>
    <t>https://podminky.urs.cz/item/CS_URS_2021_02/181911102</t>
  </si>
  <si>
    <t>Zakládání</t>
  </si>
  <si>
    <t>11</t>
  </si>
  <si>
    <t>271532212</t>
  </si>
  <si>
    <t>Podsyp pod základové konstrukce se zhutněním a urovnáním povrchu z kameniva hrubého, frakce 16 - 32 mm</t>
  </si>
  <si>
    <t>416312546</t>
  </si>
  <si>
    <t>https://podminky.urs.cz/item/CS_URS_2021_02/271532212</t>
  </si>
  <si>
    <t>(3*1,5)*0,2</t>
  </si>
  <si>
    <t>12</t>
  </si>
  <si>
    <t>273351121</t>
  </si>
  <si>
    <t>Bednění základů desek zřízení</t>
  </si>
  <si>
    <t>31990466</t>
  </si>
  <si>
    <t>https://podminky.urs.cz/item/CS_URS_2021_02/273351121</t>
  </si>
  <si>
    <t>((3+1,5)*2)*0,2</t>
  </si>
  <si>
    <t>13</t>
  </si>
  <si>
    <t>273351122</t>
  </si>
  <si>
    <t>Bednění základů desek odstranění</t>
  </si>
  <si>
    <t>-486028870</t>
  </si>
  <si>
    <t>https://podminky.urs.cz/item/CS_URS_2021_02/273351122</t>
  </si>
  <si>
    <t>14</t>
  </si>
  <si>
    <t>273362021</t>
  </si>
  <si>
    <t>Výztuž základů desek ze svařovaných sítí z drátů typu KARI</t>
  </si>
  <si>
    <t>1879482614</t>
  </si>
  <si>
    <t>https://podminky.urs.cz/item/CS_URS_2021_02/273362021</t>
  </si>
  <si>
    <t>"uvažována KARI síť 100x100x6 mm (4,44 kg/m2)"</t>
  </si>
  <si>
    <t>(3*1,5)*4,44*2</t>
  </si>
  <si>
    <t>39,96*0,00125 'Přepočtené koeficientem množství</t>
  </si>
  <si>
    <t>278382561</t>
  </si>
  <si>
    <t>Základy pod stroje nebo technologická zařízení z betonu s bedněním, odbedněním, bez úpravy povrchu z betonu železového objemu souvislé základové konstrukce do 5 m3 tř. C 30/37, složitosti I</t>
  </si>
  <si>
    <t>487693320</t>
  </si>
  <si>
    <t>https://podminky.urs.cz/item/CS_URS_2021_02/278382561</t>
  </si>
  <si>
    <t>Svislé a kompletní konstrukce</t>
  </si>
  <si>
    <t>16</t>
  </si>
  <si>
    <t>389842121</t>
  </si>
  <si>
    <t>Komín jednoprůduchový nerezový s izolovanými nerezovými vložkami s nehořlavou izolační rohoží tloušťky 25 mm komínové těleso výšky 3 m komín včetně založení na stěně na konzolách, délky vyložení přes 450 mm do 600 mm, světlý průměr vložky 15 cm</t>
  </si>
  <si>
    <t>soubor</t>
  </si>
  <si>
    <t>-1939942926</t>
  </si>
  <si>
    <t>https://podminky.urs.cz/item/CS_URS_2021_02/389842121</t>
  </si>
  <si>
    <t>17</t>
  </si>
  <si>
    <t>389842201</t>
  </si>
  <si>
    <t>Komín jednoprůduchový nerezový s izolovanými nerezovými vložkami s nehořlavou izolační rohoží tloušťky 25 mm komínové těleso výšky 3 m Příplatek k ceně za každý další i započatý metr výšky komínového tělesa přes 3 m bez uchycení ke stěně komínu nebo svislého kouřovodu, světlý průměr vložky 15 cm</t>
  </si>
  <si>
    <t>m</t>
  </si>
  <si>
    <t>252424272</t>
  </si>
  <si>
    <t>https://podminky.urs.cz/item/CS_URS_2021_02/389842201</t>
  </si>
  <si>
    <t>Poznámka k položce:_x000D_
přesná délka bude určena při zaměření na stavbě</t>
  </si>
  <si>
    <t>18</t>
  </si>
  <si>
    <t>389842301</t>
  </si>
  <si>
    <t>Komín jednoprůduchový nerezový s izolovanými nerezovými vložkami s nehořlavou izolační rohoží tloušťky 25 mm ukončení komínového tělesa komínu na fasádě kónickou hlavicí, světlý průměr vložky 15 cm</t>
  </si>
  <si>
    <t>kus</t>
  </si>
  <si>
    <t>130476990</t>
  </si>
  <si>
    <t>https://podminky.urs.cz/item/CS_URS_2021_02/389842301</t>
  </si>
  <si>
    <t>Komunikace pozemní</t>
  </si>
  <si>
    <t>19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</si>
  <si>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</si>
  <si>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</si>
  <si>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-1067227300</t>
  </si>
  <si>
    <t>https://podminky.urs.cz/item/CS_URS_2021_02/596211110</t>
  </si>
  <si>
    <t>Úpravy povrchů, podlahy a osazování výplní</t>
  </si>
  <si>
    <t>20</t>
  </si>
  <si>
    <t>633991111</t>
  </si>
  <si>
    <t>Nástřik proti odpařování vody betonových povrchů</t>
  </si>
  <si>
    <t>-216615782</t>
  </si>
  <si>
    <t>https://podminky.urs.cz/item/CS_URS_2021_02/633991111</t>
  </si>
  <si>
    <t>998</t>
  </si>
  <si>
    <t>Přesun hmot</t>
  </si>
  <si>
    <t>998012021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</si>
  <si>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</si>
  <si>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-2111255179</t>
  </si>
  <si>
    <t>https://podminky.urs.cz/item/CS_URS_2021_02/998012021</t>
  </si>
  <si>
    <t>OST</t>
  </si>
  <si>
    <t>Ostatní</t>
  </si>
  <si>
    <t>22</t>
  </si>
  <si>
    <t>OST-1</t>
  </si>
  <si>
    <t>Dieselgenerátor - kapotovaný, výkon 109 kVA</t>
  </si>
  <si>
    <t>-1178709366</t>
  </si>
  <si>
    <t>Poznámka k položce:_x000D_
podrobnější specifikace viz dokumentace</t>
  </si>
  <si>
    <t>23</t>
  </si>
  <si>
    <t>OST-2</t>
  </si>
  <si>
    <t>GSM modul pro vzdálenou komunikaci</t>
  </si>
  <si>
    <t>-773403695</t>
  </si>
  <si>
    <t>24</t>
  </si>
  <si>
    <t>OST-3</t>
  </si>
  <si>
    <t>Zapojení, oživení, test, zaškolení obsluhy, revize</t>
  </si>
  <si>
    <t>kpl</t>
  </si>
  <si>
    <t>770348066</t>
  </si>
  <si>
    <t>25</t>
  </si>
  <si>
    <t>OST-4</t>
  </si>
  <si>
    <t>Doprava na místo osazení</t>
  </si>
  <si>
    <t>-1120690477</t>
  </si>
  <si>
    <t>26</t>
  </si>
  <si>
    <t>OST-5</t>
  </si>
  <si>
    <t xml:space="preserve">Informační tabule - tisk na kompozitní panel "dibond" 3mm, včetně grafického návrhu a upevnění na stěnu </t>
  </si>
  <si>
    <t>-588890952</t>
  </si>
  <si>
    <t>Poznámka k položce:_x000D_
velikost panelu cca 3,2 m2</t>
  </si>
  <si>
    <t>2-D.2.4.1 - Elektroinstalace - silnoproud</t>
  </si>
  <si>
    <t>Ing. Josef Václavek</t>
  </si>
  <si>
    <t>PSV - Práce a dodávky PSV</t>
  </si>
  <si>
    <t xml:space="preserve">    D1 - Rozvaděč RD-15 doplněné pole</t>
  </si>
  <si>
    <t xml:space="preserve">    D2 - Rozvaděč RD-12 doplněné pole</t>
  </si>
  <si>
    <t xml:space="preserve">    D3 - Úložný materiál,spínače, zásuvky, krabice, příslušenství - elektroinstalace NN</t>
  </si>
  <si>
    <t xml:space="preserve">    D4 - Kabely</t>
  </si>
  <si>
    <t xml:space="preserve">    D6 - Bleskosvod</t>
  </si>
  <si>
    <t xml:space="preserve">    D7 - Ostatní náklady</t>
  </si>
  <si>
    <t>M - Práce a dodávky M</t>
  </si>
  <si>
    <t xml:space="preserve">    D5 - Zemní práce</t>
  </si>
  <si>
    <t>PSV</t>
  </si>
  <si>
    <t>Práce a dodávky PSV</t>
  </si>
  <si>
    <t>D1</t>
  </si>
  <si>
    <t>Rozvaděč RD-15 doplněné pole</t>
  </si>
  <si>
    <t>Pol2</t>
  </si>
  <si>
    <t>Rozvodná skříň např. oceloplech. 600x2000</t>
  </si>
  <si>
    <t>ks</t>
  </si>
  <si>
    <t>Pol3</t>
  </si>
  <si>
    <t>přepínač S-0-G</t>
  </si>
  <si>
    <t>Pol4</t>
  </si>
  <si>
    <t>přepínač měřených fází</t>
  </si>
  <si>
    <t>Pol5</t>
  </si>
  <si>
    <t>nepřímý ampérmetr 0-200A</t>
  </si>
  <si>
    <t>Pol6</t>
  </si>
  <si>
    <t>měřící trafo</t>
  </si>
  <si>
    <t>Pol7</t>
  </si>
  <si>
    <t>tlačítko spouštění s klíčkem</t>
  </si>
  <si>
    <t>Pol8</t>
  </si>
  <si>
    <t>tlačítko vypínání</t>
  </si>
  <si>
    <t>Pol9</t>
  </si>
  <si>
    <t>Drobný nespecifikovaný materiál</t>
  </si>
  <si>
    <t>D2</t>
  </si>
  <si>
    <t>Rozvaděč RD-12 doplněné pole</t>
  </si>
  <si>
    <t>Pol10</t>
  </si>
  <si>
    <t>přerpínač S-0-G</t>
  </si>
  <si>
    <t>28</t>
  </si>
  <si>
    <t>30</t>
  </si>
  <si>
    <t>32</t>
  </si>
  <si>
    <t>Pol11</t>
  </si>
  <si>
    <t>jistič 3x32A/B</t>
  </si>
  <si>
    <t>34</t>
  </si>
  <si>
    <t>Pol12</t>
  </si>
  <si>
    <t>36</t>
  </si>
  <si>
    <t>D3</t>
  </si>
  <si>
    <t>Úložný materiál,spínače, zásuvky, krabice, příslušenství - elektroinstalace NN</t>
  </si>
  <si>
    <t>Pol13</t>
  </si>
  <si>
    <t>Přístroj zásuvka 32A/400V, IP65, komplet, přisazená montáž</t>
  </si>
  <si>
    <t>38</t>
  </si>
  <si>
    <t>Pol14</t>
  </si>
  <si>
    <t>Krabice KO 125</t>
  </si>
  <si>
    <t>40</t>
  </si>
  <si>
    <t>Pol15</t>
  </si>
  <si>
    <t>Průraz zdiva nad 35cm</t>
  </si>
  <si>
    <t>42</t>
  </si>
  <si>
    <t>Pol16</t>
  </si>
  <si>
    <t>Průraz příčky do 20cm</t>
  </si>
  <si>
    <t>44</t>
  </si>
  <si>
    <t>Pol17</t>
  </si>
  <si>
    <t>Průraz příčky nad 20cm</t>
  </si>
  <si>
    <t>46</t>
  </si>
  <si>
    <t>Pol18</t>
  </si>
  <si>
    <t>Prostup podlažím</t>
  </si>
  <si>
    <t>48</t>
  </si>
  <si>
    <t>Pol19</t>
  </si>
  <si>
    <t>Drážkování pro uložení kabelových tras</t>
  </si>
  <si>
    <t>hod</t>
  </si>
  <si>
    <t>50</t>
  </si>
  <si>
    <t>Pol20</t>
  </si>
  <si>
    <t>Zasekání pro uložení kabelových tras pod omítku</t>
  </si>
  <si>
    <t>52</t>
  </si>
  <si>
    <t>Pol21</t>
  </si>
  <si>
    <t>kapsa 10x10cm</t>
  </si>
  <si>
    <t>54</t>
  </si>
  <si>
    <t>27</t>
  </si>
  <si>
    <t>Pol22</t>
  </si>
  <si>
    <t>kapsa pro uložení rozvaděče</t>
  </si>
  <si>
    <t>56</t>
  </si>
  <si>
    <t>Pol23</t>
  </si>
  <si>
    <t>osazení rozvaděče do 100kg</t>
  </si>
  <si>
    <t>58</t>
  </si>
  <si>
    <t>29</t>
  </si>
  <si>
    <t>Pol24</t>
  </si>
  <si>
    <t>rošt š. 50cm</t>
  </si>
  <si>
    <t>60</t>
  </si>
  <si>
    <t>Pol25</t>
  </si>
  <si>
    <t>manipulace s přívodem nn</t>
  </si>
  <si>
    <t>62</t>
  </si>
  <si>
    <t>31</t>
  </si>
  <si>
    <t>Pol26</t>
  </si>
  <si>
    <t>úprava a vybavení rozvaděče RD</t>
  </si>
  <si>
    <t>64</t>
  </si>
  <si>
    <t>Pol27</t>
  </si>
  <si>
    <t>Odvoz suti ze staveniště na skládku do 1km</t>
  </si>
  <si>
    <t>66</t>
  </si>
  <si>
    <t>Pol29</t>
  </si>
  <si>
    <t>Doprava materiálu na stavbu</t>
  </si>
  <si>
    <t>70</t>
  </si>
  <si>
    <t>Pol30</t>
  </si>
  <si>
    <t>72</t>
  </si>
  <si>
    <t>D4</t>
  </si>
  <si>
    <t>Kabely</t>
  </si>
  <si>
    <t>Pol31</t>
  </si>
  <si>
    <t>Kabel CYKY-J 3 X 1,5mm2 (*) volně</t>
  </si>
  <si>
    <t>74</t>
  </si>
  <si>
    <t>Poznámka k položce:_x000D_
* - délka kabeláže bude odvislá od zvolených technologií a jejich silového napojení</t>
  </si>
  <si>
    <t>Pol32</t>
  </si>
  <si>
    <t>Kabel CYKY 4x50mm2 (*) volně</t>
  </si>
  <si>
    <t>76</t>
  </si>
  <si>
    <t>Pol33</t>
  </si>
  <si>
    <t>Kabel CYKY-J 3 X 1,5mm2 (*) pevně</t>
  </si>
  <si>
    <t>78</t>
  </si>
  <si>
    <t>Pol34</t>
  </si>
  <si>
    <t>Kabel CYKY 4x50mm2 (*) pevně</t>
  </si>
  <si>
    <t>80</t>
  </si>
  <si>
    <t>Pol35</t>
  </si>
  <si>
    <t>Drobná nespecifikovaná kabeláž</t>
  </si>
  <si>
    <t>82</t>
  </si>
  <si>
    <t>D6</t>
  </si>
  <si>
    <t>Bleskosvod</t>
  </si>
  <si>
    <t>Pol42</t>
  </si>
  <si>
    <t>Vedení FeZn ø10mm</t>
  </si>
  <si>
    <t>96</t>
  </si>
  <si>
    <t>Pol43</t>
  </si>
  <si>
    <t>Svorka (typová dle materiálů) SK</t>
  </si>
  <si>
    <t>98</t>
  </si>
  <si>
    <t>Pol44</t>
  </si>
  <si>
    <t>Svorka (typová dle materiálů) SS</t>
  </si>
  <si>
    <t>100</t>
  </si>
  <si>
    <t>Pol45</t>
  </si>
  <si>
    <t>Svorka (typová dle materiálů) okapová</t>
  </si>
  <si>
    <t>102</t>
  </si>
  <si>
    <t>Pol46</t>
  </si>
  <si>
    <t>Ochranný nátěr antikorozní</t>
  </si>
  <si>
    <t>104</t>
  </si>
  <si>
    <t>Pol47</t>
  </si>
  <si>
    <t>Měření přechodového odporu</t>
  </si>
  <si>
    <t>106</t>
  </si>
  <si>
    <t>Pol48</t>
  </si>
  <si>
    <t>Drobný výše nespecifikovaný materiál</t>
  </si>
  <si>
    <t>108</t>
  </si>
  <si>
    <t>D7</t>
  </si>
  <si>
    <t>Ostatní náklady</t>
  </si>
  <si>
    <t>Pol49</t>
  </si>
  <si>
    <t>Revize elektroinstalace</t>
  </si>
  <si>
    <t>-336766806</t>
  </si>
  <si>
    <t>M</t>
  </si>
  <si>
    <t>Práce a dodávky M</t>
  </si>
  <si>
    <t>D5</t>
  </si>
  <si>
    <t>Pol36</t>
  </si>
  <si>
    <t>výkop 50x60cm</t>
  </si>
  <si>
    <t>84</t>
  </si>
  <si>
    <t>Pol37</t>
  </si>
  <si>
    <t>zřízení kabel lože písek</t>
  </si>
  <si>
    <t>86</t>
  </si>
  <si>
    <t>Pol38</t>
  </si>
  <si>
    <t>krytí cihlou</t>
  </si>
  <si>
    <t>88</t>
  </si>
  <si>
    <t>Pol39</t>
  </si>
  <si>
    <t>zához se zhutněním</t>
  </si>
  <si>
    <t>90</t>
  </si>
  <si>
    <t>Pol40</t>
  </si>
  <si>
    <t>vytýčení trasy</t>
  </si>
  <si>
    <t>km</t>
  </si>
  <si>
    <t>92</t>
  </si>
  <si>
    <t>Pol41</t>
  </si>
  <si>
    <t>94</t>
  </si>
  <si>
    <t>2-VON - Vedlejší a ostatní náklady</t>
  </si>
  <si>
    <t>VRN - Vedlejší rozpočtové náklady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</si>
  <si>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</si>
  <si>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</si>
  <si>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</si>
  <si>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</si>
  <si>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VRN3</t>
  </si>
  <si>
    <t>Zařízení staveniště</t>
  </si>
  <si>
    <t>030001000</t>
  </si>
  <si>
    <t>1024</t>
  </si>
  <si>
    <t>664500403</t>
  </si>
  <si>
    <t>https://podminky.urs.cz/item/CS_URS_2021_02/030001000</t>
  </si>
  <si>
    <t>Poznámka k položce:_x000D_
Cena je kalkulována jako % podíl z celkových nákladů na stavbu všech objektů</t>
  </si>
  <si>
    <t>VRN4</t>
  </si>
  <si>
    <t>Inženýrská činnost</t>
  </si>
  <si>
    <t>040001000</t>
  </si>
  <si>
    <t>317995829</t>
  </si>
  <si>
    <t>https://podminky.urs.cz/item/CS_URS_2021_02/040001000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</si>
  <si>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</si>
  <si>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</si>
  <si>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</si>
  <si>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</si>
  <si>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</si>
  <si>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</si>
  <si>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</si>
  <si>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</si>
  <si>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</si>
  <si>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</si>
  <si>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</si>
  <si>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</si>
  <si>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</si>
  <si>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</si>
  <si>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</si>
  <si>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</si>
  <si>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</si>
  <si>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</si>
  <si>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</si>
  <si>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</si>
  <si>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</si>
  <si>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</si>
  <si>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</si>
  <si>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</si>
  <si>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</si>
  <si>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</si>
  <si>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</si>
  <si>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</si>
  <si>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</si>
  <si>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</si>
  <si>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</si>
  <si>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</si>
  <si>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</si>
  <si>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</si>
  <si>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</si>
  <si>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</si>
  <si>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</si>
  <si>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</si>
  <si>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</si>
  <si>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</si>
  <si>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</si>
  <si>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</si>
  <si>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</si>
  <si>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</si>
  <si>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</si>
  <si>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</si>
  <si>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</si>
  <si>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</si>
  <si>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</si>
  <si>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</si>
  <si>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</si>
  <si>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</si>
  <si>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</si>
  <si>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</si>
  <si>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</si>
  <si>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</si>
  <si>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</si>
  <si>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</si>
  <si>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</si>
  <si>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</si>
  <si>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</si>
  <si>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</si>
  <si>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</si>
  <si>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</si>
  <si>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</si>
  <si>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</si>
  <si>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</si>
  <si>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</si>
  <si>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</si>
  <si>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</si>
  <si>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</si>
  <si>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</si>
  <si>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</si>
  <si>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</si>
  <si>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</si>
  <si>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</si>
  <si>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</si>
  <si>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</si>
  <si>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</si>
  <si>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</si>
  <si>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</si>
  <si>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</si>
  <si>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</si>
  <si>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</si>
  <si>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</si>
  <si>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</si>
  <si>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</si>
  <si>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</si>
  <si>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</si>
  <si>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</si>
  <si>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</si>
  <si>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</si>
  <si>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</si>
  <si>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</si>
  <si>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</si>
  <si>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</si>
  <si>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</si>
  <si>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</si>
  <si>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</si>
  <si>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</si>
  <si>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</si>
  <si>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</si>
  <si>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</si>
  <si>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</si>
  <si>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</si>
  <si>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</si>
  <si>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</si>
  <si>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</si>
  <si>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</si>
  <si>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</si>
  <si>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</si>
  <si>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</si>
  <si>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</si>
  <si>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</si>
  <si>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</si>
  <si>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</si>
  <si>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</si>
  <si>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</si>
  <si>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</si>
  <si>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</si>
  <si>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</si>
  <si>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</si>
  <si>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</si>
  <si>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</si>
  <si>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</si>
  <si>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</si>
  <si>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</si>
  <si>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</si>
  <si>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</si>
  <si>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</si>
  <si>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</si>
  <si>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</si>
  <si>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</si>
  <si>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</si>
  <si>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</si>
  <si>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</si>
  <si>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</si>
  <si>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</si>
  <si>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</si>
  <si>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</si>
  <si>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</si>
  <si>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</si>
  <si>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</si>
  <si>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</si>
  <si>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</si>
  <si>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</si>
  <si>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</si>
  <si>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</si>
  <si>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</si>
  <si>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</si>
  <si>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</si>
  <si>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</si>
  <si>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</si>
  <si>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</si>
  <si>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</si>
  <si>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</si>
  <si>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</si>
  <si>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</si>
  <si>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</si>
  <si>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</si>
  <si>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</si>
  <si>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</si>
  <si>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</si>
  <si>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</si>
  <si>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</si>
  <si>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</si>
  <si>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</si>
  <si>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</si>
  <si>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</si>
  <si>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</si>
  <si>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</si>
  <si>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</si>
  <si>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</si>
  <si>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</si>
  <si>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</si>
  <si>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</si>
  <si>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</si>
  <si>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</si>
  <si>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</si>
  <si>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</si>
  <si>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</si>
  <si>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040001001</t>
  </si>
  <si>
    <t>Realizační dokumentace zhotovitele stavby</t>
  </si>
  <si>
    <t>výrobní, dílenská a montážní dokumentace</t>
  </si>
  <si>
    <t>040001002</t>
  </si>
  <si>
    <t>Dokumentace skutečného provedení stavby</t>
  </si>
  <si>
    <t>dle §4 Vyhl. č. 499/2006 Sb. o dokumentaci staveb</t>
  </si>
  <si>
    <t>997013509</t>
  </si>
  <si>
    <t>1536067467</t>
  </si>
  <si>
    <t>997013631</t>
  </si>
  <si>
    <t>Poplatek za uložení stavebního odpadu na skládce (skládkovné) směsného stavebního a demoličního zatříděného do Katalogu odpadů pod kódem 17 09 04</t>
  </si>
  <si>
    <t>230794003</t>
  </si>
  <si>
    <t>https://podminky.urs.cz/item/CS_URS_2021_02/997013631</t>
  </si>
  <si>
    <t>https://podminky.urs.cz/item/CS_URS_2021_02/997013509</t>
  </si>
  <si>
    <t>1,000*19 'Přepočtené koeficientem množství</t>
  </si>
  <si>
    <t>Příplatek k ceně za každý další i započatý 1 km přes 1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</si>
</sst>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  <font>
      <sz val="9"/>
      <color rgb="FFFF0000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0" fillId="0" borderId="1" xfId="0" applyBorder="1" applyAlignment="1">
      <alignment vertical="center"/>
    </xf>
    <xf numFmtId="0" fontId="21" fillId="0" borderId="19" xfId="0" applyFont="1" applyBorder="1" applyAlignment="1">
      <alignment horizontal="center" vertical="center"/>
    </xf>
    <xf numFmtId="49" fontId="21" fillId="0" borderId="19" xfId="0" applyNumberFormat="1" applyFont="1" applyBorder="1" applyAlignment="1">
      <alignment horizontal="left" vertical="center" wrapText="1"/>
    </xf>
    <xf numFmtId="0" fontId="21" fillId="0" borderId="19" xfId="0" applyFont="1" applyBorder="1" applyAlignment="1">
      <alignment horizontal="left" vertical="center" wrapText="1"/>
    </xf>
    <xf numFmtId="0" fontId="21" fillId="0" borderId="19" xfId="0" applyFont="1" applyBorder="1" applyAlignment="1">
      <alignment horizontal="center" vertical="center" wrapText="1"/>
    </xf>
    <xf numFmtId="167" fontId="21" fillId="0" borderId="19" xfId="0" applyNumberFormat="1" applyFont="1" applyBorder="1" applyAlignment="1">
      <alignment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 wrapText="1"/>
    </xf>
    <xf numFmtId="0" fontId="49" fillId="0" borderId="23" xfId="0" applyFont="1" applyBorder="1" applyAlignment="1">
      <alignment horizontal="center" vertical="center"/>
    </xf>
    <xf numFmtId="49" fontId="49" fillId="0" borderId="23" xfId="0" applyNumberFormat="1" applyFont="1" applyBorder="1" applyAlignment="1">
      <alignment horizontal="left" vertical="center" wrapText="1"/>
    </xf>
    <xf numFmtId="0" fontId="49" fillId="0" borderId="23" xfId="0" applyFont="1" applyBorder="1" applyAlignment="1">
      <alignment horizontal="left" vertical="center" wrapText="1"/>
    </xf>
    <xf numFmtId="0" fontId="49" fillId="0" borderId="23" xfId="0" applyFont="1" applyBorder="1" applyAlignment="1">
      <alignment horizontal="center" vertical="center" wrapText="1"/>
    </xf>
    <xf numFmtId="167" fontId="49" fillId="0" borderId="23" xfId="0" applyNumberFormat="1" applyFont="1" applyBorder="1" applyAlignment="1">
      <alignment vertical="center"/>
    </xf>
    <xf numFmtId="4" fontId="49" fillId="0" borderId="23" xfId="0" applyNumberFormat="1" applyFont="1" applyBorder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/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link" xfId="1" builtinId="8"/>
    <cellStyle name="Normal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71201221" TargetMode="External"/><Relationship Id="rId13" Type="http://schemas.openxmlformats.org/officeDocument/2006/relationships/hyperlink" Target="https://podminky.urs.cz/item/CS_URS_2021_02/273351122" TargetMode="External"/><Relationship Id="rId18" Type="http://schemas.openxmlformats.org/officeDocument/2006/relationships/hyperlink" Target="https://podminky.urs.cz/item/CS_URS_2021_02/389842301" TargetMode="External"/><Relationship Id="rId3" Type="http://schemas.openxmlformats.org/officeDocument/2006/relationships/hyperlink" Target="https://podminky.urs.cz/item/CS_URS_2021_02/131151100" TargetMode="External"/><Relationship Id="rId21" Type="http://schemas.openxmlformats.org/officeDocument/2006/relationships/hyperlink" Target="https://podminky.urs.cz/item/CS_URS_2021_02/998012021" TargetMode="External"/><Relationship Id="rId7" Type="http://schemas.openxmlformats.org/officeDocument/2006/relationships/hyperlink" Target="https://podminky.urs.cz/item/CS_URS_2021_02/167151101" TargetMode="External"/><Relationship Id="rId12" Type="http://schemas.openxmlformats.org/officeDocument/2006/relationships/hyperlink" Target="https://podminky.urs.cz/item/CS_URS_2021_02/273351121" TargetMode="External"/><Relationship Id="rId17" Type="http://schemas.openxmlformats.org/officeDocument/2006/relationships/hyperlink" Target="https://podminky.urs.cz/item/CS_URS_2021_02/389842201" TargetMode="External"/><Relationship Id="rId2" Type="http://schemas.openxmlformats.org/officeDocument/2006/relationships/hyperlink" Target="https://podminky.urs.cz/item/CS_URS_2021_02/121151103" TargetMode="External"/><Relationship Id="rId16" Type="http://schemas.openxmlformats.org/officeDocument/2006/relationships/hyperlink" Target="https://podminky.urs.cz/item/CS_URS_2021_02/389842121" TargetMode="External"/><Relationship Id="rId20" Type="http://schemas.openxmlformats.org/officeDocument/2006/relationships/hyperlink" Target="https://podminky.urs.cz/item/CS_URS_2021_02/633991111" TargetMode="External"/><Relationship Id="rId1" Type="http://schemas.openxmlformats.org/officeDocument/2006/relationships/hyperlink" Target="https://podminky.urs.cz/item/CS_URS_2021_02/113106123" TargetMode="External"/><Relationship Id="rId6" Type="http://schemas.openxmlformats.org/officeDocument/2006/relationships/hyperlink" Target="https://podminky.urs.cz/item/CS_URS_2021_02/162751119" TargetMode="External"/><Relationship Id="rId11" Type="http://schemas.openxmlformats.org/officeDocument/2006/relationships/hyperlink" Target="https://podminky.urs.cz/item/CS_URS_2021_02/271532212" TargetMode="External"/><Relationship Id="rId5" Type="http://schemas.openxmlformats.org/officeDocument/2006/relationships/hyperlink" Target="https://podminky.urs.cz/item/CS_URS_2021_02/162751117" TargetMode="External"/><Relationship Id="rId15" Type="http://schemas.openxmlformats.org/officeDocument/2006/relationships/hyperlink" Target="https://podminky.urs.cz/item/CS_URS_2021_02/278382561" TargetMode="External"/><Relationship Id="rId23" Type="http://schemas.openxmlformats.org/officeDocument/2006/relationships/drawing" Target="../drawings/drawing2.xml"/><Relationship Id="rId10" Type="http://schemas.openxmlformats.org/officeDocument/2006/relationships/hyperlink" Target="https://podminky.urs.cz/item/CS_URS_2021_02/181911102" TargetMode="External"/><Relationship Id="rId19" Type="http://schemas.openxmlformats.org/officeDocument/2006/relationships/hyperlink" Target="https://podminky.urs.cz/item/CS_URS_2021_02/596211110" TargetMode="External"/><Relationship Id="rId4" Type="http://schemas.openxmlformats.org/officeDocument/2006/relationships/hyperlink" Target="https://podminky.urs.cz/item/CS_URS_2021_02/162251102" TargetMode="External"/><Relationship Id="rId9" Type="http://schemas.openxmlformats.org/officeDocument/2006/relationships/hyperlink" Target="https://podminky.urs.cz/item/CS_URS_2021_02/171251201" TargetMode="External"/><Relationship Id="rId14" Type="http://schemas.openxmlformats.org/officeDocument/2006/relationships/hyperlink" Target="https://podminky.urs.cz/item/CS_URS_2021_02/273362021" TargetMode="External"/><Relationship Id="rId22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podminky.urs.cz/item/CS_URS_2021_02/997013509" TargetMode="External"/><Relationship Id="rId1" Type="http://schemas.openxmlformats.org/officeDocument/2006/relationships/hyperlink" Target="https://podminky.urs.cz/item/CS_URS_2021_02/997013631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podminky.urs.cz/item/CS_URS_2021_02/040001000" TargetMode="External"/><Relationship Id="rId1" Type="http://schemas.openxmlformats.org/officeDocument/2006/relationships/hyperlink" Target="https://podminky.urs.cz/item/CS_URS_2021_02/030001000" TargetMode="Externa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zoomScaleNormal="100" workbookViewId="0"/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 x14ac:dyDescent="0.2">
      <c r="AR2" s="298"/>
      <c r="AS2" s="298"/>
      <c r="AT2" s="298"/>
      <c r="AU2" s="298"/>
      <c r="AV2" s="298"/>
      <c r="AW2" s="298"/>
      <c r="AX2" s="298"/>
      <c r="AY2" s="298"/>
      <c r="AZ2" s="298"/>
      <c r="BA2" s="298"/>
      <c r="BB2" s="298"/>
      <c r="BC2" s="298"/>
      <c r="BD2" s="298"/>
      <c r="BE2" s="298"/>
      <c r="BS2" s="17" t="s">
        <v>6</v>
      </c>
      <c r="BT2" s="17" t="s">
        <v>7</v>
      </c>
    </row>
    <row r="3" spans="1:74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hidden="1" customHeight="1" x14ac:dyDescent="0.2">
      <c r="B5" s="20"/>
      <c r="D5" s="24" t="s">
        <v>13</v>
      </c>
      <c r="K5" s="306" t="s">
        <v>14</v>
      </c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R5" s="20"/>
      <c r="BE5" s="303" t="s">
        <v>15</v>
      </c>
      <c r="BS5" s="17" t="s">
        <v>6</v>
      </c>
    </row>
    <row r="6" spans="1:74" ht="36.9" customHeight="1" x14ac:dyDescent="0.2">
      <c r="B6" s="20"/>
      <c r="D6" s="26" t="s">
        <v>16</v>
      </c>
      <c r="K6" s="307" t="s">
        <v>17</v>
      </c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R6" s="20"/>
      <c r="BE6" s="304"/>
      <c r="BS6" s="17" t="s">
        <v>6</v>
      </c>
    </row>
    <row r="7" spans="1:74" ht="12" customHeight="1" x14ac:dyDescent="0.2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304"/>
      <c r="BS7" s="17" t="s">
        <v>6</v>
      </c>
    </row>
    <row r="8" spans="1:74" ht="12" customHeight="1" x14ac:dyDescent="0.2">
      <c r="B8" s="20"/>
      <c r="D8" s="27" t="s">
        <v>21</v>
      </c>
      <c r="K8" s="25" t="s">
        <v>22</v>
      </c>
      <c r="AK8" s="27" t="s">
        <v>23</v>
      </c>
      <c r="AN8" s="29" t="s">
        <v>31</v>
      </c>
      <c r="AR8" s="20"/>
      <c r="BE8" s="304"/>
      <c r="BS8" s="17" t="s">
        <v>6</v>
      </c>
    </row>
    <row r="9" spans="1:74" ht="14.4" customHeight="1" x14ac:dyDescent="0.2">
      <c r="B9" s="20"/>
      <c r="AR9" s="20"/>
      <c r="BE9" s="304"/>
      <c r="BS9" s="17" t="s">
        <v>6</v>
      </c>
    </row>
    <row r="10" spans="1:74" ht="12" customHeight="1" x14ac:dyDescent="0.2">
      <c r="B10" s="20"/>
      <c r="D10" s="27" t="s">
        <v>24</v>
      </c>
      <c r="AK10" s="27" t="s">
        <v>25</v>
      </c>
      <c r="AN10" s="25" t="s">
        <v>26</v>
      </c>
      <c r="AR10" s="20"/>
      <c r="BE10" s="304"/>
      <c r="BS10" s="17" t="s">
        <v>6</v>
      </c>
    </row>
    <row r="11" spans="1:74" ht="18.45" customHeight="1" x14ac:dyDescent="0.2">
      <c r="B11" s="20"/>
      <c r="E11" s="25" t="s">
        <v>27</v>
      </c>
      <c r="AK11" s="27" t="s">
        <v>28</v>
      </c>
      <c r="AN11" s="25" t="s">
        <v>29</v>
      </c>
      <c r="AR11" s="20"/>
      <c r="BE11" s="304"/>
      <c r="BS11" s="17" t="s">
        <v>6</v>
      </c>
    </row>
    <row r="12" spans="1:74" ht="6.9" customHeight="1" x14ac:dyDescent="0.2">
      <c r="B12" s="20"/>
      <c r="AR12" s="20"/>
      <c r="BE12" s="304"/>
      <c r="BS12" s="17" t="s">
        <v>6</v>
      </c>
    </row>
    <row r="13" spans="1:74" ht="12" customHeight="1" x14ac:dyDescent="0.2">
      <c r="B13" s="20"/>
      <c r="D13" s="27" t="s">
        <v>30</v>
      </c>
      <c r="AK13" s="27" t="s">
        <v>25</v>
      </c>
      <c r="AN13" s="29" t="s">
        <v>31</v>
      </c>
      <c r="AR13" s="20"/>
      <c r="BE13" s="304"/>
      <c r="BS13" s="17" t="s">
        <v>6</v>
      </c>
    </row>
    <row r="14" spans="1:74" ht="13.2" x14ac:dyDescent="0.2">
      <c r="B14" s="20"/>
      <c r="E14" s="308" t="s">
        <v>31</v>
      </c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27" t="s">
        <v>28</v>
      </c>
      <c r="AN14" s="29" t="s">
        <v>31</v>
      </c>
      <c r="AR14" s="20"/>
      <c r="BE14" s="304"/>
      <c r="BS14" s="17" t="s">
        <v>6</v>
      </c>
    </row>
    <row r="15" spans="1:74" ht="6.9" customHeight="1" x14ac:dyDescent="0.2">
      <c r="B15" s="20"/>
      <c r="AR15" s="20"/>
      <c r="BE15" s="304"/>
      <c r="BS15" s="17" t="s">
        <v>4</v>
      </c>
    </row>
    <row r="16" spans="1:74" ht="12" customHeight="1" x14ac:dyDescent="0.2">
      <c r="B16" s="20"/>
      <c r="D16" s="27" t="s">
        <v>32</v>
      </c>
      <c r="AK16" s="27" t="s">
        <v>25</v>
      </c>
      <c r="AN16" s="25" t="s">
        <v>33</v>
      </c>
      <c r="AR16" s="20"/>
      <c r="BE16" s="304"/>
      <c r="BS16" s="17" t="s">
        <v>4</v>
      </c>
    </row>
    <row r="17" spans="2:71" ht="18.45" customHeight="1" x14ac:dyDescent="0.2">
      <c r="B17" s="20"/>
      <c r="E17" s="25" t="s">
        <v>34</v>
      </c>
      <c r="AK17" s="27" t="s">
        <v>28</v>
      </c>
      <c r="AN17" s="25" t="s">
        <v>35</v>
      </c>
      <c r="AR17" s="20"/>
      <c r="BE17" s="304"/>
      <c r="BS17" s="17" t="s">
        <v>36</v>
      </c>
    </row>
    <row r="18" spans="2:71" ht="6.9" customHeight="1" x14ac:dyDescent="0.2">
      <c r="B18" s="20"/>
      <c r="AR18" s="20"/>
      <c r="BE18" s="304"/>
      <c r="BS18" s="17" t="s">
        <v>6</v>
      </c>
    </row>
    <row r="19" spans="2:71" ht="12" customHeight="1" x14ac:dyDescent="0.2">
      <c r="B19" s="20"/>
      <c r="D19" s="27" t="s">
        <v>37</v>
      </c>
      <c r="AK19" s="27" t="s">
        <v>25</v>
      </c>
      <c r="AN19" s="25" t="s">
        <v>38</v>
      </c>
      <c r="AR19" s="20"/>
      <c r="BE19" s="304"/>
      <c r="BS19" s="17" t="s">
        <v>6</v>
      </c>
    </row>
    <row r="20" spans="2:71" ht="18.45" customHeight="1" x14ac:dyDescent="0.2">
      <c r="B20" s="20"/>
      <c r="E20" s="25" t="s">
        <v>39</v>
      </c>
      <c r="AK20" s="27" t="s">
        <v>28</v>
      </c>
      <c r="AN20" s="25" t="s">
        <v>19</v>
      </c>
      <c r="AR20" s="20"/>
      <c r="BE20" s="304"/>
      <c r="BS20" s="17" t="s">
        <v>4</v>
      </c>
    </row>
    <row r="21" spans="2:71" ht="6.9" customHeight="1" x14ac:dyDescent="0.2">
      <c r="B21" s="20"/>
      <c r="AR21" s="20"/>
      <c r="BE21" s="304"/>
    </row>
    <row r="22" spans="2:71" ht="12" customHeight="1" x14ac:dyDescent="0.2">
      <c r="B22" s="20"/>
      <c r="D22" s="27" t="s">
        <v>40</v>
      </c>
      <c r="AR22" s="20"/>
      <c r="BE22" s="304"/>
    </row>
    <row r="23" spans="2:71" ht="47.25" customHeight="1" x14ac:dyDescent="0.2">
      <c r="B23" s="20"/>
      <c r="E23" s="310" t="s">
        <v>41</v>
      </c>
      <c r="F23" s="31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R23" s="20"/>
      <c r="BE23" s="304"/>
    </row>
    <row r="24" spans="2:71" ht="6.9" customHeight="1" x14ac:dyDescent="0.2">
      <c r="B24" s="20"/>
      <c r="AR24" s="20"/>
      <c r="BE24" s="304"/>
    </row>
    <row r="25" spans="2:71" ht="6.9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304"/>
    </row>
    <row r="26" spans="2:71" s="1" customFormat="1" ht="25.95" customHeight="1" x14ac:dyDescent="0.2">
      <c r="B26" s="32"/>
      <c r="D26" s="33" t="s">
        <v>42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95">
        <f>ROUND(AG54,2)</f>
        <v>0</v>
      </c>
      <c r="AL26" s="296"/>
      <c r="AM26" s="296"/>
      <c r="AN26" s="296"/>
      <c r="AO26" s="296"/>
      <c r="AR26" s="32"/>
      <c r="BE26" s="304"/>
    </row>
    <row r="27" spans="2:71" s="1" customFormat="1" ht="6.9" customHeight="1" x14ac:dyDescent="0.2">
      <c r="B27" s="32"/>
      <c r="AR27" s="32"/>
      <c r="BE27" s="304"/>
    </row>
    <row r="28" spans="2:71" s="1" customFormat="1" ht="13.2" x14ac:dyDescent="0.2">
      <c r="B28" s="32"/>
      <c r="L28" s="297" t="s">
        <v>43</v>
      </c>
      <c r="M28" s="297"/>
      <c r="N28" s="297"/>
      <c r="O28" s="297"/>
      <c r="P28" s="297"/>
      <c r="W28" s="297" t="s">
        <v>44</v>
      </c>
      <c r="X28" s="297"/>
      <c r="Y28" s="297"/>
      <c r="Z28" s="297"/>
      <c r="AA28" s="297"/>
      <c r="AB28" s="297"/>
      <c r="AC28" s="297"/>
      <c r="AD28" s="297"/>
      <c r="AE28" s="297"/>
      <c r="AK28" s="297" t="s">
        <v>45</v>
      </c>
      <c r="AL28" s="297"/>
      <c r="AM28" s="297"/>
      <c r="AN28" s="297"/>
      <c r="AO28" s="297"/>
      <c r="AR28" s="32"/>
      <c r="BE28" s="304"/>
    </row>
    <row r="29" spans="2:71" s="2" customFormat="1" ht="14.4" customHeight="1" x14ac:dyDescent="0.2">
      <c r="B29" s="35"/>
      <c r="D29" s="27" t="s">
        <v>46</v>
      </c>
      <c r="F29" s="27" t="s">
        <v>47</v>
      </c>
      <c r="L29" s="289">
        <v>0.21</v>
      </c>
      <c r="M29" s="288"/>
      <c r="N29" s="288"/>
      <c r="O29" s="288"/>
      <c r="P29" s="288"/>
      <c r="W29" s="287">
        <f>ROUND(AZ54, 2)</f>
        <v>0</v>
      </c>
      <c r="X29" s="288"/>
      <c r="Y29" s="288"/>
      <c r="Z29" s="288"/>
      <c r="AA29" s="288"/>
      <c r="AB29" s="288"/>
      <c r="AC29" s="288"/>
      <c r="AD29" s="288"/>
      <c r="AE29" s="288"/>
      <c r="AK29" s="287">
        <f>ROUND(AV54, 2)</f>
        <v>0</v>
      </c>
      <c r="AL29" s="288"/>
      <c r="AM29" s="288"/>
      <c r="AN29" s="288"/>
      <c r="AO29" s="288"/>
      <c r="AR29" s="35"/>
      <c r="BE29" s="305"/>
    </row>
    <row r="30" spans="2:71" s="2" customFormat="1" ht="14.4" customHeight="1" x14ac:dyDescent="0.2">
      <c r="B30" s="35"/>
      <c r="F30" s="27" t="s">
        <v>48</v>
      </c>
      <c r="L30" s="289">
        <v>0.15</v>
      </c>
      <c r="M30" s="288"/>
      <c r="N30" s="288"/>
      <c r="O30" s="288"/>
      <c r="P30" s="288"/>
      <c r="W30" s="287">
        <f>ROUND(BA54, 2)</f>
        <v>0</v>
      </c>
      <c r="X30" s="288"/>
      <c r="Y30" s="288"/>
      <c r="Z30" s="288"/>
      <c r="AA30" s="288"/>
      <c r="AB30" s="288"/>
      <c r="AC30" s="288"/>
      <c r="AD30" s="288"/>
      <c r="AE30" s="288"/>
      <c r="AK30" s="287">
        <f>ROUND(AW54, 2)</f>
        <v>0</v>
      </c>
      <c r="AL30" s="288"/>
      <c r="AM30" s="288"/>
      <c r="AN30" s="288"/>
      <c r="AO30" s="288"/>
      <c r="AR30" s="35"/>
      <c r="BE30" s="305"/>
    </row>
    <row r="31" spans="2:71" s="2" customFormat="1" ht="14.4" hidden="1" customHeight="1" x14ac:dyDescent="0.2">
      <c r="B31" s="35"/>
      <c r="F31" s="27" t="s">
        <v>49</v>
      </c>
      <c r="L31" s="289">
        <v>0.21</v>
      </c>
      <c r="M31" s="288"/>
      <c r="N31" s="288"/>
      <c r="O31" s="288"/>
      <c r="P31" s="288"/>
      <c r="W31" s="287">
        <f>ROUND(BB54, 2)</f>
        <v>0</v>
      </c>
      <c r="X31" s="288"/>
      <c r="Y31" s="288"/>
      <c r="Z31" s="288"/>
      <c r="AA31" s="288"/>
      <c r="AB31" s="288"/>
      <c r="AC31" s="288"/>
      <c r="AD31" s="288"/>
      <c r="AE31" s="288"/>
      <c r="AK31" s="287">
        <v>0</v>
      </c>
      <c r="AL31" s="288"/>
      <c r="AM31" s="288"/>
      <c r="AN31" s="288"/>
      <c r="AO31" s="288"/>
      <c r="AR31" s="35"/>
      <c r="BE31" s="305"/>
    </row>
    <row r="32" spans="2:71" s="2" customFormat="1" ht="14.4" hidden="1" customHeight="1" x14ac:dyDescent="0.2">
      <c r="B32" s="35"/>
      <c r="F32" s="27" t="s">
        <v>50</v>
      </c>
      <c r="L32" s="289">
        <v>0.15</v>
      </c>
      <c r="M32" s="288"/>
      <c r="N32" s="288"/>
      <c r="O32" s="288"/>
      <c r="P32" s="288"/>
      <c r="W32" s="287">
        <f>ROUND(BC54, 2)</f>
        <v>0</v>
      </c>
      <c r="X32" s="288"/>
      <c r="Y32" s="288"/>
      <c r="Z32" s="288"/>
      <c r="AA32" s="288"/>
      <c r="AB32" s="288"/>
      <c r="AC32" s="288"/>
      <c r="AD32" s="288"/>
      <c r="AE32" s="288"/>
      <c r="AK32" s="287">
        <v>0</v>
      </c>
      <c r="AL32" s="288"/>
      <c r="AM32" s="288"/>
      <c r="AN32" s="288"/>
      <c r="AO32" s="288"/>
      <c r="AR32" s="35"/>
      <c r="BE32" s="305"/>
    </row>
    <row r="33" spans="2:44" s="2" customFormat="1" ht="14.4" hidden="1" customHeight="1" x14ac:dyDescent="0.2">
      <c r="B33" s="35"/>
      <c r="F33" s="27" t="s">
        <v>51</v>
      </c>
      <c r="L33" s="289">
        <v>0</v>
      </c>
      <c r="M33" s="288"/>
      <c r="N33" s="288"/>
      <c r="O33" s="288"/>
      <c r="P33" s="288"/>
      <c r="W33" s="287">
        <f>ROUND(BD54, 2)</f>
        <v>0</v>
      </c>
      <c r="X33" s="288"/>
      <c r="Y33" s="288"/>
      <c r="Z33" s="288"/>
      <c r="AA33" s="288"/>
      <c r="AB33" s="288"/>
      <c r="AC33" s="288"/>
      <c r="AD33" s="288"/>
      <c r="AE33" s="288"/>
      <c r="AK33" s="287">
        <v>0</v>
      </c>
      <c r="AL33" s="288"/>
      <c r="AM33" s="288"/>
      <c r="AN33" s="288"/>
      <c r="AO33" s="288"/>
      <c r="AR33" s="35"/>
    </row>
    <row r="34" spans="2:44" s="1" customFormat="1" ht="6.9" customHeight="1" x14ac:dyDescent="0.2">
      <c r="B34" s="32"/>
      <c r="AR34" s="32"/>
    </row>
    <row r="35" spans="2:44" s="1" customFormat="1" ht="25.95" customHeight="1" x14ac:dyDescent="0.2">
      <c r="B35" s="32"/>
      <c r="C35" s="36"/>
      <c r="D35" s="37" t="s">
        <v>52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53</v>
      </c>
      <c r="U35" s="38"/>
      <c r="V35" s="38"/>
      <c r="W35" s="38"/>
      <c r="X35" s="302" t="s">
        <v>54</v>
      </c>
      <c r="Y35" s="300"/>
      <c r="Z35" s="300"/>
      <c r="AA35" s="300"/>
      <c r="AB35" s="300"/>
      <c r="AC35" s="38"/>
      <c r="AD35" s="38"/>
      <c r="AE35" s="38"/>
      <c r="AF35" s="38"/>
      <c r="AG35" s="38"/>
      <c r="AH35" s="38"/>
      <c r="AI35" s="38"/>
      <c r="AJ35" s="38"/>
      <c r="AK35" s="299">
        <f>SUM(AK26:AK33)</f>
        <v>0</v>
      </c>
      <c r="AL35" s="300"/>
      <c r="AM35" s="300"/>
      <c r="AN35" s="300"/>
      <c r="AO35" s="301"/>
      <c r="AP35" s="36"/>
      <c r="AQ35" s="36"/>
      <c r="AR35" s="32"/>
    </row>
    <row r="36" spans="2:44" s="1" customFormat="1" ht="6.9" customHeight="1" x14ac:dyDescent="0.2">
      <c r="B36" s="32"/>
      <c r="AR36" s="32"/>
    </row>
    <row r="37" spans="2:44" s="1" customFormat="1" ht="6.9" customHeight="1" x14ac:dyDescent="0.2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2"/>
    </row>
    <row r="41" spans="2:44" s="1" customFormat="1" ht="6.9" customHeight="1" x14ac:dyDescent="0.2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2"/>
    </row>
    <row r="42" spans="2:44" s="1" customFormat="1" ht="24.9" customHeight="1" x14ac:dyDescent="0.2">
      <c r="B42" s="32"/>
      <c r="C42" s="21" t="s">
        <v>55</v>
      </c>
      <c r="AR42" s="32"/>
    </row>
    <row r="43" spans="2:44" s="1" customFormat="1" ht="6.9" customHeight="1" x14ac:dyDescent="0.2">
      <c r="B43" s="32"/>
      <c r="AR43" s="32"/>
    </row>
    <row r="44" spans="2:44" s="3" customFormat="1" ht="12" hidden="1" customHeight="1" x14ac:dyDescent="0.2">
      <c r="B44" s="44"/>
      <c r="C44" s="27" t="s">
        <v>13</v>
      </c>
      <c r="L44" s="3" t="str">
        <f>K5</f>
        <v>M227</v>
      </c>
      <c r="AR44" s="44"/>
    </row>
    <row r="45" spans="2:44" s="4" customFormat="1" ht="36.9" customHeight="1" x14ac:dyDescent="0.2">
      <c r="B45" s="45"/>
      <c r="C45" s="46" t="s">
        <v>16</v>
      </c>
      <c r="L45" s="290" t="str">
        <f>K6</f>
        <v>Archiv městské části Praha 5, Štefánikova 17, 150 00 Praha 5</v>
      </c>
      <c r="M45" s="291"/>
      <c r="N45" s="291"/>
      <c r="O45" s="291"/>
      <c r="P45" s="291"/>
      <c r="Q45" s="291"/>
      <c r="R45" s="291"/>
      <c r="S45" s="291"/>
      <c r="T45" s="291"/>
      <c r="U45" s="291"/>
      <c r="V45" s="291"/>
      <c r="W45" s="291"/>
      <c r="X45" s="291"/>
      <c r="Y45" s="291"/>
      <c r="Z45" s="291"/>
      <c r="AA45" s="291"/>
      <c r="AB45" s="291"/>
      <c r="AC45" s="291"/>
      <c r="AD45" s="291"/>
      <c r="AE45" s="291"/>
      <c r="AF45" s="291"/>
      <c r="AG45" s="291"/>
      <c r="AH45" s="291"/>
      <c r="AI45" s="291"/>
      <c r="AJ45" s="291"/>
      <c r="AK45" s="291"/>
      <c r="AL45" s="291"/>
      <c r="AM45" s="291"/>
      <c r="AN45" s="291"/>
      <c r="AO45" s="291"/>
      <c r="AR45" s="45"/>
    </row>
    <row r="46" spans="2:44" s="1" customFormat="1" ht="6.9" customHeight="1" x14ac:dyDescent="0.2">
      <c r="B46" s="32"/>
      <c r="AR46" s="32"/>
    </row>
    <row r="47" spans="2:44" s="1" customFormat="1" ht="12" customHeight="1" x14ac:dyDescent="0.2">
      <c r="B47" s="32"/>
      <c r="C47" s="27" t="s">
        <v>21</v>
      </c>
      <c r="L47" s="47" t="str">
        <f>IF(K8="","",K8)</f>
        <v>Praha</v>
      </c>
      <c r="AI47" s="27" t="s">
        <v>23</v>
      </c>
      <c r="AM47" s="292" t="str">
        <f>IF(AN8= "","",AN8)</f>
        <v>Vyplň údaj</v>
      </c>
      <c r="AN47" s="292"/>
      <c r="AR47" s="32"/>
    </row>
    <row r="48" spans="2:44" s="1" customFormat="1" ht="6.9" customHeight="1" x14ac:dyDescent="0.2">
      <c r="B48" s="32"/>
      <c r="AR48" s="32"/>
    </row>
    <row r="49" spans="1:91" s="1" customFormat="1" ht="40.200000000000003" customHeight="1" x14ac:dyDescent="0.2">
      <c r="B49" s="32"/>
      <c r="C49" s="27" t="s">
        <v>24</v>
      </c>
      <c r="L49" s="3" t="str">
        <f>IF(E11= "","",E11)</f>
        <v>MČ Praha 5, náměstí 14. října 1381/4,15022 Praha 5</v>
      </c>
      <c r="AI49" s="27" t="s">
        <v>32</v>
      </c>
      <c r="AM49" s="274" t="str">
        <f>IF(E17="","",E17)</f>
        <v>kcarch s.r.o,Thámova 221/7,186 00 Praha 8 - Karlín</v>
      </c>
      <c r="AN49" s="275"/>
      <c r="AO49" s="275"/>
      <c r="AP49" s="275"/>
      <c r="AR49" s="32"/>
      <c r="AS49" s="270" t="s">
        <v>56</v>
      </c>
      <c r="AT49" s="271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25.65" customHeight="1" x14ac:dyDescent="0.2">
      <c r="B50" s="32"/>
      <c r="C50" s="27" t="s">
        <v>30</v>
      </c>
      <c r="L50" s="3" t="str">
        <f>IF(E14= "Vyplň údaj","",E14)</f>
        <v/>
      </c>
      <c r="AI50" s="27" t="s">
        <v>37</v>
      </c>
      <c r="AM50" s="274" t="str">
        <f>IF(E20="","",E20)</f>
        <v>Petr Krčál, Dukelská 973, 564 01 Žamberk</v>
      </c>
      <c r="AN50" s="275"/>
      <c r="AO50" s="275"/>
      <c r="AP50" s="275"/>
      <c r="AR50" s="32"/>
      <c r="AS50" s="272"/>
      <c r="AT50" s="273"/>
      <c r="BD50" s="51"/>
    </row>
    <row r="51" spans="1:91" s="1" customFormat="1" ht="10.95" customHeight="1" x14ac:dyDescent="0.2">
      <c r="B51" s="32"/>
      <c r="AR51" s="32"/>
      <c r="AS51" s="272"/>
      <c r="AT51" s="273"/>
      <c r="BD51" s="51"/>
    </row>
    <row r="52" spans="1:91" s="1" customFormat="1" ht="29.25" customHeight="1" x14ac:dyDescent="0.2">
      <c r="B52" s="32"/>
      <c r="C52" s="276" t="s">
        <v>57</v>
      </c>
      <c r="D52" s="277"/>
      <c r="E52" s="277"/>
      <c r="F52" s="277"/>
      <c r="G52" s="277"/>
      <c r="H52" s="52"/>
      <c r="I52" s="279" t="s">
        <v>58</v>
      </c>
      <c r="J52" s="277"/>
      <c r="K52" s="277"/>
      <c r="L52" s="277"/>
      <c r="M52" s="277"/>
      <c r="N52" s="277"/>
      <c r="O52" s="277"/>
      <c r="P52" s="277"/>
      <c r="Q52" s="277"/>
      <c r="R52" s="277"/>
      <c r="S52" s="277"/>
      <c r="T52" s="277"/>
      <c r="U52" s="277"/>
      <c r="V52" s="277"/>
      <c r="W52" s="277"/>
      <c r="X52" s="277"/>
      <c r="Y52" s="277"/>
      <c r="Z52" s="277"/>
      <c r="AA52" s="277"/>
      <c r="AB52" s="277"/>
      <c r="AC52" s="277"/>
      <c r="AD52" s="277"/>
      <c r="AE52" s="277"/>
      <c r="AF52" s="277"/>
      <c r="AG52" s="278" t="s">
        <v>59</v>
      </c>
      <c r="AH52" s="277"/>
      <c r="AI52" s="277"/>
      <c r="AJ52" s="277"/>
      <c r="AK52" s="277"/>
      <c r="AL52" s="277"/>
      <c r="AM52" s="277"/>
      <c r="AN52" s="279" t="s">
        <v>60</v>
      </c>
      <c r="AO52" s="277"/>
      <c r="AP52" s="277"/>
      <c r="AQ52" s="53" t="s">
        <v>61</v>
      </c>
      <c r="AR52" s="32"/>
      <c r="AS52" s="54" t="s">
        <v>62</v>
      </c>
      <c r="AT52" s="55" t="s">
        <v>63</v>
      </c>
      <c r="AU52" s="55" t="s">
        <v>64</v>
      </c>
      <c r="AV52" s="55" t="s">
        <v>65</v>
      </c>
      <c r="AW52" s="55" t="s">
        <v>66</v>
      </c>
      <c r="AX52" s="55" t="s">
        <v>67</v>
      </c>
      <c r="AY52" s="55" t="s">
        <v>68</v>
      </c>
      <c r="AZ52" s="55" t="s">
        <v>69</v>
      </c>
      <c r="BA52" s="55" t="s">
        <v>70</v>
      </c>
      <c r="BB52" s="55" t="s">
        <v>71</v>
      </c>
      <c r="BC52" s="55" t="s">
        <v>72</v>
      </c>
      <c r="BD52" s="56" t="s">
        <v>73</v>
      </c>
    </row>
    <row r="53" spans="1:91" s="1" customFormat="1" ht="10.95" customHeight="1" x14ac:dyDescent="0.2">
      <c r="B53" s="32"/>
      <c r="AR53" s="32"/>
      <c r="AS53" s="57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" customHeight="1" x14ac:dyDescent="0.2">
      <c r="B54" s="58"/>
      <c r="C54" s="59" t="s">
        <v>74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93">
        <f>ROUND(AG55,2)</f>
        <v>0</v>
      </c>
      <c r="AH54" s="293"/>
      <c r="AI54" s="293"/>
      <c r="AJ54" s="293"/>
      <c r="AK54" s="293"/>
      <c r="AL54" s="293"/>
      <c r="AM54" s="293"/>
      <c r="AN54" s="294">
        <f>SUM(AG54,AT54)</f>
        <v>0</v>
      </c>
      <c r="AO54" s="294"/>
      <c r="AP54" s="294"/>
      <c r="AQ54" s="62" t="s">
        <v>19</v>
      </c>
      <c r="AR54" s="58"/>
      <c r="AS54" s="63">
        <f>ROUND(AS55,2)</f>
        <v>0</v>
      </c>
      <c r="AT54" s="64">
        <f>ROUND(SUM(AV54:AW54),2)</f>
        <v>0</v>
      </c>
      <c r="AU54" s="65" t="e">
        <f>ROUND(AU55,5)</f>
        <v>#REF!</v>
      </c>
      <c r="AV54" s="64">
        <f>ROUND(AZ54*L29,2)</f>
        <v>0</v>
      </c>
      <c r="AW54" s="64">
        <f>ROUND(BA54*L30,2)</f>
        <v>0</v>
      </c>
      <c r="AX54" s="64">
        <f>ROUND(BB54*L29,2)</f>
        <v>0</v>
      </c>
      <c r="AY54" s="64">
        <f>ROUND(BC54*L30,2)</f>
        <v>0</v>
      </c>
      <c r="AZ54" s="64">
        <f>ROUND(AZ55,2)</f>
        <v>0</v>
      </c>
      <c r="BA54" s="64">
        <f>ROUND(BA55,2)</f>
        <v>0</v>
      </c>
      <c r="BB54" s="64">
        <f>ROUND(BB55,2)</f>
        <v>0</v>
      </c>
      <c r="BC54" s="64">
        <f>ROUND(BC55,2)</f>
        <v>0</v>
      </c>
      <c r="BD54" s="66">
        <f>ROUND(BD55,2)</f>
        <v>0</v>
      </c>
      <c r="BS54" s="67" t="s">
        <v>75</v>
      </c>
      <c r="BT54" s="67" t="s">
        <v>76</v>
      </c>
      <c r="BU54" s="68" t="s">
        <v>77</v>
      </c>
      <c r="BV54" s="67" t="s">
        <v>78</v>
      </c>
      <c r="BW54" s="67" t="s">
        <v>5</v>
      </c>
      <c r="BX54" s="67" t="s">
        <v>79</v>
      </c>
      <c r="CL54" s="67" t="s">
        <v>19</v>
      </c>
    </row>
    <row r="55" spans="1:91" s="6" customFormat="1" ht="16.5" customHeight="1" x14ac:dyDescent="0.2">
      <c r="B55" s="69"/>
      <c r="C55" s="70"/>
      <c r="D55" s="286" t="s">
        <v>80</v>
      </c>
      <c r="E55" s="286"/>
      <c r="F55" s="286"/>
      <c r="G55" s="286"/>
      <c r="H55" s="286"/>
      <c r="I55" s="71"/>
      <c r="J55" s="286" t="s">
        <v>81</v>
      </c>
      <c r="K55" s="286"/>
      <c r="L55" s="286"/>
      <c r="M55" s="286"/>
      <c r="N55" s="286"/>
      <c r="O55" s="286"/>
      <c r="P55" s="286"/>
      <c r="Q55" s="286"/>
      <c r="R55" s="286"/>
      <c r="S55" s="286"/>
      <c r="T55" s="286"/>
      <c r="U55" s="286"/>
      <c r="V55" s="286"/>
      <c r="W55" s="286"/>
      <c r="X55" s="286"/>
      <c r="Y55" s="286"/>
      <c r="Z55" s="286"/>
      <c r="AA55" s="286"/>
      <c r="AB55" s="286"/>
      <c r="AC55" s="286"/>
      <c r="AD55" s="286"/>
      <c r="AE55" s="286"/>
      <c r="AF55" s="286"/>
      <c r="AG55" s="283">
        <f>ROUND(SUM(AG56:AG58),2)</f>
        <v>0</v>
      </c>
      <c r="AH55" s="284"/>
      <c r="AI55" s="284"/>
      <c r="AJ55" s="284"/>
      <c r="AK55" s="284"/>
      <c r="AL55" s="284"/>
      <c r="AM55" s="284"/>
      <c r="AN55" s="285">
        <f>SUM(AG55,AT55)</f>
        <v>0</v>
      </c>
      <c r="AO55" s="284"/>
      <c r="AP55" s="284"/>
      <c r="AQ55" s="72" t="s">
        <v>82</v>
      </c>
      <c r="AR55" s="69"/>
      <c r="AS55" s="73">
        <f>ROUND(SUM(AS56:AS58),2)</f>
        <v>0</v>
      </c>
      <c r="AT55" s="74">
        <f>ROUND(SUM(AV55:AW55),2)</f>
        <v>0</v>
      </c>
      <c r="AU55" s="75" t="e">
        <f>ROUND(SUM(AU56:AU58),5)</f>
        <v>#REF!</v>
      </c>
      <c r="AV55" s="74">
        <f>ROUND(AZ55*L29,2)</f>
        <v>0</v>
      </c>
      <c r="AW55" s="74">
        <f>ROUND(BA55*L30,2)</f>
        <v>0</v>
      </c>
      <c r="AX55" s="74">
        <f>ROUND(BB55*L29,2)</f>
        <v>0</v>
      </c>
      <c r="AY55" s="74">
        <f>ROUND(BC55*L30,2)</f>
        <v>0</v>
      </c>
      <c r="AZ55" s="74">
        <f>ROUND(SUM(AZ56:AZ58),2)</f>
        <v>0</v>
      </c>
      <c r="BA55" s="74">
        <f>ROUND(SUM(BA56:BA58),2)</f>
        <v>0</v>
      </c>
      <c r="BB55" s="74">
        <f>ROUND(SUM(BB56:BB58),2)</f>
        <v>0</v>
      </c>
      <c r="BC55" s="74">
        <f>ROUND(SUM(BC56:BC58),2)</f>
        <v>0</v>
      </c>
      <c r="BD55" s="76">
        <f>ROUND(SUM(BD56:BD58),2)</f>
        <v>0</v>
      </c>
      <c r="BS55" s="77" t="s">
        <v>75</v>
      </c>
      <c r="BT55" s="77" t="s">
        <v>83</v>
      </c>
      <c r="BU55" s="77" t="s">
        <v>77</v>
      </c>
      <c r="BV55" s="77" t="s">
        <v>78</v>
      </c>
      <c r="BW55" s="77" t="s">
        <v>84</v>
      </c>
      <c r="BX55" s="77" t="s">
        <v>5</v>
      </c>
      <c r="CL55" s="77" t="s">
        <v>19</v>
      </c>
      <c r="CM55" s="77" t="s">
        <v>85</v>
      </c>
    </row>
    <row r="56" spans="1:91" s="3" customFormat="1" ht="16.5" customHeight="1" x14ac:dyDescent="0.2">
      <c r="A56" s="78" t="s">
        <v>86</v>
      </c>
      <c r="B56" s="44"/>
      <c r="C56" s="9"/>
      <c r="D56" s="9"/>
      <c r="E56" s="280" t="s">
        <v>87</v>
      </c>
      <c r="F56" s="280"/>
      <c r="G56" s="280"/>
      <c r="H56" s="280"/>
      <c r="I56" s="280"/>
      <c r="J56" s="9"/>
      <c r="K56" s="280" t="s">
        <v>81</v>
      </c>
      <c r="L56" s="280"/>
      <c r="M56" s="280"/>
      <c r="N56" s="280"/>
      <c r="O56" s="280"/>
      <c r="P56" s="280"/>
      <c r="Q56" s="280"/>
      <c r="R56" s="280"/>
      <c r="S56" s="280"/>
      <c r="T56" s="280"/>
      <c r="U56" s="280"/>
      <c r="V56" s="280"/>
      <c r="W56" s="280"/>
      <c r="X56" s="280"/>
      <c r="Y56" s="280"/>
      <c r="Z56" s="280"/>
      <c r="AA56" s="280"/>
      <c r="AB56" s="280"/>
      <c r="AC56" s="280"/>
      <c r="AD56" s="280"/>
      <c r="AE56" s="280"/>
      <c r="AF56" s="280"/>
      <c r="AG56" s="281">
        <f>'2-D.2.1 - Dieselgenerátor'!J32</f>
        <v>0</v>
      </c>
      <c r="AH56" s="282"/>
      <c r="AI56" s="282"/>
      <c r="AJ56" s="282"/>
      <c r="AK56" s="282"/>
      <c r="AL56" s="282"/>
      <c r="AM56" s="282"/>
      <c r="AN56" s="281">
        <f>SUM(AG56,AT56)</f>
        <v>0</v>
      </c>
      <c r="AO56" s="282"/>
      <c r="AP56" s="282"/>
      <c r="AQ56" s="79" t="s">
        <v>88</v>
      </c>
      <c r="AR56" s="44"/>
      <c r="AS56" s="80">
        <v>0</v>
      </c>
      <c r="AT56" s="81">
        <f>ROUND(SUM(AV56:AW56),2)</f>
        <v>0</v>
      </c>
      <c r="AU56" s="82">
        <f>'2-D.2.1 - Dieselgenerátor'!P93</f>
        <v>0</v>
      </c>
      <c r="AV56" s="81">
        <f>'2-D.2.1 - Dieselgenerátor'!J35</f>
        <v>0</v>
      </c>
      <c r="AW56" s="81">
        <f>'2-D.2.1 - Dieselgenerátor'!J36</f>
        <v>0</v>
      </c>
      <c r="AX56" s="81">
        <f>'2-D.2.1 - Dieselgenerátor'!J37</f>
        <v>0</v>
      </c>
      <c r="AY56" s="81">
        <f>'2-D.2.1 - Dieselgenerátor'!J38</f>
        <v>0</v>
      </c>
      <c r="AZ56" s="81">
        <f>'2-D.2.1 - Dieselgenerátor'!F35</f>
        <v>0</v>
      </c>
      <c r="BA56" s="81">
        <f>'2-D.2.1 - Dieselgenerátor'!F36</f>
        <v>0</v>
      </c>
      <c r="BB56" s="81">
        <f>'2-D.2.1 - Dieselgenerátor'!F37</f>
        <v>0</v>
      </c>
      <c r="BC56" s="81">
        <f>'2-D.2.1 - Dieselgenerátor'!F38</f>
        <v>0</v>
      </c>
      <c r="BD56" s="83">
        <f>'2-D.2.1 - Dieselgenerátor'!F39</f>
        <v>0</v>
      </c>
      <c r="BT56" s="25" t="s">
        <v>85</v>
      </c>
      <c r="BV56" s="25" t="s">
        <v>78</v>
      </c>
      <c r="BW56" s="25" t="s">
        <v>89</v>
      </c>
      <c r="BX56" s="25" t="s">
        <v>84</v>
      </c>
      <c r="CL56" s="25" t="s">
        <v>19</v>
      </c>
    </row>
    <row r="57" spans="1:91" s="3" customFormat="1" ht="16.5" customHeight="1" x14ac:dyDescent="0.2">
      <c r="A57" s="78" t="s">
        <v>86</v>
      </c>
      <c r="B57" s="44"/>
      <c r="C57" s="9"/>
      <c r="D57" s="9"/>
      <c r="E57" s="280" t="s">
        <v>90</v>
      </c>
      <c r="F57" s="280"/>
      <c r="G57" s="280"/>
      <c r="H57" s="280"/>
      <c r="I57" s="280"/>
      <c r="J57" s="9"/>
      <c r="K57" s="280" t="s">
        <v>91</v>
      </c>
      <c r="L57" s="280"/>
      <c r="M57" s="280"/>
      <c r="N57" s="280"/>
      <c r="O57" s="280"/>
      <c r="P57" s="280"/>
      <c r="Q57" s="280"/>
      <c r="R57" s="280"/>
      <c r="S57" s="280"/>
      <c r="T57" s="280"/>
      <c r="U57" s="280"/>
      <c r="V57" s="280"/>
      <c r="W57" s="280"/>
      <c r="X57" s="280"/>
      <c r="Y57" s="280"/>
      <c r="Z57" s="280"/>
      <c r="AA57" s="280"/>
      <c r="AB57" s="280"/>
      <c r="AC57" s="280"/>
      <c r="AD57" s="280"/>
      <c r="AE57" s="280"/>
      <c r="AF57" s="280"/>
      <c r="AG57" s="281">
        <f>'2-D.2.4.1 - Elektroinstal...'!J32</f>
        <v>0</v>
      </c>
      <c r="AH57" s="282"/>
      <c r="AI57" s="282"/>
      <c r="AJ57" s="282"/>
      <c r="AK57" s="282"/>
      <c r="AL57" s="282"/>
      <c r="AM57" s="282"/>
      <c r="AN57" s="281">
        <f>SUM(AG57,AT57)</f>
        <v>0</v>
      </c>
      <c r="AO57" s="282"/>
      <c r="AP57" s="282"/>
      <c r="AQ57" s="79" t="s">
        <v>88</v>
      </c>
      <c r="AR57" s="44"/>
      <c r="AS57" s="80">
        <v>0</v>
      </c>
      <c r="AT57" s="81">
        <f>ROUND(SUM(AV57:AW57),2)</f>
        <v>0</v>
      </c>
      <c r="AU57" s="82">
        <f>'2-D.2.4.1 - Elektroinstal...'!P94</f>
        <v>0</v>
      </c>
      <c r="AV57" s="81">
        <f>'2-D.2.4.1 - Elektroinstal...'!J35</f>
        <v>0</v>
      </c>
      <c r="AW57" s="81">
        <f>'2-D.2.4.1 - Elektroinstal...'!J36</f>
        <v>0</v>
      </c>
      <c r="AX57" s="81">
        <f>'2-D.2.4.1 - Elektroinstal...'!J37</f>
        <v>0</v>
      </c>
      <c r="AY57" s="81">
        <f>'2-D.2.4.1 - Elektroinstal...'!J38</f>
        <v>0</v>
      </c>
      <c r="AZ57" s="81">
        <f>'2-D.2.4.1 - Elektroinstal...'!F35</f>
        <v>0</v>
      </c>
      <c r="BA57" s="81">
        <f>'2-D.2.4.1 - Elektroinstal...'!F36</f>
        <v>0</v>
      </c>
      <c r="BB57" s="81">
        <f>'2-D.2.4.1 - Elektroinstal...'!F37</f>
        <v>0</v>
      </c>
      <c r="BC57" s="81">
        <f>'2-D.2.4.1 - Elektroinstal...'!F38</f>
        <v>0</v>
      </c>
      <c r="BD57" s="83">
        <f>'2-D.2.4.1 - Elektroinstal...'!F39</f>
        <v>0</v>
      </c>
      <c r="BT57" s="25" t="s">
        <v>85</v>
      </c>
      <c r="BV57" s="25" t="s">
        <v>78</v>
      </c>
      <c r="BW57" s="25" t="s">
        <v>92</v>
      </c>
      <c r="BX57" s="25" t="s">
        <v>84</v>
      </c>
      <c r="CL57" s="25" t="s">
        <v>19</v>
      </c>
    </row>
    <row r="58" spans="1:91" s="3" customFormat="1" ht="16.5" customHeight="1" x14ac:dyDescent="0.2">
      <c r="A58" s="78" t="s">
        <v>86</v>
      </c>
      <c r="B58" s="44"/>
      <c r="C58" s="9"/>
      <c r="D58" s="9"/>
      <c r="E58" s="280" t="s">
        <v>93</v>
      </c>
      <c r="F58" s="280"/>
      <c r="G58" s="280"/>
      <c r="H58" s="280"/>
      <c r="I58" s="280"/>
      <c r="J58" s="9"/>
      <c r="K58" s="280" t="s">
        <v>94</v>
      </c>
      <c r="L58" s="280"/>
      <c r="M58" s="280"/>
      <c r="N58" s="280"/>
      <c r="O58" s="280"/>
      <c r="P58" s="280"/>
      <c r="Q58" s="280"/>
      <c r="R58" s="280"/>
      <c r="S58" s="280"/>
      <c r="T58" s="280"/>
      <c r="U58" s="280"/>
      <c r="V58" s="280"/>
      <c r="W58" s="280"/>
      <c r="X58" s="280"/>
      <c r="Y58" s="280"/>
      <c r="Z58" s="280"/>
      <c r="AA58" s="280"/>
      <c r="AB58" s="280"/>
      <c r="AC58" s="280"/>
      <c r="AD58" s="280"/>
      <c r="AE58" s="280"/>
      <c r="AF58" s="280"/>
      <c r="AG58" s="281">
        <f>'2-VON - Vedlejší a ostatn...'!J32</f>
        <v>0</v>
      </c>
      <c r="AH58" s="282"/>
      <c r="AI58" s="282"/>
      <c r="AJ58" s="282"/>
      <c r="AK58" s="282"/>
      <c r="AL58" s="282"/>
      <c r="AM58" s="282"/>
      <c r="AN58" s="281">
        <f>SUM(AG58,AT58)</f>
        <v>0</v>
      </c>
      <c r="AO58" s="282"/>
      <c r="AP58" s="282"/>
      <c r="AQ58" s="79" t="s">
        <v>88</v>
      </c>
      <c r="AR58" s="44"/>
      <c r="AS58" s="84">
        <v>0</v>
      </c>
      <c r="AT58" s="85">
        <f>ROUND(SUM(AV58:AW58),2)</f>
        <v>0</v>
      </c>
      <c r="AU58" s="86" t="e">
        <f>'2-VON - Vedlejší a ostatn...'!P88</f>
        <v>#REF!</v>
      </c>
      <c r="AV58" s="85">
        <f>'2-VON - Vedlejší a ostatn...'!J35</f>
        <v>0</v>
      </c>
      <c r="AW58" s="85">
        <f>'2-VON - Vedlejší a ostatn...'!J36</f>
        <v>0</v>
      </c>
      <c r="AX58" s="85">
        <f>'2-VON - Vedlejší a ostatn...'!J37</f>
        <v>0</v>
      </c>
      <c r="AY58" s="85">
        <f>'2-VON - Vedlejší a ostatn...'!J38</f>
        <v>0</v>
      </c>
      <c r="AZ58" s="85">
        <f>'2-VON - Vedlejší a ostatn...'!F35</f>
        <v>0</v>
      </c>
      <c r="BA58" s="85">
        <f>'2-VON - Vedlejší a ostatn...'!F36</f>
        <v>0</v>
      </c>
      <c r="BB58" s="85">
        <f>'2-VON - Vedlejší a ostatn...'!F37</f>
        <v>0</v>
      </c>
      <c r="BC58" s="85">
        <f>'2-VON - Vedlejší a ostatn...'!F38</f>
        <v>0</v>
      </c>
      <c r="BD58" s="87">
        <f>'2-VON - Vedlejší a ostatn...'!F39</f>
        <v>0</v>
      </c>
      <c r="BT58" s="25" t="s">
        <v>85</v>
      </c>
      <c r="BV58" s="25" t="s">
        <v>78</v>
      </c>
      <c r="BW58" s="25" t="s">
        <v>95</v>
      </c>
      <c r="BX58" s="25" t="s">
        <v>84</v>
      </c>
      <c r="CL58" s="25" t="s">
        <v>19</v>
      </c>
    </row>
    <row r="59" spans="1:91" s="1" customFormat="1" ht="30" customHeight="1" x14ac:dyDescent="0.2">
      <c r="B59" s="32"/>
      <c r="AR59" s="32"/>
    </row>
    <row r="60" spans="1:91" s="1" customFormat="1" ht="6.9" customHeight="1" x14ac:dyDescent="0.2"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32"/>
    </row>
  </sheetData>
  <sheetProtection algorithmName="SHA-512" hashValue="ki+qdf+ltg4feEbQ/EXDvecP0XqawHRCXOWmsD4VJVzIf+OKyCiIYrxq6nwv4ut61frNZhnwC53VCXiRR3n9xQ==" saltValue="qi7H4/E/dvLtXNKNscnyBoFCpos2iLT6oA1I00lCqNYKvE7qOWFCEoWdyc3mSgqRo5T1e/qRXct4xQuwb2KrCQ==" spinCount="100000" sheet="1" objects="1" scenarios="1" formatColumns="0" formatRows="0"/>
  <mergeCells count="5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L45:AO45"/>
    <mergeCell ref="AM47:AN47"/>
    <mergeCell ref="AG54:AM54"/>
    <mergeCell ref="AN54:AP54"/>
    <mergeCell ref="AN56:AP56"/>
    <mergeCell ref="E56:I56"/>
    <mergeCell ref="K56:AF56"/>
    <mergeCell ref="AG56:AM56"/>
    <mergeCell ref="AG55:AM55"/>
    <mergeCell ref="AN55:AP55"/>
    <mergeCell ref="J55:AF55"/>
    <mergeCell ref="D55:H55"/>
    <mergeCell ref="E58:I58"/>
    <mergeCell ref="K58:AF58"/>
    <mergeCell ref="K57:AF57"/>
    <mergeCell ref="AN57:AP57"/>
    <mergeCell ref="E57:I57"/>
    <mergeCell ref="AG57:AM57"/>
    <mergeCell ref="AS49:AT51"/>
    <mergeCell ref="AM49:AP49"/>
    <mergeCell ref="AM50:AP50"/>
    <mergeCell ref="C52:G52"/>
    <mergeCell ref="AG52:AM52"/>
    <mergeCell ref="AN52:AP52"/>
    <mergeCell ref="I52:AF52"/>
  </mergeCells>
  <hyperlinks>
    <hyperlink ref="A56" location="'2-D.2.1 - Dieselgenerátor'!C2" display="/" xr:uid="{00000000-0004-0000-0000-000000000000}"/>
    <hyperlink ref="A57" location="'2-D.2.4.1 - Elektroinstal...'!C2" display="/" xr:uid="{00000000-0004-0000-0000-000001000000}"/>
    <hyperlink ref="A58" location="'2-VON - Vedlejší a ostatn...'!C2" display="/" xr:uid="{00000000-0004-0000-0000-000002000000}"/>
  </hyperlinks>
  <pageMargins left="0.39374999999999999" right="0.39374999999999999" top="0.39374999999999999" bottom="0.39374999999999999" header="0" footer="0"/>
  <pageSetup paperSize="9" scale="99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9"/>
  <sheetViews>
    <sheetView showGridLines="0" tabSelected="1" zoomScaleNormal="10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89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" customHeight="1" x14ac:dyDescent="0.2">
      <c r="B4" s="20"/>
      <c r="D4" s="21" t="s">
        <v>96</v>
      </c>
      <c r="L4" s="20"/>
      <c r="M4" s="88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12" t="str">
        <f>'Rekapitulace stavby'!K6</f>
        <v>Archiv městské části Praha 5, Štefánikova 17, 150 00 Praha 5</v>
      </c>
      <c r="F7" s="313"/>
      <c r="G7" s="313"/>
      <c r="H7" s="313"/>
      <c r="L7" s="20"/>
    </row>
    <row r="8" spans="2:46" ht="12" customHeight="1" x14ac:dyDescent="0.2">
      <c r="B8" s="20"/>
      <c r="D8" s="27" t="s">
        <v>97</v>
      </c>
      <c r="L8" s="20"/>
    </row>
    <row r="9" spans="2:46" s="1" customFormat="1" ht="16.5" customHeight="1" x14ac:dyDescent="0.2">
      <c r="B9" s="32"/>
      <c r="E9" s="312" t="s">
        <v>98</v>
      </c>
      <c r="F9" s="311"/>
      <c r="G9" s="311"/>
      <c r="H9" s="311"/>
      <c r="L9" s="32"/>
    </row>
    <row r="10" spans="2:46" s="1" customFormat="1" ht="12" customHeight="1" x14ac:dyDescent="0.2">
      <c r="B10" s="32"/>
      <c r="D10" s="27" t="s">
        <v>99</v>
      </c>
      <c r="L10" s="32"/>
    </row>
    <row r="11" spans="2:46" s="1" customFormat="1" ht="16.5" customHeight="1" x14ac:dyDescent="0.2">
      <c r="B11" s="32"/>
      <c r="E11" s="290" t="s">
        <v>100</v>
      </c>
      <c r="F11" s="311"/>
      <c r="G11" s="311"/>
      <c r="H11" s="311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8" t="str">
        <f>'Rekapitulace stavby'!AN8</f>
        <v>Vyplň údaj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4" t="str">
        <f>'Rekapitulace stavby'!E14</f>
        <v>Vyplň údaj</v>
      </c>
      <c r="F20" s="306"/>
      <c r="G20" s="306"/>
      <c r="H20" s="306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 x14ac:dyDescent="0.2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25</v>
      </c>
      <c r="J25" s="25" t="s">
        <v>38</v>
      </c>
      <c r="L25" s="32"/>
    </row>
    <row r="26" spans="2:12" s="1" customFormat="1" ht="18" customHeight="1" x14ac:dyDescent="0.2">
      <c r="B26" s="32"/>
      <c r="E26" s="25" t="s">
        <v>39</v>
      </c>
      <c r="I26" s="27" t="s">
        <v>28</v>
      </c>
      <c r="J26" s="25" t="s">
        <v>19</v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40</v>
      </c>
      <c r="L28" s="32"/>
    </row>
    <row r="29" spans="2:12" s="7" customFormat="1" ht="16.5" customHeight="1" x14ac:dyDescent="0.2">
      <c r="B29" s="89"/>
      <c r="E29" s="310" t="s">
        <v>19</v>
      </c>
      <c r="F29" s="310"/>
      <c r="G29" s="310"/>
      <c r="H29" s="310"/>
      <c r="L29" s="89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49"/>
      <c r="E31" s="49"/>
      <c r="F31" s="49"/>
      <c r="G31" s="49"/>
      <c r="H31" s="49"/>
      <c r="I31" s="49"/>
      <c r="J31" s="49"/>
      <c r="K31" s="49"/>
      <c r="L31" s="32"/>
    </row>
    <row r="32" spans="2:12" s="1" customFormat="1" ht="25.35" customHeight="1" x14ac:dyDescent="0.2">
      <c r="B32" s="32"/>
      <c r="D32" s="90" t="s">
        <v>42</v>
      </c>
      <c r="J32" s="61">
        <f>ROUND(J93, 2)</f>
        <v>0</v>
      </c>
      <c r="L32" s="32"/>
    </row>
    <row r="33" spans="2:12" s="1" customFormat="1" ht="6.9" customHeight="1" x14ac:dyDescent="0.2">
      <c r="B33" s="32"/>
      <c r="D33" s="49"/>
      <c r="E33" s="49"/>
      <c r="F33" s="49"/>
      <c r="G33" s="49"/>
      <c r="H33" s="49"/>
      <c r="I33" s="49"/>
      <c r="J33" s="49"/>
      <c r="K33" s="49"/>
      <c r="L33" s="32"/>
    </row>
    <row r="34" spans="2:12" s="1" customFormat="1" ht="14.4" customHeight="1" x14ac:dyDescent="0.2">
      <c r="B34" s="32"/>
      <c r="F34" s="91" t="s">
        <v>44</v>
      </c>
      <c r="I34" s="91" t="s">
        <v>43</v>
      </c>
      <c r="J34" s="91" t="s">
        <v>45</v>
      </c>
      <c r="L34" s="32"/>
    </row>
    <row r="35" spans="2:12" s="1" customFormat="1" ht="14.4" customHeight="1" x14ac:dyDescent="0.2">
      <c r="B35" s="32"/>
      <c r="D35" s="92" t="s">
        <v>46</v>
      </c>
      <c r="E35" s="27" t="s">
        <v>47</v>
      </c>
      <c r="F35" s="81">
        <f>ROUND((SUM(BE93:BE168)),  2)</f>
        <v>0</v>
      </c>
      <c r="I35" s="93">
        <v>0.21</v>
      </c>
      <c r="J35" s="81">
        <f>ROUND(((SUM(BE93:BE168))*I35),  2)</f>
        <v>0</v>
      </c>
      <c r="L35" s="32"/>
    </row>
    <row r="36" spans="2:12" s="1" customFormat="1" ht="14.4" customHeight="1" x14ac:dyDescent="0.2">
      <c r="B36" s="32"/>
      <c r="E36" s="27" t="s">
        <v>48</v>
      </c>
      <c r="F36" s="81">
        <f>ROUND((SUM(BF93:BF168)),  2)</f>
        <v>0</v>
      </c>
      <c r="I36" s="93">
        <v>0.15</v>
      </c>
      <c r="J36" s="81">
        <f>ROUND(((SUM(BF93:BF168))*I36),  2)</f>
        <v>0</v>
      </c>
      <c r="L36" s="32"/>
    </row>
    <row r="37" spans="2:12" s="1" customFormat="1" ht="14.4" hidden="1" customHeight="1" x14ac:dyDescent="0.2">
      <c r="B37" s="32"/>
      <c r="E37" s="27" t="s">
        <v>49</v>
      </c>
      <c r="F37" s="81">
        <f>ROUND((SUM(BG93:BG168)),  2)</f>
        <v>0</v>
      </c>
      <c r="I37" s="93">
        <v>0.21</v>
      </c>
      <c r="J37" s="81">
        <f>0</f>
        <v>0</v>
      </c>
      <c r="L37" s="32"/>
    </row>
    <row r="38" spans="2:12" s="1" customFormat="1" ht="14.4" hidden="1" customHeight="1" x14ac:dyDescent="0.2">
      <c r="B38" s="32"/>
      <c r="E38" s="27" t="s">
        <v>50</v>
      </c>
      <c r="F38" s="81">
        <f>ROUND((SUM(BH93:BH168)),  2)</f>
        <v>0</v>
      </c>
      <c r="I38" s="93">
        <v>0.15</v>
      </c>
      <c r="J38" s="81">
        <f>0</f>
        <v>0</v>
      </c>
      <c r="L38" s="32"/>
    </row>
    <row r="39" spans="2:12" s="1" customFormat="1" ht="14.4" hidden="1" customHeight="1" x14ac:dyDescent="0.2">
      <c r="B39" s="32"/>
      <c r="E39" s="27" t="s">
        <v>51</v>
      </c>
      <c r="F39" s="81">
        <f>ROUND((SUM(BI93:BI168)),  2)</f>
        <v>0</v>
      </c>
      <c r="I39" s="93">
        <v>0</v>
      </c>
      <c r="J39" s="81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4"/>
      <c r="D41" s="95" t="s">
        <v>52</v>
      </c>
      <c r="E41" s="52"/>
      <c r="F41" s="52"/>
      <c r="G41" s="96" t="s">
        <v>53</v>
      </c>
      <c r="H41" s="97" t="s">
        <v>54</v>
      </c>
      <c r="I41" s="52"/>
      <c r="J41" s="98">
        <f>SUM(J32:J39)</f>
        <v>0</v>
      </c>
      <c r="K41" s="99"/>
      <c r="L41" s="32"/>
    </row>
    <row r="42" spans="2:12" s="1" customFormat="1" ht="14.4" customHeight="1" x14ac:dyDescent="0.2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2"/>
    </row>
    <row r="46" spans="2:12" s="1" customFormat="1" ht="6.9" customHeight="1" x14ac:dyDescent="0.2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2"/>
    </row>
    <row r="47" spans="2:12" s="1" customFormat="1" ht="24.9" customHeight="1" x14ac:dyDescent="0.2">
      <c r="B47" s="32"/>
      <c r="C47" s="21" t="s">
        <v>101</v>
      </c>
      <c r="L47" s="32"/>
    </row>
    <row r="48" spans="2:12" s="1" customFormat="1" ht="6.9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12" t="str">
        <f>E7</f>
        <v>Archiv městské části Praha 5, Štefánikova 17, 150 00 Praha 5</v>
      </c>
      <c r="F50" s="313"/>
      <c r="G50" s="313"/>
      <c r="H50" s="313"/>
      <c r="L50" s="32"/>
    </row>
    <row r="51" spans="2:47" ht="12" customHeight="1" x14ac:dyDescent="0.2">
      <c r="B51" s="20"/>
      <c r="C51" s="27" t="s">
        <v>97</v>
      </c>
      <c r="L51" s="20"/>
    </row>
    <row r="52" spans="2:47" s="1" customFormat="1" ht="16.5" customHeight="1" x14ac:dyDescent="0.2">
      <c r="B52" s="32"/>
      <c r="E52" s="312" t="s">
        <v>98</v>
      </c>
      <c r="F52" s="311"/>
      <c r="G52" s="311"/>
      <c r="H52" s="311"/>
      <c r="L52" s="32"/>
    </row>
    <row r="53" spans="2:47" s="1" customFormat="1" ht="12" customHeight="1" x14ac:dyDescent="0.2">
      <c r="B53" s="32"/>
      <c r="C53" s="27" t="s">
        <v>99</v>
      </c>
      <c r="L53" s="32"/>
    </row>
    <row r="54" spans="2:47" s="1" customFormat="1" ht="16.5" customHeight="1" x14ac:dyDescent="0.2">
      <c r="B54" s="32"/>
      <c r="E54" s="290" t="str">
        <f>E11</f>
        <v>2-D.2.1 - Dieselgenerátor</v>
      </c>
      <c r="F54" s="311"/>
      <c r="G54" s="311"/>
      <c r="H54" s="311"/>
      <c r="L54" s="32"/>
    </row>
    <row r="55" spans="2:47" s="1" customFormat="1" ht="6.9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Praha</v>
      </c>
      <c r="I56" s="27" t="s">
        <v>23</v>
      </c>
      <c r="J56" s="48" t="str">
        <f>IF(J14="","",J14)</f>
        <v>Vyplň údaj</v>
      </c>
      <c r="L56" s="32"/>
    </row>
    <row r="57" spans="2:47" s="1" customFormat="1" ht="6.9" customHeight="1" x14ac:dyDescent="0.2">
      <c r="B57" s="32"/>
      <c r="L57" s="32"/>
    </row>
    <row r="58" spans="2:47" s="1" customFormat="1" ht="52.8" x14ac:dyDescent="0.2">
      <c r="B58" s="32"/>
      <c r="C58" s="27" t="s">
        <v>24</v>
      </c>
      <c r="F58" s="25" t="str">
        <f>E17</f>
        <v>MČ Praha 5, náměstí 14. října 1381/4,15022 Praha 5</v>
      </c>
      <c r="I58" s="27" t="s">
        <v>32</v>
      </c>
      <c r="J58" s="30" t="str">
        <f>E23</f>
        <v>kcarch s.r.o,Thámova 221/7,186 00 Praha 8 - Karlín</v>
      </c>
      <c r="L58" s="32"/>
    </row>
    <row r="59" spans="2:47" s="1" customFormat="1" ht="25.65" customHeight="1" x14ac:dyDescent="0.2">
      <c r="B59" s="32"/>
      <c r="C59" s="27" t="s">
        <v>30</v>
      </c>
      <c r="F59" s="25" t="str">
        <f>IF(E20="","",E20)</f>
        <v>Vyplň údaj</v>
      </c>
      <c r="I59" s="27" t="s">
        <v>37</v>
      </c>
      <c r="J59" s="30" t="str">
        <f>E26</f>
        <v>Petr Krčál, Dukelská 973, 564 01 Žamberk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100" t="s">
        <v>102</v>
      </c>
      <c r="D61" s="94"/>
      <c r="E61" s="94"/>
      <c r="F61" s="94"/>
      <c r="G61" s="94"/>
      <c r="H61" s="94"/>
      <c r="I61" s="94"/>
      <c r="J61" s="101" t="s">
        <v>103</v>
      </c>
      <c r="K61" s="94"/>
      <c r="L61" s="32"/>
    </row>
    <row r="62" spans="2:47" s="1" customFormat="1" ht="10.35" customHeight="1" x14ac:dyDescent="0.2">
      <c r="B62" s="32"/>
      <c r="L62" s="32"/>
    </row>
    <row r="63" spans="2:47" s="1" customFormat="1" ht="22.95" customHeight="1" x14ac:dyDescent="0.2">
      <c r="B63" s="32"/>
      <c r="C63" s="102" t="s">
        <v>74</v>
      </c>
      <c r="J63" s="61">
        <f>J93</f>
        <v>0</v>
      </c>
      <c r="L63" s="32"/>
      <c r="AU63" s="17" t="s">
        <v>104</v>
      </c>
    </row>
    <row r="64" spans="2:47" s="8" customFormat="1" ht="24.9" customHeight="1" x14ac:dyDescent="0.2">
      <c r="B64" s="103"/>
      <c r="D64" s="104" t="s">
        <v>105</v>
      </c>
      <c r="E64" s="105"/>
      <c r="F64" s="105"/>
      <c r="G64" s="105"/>
      <c r="H64" s="105"/>
      <c r="I64" s="105"/>
      <c r="J64" s="106">
        <f>J94</f>
        <v>0</v>
      </c>
      <c r="L64" s="103"/>
    </row>
    <row r="65" spans="2:12" s="9" customFormat="1" ht="19.95" customHeight="1" x14ac:dyDescent="0.2">
      <c r="B65" s="107"/>
      <c r="D65" s="108" t="s">
        <v>106</v>
      </c>
      <c r="E65" s="109"/>
      <c r="F65" s="109"/>
      <c r="G65" s="109"/>
      <c r="H65" s="109"/>
      <c r="I65" s="109"/>
      <c r="J65" s="110">
        <f>J95</f>
        <v>0</v>
      </c>
      <c r="L65" s="107"/>
    </row>
    <row r="66" spans="2:12" s="9" customFormat="1" ht="19.95" customHeight="1" x14ac:dyDescent="0.2">
      <c r="B66" s="107"/>
      <c r="D66" s="108" t="s">
        <v>107</v>
      </c>
      <c r="E66" s="109"/>
      <c r="F66" s="109"/>
      <c r="G66" s="109"/>
      <c r="H66" s="109"/>
      <c r="I66" s="109"/>
      <c r="J66" s="110">
        <f>J123</f>
        <v>0</v>
      </c>
      <c r="L66" s="107"/>
    </row>
    <row r="67" spans="2:12" s="9" customFormat="1" ht="19.95" customHeight="1" x14ac:dyDescent="0.2">
      <c r="B67" s="107"/>
      <c r="D67" s="108" t="s">
        <v>108</v>
      </c>
      <c r="E67" s="109"/>
      <c r="F67" s="109"/>
      <c r="G67" s="109"/>
      <c r="H67" s="109"/>
      <c r="I67" s="109"/>
      <c r="J67" s="110">
        <f>J144</f>
        <v>0</v>
      </c>
      <c r="L67" s="107"/>
    </row>
    <row r="68" spans="2:12" s="9" customFormat="1" ht="19.95" customHeight="1" x14ac:dyDescent="0.2">
      <c r="B68" s="107"/>
      <c r="D68" s="108" t="s">
        <v>109</v>
      </c>
      <c r="E68" s="109"/>
      <c r="F68" s="109"/>
      <c r="G68" s="109"/>
      <c r="H68" s="109"/>
      <c r="I68" s="109"/>
      <c r="J68" s="110">
        <f>J152</f>
        <v>0</v>
      </c>
      <c r="L68" s="107"/>
    </row>
    <row r="69" spans="2:12" s="9" customFormat="1" ht="19.95" customHeight="1" x14ac:dyDescent="0.2">
      <c r="B69" s="107"/>
      <c r="D69" s="108" t="s">
        <v>110</v>
      </c>
      <c r="E69" s="109"/>
      <c r="F69" s="109"/>
      <c r="G69" s="109"/>
      <c r="H69" s="109"/>
      <c r="I69" s="109"/>
      <c r="J69" s="110">
        <f>J155</f>
        <v>0</v>
      </c>
      <c r="L69" s="107"/>
    </row>
    <row r="70" spans="2:12" s="9" customFormat="1" ht="19.95" customHeight="1" x14ac:dyDescent="0.2">
      <c r="B70" s="107"/>
      <c r="D70" s="108" t="s">
        <v>111</v>
      </c>
      <c r="E70" s="109"/>
      <c r="F70" s="109"/>
      <c r="G70" s="109"/>
      <c r="H70" s="109"/>
      <c r="I70" s="109"/>
      <c r="J70" s="110">
        <f>J158</f>
        <v>0</v>
      </c>
      <c r="L70" s="107"/>
    </row>
    <row r="71" spans="2:12" s="8" customFormat="1" ht="24.9" customHeight="1" x14ac:dyDescent="0.2">
      <c r="B71" s="103"/>
      <c r="D71" s="104" t="s">
        <v>112</v>
      </c>
      <c r="E71" s="105"/>
      <c r="F71" s="105"/>
      <c r="G71" s="105"/>
      <c r="H71" s="105"/>
      <c r="I71" s="105"/>
      <c r="J71" s="106">
        <f>J161</f>
        <v>0</v>
      </c>
      <c r="L71" s="103"/>
    </row>
    <row r="72" spans="2:12" s="1" customFormat="1" ht="21.75" customHeight="1" x14ac:dyDescent="0.2">
      <c r="B72" s="32"/>
      <c r="L72" s="32"/>
    </row>
    <row r="73" spans="2:12" s="1" customFormat="1" ht="6.9" customHeight="1" x14ac:dyDescent="0.2"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32"/>
    </row>
    <row r="77" spans="2:12" s="1" customFormat="1" ht="6.9" customHeight="1" x14ac:dyDescent="0.2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2"/>
    </row>
    <row r="78" spans="2:12" s="1" customFormat="1" ht="24.9" customHeight="1" x14ac:dyDescent="0.2">
      <c r="B78" s="32"/>
      <c r="C78" s="21" t="s">
        <v>113</v>
      </c>
      <c r="L78" s="32"/>
    </row>
    <row r="79" spans="2:12" s="1" customFormat="1" ht="6.9" customHeight="1" x14ac:dyDescent="0.2">
      <c r="B79" s="32"/>
      <c r="L79" s="32"/>
    </row>
    <row r="80" spans="2:12" s="1" customFormat="1" ht="12" customHeight="1" x14ac:dyDescent="0.2">
      <c r="B80" s="32"/>
      <c r="C80" s="27" t="s">
        <v>16</v>
      </c>
      <c r="L80" s="32"/>
    </row>
    <row r="81" spans="2:65" s="1" customFormat="1" ht="16.5" customHeight="1" x14ac:dyDescent="0.2">
      <c r="B81" s="32"/>
      <c r="E81" s="312" t="str">
        <f>E7</f>
        <v>Archiv městské části Praha 5, Štefánikova 17, 150 00 Praha 5</v>
      </c>
      <c r="F81" s="313"/>
      <c r="G81" s="313"/>
      <c r="H81" s="313"/>
      <c r="L81" s="32"/>
    </row>
    <row r="82" spans="2:65" ht="12" customHeight="1" x14ac:dyDescent="0.2">
      <c r="B82" s="20"/>
      <c r="C82" s="27" t="s">
        <v>97</v>
      </c>
      <c r="L82" s="20"/>
    </row>
    <row r="83" spans="2:65" s="1" customFormat="1" ht="16.5" customHeight="1" x14ac:dyDescent="0.2">
      <c r="B83" s="32"/>
      <c r="E83" s="312" t="s">
        <v>98</v>
      </c>
      <c r="F83" s="311"/>
      <c r="G83" s="311"/>
      <c r="H83" s="311"/>
      <c r="L83" s="32"/>
    </row>
    <row r="84" spans="2:65" s="1" customFormat="1" ht="12" customHeight="1" x14ac:dyDescent="0.2">
      <c r="B84" s="32"/>
      <c r="C84" s="27" t="s">
        <v>99</v>
      </c>
      <c r="L84" s="32"/>
    </row>
    <row r="85" spans="2:65" s="1" customFormat="1" ht="16.5" customHeight="1" x14ac:dyDescent="0.2">
      <c r="B85" s="32"/>
      <c r="E85" s="290" t="str">
        <f>E11</f>
        <v>2-D.2.1 - Dieselgenerátor</v>
      </c>
      <c r="F85" s="311"/>
      <c r="G85" s="311"/>
      <c r="H85" s="311"/>
      <c r="L85" s="32"/>
    </row>
    <row r="86" spans="2:65" s="1" customFormat="1" ht="6.9" customHeight="1" x14ac:dyDescent="0.2">
      <c r="B86" s="32"/>
      <c r="L86" s="32"/>
    </row>
    <row r="87" spans="2:65" s="1" customFormat="1" ht="12" customHeight="1" x14ac:dyDescent="0.2">
      <c r="B87" s="32"/>
      <c r="C87" s="27" t="s">
        <v>21</v>
      </c>
      <c r="F87" s="25" t="str">
        <f>F14</f>
        <v>Praha</v>
      </c>
      <c r="I87" s="27" t="s">
        <v>23</v>
      </c>
      <c r="J87" s="48" t="str">
        <f>IF(J14="","",J14)</f>
        <v>Vyplň údaj</v>
      </c>
      <c r="L87" s="32"/>
    </row>
    <row r="88" spans="2:65" s="1" customFormat="1" ht="6.9" customHeight="1" x14ac:dyDescent="0.2">
      <c r="B88" s="32"/>
      <c r="L88" s="32"/>
    </row>
    <row r="89" spans="2:65" s="1" customFormat="1" ht="52.8" x14ac:dyDescent="0.2">
      <c r="B89" s="32"/>
      <c r="C89" s="27" t="s">
        <v>24</v>
      </c>
      <c r="F89" s="25" t="str">
        <f>E17</f>
        <v>MČ Praha 5, náměstí 14. října 1381/4,15022 Praha 5</v>
      </c>
      <c r="I89" s="27" t="s">
        <v>32</v>
      </c>
      <c r="J89" s="30" t="str">
        <f>E23</f>
        <v>kcarch s.r.o,Thámova 221/7,186 00 Praha 8 - Karlín</v>
      </c>
      <c r="L89" s="32"/>
    </row>
    <row r="90" spans="2:65" s="1" customFormat="1" ht="25.65" customHeight="1" x14ac:dyDescent="0.2">
      <c r="B90" s="32"/>
      <c r="C90" s="27" t="s">
        <v>30</v>
      </c>
      <c r="F90" s="25" t="str">
        <f>IF(E20="","",E20)</f>
        <v>Vyplň údaj</v>
      </c>
      <c r="I90" s="27" t="s">
        <v>37</v>
      </c>
      <c r="J90" s="30" t="str">
        <f>E26</f>
        <v>Petr Krčál, Dukelská 973, 564 01 Žamberk</v>
      </c>
      <c r="L90" s="32"/>
    </row>
    <row r="91" spans="2:65" s="1" customFormat="1" ht="10.35" customHeight="1" x14ac:dyDescent="0.2">
      <c r="B91" s="32"/>
      <c r="L91" s="32"/>
    </row>
    <row r="92" spans="2:65" s="10" customFormat="1" ht="29.25" customHeight="1" x14ac:dyDescent="0.2">
      <c r="B92" s="111"/>
      <c r="C92" s="112" t="s">
        <v>114</v>
      </c>
      <c r="D92" s="113" t="s">
        <v>61</v>
      </c>
      <c r="E92" s="113" t="s">
        <v>57</v>
      </c>
      <c r="F92" s="113" t="s">
        <v>58</v>
      </c>
      <c r="G92" s="113" t="s">
        <v>115</v>
      </c>
      <c r="H92" s="113" t="s">
        <v>116</v>
      </c>
      <c r="I92" s="113" t="s">
        <v>117</v>
      </c>
      <c r="J92" s="113" t="s">
        <v>103</v>
      </c>
      <c r="K92" s="114" t="s">
        <v>118</v>
      </c>
      <c r="L92" s="111"/>
      <c r="M92" s="54" t="s">
        <v>19</v>
      </c>
      <c r="N92" s="55" t="s">
        <v>46</v>
      </c>
      <c r="O92" s="55" t="s">
        <v>119</v>
      </c>
      <c r="P92" s="55" t="s">
        <v>120</v>
      </c>
      <c r="Q92" s="55" t="s">
        <v>121</v>
      </c>
      <c r="R92" s="55" t="s">
        <v>122</v>
      </c>
      <c r="S92" s="55" t="s">
        <v>123</v>
      </c>
      <c r="T92" s="56" t="s">
        <v>124</v>
      </c>
    </row>
    <row r="93" spans="2:65" s="1" customFormat="1" ht="22.95" customHeight="1" x14ac:dyDescent="0.3">
      <c r="B93" s="32"/>
      <c r="C93" s="59" t="s">
        <v>125</v>
      </c>
      <c r="J93" s="115">
        <f>BK93</f>
        <v>0</v>
      </c>
      <c r="L93" s="32"/>
      <c r="M93" s="57"/>
      <c r="N93" s="49"/>
      <c r="O93" s="49"/>
      <c r="P93" s="116">
        <f>P94+P161</f>
        <v>0</v>
      </c>
      <c r="Q93" s="49"/>
      <c r="R93" s="116">
        <f>R94+R161</f>
        <v>5.9130955000000007</v>
      </c>
      <c r="S93" s="49"/>
      <c r="T93" s="117">
        <f>T94+T161</f>
        <v>4.5760000000000005</v>
      </c>
      <c r="AT93" s="17" t="s">
        <v>75</v>
      </c>
      <c r="AU93" s="17" t="s">
        <v>104</v>
      </c>
      <c r="BK93" s="118">
        <f>BK94+BK161</f>
        <v>0</v>
      </c>
    </row>
    <row r="94" spans="2:65" s="11" customFormat="1" ht="25.95" customHeight="1" x14ac:dyDescent="0.25">
      <c r="B94" s="119"/>
      <c r="D94" s="120" t="s">
        <v>75</v>
      </c>
      <c r="E94" s="121" t="s">
        <v>126</v>
      </c>
      <c r="F94" s="121" t="s">
        <v>127</v>
      </c>
      <c r="I94" s="122"/>
      <c r="J94" s="123">
        <f>BK94</f>
        <v>0</v>
      </c>
      <c r="L94" s="119"/>
      <c r="M94" s="124"/>
      <c r="P94" s="125">
        <f>P95+P123+P144+P152+P155+P158</f>
        <v>0</v>
      </c>
      <c r="R94" s="125">
        <f>R95+R123+R144+R152+R155+R158</f>
        <v>5.9130955000000007</v>
      </c>
      <c r="T94" s="126">
        <f>T95+T123+T144+T152+T155+T158</f>
        <v>4.5760000000000005</v>
      </c>
      <c r="AR94" s="120" t="s">
        <v>83</v>
      </c>
      <c r="AT94" s="127" t="s">
        <v>75</v>
      </c>
      <c r="AU94" s="127" t="s">
        <v>76</v>
      </c>
      <c r="AY94" s="120" t="s">
        <v>128</v>
      </c>
      <c r="BK94" s="128">
        <f>BK95+BK123+BK144+BK152+BK155+BK158</f>
        <v>0</v>
      </c>
    </row>
    <row r="95" spans="2:65" s="11" customFormat="1" ht="22.95" customHeight="1" x14ac:dyDescent="0.25">
      <c r="B95" s="119"/>
      <c r="D95" s="120" t="s">
        <v>75</v>
      </c>
      <c r="E95" s="129" t="s">
        <v>83</v>
      </c>
      <c r="F95" s="129" t="s">
        <v>129</v>
      </c>
      <c r="I95" s="122"/>
      <c r="J95" s="130">
        <f>BK95</f>
        <v>0</v>
      </c>
      <c r="L95" s="119"/>
      <c r="M95" s="124"/>
      <c r="P95" s="125">
        <f>SUM(P96:P122)</f>
        <v>0</v>
      </c>
      <c r="R95" s="125">
        <f>SUM(R96:R122)</f>
        <v>0</v>
      </c>
      <c r="T95" s="126">
        <f>SUM(T96:T122)</f>
        <v>4.5760000000000005</v>
      </c>
      <c r="AR95" s="120" t="s">
        <v>83</v>
      </c>
      <c r="AT95" s="127" t="s">
        <v>75</v>
      </c>
      <c r="AU95" s="127" t="s">
        <v>83</v>
      </c>
      <c r="AY95" s="120" t="s">
        <v>128</v>
      </c>
      <c r="BK95" s="128">
        <f>SUM(BK96:BK122)</f>
        <v>0</v>
      </c>
    </row>
    <row r="96" spans="2:65" s="1" customFormat="1" ht="37.950000000000003" customHeight="1" x14ac:dyDescent="0.2">
      <c r="B96" s="32"/>
      <c r="C96" s="131" t="s">
        <v>83</v>
      </c>
      <c r="D96" s="131" t="s">
        <v>130</v>
      </c>
      <c r="E96" s="132" t="s">
        <v>131</v>
      </c>
      <c r="F96" s="133" t="s">
        <v>132</v>
      </c>
      <c r="G96" s="134" t="s">
        <v>133</v>
      </c>
      <c r="H96" s="135">
        <v>17.600000000000001</v>
      </c>
      <c r="I96" s="136"/>
      <c r="J96" s="137">
        <f>ROUND(I96*H96,2)</f>
        <v>0</v>
      </c>
      <c r="K96" s="133" t="s">
        <v>134</v>
      </c>
      <c r="L96" s="32"/>
      <c r="M96" s="138" t="s">
        <v>19</v>
      </c>
      <c r="N96" s="139" t="s">
        <v>47</v>
      </c>
      <c r="P96" s="140">
        <f>O96*H96</f>
        <v>0</v>
      </c>
      <c r="Q96" s="140">
        <v>0</v>
      </c>
      <c r="R96" s="140">
        <f>Q96*H96</f>
        <v>0</v>
      </c>
      <c r="S96" s="140">
        <v>0.26</v>
      </c>
      <c r="T96" s="141">
        <f>S96*H96</f>
        <v>4.5760000000000005</v>
      </c>
      <c r="AR96" s="142" t="s">
        <v>135</v>
      </c>
      <c r="AT96" s="142" t="s">
        <v>130</v>
      </c>
      <c r="AU96" s="142" t="s">
        <v>85</v>
      </c>
      <c r="AY96" s="17" t="s">
        <v>128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7" t="s">
        <v>83</v>
      </c>
      <c r="BK96" s="143">
        <f>ROUND(I96*H96,2)</f>
        <v>0</v>
      </c>
      <c r="BL96" s="17" t="s">
        <v>135</v>
      </c>
      <c r="BM96" s="142" t="s">
        <v>136</v>
      </c>
    </row>
    <row r="97" spans="2:65" s="1" customFormat="1" x14ac:dyDescent="0.2">
      <c r="B97" s="32"/>
      <c r="D97" s="144" t="s">
        <v>137</v>
      </c>
      <c r="F97" s="145" t="s">
        <v>138</v>
      </c>
      <c r="I97" s="146"/>
      <c r="L97" s="32"/>
      <c r="M97" s="147"/>
      <c r="T97" s="51"/>
      <c r="AT97" s="17" t="s">
        <v>137</v>
      </c>
      <c r="AU97" s="17" t="s">
        <v>85</v>
      </c>
    </row>
    <row r="98" spans="2:65" s="1" customFormat="1" ht="16.5" customHeight="1" x14ac:dyDescent="0.2">
      <c r="B98" s="32"/>
      <c r="C98" s="131" t="s">
        <v>85</v>
      </c>
      <c r="D98" s="131" t="s">
        <v>130</v>
      </c>
      <c r="E98" s="132" t="s">
        <v>139</v>
      </c>
      <c r="F98" s="133" t="s">
        <v>140</v>
      </c>
      <c r="G98" s="134" t="s">
        <v>133</v>
      </c>
      <c r="H98" s="135">
        <v>4.5</v>
      </c>
      <c r="I98" s="136"/>
      <c r="J98" s="137">
        <f>ROUND(I98*H98,2)</f>
        <v>0</v>
      </c>
      <c r="K98" s="133" t="s">
        <v>134</v>
      </c>
      <c r="L98" s="32"/>
      <c r="M98" s="138" t="s">
        <v>19</v>
      </c>
      <c r="N98" s="139" t="s">
        <v>47</v>
      </c>
      <c r="P98" s="140">
        <f>O98*H98</f>
        <v>0</v>
      </c>
      <c r="Q98" s="140">
        <v>0</v>
      </c>
      <c r="R98" s="140">
        <f>Q98*H98</f>
        <v>0</v>
      </c>
      <c r="S98" s="140">
        <v>0</v>
      </c>
      <c r="T98" s="141">
        <f>S98*H98</f>
        <v>0</v>
      </c>
      <c r="AR98" s="142" t="s">
        <v>135</v>
      </c>
      <c r="AT98" s="142" t="s">
        <v>130</v>
      </c>
      <c r="AU98" s="142" t="s">
        <v>85</v>
      </c>
      <c r="AY98" s="17" t="s">
        <v>128</v>
      </c>
      <c r="BE98" s="143">
        <f>IF(N98="základní",J98,0)</f>
        <v>0</v>
      </c>
      <c r="BF98" s="143">
        <f>IF(N98="snížená",J98,0)</f>
        <v>0</v>
      </c>
      <c r="BG98" s="143">
        <f>IF(N98="zákl. přenesená",J98,0)</f>
        <v>0</v>
      </c>
      <c r="BH98" s="143">
        <f>IF(N98="sníž. přenesená",J98,0)</f>
        <v>0</v>
      </c>
      <c r="BI98" s="143">
        <f>IF(N98="nulová",J98,0)</f>
        <v>0</v>
      </c>
      <c r="BJ98" s="17" t="s">
        <v>83</v>
      </c>
      <c r="BK98" s="143">
        <f>ROUND(I98*H98,2)</f>
        <v>0</v>
      </c>
      <c r="BL98" s="17" t="s">
        <v>135</v>
      </c>
      <c r="BM98" s="142" t="s">
        <v>141</v>
      </c>
    </row>
    <row r="99" spans="2:65" s="1" customFormat="1" x14ac:dyDescent="0.2">
      <c r="B99" s="32"/>
      <c r="D99" s="144" t="s">
        <v>137</v>
      </c>
      <c r="F99" s="145" t="s">
        <v>142</v>
      </c>
      <c r="I99" s="146"/>
      <c r="L99" s="32"/>
      <c r="M99" s="147"/>
      <c r="T99" s="51"/>
      <c r="AT99" s="17" t="s">
        <v>137</v>
      </c>
      <c r="AU99" s="17" t="s">
        <v>85</v>
      </c>
    </row>
    <row r="100" spans="2:65" s="12" customFormat="1" x14ac:dyDescent="0.2">
      <c r="B100" s="148"/>
      <c r="D100" s="149" t="s">
        <v>143</v>
      </c>
      <c r="E100" s="150" t="s">
        <v>19</v>
      </c>
      <c r="F100" s="151" t="s">
        <v>144</v>
      </c>
      <c r="H100" s="152">
        <v>4.5</v>
      </c>
      <c r="I100" s="153"/>
      <c r="L100" s="148"/>
      <c r="M100" s="154"/>
      <c r="T100" s="155"/>
      <c r="AT100" s="150" t="s">
        <v>143</v>
      </c>
      <c r="AU100" s="150" t="s">
        <v>85</v>
      </c>
      <c r="AV100" s="12" t="s">
        <v>85</v>
      </c>
      <c r="AW100" s="12" t="s">
        <v>36</v>
      </c>
      <c r="AX100" s="12" t="s">
        <v>76</v>
      </c>
      <c r="AY100" s="150" t="s">
        <v>128</v>
      </c>
    </row>
    <row r="101" spans="2:65" s="13" customFormat="1" x14ac:dyDescent="0.2">
      <c r="B101" s="156"/>
      <c r="D101" s="149" t="s">
        <v>143</v>
      </c>
      <c r="E101" s="157" t="s">
        <v>19</v>
      </c>
      <c r="F101" s="158" t="s">
        <v>145</v>
      </c>
      <c r="H101" s="159">
        <v>4.5</v>
      </c>
      <c r="I101" s="160"/>
      <c r="L101" s="156"/>
      <c r="M101" s="161"/>
      <c r="T101" s="162"/>
      <c r="AT101" s="157" t="s">
        <v>143</v>
      </c>
      <c r="AU101" s="157" t="s">
        <v>85</v>
      </c>
      <c r="AV101" s="13" t="s">
        <v>135</v>
      </c>
      <c r="AW101" s="13" t="s">
        <v>36</v>
      </c>
      <c r="AX101" s="13" t="s">
        <v>83</v>
      </c>
      <c r="AY101" s="157" t="s">
        <v>128</v>
      </c>
    </row>
    <row r="102" spans="2:65" s="1" customFormat="1" ht="24.15" customHeight="1" x14ac:dyDescent="0.2">
      <c r="B102" s="32"/>
      <c r="C102" s="131" t="s">
        <v>146</v>
      </c>
      <c r="D102" s="131" t="s">
        <v>130</v>
      </c>
      <c r="E102" s="132" t="s">
        <v>147</v>
      </c>
      <c r="F102" s="133" t="s">
        <v>148</v>
      </c>
      <c r="G102" s="134" t="s">
        <v>149</v>
      </c>
      <c r="H102" s="135">
        <v>1.8</v>
      </c>
      <c r="I102" s="136"/>
      <c r="J102" s="137">
        <f>ROUND(I102*H102,2)</f>
        <v>0</v>
      </c>
      <c r="K102" s="133" t="s">
        <v>134</v>
      </c>
      <c r="L102" s="32"/>
      <c r="M102" s="138" t="s">
        <v>19</v>
      </c>
      <c r="N102" s="139" t="s">
        <v>47</v>
      </c>
      <c r="P102" s="140">
        <f>O102*H102</f>
        <v>0</v>
      </c>
      <c r="Q102" s="140">
        <v>0</v>
      </c>
      <c r="R102" s="140">
        <f>Q102*H102</f>
        <v>0</v>
      </c>
      <c r="S102" s="140">
        <v>0</v>
      </c>
      <c r="T102" s="141">
        <f>S102*H102</f>
        <v>0</v>
      </c>
      <c r="AR102" s="142" t="s">
        <v>135</v>
      </c>
      <c r="AT102" s="142" t="s">
        <v>130</v>
      </c>
      <c r="AU102" s="142" t="s">
        <v>85</v>
      </c>
      <c r="AY102" s="17" t="s">
        <v>128</v>
      </c>
      <c r="BE102" s="143">
        <f>IF(N102="základní",J102,0)</f>
        <v>0</v>
      </c>
      <c r="BF102" s="143">
        <f>IF(N102="snížená",J102,0)</f>
        <v>0</v>
      </c>
      <c r="BG102" s="143">
        <f>IF(N102="zákl. přenesená",J102,0)</f>
        <v>0</v>
      </c>
      <c r="BH102" s="143">
        <f>IF(N102="sníž. přenesená",J102,0)</f>
        <v>0</v>
      </c>
      <c r="BI102" s="143">
        <f>IF(N102="nulová",J102,0)</f>
        <v>0</v>
      </c>
      <c r="BJ102" s="17" t="s">
        <v>83</v>
      </c>
      <c r="BK102" s="143">
        <f>ROUND(I102*H102,2)</f>
        <v>0</v>
      </c>
      <c r="BL102" s="17" t="s">
        <v>135</v>
      </c>
      <c r="BM102" s="142" t="s">
        <v>150</v>
      </c>
    </row>
    <row r="103" spans="2:65" s="1" customFormat="1" x14ac:dyDescent="0.2">
      <c r="B103" s="32"/>
      <c r="D103" s="144" t="s">
        <v>137</v>
      </c>
      <c r="F103" s="145" t="s">
        <v>151</v>
      </c>
      <c r="I103" s="146"/>
      <c r="L103" s="32"/>
      <c r="M103" s="147"/>
      <c r="T103" s="51"/>
      <c r="AT103" s="17" t="s">
        <v>137</v>
      </c>
      <c r="AU103" s="17" t="s">
        <v>85</v>
      </c>
    </row>
    <row r="104" spans="2:65" s="12" customFormat="1" x14ac:dyDescent="0.2">
      <c r="B104" s="148"/>
      <c r="D104" s="149" t="s">
        <v>143</v>
      </c>
      <c r="E104" s="150" t="s">
        <v>19</v>
      </c>
      <c r="F104" s="151" t="s">
        <v>152</v>
      </c>
      <c r="H104" s="152">
        <v>1.8</v>
      </c>
      <c r="I104" s="153"/>
      <c r="L104" s="148"/>
      <c r="M104" s="154"/>
      <c r="T104" s="155"/>
      <c r="AT104" s="150" t="s">
        <v>143</v>
      </c>
      <c r="AU104" s="150" t="s">
        <v>85</v>
      </c>
      <c r="AV104" s="12" t="s">
        <v>85</v>
      </c>
      <c r="AW104" s="12" t="s">
        <v>36</v>
      </c>
      <c r="AX104" s="12" t="s">
        <v>76</v>
      </c>
      <c r="AY104" s="150" t="s">
        <v>128</v>
      </c>
    </row>
    <row r="105" spans="2:65" s="13" customFormat="1" x14ac:dyDescent="0.2">
      <c r="B105" s="156"/>
      <c r="D105" s="149" t="s">
        <v>143</v>
      </c>
      <c r="E105" s="157" t="s">
        <v>19</v>
      </c>
      <c r="F105" s="158" t="s">
        <v>145</v>
      </c>
      <c r="H105" s="159">
        <v>1.8</v>
      </c>
      <c r="I105" s="160"/>
      <c r="L105" s="156"/>
      <c r="M105" s="161"/>
      <c r="T105" s="162"/>
      <c r="AT105" s="157" t="s">
        <v>143</v>
      </c>
      <c r="AU105" s="157" t="s">
        <v>85</v>
      </c>
      <c r="AV105" s="13" t="s">
        <v>135</v>
      </c>
      <c r="AW105" s="13" t="s">
        <v>36</v>
      </c>
      <c r="AX105" s="13" t="s">
        <v>83</v>
      </c>
      <c r="AY105" s="157" t="s">
        <v>128</v>
      </c>
    </row>
    <row r="106" spans="2:65" s="1" customFormat="1" ht="37.950000000000003" customHeight="1" x14ac:dyDescent="0.2">
      <c r="B106" s="32"/>
      <c r="C106" s="131" t="s">
        <v>135</v>
      </c>
      <c r="D106" s="131" t="s">
        <v>130</v>
      </c>
      <c r="E106" s="132" t="s">
        <v>153</v>
      </c>
      <c r="F106" s="133" t="s">
        <v>154</v>
      </c>
      <c r="G106" s="134" t="s">
        <v>149</v>
      </c>
      <c r="H106" s="135">
        <v>1.8</v>
      </c>
      <c r="I106" s="136"/>
      <c r="J106" s="137">
        <f>ROUND(I106*H106,2)</f>
        <v>0</v>
      </c>
      <c r="K106" s="133" t="s">
        <v>134</v>
      </c>
      <c r="L106" s="32"/>
      <c r="M106" s="138" t="s">
        <v>19</v>
      </c>
      <c r="N106" s="139" t="s">
        <v>47</v>
      </c>
      <c r="P106" s="140">
        <f>O106*H106</f>
        <v>0</v>
      </c>
      <c r="Q106" s="140">
        <v>0</v>
      </c>
      <c r="R106" s="140">
        <f>Q106*H106</f>
        <v>0</v>
      </c>
      <c r="S106" s="140">
        <v>0</v>
      </c>
      <c r="T106" s="141">
        <f>S106*H106</f>
        <v>0</v>
      </c>
      <c r="AR106" s="142" t="s">
        <v>135</v>
      </c>
      <c r="AT106" s="142" t="s">
        <v>130</v>
      </c>
      <c r="AU106" s="142" t="s">
        <v>85</v>
      </c>
      <c r="AY106" s="17" t="s">
        <v>128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7" t="s">
        <v>83</v>
      </c>
      <c r="BK106" s="143">
        <f>ROUND(I106*H106,2)</f>
        <v>0</v>
      </c>
      <c r="BL106" s="17" t="s">
        <v>135</v>
      </c>
      <c r="BM106" s="142" t="s">
        <v>155</v>
      </c>
    </row>
    <row r="107" spans="2:65" s="1" customFormat="1" x14ac:dyDescent="0.2">
      <c r="B107" s="32"/>
      <c r="D107" s="144" t="s">
        <v>137</v>
      </c>
      <c r="F107" s="145" t="s">
        <v>156</v>
      </c>
      <c r="I107" s="146"/>
      <c r="L107" s="32"/>
      <c r="M107" s="147"/>
      <c r="T107" s="51"/>
      <c r="AT107" s="17" t="s">
        <v>137</v>
      </c>
      <c r="AU107" s="17" t="s">
        <v>85</v>
      </c>
    </row>
    <row r="108" spans="2:65" s="1" customFormat="1" ht="19.2" x14ac:dyDescent="0.2">
      <c r="B108" s="32"/>
      <c r="D108" s="149" t="s">
        <v>157</v>
      </c>
      <c r="F108" s="163" t="s">
        <v>158</v>
      </c>
      <c r="I108" s="146"/>
      <c r="L108" s="32"/>
      <c r="M108" s="147"/>
      <c r="T108" s="51"/>
      <c r="AT108" s="17" t="s">
        <v>157</v>
      </c>
      <c r="AU108" s="17" t="s">
        <v>85</v>
      </c>
    </row>
    <row r="109" spans="2:65" s="1" customFormat="1" ht="37.950000000000003" customHeight="1" x14ac:dyDescent="0.2">
      <c r="B109" s="32"/>
      <c r="C109" s="131" t="s">
        <v>159</v>
      </c>
      <c r="D109" s="131" t="s">
        <v>130</v>
      </c>
      <c r="E109" s="132" t="s">
        <v>160</v>
      </c>
      <c r="F109" s="133" t="s">
        <v>161</v>
      </c>
      <c r="G109" s="134" t="s">
        <v>149</v>
      </c>
      <c r="H109" s="135">
        <v>1.8</v>
      </c>
      <c r="I109" s="136"/>
      <c r="J109" s="137">
        <f>ROUND(I109*H109,2)</f>
        <v>0</v>
      </c>
      <c r="K109" s="133" t="s">
        <v>134</v>
      </c>
      <c r="L109" s="32"/>
      <c r="M109" s="138" t="s">
        <v>19</v>
      </c>
      <c r="N109" s="139" t="s">
        <v>47</v>
      </c>
      <c r="P109" s="140">
        <f>O109*H109</f>
        <v>0</v>
      </c>
      <c r="Q109" s="140">
        <v>0</v>
      </c>
      <c r="R109" s="140">
        <f>Q109*H109</f>
        <v>0</v>
      </c>
      <c r="S109" s="140">
        <v>0</v>
      </c>
      <c r="T109" s="141">
        <f>S109*H109</f>
        <v>0</v>
      </c>
      <c r="AR109" s="142" t="s">
        <v>135</v>
      </c>
      <c r="AT109" s="142" t="s">
        <v>130</v>
      </c>
      <c r="AU109" s="142" t="s">
        <v>85</v>
      </c>
      <c r="AY109" s="17" t="s">
        <v>128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17" t="s">
        <v>83</v>
      </c>
      <c r="BK109" s="143">
        <f>ROUND(I109*H109,2)</f>
        <v>0</v>
      </c>
      <c r="BL109" s="17" t="s">
        <v>135</v>
      </c>
      <c r="BM109" s="142" t="s">
        <v>162</v>
      </c>
    </row>
    <row r="110" spans="2:65" s="1" customFormat="1" x14ac:dyDescent="0.2">
      <c r="B110" s="32"/>
      <c r="D110" s="144" t="s">
        <v>137</v>
      </c>
      <c r="F110" s="145" t="s">
        <v>163</v>
      </c>
      <c r="I110" s="146"/>
      <c r="L110" s="32"/>
      <c r="M110" s="147"/>
      <c r="T110" s="51"/>
      <c r="AT110" s="17" t="s">
        <v>137</v>
      </c>
      <c r="AU110" s="17" t="s">
        <v>85</v>
      </c>
    </row>
    <row r="111" spans="2:65" s="1" customFormat="1" ht="37.950000000000003" customHeight="1" x14ac:dyDescent="0.2">
      <c r="B111" s="32"/>
      <c r="C111" s="131" t="s">
        <v>164</v>
      </c>
      <c r="D111" s="131" t="s">
        <v>130</v>
      </c>
      <c r="E111" s="132" t="s">
        <v>165</v>
      </c>
      <c r="F111" s="133" t="s">
        <v>166</v>
      </c>
      <c r="G111" s="134" t="s">
        <v>149</v>
      </c>
      <c r="H111" s="135">
        <v>18</v>
      </c>
      <c r="I111" s="136"/>
      <c r="J111" s="137">
        <f>ROUND(I111*H111,2)</f>
        <v>0</v>
      </c>
      <c r="K111" s="133" t="s">
        <v>134</v>
      </c>
      <c r="L111" s="32"/>
      <c r="M111" s="138" t="s">
        <v>19</v>
      </c>
      <c r="N111" s="139" t="s">
        <v>47</v>
      </c>
      <c r="P111" s="140">
        <f>O111*H111</f>
        <v>0</v>
      </c>
      <c r="Q111" s="140">
        <v>0</v>
      </c>
      <c r="R111" s="140">
        <f>Q111*H111</f>
        <v>0</v>
      </c>
      <c r="S111" s="140">
        <v>0</v>
      </c>
      <c r="T111" s="141">
        <f>S111*H111</f>
        <v>0</v>
      </c>
      <c r="AR111" s="142" t="s">
        <v>135</v>
      </c>
      <c r="AT111" s="142" t="s">
        <v>130</v>
      </c>
      <c r="AU111" s="142" t="s">
        <v>85</v>
      </c>
      <c r="AY111" s="17" t="s">
        <v>128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83</v>
      </c>
      <c r="BK111" s="143">
        <f>ROUND(I111*H111,2)</f>
        <v>0</v>
      </c>
      <c r="BL111" s="17" t="s">
        <v>135</v>
      </c>
      <c r="BM111" s="142" t="s">
        <v>167</v>
      </c>
    </row>
    <row r="112" spans="2:65" s="1" customFormat="1" x14ac:dyDescent="0.2">
      <c r="B112" s="32"/>
      <c r="D112" s="144" t="s">
        <v>137</v>
      </c>
      <c r="F112" s="145" t="s">
        <v>168</v>
      </c>
      <c r="I112" s="146"/>
      <c r="L112" s="32"/>
      <c r="M112" s="147"/>
      <c r="T112" s="51"/>
      <c r="AT112" s="17" t="s">
        <v>137</v>
      </c>
      <c r="AU112" s="17" t="s">
        <v>85</v>
      </c>
    </row>
    <row r="113" spans="2:65" s="12" customFormat="1" x14ac:dyDescent="0.2">
      <c r="B113" s="148"/>
      <c r="D113" s="149" t="s">
        <v>143</v>
      </c>
      <c r="F113" s="151" t="s">
        <v>169</v>
      </c>
      <c r="H113" s="152">
        <v>18</v>
      </c>
      <c r="I113" s="153"/>
      <c r="L113" s="148"/>
      <c r="M113" s="154"/>
      <c r="T113" s="155"/>
      <c r="AT113" s="150" t="s">
        <v>143</v>
      </c>
      <c r="AU113" s="150" t="s">
        <v>85</v>
      </c>
      <c r="AV113" s="12" t="s">
        <v>85</v>
      </c>
      <c r="AW113" s="12" t="s">
        <v>4</v>
      </c>
      <c r="AX113" s="12" t="s">
        <v>83</v>
      </c>
      <c r="AY113" s="150" t="s">
        <v>128</v>
      </c>
    </row>
    <row r="114" spans="2:65" s="1" customFormat="1" ht="24.15" customHeight="1" x14ac:dyDescent="0.2">
      <c r="B114" s="32"/>
      <c r="C114" s="131" t="s">
        <v>170</v>
      </c>
      <c r="D114" s="131" t="s">
        <v>130</v>
      </c>
      <c r="E114" s="132" t="s">
        <v>171</v>
      </c>
      <c r="F114" s="133" t="s">
        <v>172</v>
      </c>
      <c r="G114" s="134" t="s">
        <v>149</v>
      </c>
      <c r="H114" s="135">
        <v>1.8</v>
      </c>
      <c r="I114" s="136"/>
      <c r="J114" s="137">
        <f>ROUND(I114*H114,2)</f>
        <v>0</v>
      </c>
      <c r="K114" s="133" t="s">
        <v>134</v>
      </c>
      <c r="L114" s="32"/>
      <c r="M114" s="138" t="s">
        <v>19</v>
      </c>
      <c r="N114" s="139" t="s">
        <v>47</v>
      </c>
      <c r="P114" s="140">
        <f>O114*H114</f>
        <v>0</v>
      </c>
      <c r="Q114" s="140">
        <v>0</v>
      </c>
      <c r="R114" s="140">
        <f>Q114*H114</f>
        <v>0</v>
      </c>
      <c r="S114" s="140">
        <v>0</v>
      </c>
      <c r="T114" s="141">
        <f>S114*H114</f>
        <v>0</v>
      </c>
      <c r="AR114" s="142" t="s">
        <v>135</v>
      </c>
      <c r="AT114" s="142" t="s">
        <v>130</v>
      </c>
      <c r="AU114" s="142" t="s">
        <v>85</v>
      </c>
      <c r="AY114" s="17" t="s">
        <v>128</v>
      </c>
      <c r="BE114" s="143">
        <f>IF(N114="základní",J114,0)</f>
        <v>0</v>
      </c>
      <c r="BF114" s="143">
        <f>IF(N114="snížená",J114,0)</f>
        <v>0</v>
      </c>
      <c r="BG114" s="143">
        <f>IF(N114="zákl. přenesená",J114,0)</f>
        <v>0</v>
      </c>
      <c r="BH114" s="143">
        <f>IF(N114="sníž. přenesená",J114,0)</f>
        <v>0</v>
      </c>
      <c r="BI114" s="143">
        <f>IF(N114="nulová",J114,0)</f>
        <v>0</v>
      </c>
      <c r="BJ114" s="17" t="s">
        <v>83</v>
      </c>
      <c r="BK114" s="143">
        <f>ROUND(I114*H114,2)</f>
        <v>0</v>
      </c>
      <c r="BL114" s="17" t="s">
        <v>135</v>
      </c>
      <c r="BM114" s="142" t="s">
        <v>173</v>
      </c>
    </row>
    <row r="115" spans="2:65" s="1" customFormat="1" x14ac:dyDescent="0.2">
      <c r="B115" s="32"/>
      <c r="D115" s="144" t="s">
        <v>137</v>
      </c>
      <c r="F115" s="145" t="s">
        <v>174</v>
      </c>
      <c r="I115" s="146"/>
      <c r="L115" s="32"/>
      <c r="M115" s="147"/>
      <c r="T115" s="51"/>
      <c r="AT115" s="17" t="s">
        <v>137</v>
      </c>
      <c r="AU115" s="17" t="s">
        <v>85</v>
      </c>
    </row>
    <row r="116" spans="2:65" s="1" customFormat="1" ht="24.15" customHeight="1" x14ac:dyDescent="0.2">
      <c r="B116" s="32"/>
      <c r="C116" s="131" t="s">
        <v>175</v>
      </c>
      <c r="D116" s="131" t="s">
        <v>130</v>
      </c>
      <c r="E116" s="132" t="s">
        <v>176</v>
      </c>
      <c r="F116" s="133" t="s">
        <v>177</v>
      </c>
      <c r="G116" s="134" t="s">
        <v>178</v>
      </c>
      <c r="H116" s="135">
        <v>3.33</v>
      </c>
      <c r="I116" s="136"/>
      <c r="J116" s="137">
        <f>ROUND(I116*H116,2)</f>
        <v>0</v>
      </c>
      <c r="K116" s="133" t="s">
        <v>134</v>
      </c>
      <c r="L116" s="32"/>
      <c r="M116" s="138" t="s">
        <v>19</v>
      </c>
      <c r="N116" s="139" t="s">
        <v>47</v>
      </c>
      <c r="P116" s="140">
        <f>O116*H116</f>
        <v>0</v>
      </c>
      <c r="Q116" s="140">
        <v>0</v>
      </c>
      <c r="R116" s="140">
        <f>Q116*H116</f>
        <v>0</v>
      </c>
      <c r="S116" s="140">
        <v>0</v>
      </c>
      <c r="T116" s="141">
        <f>S116*H116</f>
        <v>0</v>
      </c>
      <c r="AR116" s="142" t="s">
        <v>135</v>
      </c>
      <c r="AT116" s="142" t="s">
        <v>130</v>
      </c>
      <c r="AU116" s="142" t="s">
        <v>85</v>
      </c>
      <c r="AY116" s="17" t="s">
        <v>128</v>
      </c>
      <c r="BE116" s="143">
        <f>IF(N116="základní",J116,0)</f>
        <v>0</v>
      </c>
      <c r="BF116" s="143">
        <f>IF(N116="snížená",J116,0)</f>
        <v>0</v>
      </c>
      <c r="BG116" s="143">
        <f>IF(N116="zákl. přenesená",J116,0)</f>
        <v>0</v>
      </c>
      <c r="BH116" s="143">
        <f>IF(N116="sníž. přenesená",J116,0)</f>
        <v>0</v>
      </c>
      <c r="BI116" s="143">
        <f>IF(N116="nulová",J116,0)</f>
        <v>0</v>
      </c>
      <c r="BJ116" s="17" t="s">
        <v>83</v>
      </c>
      <c r="BK116" s="143">
        <f>ROUND(I116*H116,2)</f>
        <v>0</v>
      </c>
      <c r="BL116" s="17" t="s">
        <v>135</v>
      </c>
      <c r="BM116" s="142" t="s">
        <v>179</v>
      </c>
    </row>
    <row r="117" spans="2:65" s="1" customFormat="1" x14ac:dyDescent="0.2">
      <c r="B117" s="32"/>
      <c r="D117" s="144" t="s">
        <v>137</v>
      </c>
      <c r="F117" s="145" t="s">
        <v>180</v>
      </c>
      <c r="I117" s="146"/>
      <c r="L117" s="32"/>
      <c r="M117" s="147"/>
      <c r="T117" s="51"/>
      <c r="AT117" s="17" t="s">
        <v>137</v>
      </c>
      <c r="AU117" s="17" t="s">
        <v>85</v>
      </c>
    </row>
    <row r="118" spans="2:65" s="12" customFormat="1" x14ac:dyDescent="0.2">
      <c r="B118" s="148"/>
      <c r="D118" s="149" t="s">
        <v>143</v>
      </c>
      <c r="F118" s="151" t="s">
        <v>181</v>
      </c>
      <c r="H118" s="152">
        <v>3.33</v>
      </c>
      <c r="I118" s="153"/>
      <c r="L118" s="148"/>
      <c r="M118" s="154"/>
      <c r="T118" s="155"/>
      <c r="AT118" s="150" t="s">
        <v>143</v>
      </c>
      <c r="AU118" s="150" t="s">
        <v>85</v>
      </c>
      <c r="AV118" s="12" t="s">
        <v>85</v>
      </c>
      <c r="AW118" s="12" t="s">
        <v>4</v>
      </c>
      <c r="AX118" s="12" t="s">
        <v>83</v>
      </c>
      <c r="AY118" s="150" t="s">
        <v>128</v>
      </c>
    </row>
    <row r="119" spans="2:65" s="1" customFormat="1" ht="24.15" customHeight="1" x14ac:dyDescent="0.2">
      <c r="B119" s="32"/>
      <c r="C119" s="131" t="s">
        <v>182</v>
      </c>
      <c r="D119" s="131" t="s">
        <v>130</v>
      </c>
      <c r="E119" s="132" t="s">
        <v>183</v>
      </c>
      <c r="F119" s="133" t="s">
        <v>184</v>
      </c>
      <c r="G119" s="134" t="s">
        <v>149</v>
      </c>
      <c r="H119" s="135">
        <v>1.8</v>
      </c>
      <c r="I119" s="136"/>
      <c r="J119" s="137">
        <f>ROUND(I119*H119,2)</f>
        <v>0</v>
      </c>
      <c r="K119" s="133" t="s">
        <v>134</v>
      </c>
      <c r="L119" s="32"/>
      <c r="M119" s="138" t="s">
        <v>19</v>
      </c>
      <c r="N119" s="139" t="s">
        <v>47</v>
      </c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AR119" s="142" t="s">
        <v>135</v>
      </c>
      <c r="AT119" s="142" t="s">
        <v>130</v>
      </c>
      <c r="AU119" s="142" t="s">
        <v>85</v>
      </c>
      <c r="AY119" s="17" t="s">
        <v>128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7" t="s">
        <v>83</v>
      </c>
      <c r="BK119" s="143">
        <f>ROUND(I119*H119,2)</f>
        <v>0</v>
      </c>
      <c r="BL119" s="17" t="s">
        <v>135</v>
      </c>
      <c r="BM119" s="142" t="s">
        <v>185</v>
      </c>
    </row>
    <row r="120" spans="2:65" s="1" customFormat="1" x14ac:dyDescent="0.2">
      <c r="B120" s="32"/>
      <c r="D120" s="144" t="s">
        <v>137</v>
      </c>
      <c r="F120" s="145" t="s">
        <v>186</v>
      </c>
      <c r="I120" s="146"/>
      <c r="L120" s="32"/>
      <c r="M120" s="147"/>
      <c r="T120" s="51"/>
      <c r="AT120" s="17" t="s">
        <v>137</v>
      </c>
      <c r="AU120" s="17" t="s">
        <v>85</v>
      </c>
    </row>
    <row r="121" spans="2:65" s="1" customFormat="1" ht="21.75" customHeight="1" x14ac:dyDescent="0.2">
      <c r="B121" s="32"/>
      <c r="C121" s="131" t="s">
        <v>187</v>
      </c>
      <c r="D121" s="131" t="s">
        <v>130</v>
      </c>
      <c r="E121" s="132" t="s">
        <v>188</v>
      </c>
      <c r="F121" s="133" t="s">
        <v>189</v>
      </c>
      <c r="G121" s="134" t="s">
        <v>133</v>
      </c>
      <c r="H121" s="135">
        <v>4.5</v>
      </c>
      <c r="I121" s="136"/>
      <c r="J121" s="137">
        <f>ROUND(I121*H121,2)</f>
        <v>0</v>
      </c>
      <c r="K121" s="133" t="s">
        <v>134</v>
      </c>
      <c r="L121" s="32"/>
      <c r="M121" s="138" t="s">
        <v>19</v>
      </c>
      <c r="N121" s="139" t="s">
        <v>47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135</v>
      </c>
      <c r="AT121" s="142" t="s">
        <v>130</v>
      </c>
      <c r="AU121" s="142" t="s">
        <v>85</v>
      </c>
      <c r="AY121" s="17" t="s">
        <v>128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7" t="s">
        <v>83</v>
      </c>
      <c r="BK121" s="143">
        <f>ROUND(I121*H121,2)</f>
        <v>0</v>
      </c>
      <c r="BL121" s="17" t="s">
        <v>135</v>
      </c>
      <c r="BM121" s="142" t="s">
        <v>190</v>
      </c>
    </row>
    <row r="122" spans="2:65" s="1" customFormat="1" x14ac:dyDescent="0.2">
      <c r="B122" s="32"/>
      <c r="D122" s="144" t="s">
        <v>137</v>
      </c>
      <c r="F122" s="145" t="s">
        <v>191</v>
      </c>
      <c r="I122" s="146"/>
      <c r="L122" s="32"/>
      <c r="M122" s="147"/>
      <c r="T122" s="51"/>
      <c r="AT122" s="17" t="s">
        <v>137</v>
      </c>
      <c r="AU122" s="17" t="s">
        <v>85</v>
      </c>
    </row>
    <row r="123" spans="2:65" s="11" customFormat="1" ht="22.95" customHeight="1" x14ac:dyDescent="0.25">
      <c r="B123" s="119"/>
      <c r="D123" s="120" t="s">
        <v>75</v>
      </c>
      <c r="E123" s="129" t="s">
        <v>85</v>
      </c>
      <c r="F123" s="129" t="s">
        <v>192</v>
      </c>
      <c r="I123" s="122"/>
      <c r="J123" s="130">
        <f>BK123</f>
        <v>0</v>
      </c>
      <c r="L123" s="119"/>
      <c r="M123" s="124"/>
      <c r="P123" s="125">
        <f>SUM(P124:P143)</f>
        <v>0</v>
      </c>
      <c r="R123" s="125">
        <f>SUM(R124:R143)</f>
        <v>4.2687205000000006</v>
      </c>
      <c r="T123" s="126">
        <f>SUM(T124:T143)</f>
        <v>0</v>
      </c>
      <c r="AR123" s="120" t="s">
        <v>83</v>
      </c>
      <c r="AT123" s="127" t="s">
        <v>75</v>
      </c>
      <c r="AU123" s="127" t="s">
        <v>83</v>
      </c>
      <c r="AY123" s="120" t="s">
        <v>128</v>
      </c>
      <c r="BK123" s="128">
        <f>SUM(BK124:BK143)</f>
        <v>0</v>
      </c>
    </row>
    <row r="124" spans="2:65" s="1" customFormat="1" ht="21.75" customHeight="1" x14ac:dyDescent="0.2">
      <c r="B124" s="32"/>
      <c r="C124" s="131" t="s">
        <v>193</v>
      </c>
      <c r="D124" s="131" t="s">
        <v>130</v>
      </c>
      <c r="E124" s="132" t="s">
        <v>194</v>
      </c>
      <c r="F124" s="133" t="s">
        <v>195</v>
      </c>
      <c r="G124" s="134" t="s">
        <v>149</v>
      </c>
      <c r="H124" s="135">
        <v>0.9</v>
      </c>
      <c r="I124" s="136"/>
      <c r="J124" s="137">
        <f>ROUND(I124*H124,2)</f>
        <v>0</v>
      </c>
      <c r="K124" s="133" t="s">
        <v>134</v>
      </c>
      <c r="L124" s="32"/>
      <c r="M124" s="138" t="s">
        <v>19</v>
      </c>
      <c r="N124" s="139" t="s">
        <v>47</v>
      </c>
      <c r="P124" s="140">
        <f>O124*H124</f>
        <v>0</v>
      </c>
      <c r="Q124" s="140">
        <v>2.16</v>
      </c>
      <c r="R124" s="140">
        <f>Q124*H124</f>
        <v>1.9440000000000002</v>
      </c>
      <c r="S124" s="140">
        <v>0</v>
      </c>
      <c r="T124" s="141">
        <f>S124*H124</f>
        <v>0</v>
      </c>
      <c r="AR124" s="142" t="s">
        <v>135</v>
      </c>
      <c r="AT124" s="142" t="s">
        <v>130</v>
      </c>
      <c r="AU124" s="142" t="s">
        <v>85</v>
      </c>
      <c r="AY124" s="17" t="s">
        <v>128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7" t="s">
        <v>83</v>
      </c>
      <c r="BK124" s="143">
        <f>ROUND(I124*H124,2)</f>
        <v>0</v>
      </c>
      <c r="BL124" s="17" t="s">
        <v>135</v>
      </c>
      <c r="BM124" s="142" t="s">
        <v>196</v>
      </c>
    </row>
    <row r="125" spans="2:65" s="1" customFormat="1" x14ac:dyDescent="0.2">
      <c r="B125" s="32"/>
      <c r="D125" s="144" t="s">
        <v>137</v>
      </c>
      <c r="F125" s="145" t="s">
        <v>197</v>
      </c>
      <c r="I125" s="146"/>
      <c r="L125" s="32"/>
      <c r="M125" s="147"/>
      <c r="T125" s="51"/>
      <c r="AT125" s="17" t="s">
        <v>137</v>
      </c>
      <c r="AU125" s="17" t="s">
        <v>85</v>
      </c>
    </row>
    <row r="126" spans="2:65" s="12" customFormat="1" x14ac:dyDescent="0.2">
      <c r="B126" s="148"/>
      <c r="D126" s="149" t="s">
        <v>143</v>
      </c>
      <c r="E126" s="150" t="s">
        <v>19</v>
      </c>
      <c r="F126" s="151" t="s">
        <v>198</v>
      </c>
      <c r="H126" s="152">
        <v>0.9</v>
      </c>
      <c r="I126" s="153"/>
      <c r="L126" s="148"/>
      <c r="M126" s="154"/>
      <c r="T126" s="155"/>
      <c r="AT126" s="150" t="s">
        <v>143</v>
      </c>
      <c r="AU126" s="150" t="s">
        <v>85</v>
      </c>
      <c r="AV126" s="12" t="s">
        <v>85</v>
      </c>
      <c r="AW126" s="12" t="s">
        <v>36</v>
      </c>
      <c r="AX126" s="12" t="s">
        <v>76</v>
      </c>
      <c r="AY126" s="150" t="s">
        <v>128</v>
      </c>
    </row>
    <row r="127" spans="2:65" s="13" customFormat="1" x14ac:dyDescent="0.2">
      <c r="B127" s="156"/>
      <c r="D127" s="149" t="s">
        <v>143</v>
      </c>
      <c r="E127" s="157" t="s">
        <v>19</v>
      </c>
      <c r="F127" s="158" t="s">
        <v>145</v>
      </c>
      <c r="H127" s="159">
        <v>0.9</v>
      </c>
      <c r="I127" s="160"/>
      <c r="L127" s="156"/>
      <c r="M127" s="161"/>
      <c r="T127" s="162"/>
      <c r="AT127" s="157" t="s">
        <v>143</v>
      </c>
      <c r="AU127" s="157" t="s">
        <v>85</v>
      </c>
      <c r="AV127" s="13" t="s">
        <v>135</v>
      </c>
      <c r="AW127" s="13" t="s">
        <v>36</v>
      </c>
      <c r="AX127" s="13" t="s">
        <v>83</v>
      </c>
      <c r="AY127" s="157" t="s">
        <v>128</v>
      </c>
    </row>
    <row r="128" spans="2:65" s="1" customFormat="1" ht="16.5" customHeight="1" x14ac:dyDescent="0.2">
      <c r="B128" s="32"/>
      <c r="C128" s="131" t="s">
        <v>199</v>
      </c>
      <c r="D128" s="131" t="s">
        <v>130</v>
      </c>
      <c r="E128" s="132" t="s">
        <v>200</v>
      </c>
      <c r="F128" s="133" t="s">
        <v>201</v>
      </c>
      <c r="G128" s="134" t="s">
        <v>133</v>
      </c>
      <c r="H128" s="135">
        <v>1.8</v>
      </c>
      <c r="I128" s="136"/>
      <c r="J128" s="137">
        <f>ROUND(I128*H128,2)</f>
        <v>0</v>
      </c>
      <c r="K128" s="133" t="s">
        <v>134</v>
      </c>
      <c r="L128" s="32"/>
      <c r="M128" s="138" t="s">
        <v>19</v>
      </c>
      <c r="N128" s="139" t="s">
        <v>47</v>
      </c>
      <c r="P128" s="140">
        <f>O128*H128</f>
        <v>0</v>
      </c>
      <c r="Q128" s="140">
        <v>2.47E-3</v>
      </c>
      <c r="R128" s="140">
        <f>Q128*H128</f>
        <v>4.4460000000000003E-3</v>
      </c>
      <c r="S128" s="140">
        <v>0</v>
      </c>
      <c r="T128" s="141">
        <f>S128*H128</f>
        <v>0</v>
      </c>
      <c r="AR128" s="142" t="s">
        <v>135</v>
      </c>
      <c r="AT128" s="142" t="s">
        <v>130</v>
      </c>
      <c r="AU128" s="142" t="s">
        <v>85</v>
      </c>
      <c r="AY128" s="17" t="s">
        <v>128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7" t="s">
        <v>83</v>
      </c>
      <c r="BK128" s="143">
        <f>ROUND(I128*H128,2)</f>
        <v>0</v>
      </c>
      <c r="BL128" s="17" t="s">
        <v>135</v>
      </c>
      <c r="BM128" s="142" t="s">
        <v>202</v>
      </c>
    </row>
    <row r="129" spans="2:65" s="1" customFormat="1" x14ac:dyDescent="0.2">
      <c r="B129" s="32"/>
      <c r="D129" s="144" t="s">
        <v>137</v>
      </c>
      <c r="F129" s="145" t="s">
        <v>203</v>
      </c>
      <c r="I129" s="146"/>
      <c r="L129" s="32"/>
      <c r="M129" s="147"/>
      <c r="T129" s="51"/>
      <c r="AT129" s="17" t="s">
        <v>137</v>
      </c>
      <c r="AU129" s="17" t="s">
        <v>85</v>
      </c>
    </row>
    <row r="130" spans="2:65" s="12" customFormat="1" x14ac:dyDescent="0.2">
      <c r="B130" s="148"/>
      <c r="D130" s="149" t="s">
        <v>143</v>
      </c>
      <c r="E130" s="150" t="s">
        <v>19</v>
      </c>
      <c r="F130" s="151" t="s">
        <v>204</v>
      </c>
      <c r="H130" s="152">
        <v>1.8</v>
      </c>
      <c r="I130" s="153"/>
      <c r="L130" s="148"/>
      <c r="M130" s="154"/>
      <c r="T130" s="155"/>
      <c r="AT130" s="150" t="s">
        <v>143</v>
      </c>
      <c r="AU130" s="150" t="s">
        <v>85</v>
      </c>
      <c r="AV130" s="12" t="s">
        <v>85</v>
      </c>
      <c r="AW130" s="12" t="s">
        <v>36</v>
      </c>
      <c r="AX130" s="12" t="s">
        <v>76</v>
      </c>
      <c r="AY130" s="150" t="s">
        <v>128</v>
      </c>
    </row>
    <row r="131" spans="2:65" s="13" customFormat="1" x14ac:dyDescent="0.2">
      <c r="B131" s="156"/>
      <c r="D131" s="149" t="s">
        <v>143</v>
      </c>
      <c r="E131" s="157" t="s">
        <v>19</v>
      </c>
      <c r="F131" s="158" t="s">
        <v>145</v>
      </c>
      <c r="H131" s="159">
        <v>1.8</v>
      </c>
      <c r="I131" s="160"/>
      <c r="L131" s="156"/>
      <c r="M131" s="161"/>
      <c r="T131" s="162"/>
      <c r="AT131" s="157" t="s">
        <v>143</v>
      </c>
      <c r="AU131" s="157" t="s">
        <v>85</v>
      </c>
      <c r="AV131" s="13" t="s">
        <v>135</v>
      </c>
      <c r="AW131" s="13" t="s">
        <v>36</v>
      </c>
      <c r="AX131" s="13" t="s">
        <v>83</v>
      </c>
      <c r="AY131" s="157" t="s">
        <v>128</v>
      </c>
    </row>
    <row r="132" spans="2:65" s="1" customFormat="1" ht="16.5" customHeight="1" x14ac:dyDescent="0.2">
      <c r="B132" s="32"/>
      <c r="C132" s="131" t="s">
        <v>205</v>
      </c>
      <c r="D132" s="131" t="s">
        <v>130</v>
      </c>
      <c r="E132" s="132" t="s">
        <v>206</v>
      </c>
      <c r="F132" s="133" t="s">
        <v>207</v>
      </c>
      <c r="G132" s="134" t="s">
        <v>133</v>
      </c>
      <c r="H132" s="135">
        <v>1.8</v>
      </c>
      <c r="I132" s="136"/>
      <c r="J132" s="137">
        <f>ROUND(I132*H132,2)</f>
        <v>0</v>
      </c>
      <c r="K132" s="133" t="s">
        <v>134</v>
      </c>
      <c r="L132" s="32"/>
      <c r="M132" s="138" t="s">
        <v>19</v>
      </c>
      <c r="N132" s="139" t="s">
        <v>47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135</v>
      </c>
      <c r="AT132" s="142" t="s">
        <v>130</v>
      </c>
      <c r="AU132" s="142" t="s">
        <v>85</v>
      </c>
      <c r="AY132" s="17" t="s">
        <v>128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7" t="s">
        <v>83</v>
      </c>
      <c r="BK132" s="143">
        <f>ROUND(I132*H132,2)</f>
        <v>0</v>
      </c>
      <c r="BL132" s="17" t="s">
        <v>135</v>
      </c>
      <c r="BM132" s="142" t="s">
        <v>208</v>
      </c>
    </row>
    <row r="133" spans="2:65" s="1" customFormat="1" x14ac:dyDescent="0.2">
      <c r="B133" s="32"/>
      <c r="D133" s="144" t="s">
        <v>137</v>
      </c>
      <c r="F133" s="145" t="s">
        <v>209</v>
      </c>
      <c r="I133" s="146"/>
      <c r="L133" s="32"/>
      <c r="M133" s="147"/>
      <c r="T133" s="51"/>
      <c r="AT133" s="17" t="s">
        <v>137</v>
      </c>
      <c r="AU133" s="17" t="s">
        <v>85</v>
      </c>
    </row>
    <row r="134" spans="2:65" s="1" customFormat="1" ht="16.5" customHeight="1" x14ac:dyDescent="0.2">
      <c r="B134" s="32"/>
      <c r="C134" s="131" t="s">
        <v>210</v>
      </c>
      <c r="D134" s="131" t="s">
        <v>130</v>
      </c>
      <c r="E134" s="132" t="s">
        <v>211</v>
      </c>
      <c r="F134" s="133" t="s">
        <v>212</v>
      </c>
      <c r="G134" s="134" t="s">
        <v>178</v>
      </c>
      <c r="H134" s="135">
        <v>0.05</v>
      </c>
      <c r="I134" s="136"/>
      <c r="J134" s="137">
        <f>ROUND(I134*H134,2)</f>
        <v>0</v>
      </c>
      <c r="K134" s="133" t="s">
        <v>134</v>
      </c>
      <c r="L134" s="32"/>
      <c r="M134" s="138" t="s">
        <v>19</v>
      </c>
      <c r="N134" s="139" t="s">
        <v>47</v>
      </c>
      <c r="P134" s="140">
        <f>O134*H134</f>
        <v>0</v>
      </c>
      <c r="Q134" s="140">
        <v>1.06277</v>
      </c>
      <c r="R134" s="140">
        <f>Q134*H134</f>
        <v>5.3138500000000005E-2</v>
      </c>
      <c r="S134" s="140">
        <v>0</v>
      </c>
      <c r="T134" s="141">
        <f>S134*H134</f>
        <v>0</v>
      </c>
      <c r="AR134" s="142" t="s">
        <v>135</v>
      </c>
      <c r="AT134" s="142" t="s">
        <v>130</v>
      </c>
      <c r="AU134" s="142" t="s">
        <v>85</v>
      </c>
      <c r="AY134" s="17" t="s">
        <v>128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7" t="s">
        <v>83</v>
      </c>
      <c r="BK134" s="143">
        <f>ROUND(I134*H134,2)</f>
        <v>0</v>
      </c>
      <c r="BL134" s="17" t="s">
        <v>135</v>
      </c>
      <c r="BM134" s="142" t="s">
        <v>213</v>
      </c>
    </row>
    <row r="135" spans="2:65" s="1" customFormat="1" x14ac:dyDescent="0.2">
      <c r="B135" s="32"/>
      <c r="D135" s="144" t="s">
        <v>137</v>
      </c>
      <c r="F135" s="145" t="s">
        <v>214</v>
      </c>
      <c r="I135" s="146"/>
      <c r="L135" s="32"/>
      <c r="M135" s="147"/>
      <c r="T135" s="51"/>
      <c r="AT135" s="17" t="s">
        <v>137</v>
      </c>
      <c r="AU135" s="17" t="s">
        <v>85</v>
      </c>
    </row>
    <row r="136" spans="2:65" s="14" customFormat="1" x14ac:dyDescent="0.2">
      <c r="B136" s="164"/>
      <c r="D136" s="149" t="s">
        <v>143</v>
      </c>
      <c r="E136" s="165" t="s">
        <v>19</v>
      </c>
      <c r="F136" s="166" t="s">
        <v>215</v>
      </c>
      <c r="H136" s="165" t="s">
        <v>19</v>
      </c>
      <c r="I136" s="167"/>
      <c r="L136" s="164"/>
      <c r="M136" s="168"/>
      <c r="T136" s="169"/>
      <c r="AT136" s="165" t="s">
        <v>143</v>
      </c>
      <c r="AU136" s="165" t="s">
        <v>85</v>
      </c>
      <c r="AV136" s="14" t="s">
        <v>83</v>
      </c>
      <c r="AW136" s="14" t="s">
        <v>36</v>
      </c>
      <c r="AX136" s="14" t="s">
        <v>76</v>
      </c>
      <c r="AY136" s="165" t="s">
        <v>128</v>
      </c>
    </row>
    <row r="137" spans="2:65" s="12" customFormat="1" x14ac:dyDescent="0.2">
      <c r="B137" s="148"/>
      <c r="D137" s="149" t="s">
        <v>143</v>
      </c>
      <c r="E137" s="150" t="s">
        <v>19</v>
      </c>
      <c r="F137" s="151" t="s">
        <v>216</v>
      </c>
      <c r="H137" s="152">
        <v>39.96</v>
      </c>
      <c r="I137" s="153"/>
      <c r="L137" s="148"/>
      <c r="M137" s="154"/>
      <c r="T137" s="155"/>
      <c r="AT137" s="150" t="s">
        <v>143</v>
      </c>
      <c r="AU137" s="150" t="s">
        <v>85</v>
      </c>
      <c r="AV137" s="12" t="s">
        <v>85</v>
      </c>
      <c r="AW137" s="12" t="s">
        <v>36</v>
      </c>
      <c r="AX137" s="12" t="s">
        <v>76</v>
      </c>
      <c r="AY137" s="150" t="s">
        <v>128</v>
      </c>
    </row>
    <row r="138" spans="2:65" s="13" customFormat="1" x14ac:dyDescent="0.2">
      <c r="B138" s="156"/>
      <c r="D138" s="149" t="s">
        <v>143</v>
      </c>
      <c r="E138" s="157" t="s">
        <v>19</v>
      </c>
      <c r="F138" s="158" t="s">
        <v>145</v>
      </c>
      <c r="H138" s="159">
        <v>39.96</v>
      </c>
      <c r="I138" s="160"/>
      <c r="L138" s="156"/>
      <c r="M138" s="161"/>
      <c r="T138" s="162"/>
      <c r="AT138" s="157" t="s">
        <v>143</v>
      </c>
      <c r="AU138" s="157" t="s">
        <v>85</v>
      </c>
      <c r="AV138" s="13" t="s">
        <v>135</v>
      </c>
      <c r="AW138" s="13" t="s">
        <v>36</v>
      </c>
      <c r="AX138" s="13" t="s">
        <v>83</v>
      </c>
      <c r="AY138" s="157" t="s">
        <v>128</v>
      </c>
    </row>
    <row r="139" spans="2:65" s="12" customFormat="1" x14ac:dyDescent="0.2">
      <c r="B139" s="148"/>
      <c r="D139" s="149" t="s">
        <v>143</v>
      </c>
      <c r="F139" s="151" t="s">
        <v>217</v>
      </c>
      <c r="H139" s="152">
        <v>0.05</v>
      </c>
      <c r="I139" s="153"/>
      <c r="L139" s="148"/>
      <c r="M139" s="154"/>
      <c r="T139" s="155"/>
      <c r="AT139" s="150" t="s">
        <v>143</v>
      </c>
      <c r="AU139" s="150" t="s">
        <v>85</v>
      </c>
      <c r="AV139" s="12" t="s">
        <v>85</v>
      </c>
      <c r="AW139" s="12" t="s">
        <v>4</v>
      </c>
      <c r="AX139" s="12" t="s">
        <v>83</v>
      </c>
      <c r="AY139" s="150" t="s">
        <v>128</v>
      </c>
    </row>
    <row r="140" spans="2:65" s="1" customFormat="1" ht="33" customHeight="1" x14ac:dyDescent="0.2">
      <c r="B140" s="32"/>
      <c r="C140" s="131" t="s">
        <v>8</v>
      </c>
      <c r="D140" s="131" t="s">
        <v>130</v>
      </c>
      <c r="E140" s="132" t="s">
        <v>218</v>
      </c>
      <c r="F140" s="133" t="s">
        <v>219</v>
      </c>
      <c r="G140" s="134" t="s">
        <v>149</v>
      </c>
      <c r="H140" s="135">
        <v>0.9</v>
      </c>
      <c r="I140" s="136"/>
      <c r="J140" s="137">
        <f>ROUND(I140*H140,2)</f>
        <v>0</v>
      </c>
      <c r="K140" s="133" t="s">
        <v>134</v>
      </c>
      <c r="L140" s="32"/>
      <c r="M140" s="138" t="s">
        <v>19</v>
      </c>
      <c r="N140" s="139" t="s">
        <v>47</v>
      </c>
      <c r="P140" s="140">
        <f>O140*H140</f>
        <v>0</v>
      </c>
      <c r="Q140" s="140">
        <v>2.5190399999999999</v>
      </c>
      <c r="R140" s="140">
        <f>Q140*H140</f>
        <v>2.2671359999999998</v>
      </c>
      <c r="S140" s="140">
        <v>0</v>
      </c>
      <c r="T140" s="141">
        <f>S140*H140</f>
        <v>0</v>
      </c>
      <c r="AR140" s="142" t="s">
        <v>135</v>
      </c>
      <c r="AT140" s="142" t="s">
        <v>130</v>
      </c>
      <c r="AU140" s="142" t="s">
        <v>85</v>
      </c>
      <c r="AY140" s="17" t="s">
        <v>128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7" t="s">
        <v>83</v>
      </c>
      <c r="BK140" s="143">
        <f>ROUND(I140*H140,2)</f>
        <v>0</v>
      </c>
      <c r="BL140" s="17" t="s">
        <v>135</v>
      </c>
      <c r="BM140" s="142" t="s">
        <v>220</v>
      </c>
    </row>
    <row r="141" spans="2:65" s="1" customFormat="1" x14ac:dyDescent="0.2">
      <c r="B141" s="32"/>
      <c r="D141" s="144" t="s">
        <v>137</v>
      </c>
      <c r="F141" s="145" t="s">
        <v>221</v>
      </c>
      <c r="I141" s="146"/>
      <c r="L141" s="32"/>
      <c r="M141" s="147"/>
      <c r="T141" s="51"/>
      <c r="AT141" s="17" t="s">
        <v>137</v>
      </c>
      <c r="AU141" s="17" t="s">
        <v>85</v>
      </c>
    </row>
    <row r="142" spans="2:65" s="12" customFormat="1" x14ac:dyDescent="0.2">
      <c r="B142" s="148"/>
      <c r="D142" s="149" t="s">
        <v>143</v>
      </c>
      <c r="E142" s="150" t="s">
        <v>19</v>
      </c>
      <c r="F142" s="151" t="s">
        <v>198</v>
      </c>
      <c r="H142" s="152">
        <v>0.9</v>
      </c>
      <c r="I142" s="153"/>
      <c r="L142" s="148"/>
      <c r="M142" s="154"/>
      <c r="T142" s="155"/>
      <c r="AT142" s="150" t="s">
        <v>143</v>
      </c>
      <c r="AU142" s="150" t="s">
        <v>85</v>
      </c>
      <c r="AV142" s="12" t="s">
        <v>85</v>
      </c>
      <c r="AW142" s="12" t="s">
        <v>36</v>
      </c>
      <c r="AX142" s="12" t="s">
        <v>76</v>
      </c>
      <c r="AY142" s="150" t="s">
        <v>128</v>
      </c>
    </row>
    <row r="143" spans="2:65" s="13" customFormat="1" x14ac:dyDescent="0.2">
      <c r="B143" s="156"/>
      <c r="D143" s="149" t="s">
        <v>143</v>
      </c>
      <c r="E143" s="157" t="s">
        <v>19</v>
      </c>
      <c r="F143" s="158" t="s">
        <v>145</v>
      </c>
      <c r="H143" s="159">
        <v>0.9</v>
      </c>
      <c r="I143" s="160"/>
      <c r="L143" s="156"/>
      <c r="M143" s="161"/>
      <c r="T143" s="162"/>
      <c r="AT143" s="157" t="s">
        <v>143</v>
      </c>
      <c r="AU143" s="157" t="s">
        <v>85</v>
      </c>
      <c r="AV143" s="13" t="s">
        <v>135</v>
      </c>
      <c r="AW143" s="13" t="s">
        <v>36</v>
      </c>
      <c r="AX143" s="13" t="s">
        <v>83</v>
      </c>
      <c r="AY143" s="157" t="s">
        <v>128</v>
      </c>
    </row>
    <row r="144" spans="2:65" s="11" customFormat="1" ht="22.95" customHeight="1" x14ac:dyDescent="0.25">
      <c r="B144" s="119"/>
      <c r="D144" s="120" t="s">
        <v>75</v>
      </c>
      <c r="E144" s="129" t="s">
        <v>146</v>
      </c>
      <c r="F144" s="129" t="s">
        <v>222</v>
      </c>
      <c r="I144" s="122"/>
      <c r="J144" s="130">
        <f>BK144</f>
        <v>0</v>
      </c>
      <c r="L144" s="119"/>
      <c r="M144" s="124"/>
      <c r="P144" s="125">
        <f>SUM(P145:P151)</f>
        <v>0</v>
      </c>
      <c r="R144" s="125">
        <f>SUM(R145:R151)</f>
        <v>0.16058500000000001</v>
      </c>
      <c r="T144" s="126">
        <f>SUM(T145:T151)</f>
        <v>0</v>
      </c>
      <c r="AR144" s="120" t="s">
        <v>83</v>
      </c>
      <c r="AT144" s="127" t="s">
        <v>75</v>
      </c>
      <c r="AU144" s="127" t="s">
        <v>83</v>
      </c>
      <c r="AY144" s="120" t="s">
        <v>128</v>
      </c>
      <c r="BK144" s="128">
        <f>SUM(BK145:BK151)</f>
        <v>0</v>
      </c>
    </row>
    <row r="145" spans="2:65" s="1" customFormat="1" ht="37.950000000000003" customHeight="1" x14ac:dyDescent="0.2">
      <c r="B145" s="32"/>
      <c r="C145" s="131" t="s">
        <v>223</v>
      </c>
      <c r="D145" s="131" t="s">
        <v>130</v>
      </c>
      <c r="E145" s="132" t="s">
        <v>224</v>
      </c>
      <c r="F145" s="133" t="s">
        <v>225</v>
      </c>
      <c r="G145" s="134" t="s">
        <v>226</v>
      </c>
      <c r="H145" s="135">
        <v>1</v>
      </c>
      <c r="I145" s="136"/>
      <c r="J145" s="137">
        <f>ROUND(I145*H145,2)</f>
        <v>0</v>
      </c>
      <c r="K145" s="133" t="s">
        <v>134</v>
      </c>
      <c r="L145" s="32"/>
      <c r="M145" s="138" t="s">
        <v>19</v>
      </c>
      <c r="N145" s="139" t="s">
        <v>47</v>
      </c>
      <c r="P145" s="140">
        <f>O145*H145</f>
        <v>0</v>
      </c>
      <c r="Q145" s="140">
        <v>2.9309999999999999E-2</v>
      </c>
      <c r="R145" s="140">
        <f>Q145*H145</f>
        <v>2.9309999999999999E-2</v>
      </c>
      <c r="S145" s="140">
        <v>0</v>
      </c>
      <c r="T145" s="141">
        <f>S145*H145</f>
        <v>0</v>
      </c>
      <c r="AR145" s="142" t="s">
        <v>135</v>
      </c>
      <c r="AT145" s="142" t="s">
        <v>130</v>
      </c>
      <c r="AU145" s="142" t="s">
        <v>85</v>
      </c>
      <c r="AY145" s="17" t="s">
        <v>128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7" t="s">
        <v>83</v>
      </c>
      <c r="BK145" s="143">
        <f>ROUND(I145*H145,2)</f>
        <v>0</v>
      </c>
      <c r="BL145" s="17" t="s">
        <v>135</v>
      </c>
      <c r="BM145" s="142" t="s">
        <v>227</v>
      </c>
    </row>
    <row r="146" spans="2:65" s="1" customFormat="1" x14ac:dyDescent="0.2">
      <c r="B146" s="32"/>
      <c r="D146" s="144" t="s">
        <v>137</v>
      </c>
      <c r="F146" s="145" t="s">
        <v>228</v>
      </c>
      <c r="I146" s="146"/>
      <c r="L146" s="32"/>
      <c r="M146" s="147"/>
      <c r="T146" s="51"/>
      <c r="AT146" s="17" t="s">
        <v>137</v>
      </c>
      <c r="AU146" s="17" t="s">
        <v>85</v>
      </c>
    </row>
    <row r="147" spans="2:65" s="1" customFormat="1" ht="44.25" customHeight="1" x14ac:dyDescent="0.2">
      <c r="B147" s="32"/>
      <c r="C147" s="131" t="s">
        <v>229</v>
      </c>
      <c r="D147" s="131" t="s">
        <v>130</v>
      </c>
      <c r="E147" s="132" t="s">
        <v>230</v>
      </c>
      <c r="F147" s="133" t="s">
        <v>231</v>
      </c>
      <c r="G147" s="134" t="s">
        <v>232</v>
      </c>
      <c r="H147" s="135">
        <v>18.5</v>
      </c>
      <c r="I147" s="136"/>
      <c r="J147" s="137">
        <f>ROUND(I147*H147,2)</f>
        <v>0</v>
      </c>
      <c r="K147" s="133" t="s">
        <v>134</v>
      </c>
      <c r="L147" s="32"/>
      <c r="M147" s="138" t="s">
        <v>19</v>
      </c>
      <c r="N147" s="139" t="s">
        <v>47</v>
      </c>
      <c r="P147" s="140">
        <f>O147*H147</f>
        <v>0</v>
      </c>
      <c r="Q147" s="140">
        <v>7.0099999999999997E-3</v>
      </c>
      <c r="R147" s="140">
        <f>Q147*H147</f>
        <v>0.12968499999999999</v>
      </c>
      <c r="S147" s="140">
        <v>0</v>
      </c>
      <c r="T147" s="141">
        <f>S147*H147</f>
        <v>0</v>
      </c>
      <c r="AR147" s="142" t="s">
        <v>135</v>
      </c>
      <c r="AT147" s="142" t="s">
        <v>130</v>
      </c>
      <c r="AU147" s="142" t="s">
        <v>85</v>
      </c>
      <c r="AY147" s="17" t="s">
        <v>128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83</v>
      </c>
      <c r="BK147" s="143">
        <f>ROUND(I147*H147,2)</f>
        <v>0</v>
      </c>
      <c r="BL147" s="17" t="s">
        <v>135</v>
      </c>
      <c r="BM147" s="142" t="s">
        <v>233</v>
      </c>
    </row>
    <row r="148" spans="2:65" s="1" customFormat="1" x14ac:dyDescent="0.2">
      <c r="B148" s="32"/>
      <c r="D148" s="144" t="s">
        <v>137</v>
      </c>
      <c r="F148" s="145" t="s">
        <v>234</v>
      </c>
      <c r="I148" s="146"/>
      <c r="L148" s="32"/>
      <c r="M148" s="147"/>
      <c r="T148" s="51"/>
      <c r="AT148" s="17" t="s">
        <v>137</v>
      </c>
      <c r="AU148" s="17" t="s">
        <v>85</v>
      </c>
    </row>
    <row r="149" spans="2:65" s="1" customFormat="1" ht="19.2" x14ac:dyDescent="0.2">
      <c r="B149" s="32"/>
      <c r="D149" s="149" t="s">
        <v>157</v>
      </c>
      <c r="F149" s="163" t="s">
        <v>235</v>
      </c>
      <c r="I149" s="146"/>
      <c r="L149" s="32"/>
      <c r="M149" s="147"/>
      <c r="T149" s="51"/>
      <c r="AT149" s="17" t="s">
        <v>157</v>
      </c>
      <c r="AU149" s="17" t="s">
        <v>85</v>
      </c>
    </row>
    <row r="150" spans="2:65" s="1" customFormat="1" ht="33" customHeight="1" x14ac:dyDescent="0.2">
      <c r="B150" s="32"/>
      <c r="C150" s="131" t="s">
        <v>236</v>
      </c>
      <c r="D150" s="131" t="s">
        <v>130</v>
      </c>
      <c r="E150" s="132" t="s">
        <v>237</v>
      </c>
      <c r="F150" s="133" t="s">
        <v>238</v>
      </c>
      <c r="G150" s="134" t="s">
        <v>239</v>
      </c>
      <c r="H150" s="135">
        <v>1</v>
      </c>
      <c r="I150" s="136"/>
      <c r="J150" s="137">
        <f>ROUND(I150*H150,2)</f>
        <v>0</v>
      </c>
      <c r="K150" s="133" t="s">
        <v>134</v>
      </c>
      <c r="L150" s="32"/>
      <c r="M150" s="138" t="s">
        <v>19</v>
      </c>
      <c r="N150" s="139" t="s">
        <v>47</v>
      </c>
      <c r="P150" s="140">
        <f>O150*H150</f>
        <v>0</v>
      </c>
      <c r="Q150" s="140">
        <v>1.5900000000000001E-3</v>
      </c>
      <c r="R150" s="140">
        <f>Q150*H150</f>
        <v>1.5900000000000001E-3</v>
      </c>
      <c r="S150" s="140">
        <v>0</v>
      </c>
      <c r="T150" s="141">
        <f>S150*H150</f>
        <v>0</v>
      </c>
      <c r="AR150" s="142" t="s">
        <v>135</v>
      </c>
      <c r="AT150" s="142" t="s">
        <v>130</v>
      </c>
      <c r="AU150" s="142" t="s">
        <v>85</v>
      </c>
      <c r="AY150" s="17" t="s">
        <v>128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83</v>
      </c>
      <c r="BK150" s="143">
        <f>ROUND(I150*H150,2)</f>
        <v>0</v>
      </c>
      <c r="BL150" s="17" t="s">
        <v>135</v>
      </c>
      <c r="BM150" s="142" t="s">
        <v>240</v>
      </c>
    </row>
    <row r="151" spans="2:65" s="1" customFormat="1" x14ac:dyDescent="0.2">
      <c r="B151" s="32"/>
      <c r="D151" s="144" t="s">
        <v>137</v>
      </c>
      <c r="F151" s="145" t="s">
        <v>241</v>
      </c>
      <c r="I151" s="146"/>
      <c r="L151" s="32"/>
      <c r="M151" s="147"/>
      <c r="T151" s="51"/>
      <c r="AT151" s="17" t="s">
        <v>137</v>
      </c>
      <c r="AU151" s="17" t="s">
        <v>85</v>
      </c>
    </row>
    <row r="152" spans="2:65" s="11" customFormat="1" ht="22.95" customHeight="1" x14ac:dyDescent="0.25">
      <c r="B152" s="119"/>
      <c r="D152" s="120" t="s">
        <v>75</v>
      </c>
      <c r="E152" s="129" t="s">
        <v>159</v>
      </c>
      <c r="F152" s="129" t="s">
        <v>242</v>
      </c>
      <c r="I152" s="122"/>
      <c r="J152" s="130">
        <f>BK152</f>
        <v>0</v>
      </c>
      <c r="L152" s="119"/>
      <c r="M152" s="124"/>
      <c r="P152" s="125">
        <f>SUM(P153:P154)</f>
        <v>0</v>
      </c>
      <c r="R152" s="125">
        <f>SUM(R153:R154)</f>
        <v>1.4828000000000001</v>
      </c>
      <c r="T152" s="126">
        <f>SUM(T153:T154)</f>
        <v>0</v>
      </c>
      <c r="AR152" s="120" t="s">
        <v>83</v>
      </c>
      <c r="AT152" s="127" t="s">
        <v>75</v>
      </c>
      <c r="AU152" s="127" t="s">
        <v>83</v>
      </c>
      <c r="AY152" s="120" t="s">
        <v>128</v>
      </c>
      <c r="BK152" s="128">
        <f>SUM(BK153:BK154)</f>
        <v>0</v>
      </c>
    </row>
    <row r="153" spans="2:65" s="1" customFormat="1" ht="37.950000000000003" customHeight="1" x14ac:dyDescent="0.2">
      <c r="B153" s="32"/>
      <c r="C153" s="131" t="s">
        <v>243</v>
      </c>
      <c r="D153" s="131" t="s">
        <v>130</v>
      </c>
      <c r="E153" s="132" t="s">
        <v>244</v>
      </c>
      <c r="F153" s="133" t="s">
        <v>245</v>
      </c>
      <c r="G153" s="134" t="s">
        <v>133</v>
      </c>
      <c r="H153" s="135">
        <v>17.600000000000001</v>
      </c>
      <c r="I153" s="136"/>
      <c r="J153" s="137">
        <f>ROUND(I153*H153,2)</f>
        <v>0</v>
      </c>
      <c r="K153" s="133" t="s">
        <v>134</v>
      </c>
      <c r="L153" s="32"/>
      <c r="M153" s="138" t="s">
        <v>19</v>
      </c>
      <c r="N153" s="139" t="s">
        <v>47</v>
      </c>
      <c r="P153" s="140">
        <f>O153*H153</f>
        <v>0</v>
      </c>
      <c r="Q153" s="140">
        <v>8.4250000000000005E-2</v>
      </c>
      <c r="R153" s="140">
        <f>Q153*H153</f>
        <v>1.4828000000000001</v>
      </c>
      <c r="S153" s="140">
        <v>0</v>
      </c>
      <c r="T153" s="141">
        <f>S153*H153</f>
        <v>0</v>
      </c>
      <c r="AR153" s="142" t="s">
        <v>135</v>
      </c>
      <c r="AT153" s="142" t="s">
        <v>130</v>
      </c>
      <c r="AU153" s="142" t="s">
        <v>85</v>
      </c>
      <c r="AY153" s="17" t="s">
        <v>128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7" t="s">
        <v>83</v>
      </c>
      <c r="BK153" s="143">
        <f>ROUND(I153*H153,2)</f>
        <v>0</v>
      </c>
      <c r="BL153" s="17" t="s">
        <v>135</v>
      </c>
      <c r="BM153" s="142" t="s">
        <v>246</v>
      </c>
    </row>
    <row r="154" spans="2:65" s="1" customFormat="1" x14ac:dyDescent="0.2">
      <c r="B154" s="32"/>
      <c r="D154" s="144" t="s">
        <v>137</v>
      </c>
      <c r="F154" s="145" t="s">
        <v>247</v>
      </c>
      <c r="I154" s="146"/>
      <c r="L154" s="32"/>
      <c r="M154" s="147"/>
      <c r="T154" s="51"/>
      <c r="AT154" s="17" t="s">
        <v>137</v>
      </c>
      <c r="AU154" s="17" t="s">
        <v>85</v>
      </c>
    </row>
    <row r="155" spans="2:65" s="11" customFormat="1" ht="22.95" customHeight="1" x14ac:dyDescent="0.25">
      <c r="B155" s="119"/>
      <c r="D155" s="120" t="s">
        <v>75</v>
      </c>
      <c r="E155" s="129" t="s">
        <v>164</v>
      </c>
      <c r="F155" s="129" t="s">
        <v>248</v>
      </c>
      <c r="I155" s="122"/>
      <c r="J155" s="130">
        <f>BK155</f>
        <v>0</v>
      </c>
      <c r="L155" s="119"/>
      <c r="M155" s="124"/>
      <c r="P155" s="125">
        <f>SUM(P156:P157)</f>
        <v>0</v>
      </c>
      <c r="R155" s="125">
        <f>SUM(R156:R157)</f>
        <v>9.8999999999999999E-4</v>
      </c>
      <c r="T155" s="126">
        <f>SUM(T156:T157)</f>
        <v>0</v>
      </c>
      <c r="AR155" s="120" t="s">
        <v>83</v>
      </c>
      <c r="AT155" s="127" t="s">
        <v>75</v>
      </c>
      <c r="AU155" s="127" t="s">
        <v>83</v>
      </c>
      <c r="AY155" s="120" t="s">
        <v>128</v>
      </c>
      <c r="BK155" s="128">
        <f>SUM(BK156:BK157)</f>
        <v>0</v>
      </c>
    </row>
    <row r="156" spans="2:65" s="1" customFormat="1" ht="16.5" customHeight="1" x14ac:dyDescent="0.2">
      <c r="B156" s="32"/>
      <c r="C156" s="131" t="s">
        <v>249</v>
      </c>
      <c r="D156" s="131" t="s">
        <v>130</v>
      </c>
      <c r="E156" s="132" t="s">
        <v>250</v>
      </c>
      <c r="F156" s="133" t="s">
        <v>251</v>
      </c>
      <c r="G156" s="134" t="s">
        <v>133</v>
      </c>
      <c r="H156" s="135">
        <v>4.5</v>
      </c>
      <c r="I156" s="136"/>
      <c r="J156" s="137">
        <f>ROUND(I156*H156,2)</f>
        <v>0</v>
      </c>
      <c r="K156" s="133" t="s">
        <v>134</v>
      </c>
      <c r="L156" s="32"/>
      <c r="M156" s="138" t="s">
        <v>19</v>
      </c>
      <c r="N156" s="139" t="s">
        <v>47</v>
      </c>
      <c r="P156" s="140">
        <f>O156*H156</f>
        <v>0</v>
      </c>
      <c r="Q156" s="140">
        <v>2.2000000000000001E-4</v>
      </c>
      <c r="R156" s="140">
        <f>Q156*H156</f>
        <v>9.8999999999999999E-4</v>
      </c>
      <c r="S156" s="140">
        <v>0</v>
      </c>
      <c r="T156" s="141">
        <f>S156*H156</f>
        <v>0</v>
      </c>
      <c r="AR156" s="142" t="s">
        <v>135</v>
      </c>
      <c r="AT156" s="142" t="s">
        <v>130</v>
      </c>
      <c r="AU156" s="142" t="s">
        <v>85</v>
      </c>
      <c r="AY156" s="17" t="s">
        <v>128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7" t="s">
        <v>83</v>
      </c>
      <c r="BK156" s="143">
        <f>ROUND(I156*H156,2)</f>
        <v>0</v>
      </c>
      <c r="BL156" s="17" t="s">
        <v>135</v>
      </c>
      <c r="BM156" s="142" t="s">
        <v>252</v>
      </c>
    </row>
    <row r="157" spans="2:65" s="1" customFormat="1" x14ac:dyDescent="0.2">
      <c r="B157" s="32"/>
      <c r="D157" s="144" t="s">
        <v>137</v>
      </c>
      <c r="F157" s="145" t="s">
        <v>253</v>
      </c>
      <c r="I157" s="146"/>
      <c r="L157" s="32"/>
      <c r="M157" s="147"/>
      <c r="T157" s="51"/>
      <c r="AT157" s="17" t="s">
        <v>137</v>
      </c>
      <c r="AU157" s="17" t="s">
        <v>85</v>
      </c>
    </row>
    <row r="158" spans="2:65" s="11" customFormat="1" ht="22.95" customHeight="1" x14ac:dyDescent="0.25">
      <c r="B158" s="119"/>
      <c r="D158" s="120" t="s">
        <v>75</v>
      </c>
      <c r="E158" s="129" t="s">
        <v>254</v>
      </c>
      <c r="F158" s="129" t="s">
        <v>255</v>
      </c>
      <c r="I158" s="122"/>
      <c r="J158" s="130">
        <f>BK158</f>
        <v>0</v>
      </c>
      <c r="L158" s="119"/>
      <c r="M158" s="124"/>
      <c r="P158" s="125">
        <f>SUM(P159:P160)</f>
        <v>0</v>
      </c>
      <c r="R158" s="125">
        <f>SUM(R159:R160)</f>
        <v>0</v>
      </c>
      <c r="T158" s="126">
        <f>SUM(T159:T160)</f>
        <v>0</v>
      </c>
      <c r="AR158" s="120" t="s">
        <v>83</v>
      </c>
      <c r="AT158" s="127" t="s">
        <v>75</v>
      </c>
      <c r="AU158" s="127" t="s">
        <v>83</v>
      </c>
      <c r="AY158" s="120" t="s">
        <v>128</v>
      </c>
      <c r="BK158" s="128">
        <f>SUM(BK159:BK160)</f>
        <v>0</v>
      </c>
    </row>
    <row r="159" spans="2:65" s="1" customFormat="1" ht="37.950000000000003" customHeight="1" x14ac:dyDescent="0.2">
      <c r="B159" s="32"/>
      <c r="C159" s="131" t="s">
        <v>7</v>
      </c>
      <c r="D159" s="131" t="s">
        <v>130</v>
      </c>
      <c r="E159" s="132" t="s">
        <v>256</v>
      </c>
      <c r="F159" s="133" t="s">
        <v>257</v>
      </c>
      <c r="G159" s="134" t="s">
        <v>178</v>
      </c>
      <c r="H159" s="135">
        <v>5.9130000000000003</v>
      </c>
      <c r="I159" s="136"/>
      <c r="J159" s="137">
        <f>ROUND(I159*H159,2)</f>
        <v>0</v>
      </c>
      <c r="K159" s="133" t="s">
        <v>134</v>
      </c>
      <c r="L159" s="32"/>
      <c r="M159" s="138" t="s">
        <v>19</v>
      </c>
      <c r="N159" s="139" t="s">
        <v>47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135</v>
      </c>
      <c r="AT159" s="142" t="s">
        <v>130</v>
      </c>
      <c r="AU159" s="142" t="s">
        <v>85</v>
      </c>
      <c r="AY159" s="17" t="s">
        <v>128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83</v>
      </c>
      <c r="BK159" s="143">
        <f>ROUND(I159*H159,2)</f>
        <v>0</v>
      </c>
      <c r="BL159" s="17" t="s">
        <v>135</v>
      </c>
      <c r="BM159" s="142" t="s">
        <v>258</v>
      </c>
    </row>
    <row r="160" spans="2:65" s="1" customFormat="1" x14ac:dyDescent="0.2">
      <c r="B160" s="32"/>
      <c r="D160" s="144" t="s">
        <v>137</v>
      </c>
      <c r="F160" s="145" t="s">
        <v>259</v>
      </c>
      <c r="I160" s="146"/>
      <c r="L160" s="32"/>
      <c r="M160" s="147"/>
      <c r="T160" s="51"/>
      <c r="AT160" s="17" t="s">
        <v>137</v>
      </c>
      <c r="AU160" s="17" t="s">
        <v>85</v>
      </c>
    </row>
    <row r="161" spans="2:65" s="11" customFormat="1" ht="25.95" customHeight="1" x14ac:dyDescent="0.25">
      <c r="B161" s="119"/>
      <c r="D161" s="120" t="s">
        <v>75</v>
      </c>
      <c r="E161" s="121" t="s">
        <v>260</v>
      </c>
      <c r="F161" s="121" t="s">
        <v>261</v>
      </c>
      <c r="I161" s="122"/>
      <c r="J161" s="123">
        <f>BK161</f>
        <v>0</v>
      </c>
      <c r="L161" s="119"/>
      <c r="M161" s="124"/>
      <c r="P161" s="125">
        <f>SUM(P162:P168)</f>
        <v>0</v>
      </c>
      <c r="R161" s="125">
        <f>SUM(R162:R168)</f>
        <v>0</v>
      </c>
      <c r="T161" s="126">
        <f>SUM(T162:T168)</f>
        <v>0</v>
      </c>
      <c r="AR161" s="120" t="s">
        <v>135</v>
      </c>
      <c r="AT161" s="127" t="s">
        <v>75</v>
      </c>
      <c r="AU161" s="127" t="s">
        <v>76</v>
      </c>
      <c r="AY161" s="120" t="s">
        <v>128</v>
      </c>
      <c r="BK161" s="128">
        <f>SUM(BK162:BK168)</f>
        <v>0</v>
      </c>
    </row>
    <row r="162" spans="2:65" s="1" customFormat="1" ht="16.5" customHeight="1" x14ac:dyDescent="0.2">
      <c r="B162" s="32"/>
      <c r="C162" s="131" t="s">
        <v>262</v>
      </c>
      <c r="D162" s="131" t="s">
        <v>130</v>
      </c>
      <c r="E162" s="132" t="s">
        <v>263</v>
      </c>
      <c r="F162" s="133" t="s">
        <v>264</v>
      </c>
      <c r="G162" s="134" t="s">
        <v>239</v>
      </c>
      <c r="H162" s="135">
        <v>1</v>
      </c>
      <c r="I162" s="136"/>
      <c r="J162" s="137">
        <f>ROUND(I162*H162,2)</f>
        <v>0</v>
      </c>
      <c r="K162" s="133" t="s">
        <v>19</v>
      </c>
      <c r="L162" s="32"/>
      <c r="M162" s="138" t="s">
        <v>19</v>
      </c>
      <c r="N162" s="139" t="s">
        <v>47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223</v>
      </c>
      <c r="AT162" s="142" t="s">
        <v>130</v>
      </c>
      <c r="AU162" s="142" t="s">
        <v>83</v>
      </c>
      <c r="AY162" s="17" t="s">
        <v>128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83</v>
      </c>
      <c r="BK162" s="143">
        <f>ROUND(I162*H162,2)</f>
        <v>0</v>
      </c>
      <c r="BL162" s="17" t="s">
        <v>223</v>
      </c>
      <c r="BM162" s="142" t="s">
        <v>265</v>
      </c>
    </row>
    <row r="163" spans="2:65" s="1" customFormat="1" ht="19.2" x14ac:dyDescent="0.2">
      <c r="B163" s="32"/>
      <c r="D163" s="149" t="s">
        <v>157</v>
      </c>
      <c r="F163" s="163" t="s">
        <v>266</v>
      </c>
      <c r="I163" s="146"/>
      <c r="L163" s="32"/>
      <c r="M163" s="147"/>
      <c r="T163" s="51"/>
      <c r="AT163" s="17" t="s">
        <v>157</v>
      </c>
      <c r="AU163" s="17" t="s">
        <v>83</v>
      </c>
    </row>
    <row r="164" spans="2:65" s="1" customFormat="1" ht="16.5" customHeight="1" x14ac:dyDescent="0.2">
      <c r="B164" s="32"/>
      <c r="C164" s="131" t="s">
        <v>267</v>
      </c>
      <c r="D164" s="131" t="s">
        <v>130</v>
      </c>
      <c r="E164" s="132" t="s">
        <v>268</v>
      </c>
      <c r="F164" s="133" t="s">
        <v>269</v>
      </c>
      <c r="G164" s="134" t="s">
        <v>239</v>
      </c>
      <c r="H164" s="135">
        <v>1</v>
      </c>
      <c r="I164" s="136"/>
      <c r="J164" s="137">
        <f>ROUND(I164*H164,2)</f>
        <v>0</v>
      </c>
      <c r="K164" s="133" t="s">
        <v>19</v>
      </c>
      <c r="L164" s="32"/>
      <c r="M164" s="138" t="s">
        <v>19</v>
      </c>
      <c r="N164" s="139" t="s">
        <v>47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223</v>
      </c>
      <c r="AT164" s="142" t="s">
        <v>130</v>
      </c>
      <c r="AU164" s="142" t="s">
        <v>83</v>
      </c>
      <c r="AY164" s="17" t="s">
        <v>128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83</v>
      </c>
      <c r="BK164" s="143">
        <f>ROUND(I164*H164,2)</f>
        <v>0</v>
      </c>
      <c r="BL164" s="17" t="s">
        <v>223</v>
      </c>
      <c r="BM164" s="142" t="s">
        <v>270</v>
      </c>
    </row>
    <row r="165" spans="2:65" s="1" customFormat="1" ht="16.5" customHeight="1" x14ac:dyDescent="0.2">
      <c r="B165" s="32"/>
      <c r="C165" s="131" t="s">
        <v>271</v>
      </c>
      <c r="D165" s="131" t="s">
        <v>130</v>
      </c>
      <c r="E165" s="132" t="s">
        <v>272</v>
      </c>
      <c r="F165" s="133" t="s">
        <v>273</v>
      </c>
      <c r="G165" s="134" t="s">
        <v>274</v>
      </c>
      <c r="H165" s="135">
        <v>1</v>
      </c>
      <c r="I165" s="136"/>
      <c r="J165" s="137">
        <f>ROUND(I165*H165,2)</f>
        <v>0</v>
      </c>
      <c r="K165" s="133" t="s">
        <v>19</v>
      </c>
      <c r="L165" s="32"/>
      <c r="M165" s="138" t="s">
        <v>19</v>
      </c>
      <c r="N165" s="139" t="s">
        <v>47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223</v>
      </c>
      <c r="AT165" s="142" t="s">
        <v>130</v>
      </c>
      <c r="AU165" s="142" t="s">
        <v>83</v>
      </c>
      <c r="AY165" s="17" t="s">
        <v>128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83</v>
      </c>
      <c r="BK165" s="143">
        <f>ROUND(I165*H165,2)</f>
        <v>0</v>
      </c>
      <c r="BL165" s="17" t="s">
        <v>223</v>
      </c>
      <c r="BM165" s="142" t="s">
        <v>275</v>
      </c>
    </row>
    <row r="166" spans="2:65" s="1" customFormat="1" ht="16.5" customHeight="1" x14ac:dyDescent="0.2">
      <c r="B166" s="32"/>
      <c r="C166" s="131" t="s">
        <v>276</v>
      </c>
      <c r="D166" s="131" t="s">
        <v>130</v>
      </c>
      <c r="E166" s="132" t="s">
        <v>277</v>
      </c>
      <c r="F166" s="133" t="s">
        <v>278</v>
      </c>
      <c r="G166" s="134" t="s">
        <v>274</v>
      </c>
      <c r="H166" s="135">
        <v>1</v>
      </c>
      <c r="I166" s="136"/>
      <c r="J166" s="137">
        <f>ROUND(I166*H166,2)</f>
        <v>0</v>
      </c>
      <c r="K166" s="133" t="s">
        <v>19</v>
      </c>
      <c r="L166" s="32"/>
      <c r="M166" s="138" t="s">
        <v>19</v>
      </c>
      <c r="N166" s="139" t="s">
        <v>47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223</v>
      </c>
      <c r="AT166" s="142" t="s">
        <v>130</v>
      </c>
      <c r="AU166" s="142" t="s">
        <v>83</v>
      </c>
      <c r="AY166" s="17" t="s">
        <v>128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7" t="s">
        <v>83</v>
      </c>
      <c r="BK166" s="143">
        <f>ROUND(I166*H166,2)</f>
        <v>0</v>
      </c>
      <c r="BL166" s="17" t="s">
        <v>223</v>
      </c>
      <c r="BM166" s="142" t="s">
        <v>279</v>
      </c>
    </row>
    <row r="167" spans="2:65" s="1" customFormat="1" ht="21.75" customHeight="1" x14ac:dyDescent="0.2">
      <c r="B167" s="32"/>
      <c r="C167" s="131" t="s">
        <v>280</v>
      </c>
      <c r="D167" s="131" t="s">
        <v>130</v>
      </c>
      <c r="E167" s="132" t="s">
        <v>281</v>
      </c>
      <c r="F167" s="133" t="s">
        <v>282</v>
      </c>
      <c r="G167" s="134" t="s">
        <v>274</v>
      </c>
      <c r="H167" s="135">
        <v>1</v>
      </c>
      <c r="I167" s="136"/>
      <c r="J167" s="137">
        <f>ROUND(I167*H167,2)</f>
        <v>0</v>
      </c>
      <c r="K167" s="133" t="s">
        <v>19</v>
      </c>
      <c r="L167" s="32"/>
      <c r="M167" s="138" t="s">
        <v>19</v>
      </c>
      <c r="N167" s="139" t="s">
        <v>47</v>
      </c>
      <c r="P167" s="140">
        <f>O167*H167</f>
        <v>0</v>
      </c>
      <c r="Q167" s="140">
        <v>0</v>
      </c>
      <c r="R167" s="140">
        <f>Q167*H167</f>
        <v>0</v>
      </c>
      <c r="S167" s="140">
        <v>0</v>
      </c>
      <c r="T167" s="141">
        <f>S167*H167</f>
        <v>0</v>
      </c>
      <c r="AR167" s="142" t="s">
        <v>223</v>
      </c>
      <c r="AT167" s="142" t="s">
        <v>130</v>
      </c>
      <c r="AU167" s="142" t="s">
        <v>83</v>
      </c>
      <c r="AY167" s="17" t="s">
        <v>128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7" t="s">
        <v>83</v>
      </c>
      <c r="BK167" s="143">
        <f>ROUND(I167*H167,2)</f>
        <v>0</v>
      </c>
      <c r="BL167" s="17" t="s">
        <v>223</v>
      </c>
      <c r="BM167" s="142" t="s">
        <v>283</v>
      </c>
    </row>
    <row r="168" spans="2:65" s="1" customFormat="1" ht="19.2" x14ac:dyDescent="0.2">
      <c r="B168" s="32"/>
      <c r="D168" s="149" t="s">
        <v>157</v>
      </c>
      <c r="F168" s="163" t="s">
        <v>284</v>
      </c>
      <c r="I168" s="146"/>
      <c r="L168" s="32"/>
      <c r="M168" s="170"/>
      <c r="N168" s="171"/>
      <c r="O168" s="171"/>
      <c r="P168" s="171"/>
      <c r="Q168" s="171"/>
      <c r="R168" s="171"/>
      <c r="S168" s="171"/>
      <c r="T168" s="172"/>
      <c r="AT168" s="17" t="s">
        <v>157</v>
      </c>
      <c r="AU168" s="17" t="s">
        <v>83</v>
      </c>
    </row>
    <row r="169" spans="2:65" s="1" customFormat="1" ht="6.9" customHeight="1" x14ac:dyDescent="0.2">
      <c r="B169" s="40"/>
      <c r="C169" s="41"/>
      <c r="D169" s="41"/>
      <c r="E169" s="41"/>
      <c r="F169" s="41"/>
      <c r="G169" s="41"/>
      <c r="H169" s="41"/>
      <c r="I169" s="41"/>
      <c r="J169" s="41"/>
      <c r="K169" s="41"/>
      <c r="L169" s="32"/>
    </row>
  </sheetData>
  <sheetProtection algorithmName="SHA-512" hashValue="Auxcp52h9Ulfvt3Nff5O6GFHXZ4SI5KpYOnjToeM7kFD13qcikABlMUzFO4xq/vN3hhT1oDG85d0ogvCrcbvGA==" saltValue="Ln9CVh5m+FzrcoLVGqEPbAWxCElvujd/FGIQvANSCtQYq4k7CDa+xds98zHNZIYvu9EZOfvtCLawhkOERbzaJg==" spinCount="100000" sheet="1" objects="1" scenarios="1" formatColumns="0" formatRows="0" autoFilter="0"/>
  <autoFilter ref="C92:K168" xr:uid="{00000000-0009-0000-0000-000001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 xr:uid="{00000000-0004-0000-0100-000000000000}"/>
    <hyperlink ref="F99" r:id="rId2" xr:uid="{00000000-0004-0000-0100-000001000000}"/>
    <hyperlink ref="F103" r:id="rId3" xr:uid="{00000000-0004-0000-0100-000002000000}"/>
    <hyperlink ref="F107" r:id="rId4" xr:uid="{00000000-0004-0000-0100-000003000000}"/>
    <hyperlink ref="F110" r:id="rId5" xr:uid="{00000000-0004-0000-0100-000004000000}"/>
    <hyperlink ref="F112" r:id="rId6" xr:uid="{00000000-0004-0000-0100-000005000000}"/>
    <hyperlink ref="F115" r:id="rId7" xr:uid="{00000000-0004-0000-0100-000006000000}"/>
    <hyperlink ref="F117" r:id="rId8" xr:uid="{00000000-0004-0000-0100-000007000000}"/>
    <hyperlink ref="F120" r:id="rId9" xr:uid="{00000000-0004-0000-0100-000008000000}"/>
    <hyperlink ref="F122" r:id="rId10" xr:uid="{00000000-0004-0000-0100-000009000000}"/>
    <hyperlink ref="F125" r:id="rId11" xr:uid="{00000000-0004-0000-0100-00000A000000}"/>
    <hyperlink ref="F129" r:id="rId12" xr:uid="{00000000-0004-0000-0100-00000B000000}"/>
    <hyperlink ref="F133" r:id="rId13" xr:uid="{00000000-0004-0000-0100-00000C000000}"/>
    <hyperlink ref="F135" r:id="rId14" xr:uid="{00000000-0004-0000-0100-00000D000000}"/>
    <hyperlink ref="F141" r:id="rId15" xr:uid="{00000000-0004-0000-0100-00000E000000}"/>
    <hyperlink ref="F146" r:id="rId16" xr:uid="{00000000-0004-0000-0100-00000F000000}"/>
    <hyperlink ref="F148" r:id="rId17" xr:uid="{00000000-0004-0000-0100-000010000000}"/>
    <hyperlink ref="F151" r:id="rId18" xr:uid="{00000000-0004-0000-0100-000011000000}"/>
    <hyperlink ref="F154" r:id="rId19" xr:uid="{00000000-0004-0000-0100-000012000000}"/>
    <hyperlink ref="F157" r:id="rId20" xr:uid="{00000000-0004-0000-0100-000013000000}"/>
    <hyperlink ref="F160" r:id="rId21" xr:uid="{00000000-0004-0000-0100-000014000000}"/>
  </hyperlinks>
  <pageMargins left="0.39374999999999999" right="0.39374999999999999" top="0.39374999999999999" bottom="0.39374999999999999" header="0" footer="0"/>
  <pageSetup paperSize="9" scale="84" fitToHeight="0" orientation="landscape" blackAndWhite="1" r:id="rId22"/>
  <headerFooter>
    <oddFooter>&amp;CStrana &amp;P z &amp;N</oddFooter>
  </headerFooter>
  <drawing r:id="rId2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6"/>
  <sheetViews>
    <sheetView showGridLines="0" tabSelected="1" zoomScaleNormal="10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92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" customHeight="1" x14ac:dyDescent="0.2">
      <c r="B4" s="20"/>
      <c r="D4" s="21" t="s">
        <v>96</v>
      </c>
      <c r="L4" s="20"/>
      <c r="M4" s="88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12" t="str">
        <f>'Rekapitulace stavby'!K6</f>
        <v>Archiv městské části Praha 5, Štefánikova 17, 150 00 Praha 5</v>
      </c>
      <c r="F7" s="313"/>
      <c r="G7" s="313"/>
      <c r="H7" s="313"/>
      <c r="L7" s="20"/>
    </row>
    <row r="8" spans="2:46" ht="12" customHeight="1" x14ac:dyDescent="0.2">
      <c r="B8" s="20"/>
      <c r="D8" s="27" t="s">
        <v>97</v>
      </c>
      <c r="L8" s="20"/>
    </row>
    <row r="9" spans="2:46" s="1" customFormat="1" ht="16.5" customHeight="1" x14ac:dyDescent="0.2">
      <c r="B9" s="32"/>
      <c r="E9" s="312" t="s">
        <v>98</v>
      </c>
      <c r="F9" s="311"/>
      <c r="G9" s="311"/>
      <c r="H9" s="311"/>
      <c r="L9" s="32"/>
    </row>
    <row r="10" spans="2:46" s="1" customFormat="1" ht="12" customHeight="1" x14ac:dyDescent="0.2">
      <c r="B10" s="32"/>
      <c r="D10" s="27" t="s">
        <v>99</v>
      </c>
      <c r="L10" s="32"/>
    </row>
    <row r="11" spans="2:46" s="1" customFormat="1" ht="16.5" customHeight="1" x14ac:dyDescent="0.2">
      <c r="B11" s="32"/>
      <c r="E11" s="290" t="s">
        <v>285</v>
      </c>
      <c r="F11" s="311"/>
      <c r="G11" s="311"/>
      <c r="H11" s="311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8" t="str">
        <f>'Rekapitulace stavby'!AN8</f>
        <v>Vyplň údaj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4" t="str">
        <f>'Rekapitulace stavby'!E14</f>
        <v>Vyplň údaj</v>
      </c>
      <c r="F20" s="306"/>
      <c r="G20" s="306"/>
      <c r="H20" s="306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 x14ac:dyDescent="0.2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25</v>
      </c>
      <c r="J25" s="25" t="s">
        <v>19</v>
      </c>
      <c r="L25" s="32"/>
    </row>
    <row r="26" spans="2:12" s="1" customFormat="1" ht="18" customHeight="1" x14ac:dyDescent="0.2">
      <c r="B26" s="32"/>
      <c r="E26" s="25" t="s">
        <v>286</v>
      </c>
      <c r="I26" s="27" t="s">
        <v>28</v>
      </c>
      <c r="J26" s="25" t="s">
        <v>19</v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40</v>
      </c>
      <c r="L28" s="32"/>
    </row>
    <row r="29" spans="2:12" s="7" customFormat="1" ht="16.5" customHeight="1" x14ac:dyDescent="0.2">
      <c r="B29" s="89"/>
      <c r="E29" s="310" t="s">
        <v>19</v>
      </c>
      <c r="F29" s="310"/>
      <c r="G29" s="310"/>
      <c r="H29" s="310"/>
      <c r="L29" s="89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49"/>
      <c r="E31" s="49"/>
      <c r="F31" s="49"/>
      <c r="G31" s="49"/>
      <c r="H31" s="49"/>
      <c r="I31" s="49"/>
      <c r="J31" s="49"/>
      <c r="K31" s="49"/>
      <c r="L31" s="32"/>
    </row>
    <row r="32" spans="2:12" s="1" customFormat="1" ht="25.35" customHeight="1" x14ac:dyDescent="0.2">
      <c r="B32" s="32"/>
      <c r="D32" s="90" t="s">
        <v>42</v>
      </c>
      <c r="J32" s="61">
        <f>ROUND(J94, 2)</f>
        <v>0</v>
      </c>
      <c r="L32" s="32"/>
    </row>
    <row r="33" spans="2:12" s="1" customFormat="1" ht="6.9" customHeight="1" x14ac:dyDescent="0.2">
      <c r="B33" s="32"/>
      <c r="D33" s="49"/>
      <c r="E33" s="49"/>
      <c r="F33" s="49"/>
      <c r="G33" s="49"/>
      <c r="H33" s="49"/>
      <c r="I33" s="49"/>
      <c r="J33" s="49"/>
      <c r="K33" s="49"/>
      <c r="L33" s="32"/>
    </row>
    <row r="34" spans="2:12" s="1" customFormat="1" ht="14.4" customHeight="1" x14ac:dyDescent="0.2">
      <c r="B34" s="32"/>
      <c r="F34" s="91" t="s">
        <v>44</v>
      </c>
      <c r="I34" s="91" t="s">
        <v>43</v>
      </c>
      <c r="J34" s="91" t="s">
        <v>45</v>
      </c>
      <c r="L34" s="32"/>
    </row>
    <row r="35" spans="2:12" s="1" customFormat="1" ht="14.4" customHeight="1" x14ac:dyDescent="0.2">
      <c r="B35" s="32"/>
      <c r="D35" s="92" t="s">
        <v>46</v>
      </c>
      <c r="E35" s="27" t="s">
        <v>47</v>
      </c>
      <c r="F35" s="81">
        <f>J32</f>
        <v>0</v>
      </c>
      <c r="I35" s="93">
        <v>0.21</v>
      </c>
      <c r="J35" s="81">
        <f>F35*I35</f>
        <v>0</v>
      </c>
      <c r="L35" s="32"/>
    </row>
    <row r="36" spans="2:12" s="1" customFormat="1" ht="14.4" customHeight="1" x14ac:dyDescent="0.2">
      <c r="B36" s="32"/>
      <c r="E36" s="27" t="s">
        <v>48</v>
      </c>
      <c r="F36" s="81">
        <v>0</v>
      </c>
      <c r="I36" s="93">
        <v>0.15</v>
      </c>
      <c r="J36" s="81">
        <f>F36*I36</f>
        <v>0</v>
      </c>
      <c r="L36" s="32"/>
    </row>
    <row r="37" spans="2:12" s="1" customFormat="1" ht="14.4" hidden="1" customHeight="1" x14ac:dyDescent="0.2">
      <c r="B37" s="32"/>
      <c r="E37" s="27" t="s">
        <v>49</v>
      </c>
      <c r="F37" s="81">
        <f>ROUND((SUM(BG94:BG165)),  2)</f>
        <v>0</v>
      </c>
      <c r="I37" s="93">
        <v>0.21</v>
      </c>
      <c r="J37" s="81">
        <f>0</f>
        <v>0</v>
      </c>
      <c r="L37" s="32"/>
    </row>
    <row r="38" spans="2:12" s="1" customFormat="1" ht="14.4" hidden="1" customHeight="1" x14ac:dyDescent="0.2">
      <c r="B38" s="32"/>
      <c r="E38" s="27" t="s">
        <v>50</v>
      </c>
      <c r="F38" s="81">
        <f>ROUND((SUM(BH94:BH165)),  2)</f>
        <v>0</v>
      </c>
      <c r="I38" s="93">
        <v>0.15</v>
      </c>
      <c r="J38" s="81">
        <f>0</f>
        <v>0</v>
      </c>
      <c r="L38" s="32"/>
    </row>
    <row r="39" spans="2:12" s="1" customFormat="1" ht="14.4" hidden="1" customHeight="1" x14ac:dyDescent="0.2">
      <c r="B39" s="32"/>
      <c r="E39" s="27" t="s">
        <v>51</v>
      </c>
      <c r="F39" s="81">
        <f>ROUND((SUM(BI94:BI165)),  2)</f>
        <v>0</v>
      </c>
      <c r="I39" s="93">
        <v>0</v>
      </c>
      <c r="J39" s="81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4"/>
      <c r="D41" s="95" t="s">
        <v>52</v>
      </c>
      <c r="E41" s="52"/>
      <c r="F41" s="52"/>
      <c r="G41" s="96" t="s">
        <v>53</v>
      </c>
      <c r="H41" s="97" t="s">
        <v>54</v>
      </c>
      <c r="I41" s="52"/>
      <c r="J41" s="98">
        <f>SUM(J32:J39)</f>
        <v>0</v>
      </c>
      <c r="K41" s="99"/>
      <c r="L41" s="32"/>
    </row>
    <row r="42" spans="2:12" s="1" customFormat="1" ht="14.4" customHeight="1" x14ac:dyDescent="0.2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2"/>
    </row>
    <row r="46" spans="2:12" s="1" customFormat="1" ht="6.9" customHeight="1" x14ac:dyDescent="0.2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2"/>
    </row>
    <row r="47" spans="2:12" s="1" customFormat="1" ht="24.9" customHeight="1" x14ac:dyDescent="0.2">
      <c r="B47" s="32"/>
      <c r="C47" s="21" t="s">
        <v>101</v>
      </c>
      <c r="L47" s="32"/>
    </row>
    <row r="48" spans="2:12" s="1" customFormat="1" ht="6.9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12" t="str">
        <f>E7</f>
        <v>Archiv městské části Praha 5, Štefánikova 17, 150 00 Praha 5</v>
      </c>
      <c r="F50" s="313"/>
      <c r="G50" s="313"/>
      <c r="H50" s="313"/>
      <c r="L50" s="32"/>
    </row>
    <row r="51" spans="2:47" ht="12" customHeight="1" x14ac:dyDescent="0.2">
      <c r="B51" s="20"/>
      <c r="C51" s="27" t="s">
        <v>97</v>
      </c>
      <c r="L51" s="20"/>
    </row>
    <row r="52" spans="2:47" s="1" customFormat="1" ht="16.5" customHeight="1" x14ac:dyDescent="0.2">
      <c r="B52" s="32"/>
      <c r="E52" s="312" t="s">
        <v>98</v>
      </c>
      <c r="F52" s="311"/>
      <c r="G52" s="311"/>
      <c r="H52" s="311"/>
      <c r="L52" s="32"/>
    </row>
    <row r="53" spans="2:47" s="1" customFormat="1" ht="12" customHeight="1" x14ac:dyDescent="0.2">
      <c r="B53" s="32"/>
      <c r="C53" s="27" t="s">
        <v>99</v>
      </c>
      <c r="L53" s="32"/>
    </row>
    <row r="54" spans="2:47" s="1" customFormat="1" ht="16.5" customHeight="1" x14ac:dyDescent="0.2">
      <c r="B54" s="32"/>
      <c r="E54" s="290" t="str">
        <f>E11</f>
        <v>2-D.2.4.1 - Elektroinstalace - silnoproud</v>
      </c>
      <c r="F54" s="311"/>
      <c r="G54" s="311"/>
      <c r="H54" s="311"/>
      <c r="L54" s="32"/>
    </row>
    <row r="55" spans="2:47" s="1" customFormat="1" ht="6.9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Praha</v>
      </c>
      <c r="I56" s="27" t="s">
        <v>23</v>
      </c>
      <c r="J56" s="48" t="str">
        <f>IF(J14="","",J14)</f>
        <v>Vyplň údaj</v>
      </c>
      <c r="L56" s="32"/>
    </row>
    <row r="57" spans="2:47" s="1" customFormat="1" ht="6.9" customHeight="1" x14ac:dyDescent="0.2">
      <c r="B57" s="32"/>
      <c r="L57" s="32"/>
    </row>
    <row r="58" spans="2:47" s="1" customFormat="1" ht="52.8" x14ac:dyDescent="0.2">
      <c r="B58" s="32"/>
      <c r="C58" s="27" t="s">
        <v>24</v>
      </c>
      <c r="F58" s="25" t="str">
        <f>E17</f>
        <v>MČ Praha 5, náměstí 14. října 1381/4,15022 Praha 5</v>
      </c>
      <c r="I58" s="27" t="s">
        <v>32</v>
      </c>
      <c r="J58" s="30" t="str">
        <f>E23</f>
        <v>kcarch s.r.o,Thámova 221/7,186 00 Praha 8 - Karlín</v>
      </c>
      <c r="L58" s="32"/>
    </row>
    <row r="59" spans="2:47" s="1" customFormat="1" ht="15.15" customHeight="1" x14ac:dyDescent="0.2">
      <c r="B59" s="32"/>
      <c r="C59" s="27" t="s">
        <v>30</v>
      </c>
      <c r="F59" s="25" t="str">
        <f>IF(E20="","",E20)</f>
        <v>Vyplň údaj</v>
      </c>
      <c r="I59" s="27" t="s">
        <v>37</v>
      </c>
      <c r="J59" s="30" t="str">
        <f>E26</f>
        <v>Ing. Josef Václavek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100" t="s">
        <v>102</v>
      </c>
      <c r="D61" s="94"/>
      <c r="E61" s="94"/>
      <c r="F61" s="94"/>
      <c r="G61" s="94"/>
      <c r="H61" s="94"/>
      <c r="I61" s="94"/>
      <c r="J61" s="101" t="s">
        <v>103</v>
      </c>
      <c r="K61" s="94"/>
      <c r="L61" s="32"/>
    </row>
    <row r="62" spans="2:47" s="1" customFormat="1" ht="10.35" customHeight="1" x14ac:dyDescent="0.2">
      <c r="B62" s="32"/>
      <c r="L62" s="32"/>
    </row>
    <row r="63" spans="2:47" s="1" customFormat="1" ht="22.95" customHeight="1" x14ac:dyDescent="0.2">
      <c r="B63" s="32"/>
      <c r="C63" s="102" t="s">
        <v>74</v>
      </c>
      <c r="J63" s="61">
        <f>J94</f>
        <v>0</v>
      </c>
      <c r="L63" s="32"/>
      <c r="AU63" s="17" t="s">
        <v>104</v>
      </c>
    </row>
    <row r="64" spans="2:47" s="8" customFormat="1" ht="24.9" customHeight="1" x14ac:dyDescent="0.2">
      <c r="B64" s="103"/>
      <c r="D64" s="104" t="s">
        <v>287</v>
      </c>
      <c r="E64" s="105"/>
      <c r="F64" s="105"/>
      <c r="G64" s="105"/>
      <c r="H64" s="105"/>
      <c r="I64" s="105"/>
      <c r="J64" s="106">
        <f>J95</f>
        <v>0</v>
      </c>
      <c r="L64" s="103"/>
    </row>
    <row r="65" spans="2:12" s="9" customFormat="1" ht="19.95" customHeight="1" x14ac:dyDescent="0.2">
      <c r="B65" s="107"/>
      <c r="D65" s="108" t="s">
        <v>288</v>
      </c>
      <c r="E65" s="109"/>
      <c r="F65" s="109"/>
      <c r="G65" s="109"/>
      <c r="H65" s="109"/>
      <c r="I65" s="109"/>
      <c r="J65" s="110">
        <f>J96</f>
        <v>0</v>
      </c>
      <c r="L65" s="107"/>
    </row>
    <row r="66" spans="2:12" s="9" customFormat="1" ht="19.95" customHeight="1" x14ac:dyDescent="0.2">
      <c r="B66" s="107"/>
      <c r="D66" s="108" t="s">
        <v>289</v>
      </c>
      <c r="E66" s="109"/>
      <c r="F66" s="109"/>
      <c r="G66" s="109"/>
      <c r="H66" s="109"/>
      <c r="I66" s="109"/>
      <c r="J66" s="110">
        <f>J105</f>
        <v>0</v>
      </c>
      <c r="L66" s="107"/>
    </row>
    <row r="67" spans="2:12" s="9" customFormat="1" ht="19.95" customHeight="1" x14ac:dyDescent="0.2">
      <c r="B67" s="107"/>
      <c r="D67" s="108" t="s">
        <v>290</v>
      </c>
      <c r="E67" s="109"/>
      <c r="F67" s="109"/>
      <c r="G67" s="109"/>
      <c r="H67" s="109"/>
      <c r="I67" s="109"/>
      <c r="J67" s="110">
        <f>J115</f>
        <v>0</v>
      </c>
      <c r="L67" s="107"/>
    </row>
    <row r="68" spans="2:12" s="9" customFormat="1" ht="19.95" customHeight="1" x14ac:dyDescent="0.2">
      <c r="B68" s="107"/>
      <c r="D68" s="108" t="s">
        <v>291</v>
      </c>
      <c r="E68" s="109"/>
      <c r="F68" s="109"/>
      <c r="G68" s="109"/>
      <c r="H68" s="109"/>
      <c r="I68" s="109"/>
      <c r="J68" s="110">
        <f>J138</f>
        <v>0</v>
      </c>
      <c r="L68" s="107"/>
    </row>
    <row r="69" spans="2:12" s="9" customFormat="1" ht="19.95" customHeight="1" x14ac:dyDescent="0.2">
      <c r="B69" s="107"/>
      <c r="D69" s="108" t="s">
        <v>292</v>
      </c>
      <c r="E69" s="109"/>
      <c r="F69" s="109"/>
      <c r="G69" s="109"/>
      <c r="H69" s="109"/>
      <c r="I69" s="109"/>
      <c r="J69" s="110">
        <f>J148</f>
        <v>0</v>
      </c>
      <c r="L69" s="107"/>
    </row>
    <row r="70" spans="2:12" s="9" customFormat="1" ht="19.95" customHeight="1" x14ac:dyDescent="0.2">
      <c r="B70" s="107"/>
      <c r="D70" s="108" t="s">
        <v>293</v>
      </c>
      <c r="E70" s="109"/>
      <c r="F70" s="109"/>
      <c r="G70" s="109"/>
      <c r="H70" s="109"/>
      <c r="I70" s="109"/>
      <c r="J70" s="110">
        <f>J156</f>
        <v>0</v>
      </c>
      <c r="L70" s="107"/>
    </row>
    <row r="71" spans="2:12" s="8" customFormat="1" ht="24.9" customHeight="1" x14ac:dyDescent="0.2">
      <c r="B71" s="103"/>
      <c r="D71" s="104" t="s">
        <v>294</v>
      </c>
      <c r="E71" s="105"/>
      <c r="F71" s="105"/>
      <c r="G71" s="105"/>
      <c r="H71" s="105"/>
      <c r="I71" s="105"/>
      <c r="J71" s="106">
        <f>J158</f>
        <v>0</v>
      </c>
      <c r="L71" s="103"/>
    </row>
    <row r="72" spans="2:12" s="9" customFormat="1" ht="19.95" customHeight="1" x14ac:dyDescent="0.2">
      <c r="B72" s="107"/>
      <c r="D72" s="108" t="s">
        <v>295</v>
      </c>
      <c r="E72" s="109"/>
      <c r="F72" s="109"/>
      <c r="G72" s="109"/>
      <c r="H72" s="109"/>
      <c r="I72" s="109"/>
      <c r="J72" s="110">
        <f>J159</f>
        <v>0</v>
      </c>
      <c r="L72" s="107"/>
    </row>
    <row r="73" spans="2:12" s="1" customFormat="1" ht="21.75" customHeight="1" x14ac:dyDescent="0.2">
      <c r="B73" s="32"/>
      <c r="L73" s="32"/>
    </row>
    <row r="74" spans="2:12" s="1" customFormat="1" ht="6.9" customHeight="1" x14ac:dyDescent="0.2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32"/>
    </row>
    <row r="78" spans="2:12" s="1" customFormat="1" ht="6.9" customHeight="1" x14ac:dyDescent="0.2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32"/>
    </row>
    <row r="79" spans="2:12" s="1" customFormat="1" ht="24.9" customHeight="1" x14ac:dyDescent="0.2">
      <c r="B79" s="32"/>
      <c r="C79" s="21" t="s">
        <v>113</v>
      </c>
      <c r="L79" s="32"/>
    </row>
    <row r="80" spans="2:12" s="1" customFormat="1" ht="6.9" customHeight="1" x14ac:dyDescent="0.2">
      <c r="B80" s="32"/>
      <c r="L80" s="32"/>
    </row>
    <row r="81" spans="2:63" s="1" customFormat="1" ht="12" customHeight="1" x14ac:dyDescent="0.2">
      <c r="B81" s="32"/>
      <c r="C81" s="27" t="s">
        <v>16</v>
      </c>
      <c r="L81" s="32"/>
    </row>
    <row r="82" spans="2:63" s="1" customFormat="1" ht="16.5" customHeight="1" x14ac:dyDescent="0.2">
      <c r="B82" s="32"/>
      <c r="E82" s="312" t="str">
        <f>E7</f>
        <v>Archiv městské části Praha 5, Štefánikova 17, 150 00 Praha 5</v>
      </c>
      <c r="F82" s="313"/>
      <c r="G82" s="313"/>
      <c r="H82" s="313"/>
      <c r="L82" s="32"/>
    </row>
    <row r="83" spans="2:63" ht="12" customHeight="1" x14ac:dyDescent="0.2">
      <c r="B83" s="20"/>
      <c r="C83" s="27" t="s">
        <v>97</v>
      </c>
      <c r="L83" s="20"/>
    </row>
    <row r="84" spans="2:63" s="1" customFormat="1" ht="16.5" customHeight="1" x14ac:dyDescent="0.2">
      <c r="B84" s="32"/>
      <c r="E84" s="312" t="s">
        <v>98</v>
      </c>
      <c r="F84" s="311"/>
      <c r="G84" s="311"/>
      <c r="H84" s="311"/>
      <c r="L84" s="32"/>
    </row>
    <row r="85" spans="2:63" s="1" customFormat="1" ht="12" customHeight="1" x14ac:dyDescent="0.2">
      <c r="B85" s="32"/>
      <c r="C85" s="27" t="s">
        <v>99</v>
      </c>
      <c r="L85" s="32"/>
    </row>
    <row r="86" spans="2:63" s="1" customFormat="1" ht="16.5" customHeight="1" x14ac:dyDescent="0.2">
      <c r="B86" s="32"/>
      <c r="E86" s="290" t="str">
        <f>E11</f>
        <v>2-D.2.4.1 - Elektroinstalace - silnoproud</v>
      </c>
      <c r="F86" s="311"/>
      <c r="G86" s="311"/>
      <c r="H86" s="311"/>
      <c r="L86" s="32"/>
    </row>
    <row r="87" spans="2:63" s="1" customFormat="1" ht="6.9" customHeight="1" x14ac:dyDescent="0.2">
      <c r="B87" s="32"/>
      <c r="L87" s="32"/>
    </row>
    <row r="88" spans="2:63" s="1" customFormat="1" ht="12" customHeight="1" x14ac:dyDescent="0.2">
      <c r="B88" s="32"/>
      <c r="C88" s="27" t="s">
        <v>21</v>
      </c>
      <c r="F88" s="25" t="str">
        <f>F14</f>
        <v>Praha</v>
      </c>
      <c r="I88" s="27" t="s">
        <v>23</v>
      </c>
      <c r="J88" s="48" t="str">
        <f>IF(J14="","",J14)</f>
        <v>Vyplň údaj</v>
      </c>
      <c r="L88" s="32"/>
    </row>
    <row r="89" spans="2:63" s="1" customFormat="1" ht="6.9" customHeight="1" x14ac:dyDescent="0.2">
      <c r="B89" s="32"/>
      <c r="L89" s="32"/>
    </row>
    <row r="90" spans="2:63" s="1" customFormat="1" ht="52.8" x14ac:dyDescent="0.2">
      <c r="B90" s="32"/>
      <c r="C90" s="27" t="s">
        <v>24</v>
      </c>
      <c r="F90" s="25" t="str">
        <f>E17</f>
        <v>MČ Praha 5, náměstí 14. října 1381/4,15022 Praha 5</v>
      </c>
      <c r="I90" s="27" t="s">
        <v>32</v>
      </c>
      <c r="J90" s="30" t="str">
        <f>E23</f>
        <v>kcarch s.r.o,Thámova 221/7,186 00 Praha 8 - Karlín</v>
      </c>
      <c r="L90" s="32"/>
    </row>
    <row r="91" spans="2:63" s="1" customFormat="1" ht="15.15" customHeight="1" x14ac:dyDescent="0.2">
      <c r="B91" s="32"/>
      <c r="C91" s="27" t="s">
        <v>30</v>
      </c>
      <c r="F91" s="25" t="str">
        <f>IF(E20="","",E20)</f>
        <v>Vyplň údaj</v>
      </c>
      <c r="I91" s="27" t="s">
        <v>37</v>
      </c>
      <c r="J91" s="30" t="str">
        <f>E26</f>
        <v>Ing. Josef Václavek</v>
      </c>
      <c r="L91" s="32"/>
    </row>
    <row r="92" spans="2:63" s="1" customFormat="1" ht="10.35" customHeight="1" x14ac:dyDescent="0.2">
      <c r="B92" s="32"/>
      <c r="L92" s="32"/>
    </row>
    <row r="93" spans="2:63" s="10" customFormat="1" ht="29.25" customHeight="1" x14ac:dyDescent="0.2">
      <c r="B93" s="111"/>
      <c r="C93" s="112" t="s">
        <v>114</v>
      </c>
      <c r="D93" s="113" t="s">
        <v>61</v>
      </c>
      <c r="E93" s="113" t="s">
        <v>57</v>
      </c>
      <c r="F93" s="113" t="s">
        <v>58</v>
      </c>
      <c r="G93" s="113" t="s">
        <v>115</v>
      </c>
      <c r="H93" s="113" t="s">
        <v>116</v>
      </c>
      <c r="I93" s="113" t="s">
        <v>117</v>
      </c>
      <c r="J93" s="113" t="s">
        <v>103</v>
      </c>
      <c r="K93" s="114" t="s">
        <v>118</v>
      </c>
      <c r="L93" s="111"/>
      <c r="M93" s="54" t="s">
        <v>19</v>
      </c>
      <c r="N93" s="55" t="s">
        <v>46</v>
      </c>
      <c r="O93" s="55" t="s">
        <v>119</v>
      </c>
      <c r="P93" s="55" t="s">
        <v>120</v>
      </c>
      <c r="Q93" s="55" t="s">
        <v>121</v>
      </c>
      <c r="R93" s="55" t="s">
        <v>122</v>
      </c>
      <c r="S93" s="55" t="s">
        <v>123</v>
      </c>
      <c r="T93" s="56" t="s">
        <v>124</v>
      </c>
    </row>
    <row r="94" spans="2:63" s="1" customFormat="1" ht="22.95" customHeight="1" x14ac:dyDescent="0.3">
      <c r="B94" s="32"/>
      <c r="C94" s="59" t="s">
        <v>125</v>
      </c>
      <c r="J94" s="115">
        <f>J95+J158</f>
        <v>0</v>
      </c>
      <c r="L94" s="32"/>
      <c r="M94" s="57"/>
      <c r="N94" s="49"/>
      <c r="O94" s="49"/>
      <c r="P94" s="116">
        <f>P95+P158</f>
        <v>0</v>
      </c>
      <c r="Q94" s="49"/>
      <c r="R94" s="116">
        <f>R95+R158</f>
        <v>0</v>
      </c>
      <c r="S94" s="49"/>
      <c r="T94" s="117">
        <f>T95+T158</f>
        <v>0</v>
      </c>
      <c r="AT94" s="17" t="s">
        <v>75</v>
      </c>
      <c r="AU94" s="17" t="s">
        <v>104</v>
      </c>
      <c r="BK94" s="118">
        <f>BK95+BK158</f>
        <v>0</v>
      </c>
    </row>
    <row r="95" spans="2:63" s="11" customFormat="1" ht="25.95" customHeight="1" x14ac:dyDescent="0.25">
      <c r="B95" s="119"/>
      <c r="D95" s="120" t="s">
        <v>75</v>
      </c>
      <c r="E95" s="121" t="s">
        <v>296</v>
      </c>
      <c r="F95" s="121" t="s">
        <v>297</v>
      </c>
      <c r="I95" s="122"/>
      <c r="J95" s="123">
        <f>J96+J105+J115+J138+J148+J156</f>
        <v>0</v>
      </c>
      <c r="L95" s="119"/>
      <c r="M95" s="124"/>
      <c r="P95" s="125">
        <f>P96+P105+P115+P138+P148+P156</f>
        <v>0</v>
      </c>
      <c r="R95" s="125">
        <f>R96+R105+R115+R138+R148+R156</f>
        <v>0</v>
      </c>
      <c r="T95" s="126">
        <f>T96+T105+T115+T138+T148+T156</f>
        <v>0</v>
      </c>
      <c r="AR95" s="120" t="s">
        <v>85</v>
      </c>
      <c r="AT95" s="127" t="s">
        <v>75</v>
      </c>
      <c r="AU95" s="127" t="s">
        <v>76</v>
      </c>
      <c r="AY95" s="120" t="s">
        <v>128</v>
      </c>
      <c r="BK95" s="128">
        <f>BK96+BK105+BK115+BK138+BK148+BK156</f>
        <v>0</v>
      </c>
    </row>
    <row r="96" spans="2:63" s="11" customFormat="1" ht="22.95" customHeight="1" x14ac:dyDescent="0.25">
      <c r="B96" s="119"/>
      <c r="D96" s="120" t="s">
        <v>75</v>
      </c>
      <c r="E96" s="129" t="s">
        <v>298</v>
      </c>
      <c r="F96" s="129" t="s">
        <v>299</v>
      </c>
      <c r="I96" s="122"/>
      <c r="J96" s="130">
        <f>SUM(J97:J104)</f>
        <v>0</v>
      </c>
      <c r="L96" s="119"/>
      <c r="M96" s="124"/>
      <c r="P96" s="125">
        <f>SUM(P97:P104)</f>
        <v>0</v>
      </c>
      <c r="R96" s="125">
        <f>SUM(R97:R104)</f>
        <v>0</v>
      </c>
      <c r="T96" s="126">
        <f>SUM(T97:T104)</f>
        <v>0</v>
      </c>
      <c r="AR96" s="120" t="s">
        <v>83</v>
      </c>
      <c r="AT96" s="127" t="s">
        <v>75</v>
      </c>
      <c r="AU96" s="127" t="s">
        <v>83</v>
      </c>
      <c r="AY96" s="120" t="s">
        <v>128</v>
      </c>
      <c r="BK96" s="128">
        <f>SUM(BK97:BK104)</f>
        <v>0</v>
      </c>
    </row>
    <row r="97" spans="2:65" s="1" customFormat="1" ht="16.5" customHeight="1" x14ac:dyDescent="0.2">
      <c r="B97" s="32"/>
      <c r="C97" s="131" t="s">
        <v>83</v>
      </c>
      <c r="D97" s="131" t="s">
        <v>130</v>
      </c>
      <c r="E97" s="132" t="s">
        <v>300</v>
      </c>
      <c r="F97" s="133" t="s">
        <v>301</v>
      </c>
      <c r="G97" s="134" t="s">
        <v>302</v>
      </c>
      <c r="H97" s="135">
        <v>1</v>
      </c>
      <c r="I97" s="136"/>
      <c r="J97" s="137">
        <f t="shared" ref="J97:J104" si="0">ROUND(I97*H97,2)</f>
        <v>0</v>
      </c>
      <c r="K97" s="133" t="s">
        <v>19</v>
      </c>
      <c r="L97" s="32"/>
      <c r="M97" s="138" t="s">
        <v>19</v>
      </c>
      <c r="N97" s="139" t="s">
        <v>47</v>
      </c>
      <c r="P97" s="140">
        <f t="shared" ref="P97:P104" si="1">O97*H97</f>
        <v>0</v>
      </c>
      <c r="Q97" s="140">
        <v>0</v>
      </c>
      <c r="R97" s="140">
        <f t="shared" ref="R97:R104" si="2">Q97*H97</f>
        <v>0</v>
      </c>
      <c r="S97" s="140">
        <v>0</v>
      </c>
      <c r="T97" s="141">
        <f t="shared" ref="T97:T104" si="3">S97*H97</f>
        <v>0</v>
      </c>
      <c r="AR97" s="142" t="s">
        <v>223</v>
      </c>
      <c r="AT97" s="142" t="s">
        <v>130</v>
      </c>
      <c r="AU97" s="142" t="s">
        <v>85</v>
      </c>
      <c r="AY97" s="17" t="s">
        <v>128</v>
      </c>
      <c r="BE97" s="143">
        <f t="shared" ref="BE97:BE104" si="4">IF(N97="základní",J97,0)</f>
        <v>0</v>
      </c>
      <c r="BF97" s="143">
        <f t="shared" ref="BF97:BF104" si="5">IF(N97="snížená",J97,0)</f>
        <v>0</v>
      </c>
      <c r="BG97" s="143">
        <f t="shared" ref="BG97:BG104" si="6">IF(N97="zákl. přenesená",J97,0)</f>
        <v>0</v>
      </c>
      <c r="BH97" s="143">
        <f t="shared" ref="BH97:BH104" si="7">IF(N97="sníž. přenesená",J97,0)</f>
        <v>0</v>
      </c>
      <c r="BI97" s="143">
        <f t="shared" ref="BI97:BI104" si="8">IF(N97="nulová",J97,0)</f>
        <v>0</v>
      </c>
      <c r="BJ97" s="17" t="s">
        <v>83</v>
      </c>
      <c r="BK97" s="143">
        <f t="shared" ref="BK97:BK104" si="9">ROUND(I97*H97,2)</f>
        <v>0</v>
      </c>
      <c r="BL97" s="17" t="s">
        <v>223</v>
      </c>
      <c r="BM97" s="142" t="s">
        <v>135</v>
      </c>
    </row>
    <row r="98" spans="2:65" s="1" customFormat="1" ht="16.5" customHeight="1" x14ac:dyDescent="0.2">
      <c r="B98" s="32"/>
      <c r="C98" s="131" t="s">
        <v>85</v>
      </c>
      <c r="D98" s="131" t="s">
        <v>130</v>
      </c>
      <c r="E98" s="132" t="s">
        <v>303</v>
      </c>
      <c r="F98" s="133" t="s">
        <v>304</v>
      </c>
      <c r="G98" s="134" t="s">
        <v>302</v>
      </c>
      <c r="H98" s="135">
        <v>1</v>
      </c>
      <c r="I98" s="136"/>
      <c r="J98" s="137">
        <f t="shared" si="0"/>
        <v>0</v>
      </c>
      <c r="K98" s="133" t="s">
        <v>19</v>
      </c>
      <c r="L98" s="32"/>
      <c r="M98" s="138" t="s">
        <v>19</v>
      </c>
      <c r="N98" s="139" t="s">
        <v>47</v>
      </c>
      <c r="P98" s="140">
        <f t="shared" si="1"/>
        <v>0</v>
      </c>
      <c r="Q98" s="140">
        <v>0</v>
      </c>
      <c r="R98" s="140">
        <f t="shared" si="2"/>
        <v>0</v>
      </c>
      <c r="S98" s="140">
        <v>0</v>
      </c>
      <c r="T98" s="141">
        <f t="shared" si="3"/>
        <v>0</v>
      </c>
      <c r="AR98" s="142" t="s">
        <v>223</v>
      </c>
      <c r="AT98" s="142" t="s">
        <v>130</v>
      </c>
      <c r="AU98" s="142" t="s">
        <v>85</v>
      </c>
      <c r="AY98" s="17" t="s">
        <v>128</v>
      </c>
      <c r="BE98" s="143">
        <f t="shared" si="4"/>
        <v>0</v>
      </c>
      <c r="BF98" s="143">
        <f t="shared" si="5"/>
        <v>0</v>
      </c>
      <c r="BG98" s="143">
        <f t="shared" si="6"/>
        <v>0</v>
      </c>
      <c r="BH98" s="143">
        <f t="shared" si="7"/>
        <v>0</v>
      </c>
      <c r="BI98" s="143">
        <f t="shared" si="8"/>
        <v>0</v>
      </c>
      <c r="BJ98" s="17" t="s">
        <v>83</v>
      </c>
      <c r="BK98" s="143">
        <f t="shared" si="9"/>
        <v>0</v>
      </c>
      <c r="BL98" s="17" t="s">
        <v>223</v>
      </c>
      <c r="BM98" s="142" t="s">
        <v>164</v>
      </c>
    </row>
    <row r="99" spans="2:65" s="1" customFormat="1" ht="16.5" customHeight="1" x14ac:dyDescent="0.2">
      <c r="B99" s="32"/>
      <c r="C99" s="131" t="s">
        <v>146</v>
      </c>
      <c r="D99" s="131" t="s">
        <v>130</v>
      </c>
      <c r="E99" s="132" t="s">
        <v>305</v>
      </c>
      <c r="F99" s="133" t="s">
        <v>306</v>
      </c>
      <c r="G99" s="134" t="s">
        <v>302</v>
      </c>
      <c r="H99" s="135">
        <v>1</v>
      </c>
      <c r="I99" s="136"/>
      <c r="J99" s="137">
        <f t="shared" si="0"/>
        <v>0</v>
      </c>
      <c r="K99" s="133" t="s">
        <v>19</v>
      </c>
      <c r="L99" s="32"/>
      <c r="M99" s="138" t="s">
        <v>19</v>
      </c>
      <c r="N99" s="139" t="s">
        <v>47</v>
      </c>
      <c r="P99" s="140">
        <f t="shared" si="1"/>
        <v>0</v>
      </c>
      <c r="Q99" s="140">
        <v>0</v>
      </c>
      <c r="R99" s="140">
        <f t="shared" si="2"/>
        <v>0</v>
      </c>
      <c r="S99" s="140">
        <v>0</v>
      </c>
      <c r="T99" s="141">
        <f t="shared" si="3"/>
        <v>0</v>
      </c>
      <c r="AR99" s="142" t="s">
        <v>223</v>
      </c>
      <c r="AT99" s="142" t="s">
        <v>130</v>
      </c>
      <c r="AU99" s="142" t="s">
        <v>85</v>
      </c>
      <c r="AY99" s="17" t="s">
        <v>128</v>
      </c>
      <c r="BE99" s="143">
        <f t="shared" si="4"/>
        <v>0</v>
      </c>
      <c r="BF99" s="143">
        <f t="shared" si="5"/>
        <v>0</v>
      </c>
      <c r="BG99" s="143">
        <f t="shared" si="6"/>
        <v>0</v>
      </c>
      <c r="BH99" s="143">
        <f t="shared" si="7"/>
        <v>0</v>
      </c>
      <c r="BI99" s="143">
        <f t="shared" si="8"/>
        <v>0</v>
      </c>
      <c r="BJ99" s="17" t="s">
        <v>83</v>
      </c>
      <c r="BK99" s="143">
        <f t="shared" si="9"/>
        <v>0</v>
      </c>
      <c r="BL99" s="17" t="s">
        <v>223</v>
      </c>
      <c r="BM99" s="142" t="s">
        <v>175</v>
      </c>
    </row>
    <row r="100" spans="2:65" s="1" customFormat="1" ht="16.5" customHeight="1" x14ac:dyDescent="0.2">
      <c r="B100" s="32"/>
      <c r="C100" s="131" t="s">
        <v>135</v>
      </c>
      <c r="D100" s="131" t="s">
        <v>130</v>
      </c>
      <c r="E100" s="132" t="s">
        <v>307</v>
      </c>
      <c r="F100" s="133" t="s">
        <v>308</v>
      </c>
      <c r="G100" s="134" t="s">
        <v>302</v>
      </c>
      <c r="H100" s="135">
        <v>1</v>
      </c>
      <c r="I100" s="136"/>
      <c r="J100" s="137">
        <f t="shared" si="0"/>
        <v>0</v>
      </c>
      <c r="K100" s="133" t="s">
        <v>19</v>
      </c>
      <c r="L100" s="32"/>
      <c r="M100" s="138" t="s">
        <v>19</v>
      </c>
      <c r="N100" s="139" t="s">
        <v>47</v>
      </c>
      <c r="P100" s="140">
        <f t="shared" si="1"/>
        <v>0</v>
      </c>
      <c r="Q100" s="140">
        <v>0</v>
      </c>
      <c r="R100" s="140">
        <f t="shared" si="2"/>
        <v>0</v>
      </c>
      <c r="S100" s="140">
        <v>0</v>
      </c>
      <c r="T100" s="141">
        <f t="shared" si="3"/>
        <v>0</v>
      </c>
      <c r="AR100" s="142" t="s">
        <v>223</v>
      </c>
      <c r="AT100" s="142" t="s">
        <v>130</v>
      </c>
      <c r="AU100" s="142" t="s">
        <v>85</v>
      </c>
      <c r="AY100" s="17" t="s">
        <v>128</v>
      </c>
      <c r="BE100" s="143">
        <f t="shared" si="4"/>
        <v>0</v>
      </c>
      <c r="BF100" s="143">
        <f t="shared" si="5"/>
        <v>0</v>
      </c>
      <c r="BG100" s="143">
        <f t="shared" si="6"/>
        <v>0</v>
      </c>
      <c r="BH100" s="143">
        <f t="shared" si="7"/>
        <v>0</v>
      </c>
      <c r="BI100" s="143">
        <f t="shared" si="8"/>
        <v>0</v>
      </c>
      <c r="BJ100" s="17" t="s">
        <v>83</v>
      </c>
      <c r="BK100" s="143">
        <f t="shared" si="9"/>
        <v>0</v>
      </c>
      <c r="BL100" s="17" t="s">
        <v>223</v>
      </c>
      <c r="BM100" s="142" t="s">
        <v>187</v>
      </c>
    </row>
    <row r="101" spans="2:65" s="1" customFormat="1" ht="16.5" customHeight="1" x14ac:dyDescent="0.2">
      <c r="B101" s="32"/>
      <c r="C101" s="131" t="s">
        <v>159</v>
      </c>
      <c r="D101" s="131" t="s">
        <v>130</v>
      </c>
      <c r="E101" s="132" t="s">
        <v>309</v>
      </c>
      <c r="F101" s="133" t="s">
        <v>310</v>
      </c>
      <c r="G101" s="134" t="s">
        <v>302</v>
      </c>
      <c r="H101" s="135">
        <v>3</v>
      </c>
      <c r="I101" s="136"/>
      <c r="J101" s="137">
        <f t="shared" si="0"/>
        <v>0</v>
      </c>
      <c r="K101" s="133" t="s">
        <v>19</v>
      </c>
      <c r="L101" s="32"/>
      <c r="M101" s="138" t="s">
        <v>19</v>
      </c>
      <c r="N101" s="139" t="s">
        <v>47</v>
      </c>
      <c r="P101" s="140">
        <f t="shared" si="1"/>
        <v>0</v>
      </c>
      <c r="Q101" s="140">
        <v>0</v>
      </c>
      <c r="R101" s="140">
        <f t="shared" si="2"/>
        <v>0</v>
      </c>
      <c r="S101" s="140">
        <v>0</v>
      </c>
      <c r="T101" s="141">
        <f t="shared" si="3"/>
        <v>0</v>
      </c>
      <c r="AR101" s="142" t="s">
        <v>223</v>
      </c>
      <c r="AT101" s="142" t="s">
        <v>130</v>
      </c>
      <c r="AU101" s="142" t="s">
        <v>85</v>
      </c>
      <c r="AY101" s="17" t="s">
        <v>128</v>
      </c>
      <c r="BE101" s="143">
        <f t="shared" si="4"/>
        <v>0</v>
      </c>
      <c r="BF101" s="143">
        <f t="shared" si="5"/>
        <v>0</v>
      </c>
      <c r="BG101" s="143">
        <f t="shared" si="6"/>
        <v>0</v>
      </c>
      <c r="BH101" s="143">
        <f t="shared" si="7"/>
        <v>0</v>
      </c>
      <c r="BI101" s="143">
        <f t="shared" si="8"/>
        <v>0</v>
      </c>
      <c r="BJ101" s="17" t="s">
        <v>83</v>
      </c>
      <c r="BK101" s="143">
        <f t="shared" si="9"/>
        <v>0</v>
      </c>
      <c r="BL101" s="17" t="s">
        <v>223</v>
      </c>
      <c r="BM101" s="142" t="s">
        <v>199</v>
      </c>
    </row>
    <row r="102" spans="2:65" s="1" customFormat="1" ht="16.5" customHeight="1" x14ac:dyDescent="0.2">
      <c r="B102" s="32"/>
      <c r="C102" s="131" t="s">
        <v>164</v>
      </c>
      <c r="D102" s="131" t="s">
        <v>130</v>
      </c>
      <c r="E102" s="132" t="s">
        <v>311</v>
      </c>
      <c r="F102" s="133" t="s">
        <v>312</v>
      </c>
      <c r="G102" s="134" t="s">
        <v>302</v>
      </c>
      <c r="H102" s="135">
        <v>1</v>
      </c>
      <c r="I102" s="136"/>
      <c r="J102" s="137">
        <f t="shared" si="0"/>
        <v>0</v>
      </c>
      <c r="K102" s="133" t="s">
        <v>19</v>
      </c>
      <c r="L102" s="32"/>
      <c r="M102" s="138" t="s">
        <v>19</v>
      </c>
      <c r="N102" s="139" t="s">
        <v>47</v>
      </c>
      <c r="P102" s="140">
        <f t="shared" si="1"/>
        <v>0</v>
      </c>
      <c r="Q102" s="140">
        <v>0</v>
      </c>
      <c r="R102" s="140">
        <f t="shared" si="2"/>
        <v>0</v>
      </c>
      <c r="S102" s="140">
        <v>0</v>
      </c>
      <c r="T102" s="141">
        <f t="shared" si="3"/>
        <v>0</v>
      </c>
      <c r="AR102" s="142" t="s">
        <v>223</v>
      </c>
      <c r="AT102" s="142" t="s">
        <v>130</v>
      </c>
      <c r="AU102" s="142" t="s">
        <v>85</v>
      </c>
      <c r="AY102" s="17" t="s">
        <v>128</v>
      </c>
      <c r="BE102" s="143">
        <f t="shared" si="4"/>
        <v>0</v>
      </c>
      <c r="BF102" s="143">
        <f t="shared" si="5"/>
        <v>0</v>
      </c>
      <c r="BG102" s="143">
        <f t="shared" si="6"/>
        <v>0</v>
      </c>
      <c r="BH102" s="143">
        <f t="shared" si="7"/>
        <v>0</v>
      </c>
      <c r="BI102" s="143">
        <f t="shared" si="8"/>
        <v>0</v>
      </c>
      <c r="BJ102" s="17" t="s">
        <v>83</v>
      </c>
      <c r="BK102" s="143">
        <f t="shared" si="9"/>
        <v>0</v>
      </c>
      <c r="BL102" s="17" t="s">
        <v>223</v>
      </c>
      <c r="BM102" s="142" t="s">
        <v>210</v>
      </c>
    </row>
    <row r="103" spans="2:65" s="1" customFormat="1" ht="16.5" customHeight="1" x14ac:dyDescent="0.2">
      <c r="B103" s="32"/>
      <c r="C103" s="131" t="s">
        <v>170</v>
      </c>
      <c r="D103" s="131" t="s">
        <v>130</v>
      </c>
      <c r="E103" s="132" t="s">
        <v>313</v>
      </c>
      <c r="F103" s="133" t="s">
        <v>314</v>
      </c>
      <c r="G103" s="134" t="s">
        <v>302</v>
      </c>
      <c r="H103" s="135">
        <v>1</v>
      </c>
      <c r="I103" s="136"/>
      <c r="J103" s="137">
        <f t="shared" si="0"/>
        <v>0</v>
      </c>
      <c r="K103" s="133" t="s">
        <v>19</v>
      </c>
      <c r="L103" s="32"/>
      <c r="M103" s="138" t="s">
        <v>19</v>
      </c>
      <c r="N103" s="139" t="s">
        <v>47</v>
      </c>
      <c r="P103" s="140">
        <f t="shared" si="1"/>
        <v>0</v>
      </c>
      <c r="Q103" s="140">
        <v>0</v>
      </c>
      <c r="R103" s="140">
        <f t="shared" si="2"/>
        <v>0</v>
      </c>
      <c r="S103" s="140">
        <v>0</v>
      </c>
      <c r="T103" s="141">
        <f t="shared" si="3"/>
        <v>0</v>
      </c>
      <c r="AR103" s="142" t="s">
        <v>223</v>
      </c>
      <c r="AT103" s="142" t="s">
        <v>130</v>
      </c>
      <c r="AU103" s="142" t="s">
        <v>85</v>
      </c>
      <c r="AY103" s="17" t="s">
        <v>128</v>
      </c>
      <c r="BE103" s="143">
        <f t="shared" si="4"/>
        <v>0</v>
      </c>
      <c r="BF103" s="143">
        <f t="shared" si="5"/>
        <v>0</v>
      </c>
      <c r="BG103" s="143">
        <f t="shared" si="6"/>
        <v>0</v>
      </c>
      <c r="BH103" s="143">
        <f t="shared" si="7"/>
        <v>0</v>
      </c>
      <c r="BI103" s="143">
        <f t="shared" si="8"/>
        <v>0</v>
      </c>
      <c r="BJ103" s="17" t="s">
        <v>83</v>
      </c>
      <c r="BK103" s="143">
        <f t="shared" si="9"/>
        <v>0</v>
      </c>
      <c r="BL103" s="17" t="s">
        <v>223</v>
      </c>
      <c r="BM103" s="142" t="s">
        <v>223</v>
      </c>
    </row>
    <row r="104" spans="2:65" s="1" customFormat="1" ht="16.5" customHeight="1" x14ac:dyDescent="0.2">
      <c r="B104" s="32"/>
      <c r="C104" s="131" t="s">
        <v>175</v>
      </c>
      <c r="D104" s="131" t="s">
        <v>130</v>
      </c>
      <c r="E104" s="132" t="s">
        <v>315</v>
      </c>
      <c r="F104" s="133" t="s">
        <v>316</v>
      </c>
      <c r="G104" s="134" t="s">
        <v>274</v>
      </c>
      <c r="H104" s="135">
        <v>0.1</v>
      </c>
      <c r="I104" s="136"/>
      <c r="J104" s="137">
        <f t="shared" si="0"/>
        <v>0</v>
      </c>
      <c r="K104" s="133" t="s">
        <v>19</v>
      </c>
      <c r="L104" s="32"/>
      <c r="M104" s="138" t="s">
        <v>19</v>
      </c>
      <c r="N104" s="139" t="s">
        <v>47</v>
      </c>
      <c r="P104" s="140">
        <f t="shared" si="1"/>
        <v>0</v>
      </c>
      <c r="Q104" s="140">
        <v>0</v>
      </c>
      <c r="R104" s="140">
        <f t="shared" si="2"/>
        <v>0</v>
      </c>
      <c r="S104" s="140">
        <v>0</v>
      </c>
      <c r="T104" s="141">
        <f t="shared" si="3"/>
        <v>0</v>
      </c>
      <c r="AR104" s="142" t="s">
        <v>223</v>
      </c>
      <c r="AT104" s="142" t="s">
        <v>130</v>
      </c>
      <c r="AU104" s="142" t="s">
        <v>85</v>
      </c>
      <c r="AY104" s="17" t="s">
        <v>128</v>
      </c>
      <c r="BE104" s="143">
        <f t="shared" si="4"/>
        <v>0</v>
      </c>
      <c r="BF104" s="143">
        <f t="shared" si="5"/>
        <v>0</v>
      </c>
      <c r="BG104" s="143">
        <f t="shared" si="6"/>
        <v>0</v>
      </c>
      <c r="BH104" s="143">
        <f t="shared" si="7"/>
        <v>0</v>
      </c>
      <c r="BI104" s="143">
        <f t="shared" si="8"/>
        <v>0</v>
      </c>
      <c r="BJ104" s="17" t="s">
        <v>83</v>
      </c>
      <c r="BK104" s="143">
        <f t="shared" si="9"/>
        <v>0</v>
      </c>
      <c r="BL104" s="17" t="s">
        <v>223</v>
      </c>
      <c r="BM104" s="142" t="s">
        <v>236</v>
      </c>
    </row>
    <row r="105" spans="2:65" s="11" customFormat="1" ht="22.95" customHeight="1" x14ac:dyDescent="0.25">
      <c r="B105" s="119"/>
      <c r="D105" s="120" t="s">
        <v>75</v>
      </c>
      <c r="E105" s="129" t="s">
        <v>317</v>
      </c>
      <c r="F105" s="129" t="s">
        <v>318</v>
      </c>
      <c r="I105" s="122"/>
      <c r="J105" s="130">
        <f>SUM(J106:J114)</f>
        <v>0</v>
      </c>
      <c r="L105" s="119"/>
      <c r="M105" s="124"/>
      <c r="P105" s="125">
        <f>SUM(P106:P114)</f>
        <v>0</v>
      </c>
      <c r="R105" s="125">
        <f>SUM(R106:R114)</f>
        <v>0</v>
      </c>
      <c r="T105" s="126">
        <f>SUM(T106:T114)</f>
        <v>0</v>
      </c>
      <c r="AR105" s="120" t="s">
        <v>83</v>
      </c>
      <c r="AT105" s="127" t="s">
        <v>75</v>
      </c>
      <c r="AU105" s="127" t="s">
        <v>83</v>
      </c>
      <c r="AY105" s="120" t="s">
        <v>128</v>
      </c>
      <c r="BK105" s="128">
        <f>SUM(BK106:BK114)</f>
        <v>0</v>
      </c>
    </row>
    <row r="106" spans="2:65" s="1" customFormat="1" ht="16.5" customHeight="1" x14ac:dyDescent="0.2">
      <c r="B106" s="32"/>
      <c r="C106" s="131" t="s">
        <v>182</v>
      </c>
      <c r="D106" s="131" t="s">
        <v>130</v>
      </c>
      <c r="E106" s="132" t="s">
        <v>300</v>
      </c>
      <c r="F106" s="133" t="s">
        <v>301</v>
      </c>
      <c r="G106" s="134" t="s">
        <v>302</v>
      </c>
      <c r="H106" s="135">
        <v>1</v>
      </c>
      <c r="I106" s="136"/>
      <c r="J106" s="137">
        <f t="shared" ref="J106:J114" si="10">ROUND(I106*H106,2)</f>
        <v>0</v>
      </c>
      <c r="K106" s="133" t="s">
        <v>19</v>
      </c>
      <c r="L106" s="32"/>
      <c r="M106" s="138" t="s">
        <v>19</v>
      </c>
      <c r="N106" s="139" t="s">
        <v>47</v>
      </c>
      <c r="P106" s="140">
        <f t="shared" ref="P106:P114" si="11">O106*H106</f>
        <v>0</v>
      </c>
      <c r="Q106" s="140">
        <v>0</v>
      </c>
      <c r="R106" s="140">
        <f t="shared" ref="R106:R114" si="12">Q106*H106</f>
        <v>0</v>
      </c>
      <c r="S106" s="140">
        <v>0</v>
      </c>
      <c r="T106" s="141">
        <f t="shared" ref="T106:T114" si="13">S106*H106</f>
        <v>0</v>
      </c>
      <c r="AR106" s="142" t="s">
        <v>223</v>
      </c>
      <c r="AT106" s="142" t="s">
        <v>130</v>
      </c>
      <c r="AU106" s="142" t="s">
        <v>85</v>
      </c>
      <c r="AY106" s="17" t="s">
        <v>128</v>
      </c>
      <c r="BE106" s="143">
        <f t="shared" ref="BE106:BE114" si="14">IF(N106="základní",J106,0)</f>
        <v>0</v>
      </c>
      <c r="BF106" s="143">
        <f t="shared" ref="BF106:BF114" si="15">IF(N106="snížená",J106,0)</f>
        <v>0</v>
      </c>
      <c r="BG106" s="143">
        <f t="shared" ref="BG106:BG114" si="16">IF(N106="zákl. přenesená",J106,0)</f>
        <v>0</v>
      </c>
      <c r="BH106" s="143">
        <f t="shared" ref="BH106:BH114" si="17">IF(N106="sníž. přenesená",J106,0)</f>
        <v>0</v>
      </c>
      <c r="BI106" s="143">
        <f t="shared" ref="BI106:BI114" si="18">IF(N106="nulová",J106,0)</f>
        <v>0</v>
      </c>
      <c r="BJ106" s="17" t="s">
        <v>83</v>
      </c>
      <c r="BK106" s="143">
        <f t="shared" ref="BK106:BK114" si="19">ROUND(I106*H106,2)</f>
        <v>0</v>
      </c>
      <c r="BL106" s="17" t="s">
        <v>223</v>
      </c>
      <c r="BM106" s="142" t="s">
        <v>249</v>
      </c>
    </row>
    <row r="107" spans="2:65" s="1" customFormat="1" ht="16.5" customHeight="1" x14ac:dyDescent="0.2">
      <c r="B107" s="32"/>
      <c r="C107" s="131" t="s">
        <v>187</v>
      </c>
      <c r="D107" s="131" t="s">
        <v>130</v>
      </c>
      <c r="E107" s="132" t="s">
        <v>319</v>
      </c>
      <c r="F107" s="133" t="s">
        <v>320</v>
      </c>
      <c r="G107" s="134" t="s">
        <v>302</v>
      </c>
      <c r="H107" s="135">
        <v>1</v>
      </c>
      <c r="I107" s="136"/>
      <c r="J107" s="137">
        <f t="shared" si="10"/>
        <v>0</v>
      </c>
      <c r="K107" s="133" t="s">
        <v>19</v>
      </c>
      <c r="L107" s="32"/>
      <c r="M107" s="138" t="s">
        <v>19</v>
      </c>
      <c r="N107" s="139" t="s">
        <v>47</v>
      </c>
      <c r="P107" s="140">
        <f t="shared" si="11"/>
        <v>0</v>
      </c>
      <c r="Q107" s="140">
        <v>0</v>
      </c>
      <c r="R107" s="140">
        <f t="shared" si="12"/>
        <v>0</v>
      </c>
      <c r="S107" s="140">
        <v>0</v>
      </c>
      <c r="T107" s="141">
        <f t="shared" si="13"/>
        <v>0</v>
      </c>
      <c r="AR107" s="142" t="s">
        <v>223</v>
      </c>
      <c r="AT107" s="142" t="s">
        <v>130</v>
      </c>
      <c r="AU107" s="142" t="s">
        <v>85</v>
      </c>
      <c r="AY107" s="17" t="s">
        <v>128</v>
      </c>
      <c r="BE107" s="143">
        <f t="shared" si="14"/>
        <v>0</v>
      </c>
      <c r="BF107" s="143">
        <f t="shared" si="15"/>
        <v>0</v>
      </c>
      <c r="BG107" s="143">
        <f t="shared" si="16"/>
        <v>0</v>
      </c>
      <c r="BH107" s="143">
        <f t="shared" si="17"/>
        <v>0</v>
      </c>
      <c r="BI107" s="143">
        <f t="shared" si="18"/>
        <v>0</v>
      </c>
      <c r="BJ107" s="17" t="s">
        <v>83</v>
      </c>
      <c r="BK107" s="143">
        <f t="shared" si="19"/>
        <v>0</v>
      </c>
      <c r="BL107" s="17" t="s">
        <v>223</v>
      </c>
      <c r="BM107" s="142" t="s">
        <v>262</v>
      </c>
    </row>
    <row r="108" spans="2:65" s="1" customFormat="1" ht="16.5" customHeight="1" x14ac:dyDescent="0.2">
      <c r="B108" s="32"/>
      <c r="C108" s="131" t="s">
        <v>193</v>
      </c>
      <c r="D108" s="131" t="s">
        <v>130</v>
      </c>
      <c r="E108" s="132" t="s">
        <v>305</v>
      </c>
      <c r="F108" s="133" t="s">
        <v>306</v>
      </c>
      <c r="G108" s="134" t="s">
        <v>302</v>
      </c>
      <c r="H108" s="135">
        <v>1</v>
      </c>
      <c r="I108" s="136"/>
      <c r="J108" s="137">
        <f t="shared" si="10"/>
        <v>0</v>
      </c>
      <c r="K108" s="133" t="s">
        <v>19</v>
      </c>
      <c r="L108" s="32"/>
      <c r="M108" s="138" t="s">
        <v>19</v>
      </c>
      <c r="N108" s="139" t="s">
        <v>47</v>
      </c>
      <c r="P108" s="140">
        <f t="shared" si="11"/>
        <v>0</v>
      </c>
      <c r="Q108" s="140">
        <v>0</v>
      </c>
      <c r="R108" s="140">
        <f t="shared" si="12"/>
        <v>0</v>
      </c>
      <c r="S108" s="140">
        <v>0</v>
      </c>
      <c r="T108" s="141">
        <f t="shared" si="13"/>
        <v>0</v>
      </c>
      <c r="AR108" s="142" t="s">
        <v>223</v>
      </c>
      <c r="AT108" s="142" t="s">
        <v>130</v>
      </c>
      <c r="AU108" s="142" t="s">
        <v>85</v>
      </c>
      <c r="AY108" s="17" t="s">
        <v>128</v>
      </c>
      <c r="BE108" s="143">
        <f t="shared" si="14"/>
        <v>0</v>
      </c>
      <c r="BF108" s="143">
        <f t="shared" si="15"/>
        <v>0</v>
      </c>
      <c r="BG108" s="143">
        <f t="shared" si="16"/>
        <v>0</v>
      </c>
      <c r="BH108" s="143">
        <f t="shared" si="17"/>
        <v>0</v>
      </c>
      <c r="BI108" s="143">
        <f t="shared" si="18"/>
        <v>0</v>
      </c>
      <c r="BJ108" s="17" t="s">
        <v>83</v>
      </c>
      <c r="BK108" s="143">
        <f t="shared" si="19"/>
        <v>0</v>
      </c>
      <c r="BL108" s="17" t="s">
        <v>223</v>
      </c>
      <c r="BM108" s="142" t="s">
        <v>271</v>
      </c>
    </row>
    <row r="109" spans="2:65" s="1" customFormat="1" ht="16.5" customHeight="1" x14ac:dyDescent="0.2">
      <c r="B109" s="32"/>
      <c r="C109" s="131" t="s">
        <v>199</v>
      </c>
      <c r="D109" s="131" t="s">
        <v>130</v>
      </c>
      <c r="E109" s="132" t="s">
        <v>307</v>
      </c>
      <c r="F109" s="133" t="s">
        <v>308</v>
      </c>
      <c r="G109" s="134" t="s">
        <v>302</v>
      </c>
      <c r="H109" s="135">
        <v>1</v>
      </c>
      <c r="I109" s="136"/>
      <c r="J109" s="137">
        <f t="shared" si="10"/>
        <v>0</v>
      </c>
      <c r="K109" s="133" t="s">
        <v>19</v>
      </c>
      <c r="L109" s="32"/>
      <c r="M109" s="138" t="s">
        <v>19</v>
      </c>
      <c r="N109" s="139" t="s">
        <v>47</v>
      </c>
      <c r="P109" s="140">
        <f t="shared" si="11"/>
        <v>0</v>
      </c>
      <c r="Q109" s="140">
        <v>0</v>
      </c>
      <c r="R109" s="140">
        <f t="shared" si="12"/>
        <v>0</v>
      </c>
      <c r="S109" s="140">
        <v>0</v>
      </c>
      <c r="T109" s="141">
        <f t="shared" si="13"/>
        <v>0</v>
      </c>
      <c r="AR109" s="142" t="s">
        <v>223</v>
      </c>
      <c r="AT109" s="142" t="s">
        <v>130</v>
      </c>
      <c r="AU109" s="142" t="s">
        <v>85</v>
      </c>
      <c r="AY109" s="17" t="s">
        <v>128</v>
      </c>
      <c r="BE109" s="143">
        <f t="shared" si="14"/>
        <v>0</v>
      </c>
      <c r="BF109" s="143">
        <f t="shared" si="15"/>
        <v>0</v>
      </c>
      <c r="BG109" s="143">
        <f t="shared" si="16"/>
        <v>0</v>
      </c>
      <c r="BH109" s="143">
        <f t="shared" si="17"/>
        <v>0</v>
      </c>
      <c r="BI109" s="143">
        <f t="shared" si="18"/>
        <v>0</v>
      </c>
      <c r="BJ109" s="17" t="s">
        <v>83</v>
      </c>
      <c r="BK109" s="143">
        <f t="shared" si="19"/>
        <v>0</v>
      </c>
      <c r="BL109" s="17" t="s">
        <v>223</v>
      </c>
      <c r="BM109" s="142" t="s">
        <v>280</v>
      </c>
    </row>
    <row r="110" spans="2:65" s="1" customFormat="1" ht="16.5" customHeight="1" x14ac:dyDescent="0.2">
      <c r="B110" s="32"/>
      <c r="C110" s="131" t="s">
        <v>205</v>
      </c>
      <c r="D110" s="131" t="s">
        <v>130</v>
      </c>
      <c r="E110" s="132" t="s">
        <v>309</v>
      </c>
      <c r="F110" s="133" t="s">
        <v>310</v>
      </c>
      <c r="G110" s="134" t="s">
        <v>302</v>
      </c>
      <c r="H110" s="135">
        <v>3</v>
      </c>
      <c r="I110" s="136"/>
      <c r="J110" s="137">
        <f t="shared" si="10"/>
        <v>0</v>
      </c>
      <c r="K110" s="133" t="s">
        <v>19</v>
      </c>
      <c r="L110" s="32"/>
      <c r="M110" s="138" t="s">
        <v>19</v>
      </c>
      <c r="N110" s="139" t="s">
        <v>47</v>
      </c>
      <c r="P110" s="140">
        <f t="shared" si="11"/>
        <v>0</v>
      </c>
      <c r="Q110" s="140">
        <v>0</v>
      </c>
      <c r="R110" s="140">
        <f t="shared" si="12"/>
        <v>0</v>
      </c>
      <c r="S110" s="140">
        <v>0</v>
      </c>
      <c r="T110" s="141">
        <f t="shared" si="13"/>
        <v>0</v>
      </c>
      <c r="AR110" s="142" t="s">
        <v>223</v>
      </c>
      <c r="AT110" s="142" t="s">
        <v>130</v>
      </c>
      <c r="AU110" s="142" t="s">
        <v>85</v>
      </c>
      <c r="AY110" s="17" t="s">
        <v>128</v>
      </c>
      <c r="BE110" s="143">
        <f t="shared" si="14"/>
        <v>0</v>
      </c>
      <c r="BF110" s="143">
        <f t="shared" si="15"/>
        <v>0</v>
      </c>
      <c r="BG110" s="143">
        <f t="shared" si="16"/>
        <v>0</v>
      </c>
      <c r="BH110" s="143">
        <f t="shared" si="17"/>
        <v>0</v>
      </c>
      <c r="BI110" s="143">
        <f t="shared" si="18"/>
        <v>0</v>
      </c>
      <c r="BJ110" s="17" t="s">
        <v>83</v>
      </c>
      <c r="BK110" s="143">
        <f t="shared" si="19"/>
        <v>0</v>
      </c>
      <c r="BL110" s="17" t="s">
        <v>223</v>
      </c>
      <c r="BM110" s="142" t="s">
        <v>321</v>
      </c>
    </row>
    <row r="111" spans="2:65" s="1" customFormat="1" ht="16.5" customHeight="1" x14ac:dyDescent="0.2">
      <c r="B111" s="32"/>
      <c r="C111" s="131" t="s">
        <v>210</v>
      </c>
      <c r="D111" s="131" t="s">
        <v>130</v>
      </c>
      <c r="E111" s="132" t="s">
        <v>311</v>
      </c>
      <c r="F111" s="133" t="s">
        <v>312</v>
      </c>
      <c r="G111" s="134" t="s">
        <v>302</v>
      </c>
      <c r="H111" s="135">
        <v>1</v>
      </c>
      <c r="I111" s="136"/>
      <c r="J111" s="137">
        <f t="shared" si="10"/>
        <v>0</v>
      </c>
      <c r="K111" s="133" t="s">
        <v>19</v>
      </c>
      <c r="L111" s="32"/>
      <c r="M111" s="138" t="s">
        <v>19</v>
      </c>
      <c r="N111" s="139" t="s">
        <v>47</v>
      </c>
      <c r="P111" s="140">
        <f t="shared" si="11"/>
        <v>0</v>
      </c>
      <c r="Q111" s="140">
        <v>0</v>
      </c>
      <c r="R111" s="140">
        <f t="shared" si="12"/>
        <v>0</v>
      </c>
      <c r="S111" s="140">
        <v>0</v>
      </c>
      <c r="T111" s="141">
        <f t="shared" si="13"/>
        <v>0</v>
      </c>
      <c r="AR111" s="142" t="s">
        <v>223</v>
      </c>
      <c r="AT111" s="142" t="s">
        <v>130</v>
      </c>
      <c r="AU111" s="142" t="s">
        <v>85</v>
      </c>
      <c r="AY111" s="17" t="s">
        <v>128</v>
      </c>
      <c r="BE111" s="143">
        <f t="shared" si="14"/>
        <v>0</v>
      </c>
      <c r="BF111" s="143">
        <f t="shared" si="15"/>
        <v>0</v>
      </c>
      <c r="BG111" s="143">
        <f t="shared" si="16"/>
        <v>0</v>
      </c>
      <c r="BH111" s="143">
        <f t="shared" si="17"/>
        <v>0</v>
      </c>
      <c r="BI111" s="143">
        <f t="shared" si="18"/>
        <v>0</v>
      </c>
      <c r="BJ111" s="17" t="s">
        <v>83</v>
      </c>
      <c r="BK111" s="143">
        <f t="shared" si="19"/>
        <v>0</v>
      </c>
      <c r="BL111" s="17" t="s">
        <v>223</v>
      </c>
      <c r="BM111" s="142" t="s">
        <v>322</v>
      </c>
    </row>
    <row r="112" spans="2:65" s="1" customFormat="1" ht="16.5" customHeight="1" x14ac:dyDescent="0.2">
      <c r="B112" s="32"/>
      <c r="C112" s="131" t="s">
        <v>8</v>
      </c>
      <c r="D112" s="131" t="s">
        <v>130</v>
      </c>
      <c r="E112" s="132" t="s">
        <v>313</v>
      </c>
      <c r="F112" s="133" t="s">
        <v>314</v>
      </c>
      <c r="G112" s="134" t="s">
        <v>302</v>
      </c>
      <c r="H112" s="135">
        <v>1</v>
      </c>
      <c r="I112" s="136"/>
      <c r="J112" s="137">
        <f t="shared" si="10"/>
        <v>0</v>
      </c>
      <c r="K112" s="133" t="s">
        <v>19</v>
      </c>
      <c r="L112" s="32"/>
      <c r="M112" s="138" t="s">
        <v>19</v>
      </c>
      <c r="N112" s="139" t="s">
        <v>47</v>
      </c>
      <c r="P112" s="140">
        <f t="shared" si="11"/>
        <v>0</v>
      </c>
      <c r="Q112" s="140">
        <v>0</v>
      </c>
      <c r="R112" s="140">
        <f t="shared" si="12"/>
        <v>0</v>
      </c>
      <c r="S112" s="140">
        <v>0</v>
      </c>
      <c r="T112" s="141">
        <f t="shared" si="13"/>
        <v>0</v>
      </c>
      <c r="AR112" s="142" t="s">
        <v>223</v>
      </c>
      <c r="AT112" s="142" t="s">
        <v>130</v>
      </c>
      <c r="AU112" s="142" t="s">
        <v>85</v>
      </c>
      <c r="AY112" s="17" t="s">
        <v>128</v>
      </c>
      <c r="BE112" s="143">
        <f t="shared" si="14"/>
        <v>0</v>
      </c>
      <c r="BF112" s="143">
        <f t="shared" si="15"/>
        <v>0</v>
      </c>
      <c r="BG112" s="143">
        <f t="shared" si="16"/>
        <v>0</v>
      </c>
      <c r="BH112" s="143">
        <f t="shared" si="17"/>
        <v>0</v>
      </c>
      <c r="BI112" s="143">
        <f t="shared" si="18"/>
        <v>0</v>
      </c>
      <c r="BJ112" s="17" t="s">
        <v>83</v>
      </c>
      <c r="BK112" s="143">
        <f t="shared" si="19"/>
        <v>0</v>
      </c>
      <c r="BL112" s="17" t="s">
        <v>223</v>
      </c>
      <c r="BM112" s="142" t="s">
        <v>323</v>
      </c>
    </row>
    <row r="113" spans="2:65" s="1" customFormat="1" ht="16.5" customHeight="1" x14ac:dyDescent="0.2">
      <c r="B113" s="32"/>
      <c r="C113" s="131" t="s">
        <v>223</v>
      </c>
      <c r="D113" s="131" t="s">
        <v>130</v>
      </c>
      <c r="E113" s="132" t="s">
        <v>324</v>
      </c>
      <c r="F113" s="133" t="s">
        <v>325</v>
      </c>
      <c r="G113" s="134" t="s">
        <v>302</v>
      </c>
      <c r="H113" s="135">
        <v>3</v>
      </c>
      <c r="I113" s="136"/>
      <c r="J113" s="137">
        <f t="shared" si="10"/>
        <v>0</v>
      </c>
      <c r="K113" s="133" t="s">
        <v>19</v>
      </c>
      <c r="L113" s="32"/>
      <c r="M113" s="138" t="s">
        <v>19</v>
      </c>
      <c r="N113" s="139" t="s">
        <v>47</v>
      </c>
      <c r="P113" s="140">
        <f t="shared" si="11"/>
        <v>0</v>
      </c>
      <c r="Q113" s="140">
        <v>0</v>
      </c>
      <c r="R113" s="140">
        <f t="shared" si="12"/>
        <v>0</v>
      </c>
      <c r="S113" s="140">
        <v>0</v>
      </c>
      <c r="T113" s="141">
        <f t="shared" si="13"/>
        <v>0</v>
      </c>
      <c r="AR113" s="142" t="s">
        <v>223</v>
      </c>
      <c r="AT113" s="142" t="s">
        <v>130</v>
      </c>
      <c r="AU113" s="142" t="s">
        <v>85</v>
      </c>
      <c r="AY113" s="17" t="s">
        <v>128</v>
      </c>
      <c r="BE113" s="143">
        <f t="shared" si="14"/>
        <v>0</v>
      </c>
      <c r="BF113" s="143">
        <f t="shared" si="15"/>
        <v>0</v>
      </c>
      <c r="BG113" s="143">
        <f t="shared" si="16"/>
        <v>0</v>
      </c>
      <c r="BH113" s="143">
        <f t="shared" si="17"/>
        <v>0</v>
      </c>
      <c r="BI113" s="143">
        <f t="shared" si="18"/>
        <v>0</v>
      </c>
      <c r="BJ113" s="17" t="s">
        <v>83</v>
      </c>
      <c r="BK113" s="143">
        <f t="shared" si="19"/>
        <v>0</v>
      </c>
      <c r="BL113" s="17" t="s">
        <v>223</v>
      </c>
      <c r="BM113" s="142" t="s">
        <v>326</v>
      </c>
    </row>
    <row r="114" spans="2:65" s="1" customFormat="1" ht="16.5" customHeight="1" x14ac:dyDescent="0.2">
      <c r="B114" s="32"/>
      <c r="C114" s="131" t="s">
        <v>229</v>
      </c>
      <c r="D114" s="131" t="s">
        <v>130</v>
      </c>
      <c r="E114" s="132" t="s">
        <v>327</v>
      </c>
      <c r="F114" s="133" t="s">
        <v>316</v>
      </c>
      <c r="G114" s="134" t="s">
        <v>274</v>
      </c>
      <c r="H114" s="135">
        <v>0.1</v>
      </c>
      <c r="I114" s="136"/>
      <c r="J114" s="137">
        <f t="shared" si="10"/>
        <v>0</v>
      </c>
      <c r="K114" s="133" t="s">
        <v>19</v>
      </c>
      <c r="L114" s="32"/>
      <c r="M114" s="138" t="s">
        <v>19</v>
      </c>
      <c r="N114" s="139" t="s">
        <v>47</v>
      </c>
      <c r="P114" s="140">
        <f t="shared" si="11"/>
        <v>0</v>
      </c>
      <c r="Q114" s="140">
        <v>0</v>
      </c>
      <c r="R114" s="140">
        <f t="shared" si="12"/>
        <v>0</v>
      </c>
      <c r="S114" s="140">
        <v>0</v>
      </c>
      <c r="T114" s="141">
        <f t="shared" si="13"/>
        <v>0</v>
      </c>
      <c r="AR114" s="142" t="s">
        <v>223</v>
      </c>
      <c r="AT114" s="142" t="s">
        <v>130</v>
      </c>
      <c r="AU114" s="142" t="s">
        <v>85</v>
      </c>
      <c r="AY114" s="17" t="s">
        <v>128</v>
      </c>
      <c r="BE114" s="143">
        <f t="shared" si="14"/>
        <v>0</v>
      </c>
      <c r="BF114" s="143">
        <f t="shared" si="15"/>
        <v>0</v>
      </c>
      <c r="BG114" s="143">
        <f t="shared" si="16"/>
        <v>0</v>
      </c>
      <c r="BH114" s="143">
        <f t="shared" si="17"/>
        <v>0</v>
      </c>
      <c r="BI114" s="143">
        <f t="shared" si="18"/>
        <v>0</v>
      </c>
      <c r="BJ114" s="17" t="s">
        <v>83</v>
      </c>
      <c r="BK114" s="143">
        <f t="shared" si="19"/>
        <v>0</v>
      </c>
      <c r="BL114" s="17" t="s">
        <v>223</v>
      </c>
      <c r="BM114" s="142" t="s">
        <v>328</v>
      </c>
    </row>
    <row r="115" spans="2:65" s="11" customFormat="1" ht="22.95" customHeight="1" x14ac:dyDescent="0.25">
      <c r="B115" s="119"/>
      <c r="D115" s="120" t="s">
        <v>75</v>
      </c>
      <c r="E115" s="129" t="s">
        <v>329</v>
      </c>
      <c r="F115" s="129" t="s">
        <v>330</v>
      </c>
      <c r="I115" s="122"/>
      <c r="J115" s="130">
        <f>SUM(J116:J137)</f>
        <v>0</v>
      </c>
      <c r="L115" s="119"/>
      <c r="M115" s="124"/>
      <c r="P115" s="125">
        <f>SUM(P116:P137)</f>
        <v>0</v>
      </c>
      <c r="R115" s="125">
        <f>SUM(R116:R137)</f>
        <v>0</v>
      </c>
      <c r="T115" s="126">
        <f>SUM(T116:T137)</f>
        <v>0</v>
      </c>
      <c r="AR115" s="120" t="s">
        <v>83</v>
      </c>
      <c r="AT115" s="127" t="s">
        <v>75</v>
      </c>
      <c r="AU115" s="127" t="s">
        <v>83</v>
      </c>
      <c r="AY115" s="120" t="s">
        <v>128</v>
      </c>
      <c r="BK115" s="128">
        <f>SUM(BK116:BK137)</f>
        <v>0</v>
      </c>
    </row>
    <row r="116" spans="2:65" s="1" customFormat="1" ht="16.5" customHeight="1" x14ac:dyDescent="0.2">
      <c r="B116" s="32"/>
      <c r="C116" s="131" t="s">
        <v>236</v>
      </c>
      <c r="D116" s="131" t="s">
        <v>130</v>
      </c>
      <c r="E116" s="132" t="s">
        <v>331</v>
      </c>
      <c r="F116" s="133" t="s">
        <v>332</v>
      </c>
      <c r="G116" s="134" t="s">
        <v>302</v>
      </c>
      <c r="H116" s="135">
        <v>3</v>
      </c>
      <c r="I116" s="136"/>
      <c r="J116" s="137">
        <f t="shared" ref="J116:J137" si="20">ROUND(I116*H116,2)</f>
        <v>0</v>
      </c>
      <c r="K116" s="133" t="s">
        <v>19</v>
      </c>
      <c r="L116" s="32"/>
      <c r="M116" s="138" t="s">
        <v>19</v>
      </c>
      <c r="N116" s="139" t="s">
        <v>47</v>
      </c>
      <c r="P116" s="140">
        <f t="shared" ref="P116:P137" si="21">O116*H116</f>
        <v>0</v>
      </c>
      <c r="Q116" s="140">
        <v>0</v>
      </c>
      <c r="R116" s="140">
        <f t="shared" ref="R116:R137" si="22">Q116*H116</f>
        <v>0</v>
      </c>
      <c r="S116" s="140">
        <v>0</v>
      </c>
      <c r="T116" s="141">
        <f t="shared" ref="T116:T137" si="23">S116*H116</f>
        <v>0</v>
      </c>
      <c r="AR116" s="142" t="s">
        <v>223</v>
      </c>
      <c r="AT116" s="142" t="s">
        <v>130</v>
      </c>
      <c r="AU116" s="142" t="s">
        <v>85</v>
      </c>
      <c r="AY116" s="17" t="s">
        <v>128</v>
      </c>
      <c r="BE116" s="143">
        <f t="shared" ref="BE116:BE137" si="24">IF(N116="základní",J116,0)</f>
        <v>0</v>
      </c>
      <c r="BF116" s="143">
        <f t="shared" ref="BF116:BF137" si="25">IF(N116="snížená",J116,0)</f>
        <v>0</v>
      </c>
      <c r="BG116" s="143">
        <f t="shared" ref="BG116:BG137" si="26">IF(N116="zákl. přenesená",J116,0)</f>
        <v>0</v>
      </c>
      <c r="BH116" s="143">
        <f t="shared" ref="BH116:BH137" si="27">IF(N116="sníž. přenesená",J116,0)</f>
        <v>0</v>
      </c>
      <c r="BI116" s="143">
        <f t="shared" ref="BI116:BI137" si="28">IF(N116="nulová",J116,0)</f>
        <v>0</v>
      </c>
      <c r="BJ116" s="17" t="s">
        <v>83</v>
      </c>
      <c r="BK116" s="143">
        <f t="shared" ref="BK116:BK137" si="29">ROUND(I116*H116,2)</f>
        <v>0</v>
      </c>
      <c r="BL116" s="17" t="s">
        <v>223</v>
      </c>
      <c r="BM116" s="142" t="s">
        <v>333</v>
      </c>
    </row>
    <row r="117" spans="2:65" s="1" customFormat="1" ht="16.5" customHeight="1" x14ac:dyDescent="0.2">
      <c r="B117" s="32"/>
      <c r="C117" s="131" t="s">
        <v>243</v>
      </c>
      <c r="D117" s="131" t="s">
        <v>130</v>
      </c>
      <c r="E117" s="132" t="s">
        <v>334</v>
      </c>
      <c r="F117" s="133" t="s">
        <v>335</v>
      </c>
      <c r="G117" s="134" t="s">
        <v>302</v>
      </c>
      <c r="H117" s="135">
        <v>3</v>
      </c>
      <c r="I117" s="136"/>
      <c r="J117" s="137">
        <f t="shared" si="20"/>
        <v>0</v>
      </c>
      <c r="K117" s="133" t="s">
        <v>19</v>
      </c>
      <c r="L117" s="32"/>
      <c r="M117" s="138" t="s">
        <v>19</v>
      </c>
      <c r="N117" s="139" t="s">
        <v>47</v>
      </c>
      <c r="P117" s="140">
        <f t="shared" si="21"/>
        <v>0</v>
      </c>
      <c r="Q117" s="140">
        <v>0</v>
      </c>
      <c r="R117" s="140">
        <f t="shared" si="22"/>
        <v>0</v>
      </c>
      <c r="S117" s="140">
        <v>0</v>
      </c>
      <c r="T117" s="141">
        <f t="shared" si="23"/>
        <v>0</v>
      </c>
      <c r="AR117" s="142" t="s">
        <v>223</v>
      </c>
      <c r="AT117" s="142" t="s">
        <v>130</v>
      </c>
      <c r="AU117" s="142" t="s">
        <v>85</v>
      </c>
      <c r="AY117" s="17" t="s">
        <v>128</v>
      </c>
      <c r="BE117" s="143">
        <f t="shared" si="24"/>
        <v>0</v>
      </c>
      <c r="BF117" s="143">
        <f t="shared" si="25"/>
        <v>0</v>
      </c>
      <c r="BG117" s="143">
        <f t="shared" si="26"/>
        <v>0</v>
      </c>
      <c r="BH117" s="143">
        <f t="shared" si="27"/>
        <v>0</v>
      </c>
      <c r="BI117" s="143">
        <f t="shared" si="28"/>
        <v>0</v>
      </c>
      <c r="BJ117" s="17" t="s">
        <v>83</v>
      </c>
      <c r="BK117" s="143">
        <f t="shared" si="29"/>
        <v>0</v>
      </c>
      <c r="BL117" s="17" t="s">
        <v>223</v>
      </c>
      <c r="BM117" s="142" t="s">
        <v>336</v>
      </c>
    </row>
    <row r="118" spans="2:65" s="1" customFormat="1" ht="16.5" customHeight="1" x14ac:dyDescent="0.2">
      <c r="B118" s="32"/>
      <c r="C118" s="131" t="s">
        <v>249</v>
      </c>
      <c r="D118" s="131" t="s">
        <v>130</v>
      </c>
      <c r="E118" s="132" t="s">
        <v>337</v>
      </c>
      <c r="F118" s="133" t="s">
        <v>338</v>
      </c>
      <c r="G118" s="134" t="s">
        <v>302</v>
      </c>
      <c r="H118" s="135">
        <v>10</v>
      </c>
      <c r="I118" s="136"/>
      <c r="J118" s="137">
        <f t="shared" si="20"/>
        <v>0</v>
      </c>
      <c r="K118" s="133" t="s">
        <v>19</v>
      </c>
      <c r="L118" s="32"/>
      <c r="M118" s="138" t="s">
        <v>19</v>
      </c>
      <c r="N118" s="139" t="s">
        <v>47</v>
      </c>
      <c r="P118" s="140">
        <f t="shared" si="21"/>
        <v>0</v>
      </c>
      <c r="Q118" s="140">
        <v>0</v>
      </c>
      <c r="R118" s="140">
        <f t="shared" si="22"/>
        <v>0</v>
      </c>
      <c r="S118" s="140">
        <v>0</v>
      </c>
      <c r="T118" s="141">
        <f t="shared" si="23"/>
        <v>0</v>
      </c>
      <c r="AR118" s="142" t="s">
        <v>223</v>
      </c>
      <c r="AT118" s="142" t="s">
        <v>130</v>
      </c>
      <c r="AU118" s="142" t="s">
        <v>85</v>
      </c>
      <c r="AY118" s="17" t="s">
        <v>128</v>
      </c>
      <c r="BE118" s="143">
        <f t="shared" si="24"/>
        <v>0</v>
      </c>
      <c r="BF118" s="143">
        <f t="shared" si="25"/>
        <v>0</v>
      </c>
      <c r="BG118" s="143">
        <f t="shared" si="26"/>
        <v>0</v>
      </c>
      <c r="BH118" s="143">
        <f t="shared" si="27"/>
        <v>0</v>
      </c>
      <c r="BI118" s="143">
        <f t="shared" si="28"/>
        <v>0</v>
      </c>
      <c r="BJ118" s="17" t="s">
        <v>83</v>
      </c>
      <c r="BK118" s="143">
        <f t="shared" si="29"/>
        <v>0</v>
      </c>
      <c r="BL118" s="17" t="s">
        <v>223</v>
      </c>
      <c r="BM118" s="142" t="s">
        <v>339</v>
      </c>
    </row>
    <row r="119" spans="2:65" s="1" customFormat="1" ht="16.5" customHeight="1" x14ac:dyDescent="0.2">
      <c r="B119" s="32"/>
      <c r="C119" s="131" t="s">
        <v>7</v>
      </c>
      <c r="D119" s="131" t="s">
        <v>130</v>
      </c>
      <c r="E119" s="132" t="s">
        <v>340</v>
      </c>
      <c r="F119" s="133" t="s">
        <v>341</v>
      </c>
      <c r="G119" s="134" t="s">
        <v>302</v>
      </c>
      <c r="H119" s="135">
        <v>15</v>
      </c>
      <c r="I119" s="136"/>
      <c r="J119" s="137">
        <f t="shared" si="20"/>
        <v>0</v>
      </c>
      <c r="K119" s="133" t="s">
        <v>19</v>
      </c>
      <c r="L119" s="32"/>
      <c r="M119" s="138" t="s">
        <v>19</v>
      </c>
      <c r="N119" s="139" t="s">
        <v>47</v>
      </c>
      <c r="P119" s="140">
        <f t="shared" si="21"/>
        <v>0</v>
      </c>
      <c r="Q119" s="140">
        <v>0</v>
      </c>
      <c r="R119" s="140">
        <f t="shared" si="22"/>
        <v>0</v>
      </c>
      <c r="S119" s="140">
        <v>0</v>
      </c>
      <c r="T119" s="141">
        <f t="shared" si="23"/>
        <v>0</v>
      </c>
      <c r="AR119" s="142" t="s">
        <v>223</v>
      </c>
      <c r="AT119" s="142" t="s">
        <v>130</v>
      </c>
      <c r="AU119" s="142" t="s">
        <v>85</v>
      </c>
      <c r="AY119" s="17" t="s">
        <v>128</v>
      </c>
      <c r="BE119" s="143">
        <f t="shared" si="24"/>
        <v>0</v>
      </c>
      <c r="BF119" s="143">
        <f t="shared" si="25"/>
        <v>0</v>
      </c>
      <c r="BG119" s="143">
        <f t="shared" si="26"/>
        <v>0</v>
      </c>
      <c r="BH119" s="143">
        <f t="shared" si="27"/>
        <v>0</v>
      </c>
      <c r="BI119" s="143">
        <f t="shared" si="28"/>
        <v>0</v>
      </c>
      <c r="BJ119" s="17" t="s">
        <v>83</v>
      </c>
      <c r="BK119" s="143">
        <f t="shared" si="29"/>
        <v>0</v>
      </c>
      <c r="BL119" s="17" t="s">
        <v>223</v>
      </c>
      <c r="BM119" s="142" t="s">
        <v>342</v>
      </c>
    </row>
    <row r="120" spans="2:65" s="1" customFormat="1" ht="16.5" customHeight="1" x14ac:dyDescent="0.2">
      <c r="B120" s="32"/>
      <c r="C120" s="131" t="s">
        <v>262</v>
      </c>
      <c r="D120" s="131" t="s">
        <v>130</v>
      </c>
      <c r="E120" s="132" t="s">
        <v>343</v>
      </c>
      <c r="F120" s="133" t="s">
        <v>344</v>
      </c>
      <c r="G120" s="134" t="s">
        <v>302</v>
      </c>
      <c r="H120" s="135">
        <v>8</v>
      </c>
      <c r="I120" s="136"/>
      <c r="J120" s="137">
        <f t="shared" si="20"/>
        <v>0</v>
      </c>
      <c r="K120" s="133" t="s">
        <v>19</v>
      </c>
      <c r="L120" s="32"/>
      <c r="M120" s="138" t="s">
        <v>19</v>
      </c>
      <c r="N120" s="139" t="s">
        <v>47</v>
      </c>
      <c r="P120" s="140">
        <f t="shared" si="21"/>
        <v>0</v>
      </c>
      <c r="Q120" s="140">
        <v>0</v>
      </c>
      <c r="R120" s="140">
        <f t="shared" si="22"/>
        <v>0</v>
      </c>
      <c r="S120" s="140">
        <v>0</v>
      </c>
      <c r="T120" s="141">
        <f t="shared" si="23"/>
        <v>0</v>
      </c>
      <c r="AR120" s="142" t="s">
        <v>223</v>
      </c>
      <c r="AT120" s="142" t="s">
        <v>130</v>
      </c>
      <c r="AU120" s="142" t="s">
        <v>85</v>
      </c>
      <c r="AY120" s="17" t="s">
        <v>128</v>
      </c>
      <c r="BE120" s="143">
        <f t="shared" si="24"/>
        <v>0</v>
      </c>
      <c r="BF120" s="143">
        <f t="shared" si="25"/>
        <v>0</v>
      </c>
      <c r="BG120" s="143">
        <f t="shared" si="26"/>
        <v>0</v>
      </c>
      <c r="BH120" s="143">
        <f t="shared" si="27"/>
        <v>0</v>
      </c>
      <c r="BI120" s="143">
        <f t="shared" si="28"/>
        <v>0</v>
      </c>
      <c r="BJ120" s="17" t="s">
        <v>83</v>
      </c>
      <c r="BK120" s="143">
        <f t="shared" si="29"/>
        <v>0</v>
      </c>
      <c r="BL120" s="17" t="s">
        <v>223</v>
      </c>
      <c r="BM120" s="142" t="s">
        <v>345</v>
      </c>
    </row>
    <row r="121" spans="2:65" s="1" customFormat="1" ht="16.5" customHeight="1" x14ac:dyDescent="0.2">
      <c r="B121" s="32"/>
      <c r="C121" s="131" t="s">
        <v>267</v>
      </c>
      <c r="D121" s="131" t="s">
        <v>130</v>
      </c>
      <c r="E121" s="132" t="s">
        <v>346</v>
      </c>
      <c r="F121" s="133" t="s">
        <v>347</v>
      </c>
      <c r="G121" s="134" t="s">
        <v>302</v>
      </c>
      <c r="H121" s="135">
        <v>4</v>
      </c>
      <c r="I121" s="136"/>
      <c r="J121" s="137">
        <f t="shared" si="20"/>
        <v>0</v>
      </c>
      <c r="K121" s="133" t="s">
        <v>19</v>
      </c>
      <c r="L121" s="32"/>
      <c r="M121" s="138" t="s">
        <v>19</v>
      </c>
      <c r="N121" s="139" t="s">
        <v>47</v>
      </c>
      <c r="P121" s="140">
        <f t="shared" si="21"/>
        <v>0</v>
      </c>
      <c r="Q121" s="140">
        <v>0</v>
      </c>
      <c r="R121" s="140">
        <f t="shared" si="22"/>
        <v>0</v>
      </c>
      <c r="S121" s="140">
        <v>0</v>
      </c>
      <c r="T121" s="141">
        <f t="shared" si="23"/>
        <v>0</v>
      </c>
      <c r="AR121" s="142" t="s">
        <v>223</v>
      </c>
      <c r="AT121" s="142" t="s">
        <v>130</v>
      </c>
      <c r="AU121" s="142" t="s">
        <v>85</v>
      </c>
      <c r="AY121" s="17" t="s">
        <v>128</v>
      </c>
      <c r="BE121" s="143">
        <f t="shared" si="24"/>
        <v>0</v>
      </c>
      <c r="BF121" s="143">
        <f t="shared" si="25"/>
        <v>0</v>
      </c>
      <c r="BG121" s="143">
        <f t="shared" si="26"/>
        <v>0</v>
      </c>
      <c r="BH121" s="143">
        <f t="shared" si="27"/>
        <v>0</v>
      </c>
      <c r="BI121" s="143">
        <f t="shared" si="28"/>
        <v>0</v>
      </c>
      <c r="BJ121" s="17" t="s">
        <v>83</v>
      </c>
      <c r="BK121" s="143">
        <f t="shared" si="29"/>
        <v>0</v>
      </c>
      <c r="BL121" s="17" t="s">
        <v>223</v>
      </c>
      <c r="BM121" s="142" t="s">
        <v>348</v>
      </c>
    </row>
    <row r="122" spans="2:65" s="1" customFormat="1" ht="16.5" customHeight="1" x14ac:dyDescent="0.2">
      <c r="B122" s="32"/>
      <c r="C122" s="131" t="s">
        <v>271</v>
      </c>
      <c r="D122" s="131" t="s">
        <v>130</v>
      </c>
      <c r="E122" s="132" t="s">
        <v>349</v>
      </c>
      <c r="F122" s="133" t="s">
        <v>350</v>
      </c>
      <c r="G122" s="134" t="s">
        <v>351</v>
      </c>
      <c r="H122" s="135">
        <v>6</v>
      </c>
      <c r="I122" s="136"/>
      <c r="J122" s="137">
        <f t="shared" si="20"/>
        <v>0</v>
      </c>
      <c r="K122" s="133" t="s">
        <v>19</v>
      </c>
      <c r="L122" s="32"/>
      <c r="M122" s="138" t="s">
        <v>19</v>
      </c>
      <c r="N122" s="139" t="s">
        <v>47</v>
      </c>
      <c r="P122" s="140">
        <f t="shared" si="21"/>
        <v>0</v>
      </c>
      <c r="Q122" s="140">
        <v>0</v>
      </c>
      <c r="R122" s="140">
        <f t="shared" si="22"/>
        <v>0</v>
      </c>
      <c r="S122" s="140">
        <v>0</v>
      </c>
      <c r="T122" s="141">
        <f t="shared" si="23"/>
        <v>0</v>
      </c>
      <c r="AR122" s="142" t="s">
        <v>223</v>
      </c>
      <c r="AT122" s="142" t="s">
        <v>130</v>
      </c>
      <c r="AU122" s="142" t="s">
        <v>85</v>
      </c>
      <c r="AY122" s="17" t="s">
        <v>128</v>
      </c>
      <c r="BE122" s="143">
        <f t="shared" si="24"/>
        <v>0</v>
      </c>
      <c r="BF122" s="143">
        <f t="shared" si="25"/>
        <v>0</v>
      </c>
      <c r="BG122" s="143">
        <f t="shared" si="26"/>
        <v>0</v>
      </c>
      <c r="BH122" s="143">
        <f t="shared" si="27"/>
        <v>0</v>
      </c>
      <c r="BI122" s="143">
        <f t="shared" si="28"/>
        <v>0</v>
      </c>
      <c r="BJ122" s="17" t="s">
        <v>83</v>
      </c>
      <c r="BK122" s="143">
        <f t="shared" si="29"/>
        <v>0</v>
      </c>
      <c r="BL122" s="17" t="s">
        <v>223</v>
      </c>
      <c r="BM122" s="142" t="s">
        <v>352</v>
      </c>
    </row>
    <row r="123" spans="2:65" s="1" customFormat="1" ht="16.5" customHeight="1" x14ac:dyDescent="0.2">
      <c r="B123" s="32"/>
      <c r="C123" s="131" t="s">
        <v>276</v>
      </c>
      <c r="D123" s="131" t="s">
        <v>130</v>
      </c>
      <c r="E123" s="132" t="s">
        <v>353</v>
      </c>
      <c r="F123" s="133" t="s">
        <v>354</v>
      </c>
      <c r="G123" s="134" t="s">
        <v>351</v>
      </c>
      <c r="H123" s="135">
        <v>6</v>
      </c>
      <c r="I123" s="136"/>
      <c r="J123" s="137">
        <f t="shared" si="20"/>
        <v>0</v>
      </c>
      <c r="K123" s="133" t="s">
        <v>19</v>
      </c>
      <c r="L123" s="32"/>
      <c r="M123" s="138" t="s">
        <v>19</v>
      </c>
      <c r="N123" s="139" t="s">
        <v>47</v>
      </c>
      <c r="P123" s="140">
        <f t="shared" si="21"/>
        <v>0</v>
      </c>
      <c r="Q123" s="140">
        <v>0</v>
      </c>
      <c r="R123" s="140">
        <f t="shared" si="22"/>
        <v>0</v>
      </c>
      <c r="S123" s="140">
        <v>0</v>
      </c>
      <c r="T123" s="141">
        <f t="shared" si="23"/>
        <v>0</v>
      </c>
      <c r="AR123" s="142" t="s">
        <v>223</v>
      </c>
      <c r="AT123" s="142" t="s">
        <v>130</v>
      </c>
      <c r="AU123" s="142" t="s">
        <v>85</v>
      </c>
      <c r="AY123" s="17" t="s">
        <v>128</v>
      </c>
      <c r="BE123" s="143">
        <f t="shared" si="24"/>
        <v>0</v>
      </c>
      <c r="BF123" s="143">
        <f t="shared" si="25"/>
        <v>0</v>
      </c>
      <c r="BG123" s="143">
        <f t="shared" si="26"/>
        <v>0</v>
      </c>
      <c r="BH123" s="143">
        <f t="shared" si="27"/>
        <v>0</v>
      </c>
      <c r="BI123" s="143">
        <f t="shared" si="28"/>
        <v>0</v>
      </c>
      <c r="BJ123" s="17" t="s">
        <v>83</v>
      </c>
      <c r="BK123" s="143">
        <f t="shared" si="29"/>
        <v>0</v>
      </c>
      <c r="BL123" s="17" t="s">
        <v>223</v>
      </c>
      <c r="BM123" s="142" t="s">
        <v>355</v>
      </c>
    </row>
    <row r="124" spans="2:65" s="1" customFormat="1" ht="16.5" customHeight="1" x14ac:dyDescent="0.2">
      <c r="B124" s="32"/>
      <c r="C124" s="131" t="s">
        <v>280</v>
      </c>
      <c r="D124" s="131" t="s">
        <v>130</v>
      </c>
      <c r="E124" s="132" t="s">
        <v>356</v>
      </c>
      <c r="F124" s="133" t="s">
        <v>357</v>
      </c>
      <c r="G124" s="134" t="s">
        <v>302</v>
      </c>
      <c r="H124" s="135">
        <v>5</v>
      </c>
      <c r="I124" s="136"/>
      <c r="J124" s="137">
        <f t="shared" si="20"/>
        <v>0</v>
      </c>
      <c r="K124" s="133" t="s">
        <v>19</v>
      </c>
      <c r="L124" s="32"/>
      <c r="M124" s="138" t="s">
        <v>19</v>
      </c>
      <c r="N124" s="139" t="s">
        <v>47</v>
      </c>
      <c r="P124" s="140">
        <f t="shared" si="21"/>
        <v>0</v>
      </c>
      <c r="Q124" s="140">
        <v>0</v>
      </c>
      <c r="R124" s="140">
        <f t="shared" si="22"/>
        <v>0</v>
      </c>
      <c r="S124" s="140">
        <v>0</v>
      </c>
      <c r="T124" s="141">
        <f t="shared" si="23"/>
        <v>0</v>
      </c>
      <c r="AR124" s="142" t="s">
        <v>223</v>
      </c>
      <c r="AT124" s="142" t="s">
        <v>130</v>
      </c>
      <c r="AU124" s="142" t="s">
        <v>85</v>
      </c>
      <c r="AY124" s="17" t="s">
        <v>128</v>
      </c>
      <c r="BE124" s="143">
        <f t="shared" si="24"/>
        <v>0</v>
      </c>
      <c r="BF124" s="143">
        <f t="shared" si="25"/>
        <v>0</v>
      </c>
      <c r="BG124" s="143">
        <f t="shared" si="26"/>
        <v>0</v>
      </c>
      <c r="BH124" s="143">
        <f t="shared" si="27"/>
        <v>0</v>
      </c>
      <c r="BI124" s="143">
        <f t="shared" si="28"/>
        <v>0</v>
      </c>
      <c r="BJ124" s="17" t="s">
        <v>83</v>
      </c>
      <c r="BK124" s="143">
        <f t="shared" si="29"/>
        <v>0</v>
      </c>
      <c r="BL124" s="17" t="s">
        <v>223</v>
      </c>
      <c r="BM124" s="142" t="s">
        <v>358</v>
      </c>
    </row>
    <row r="125" spans="2:65" s="1" customFormat="1" ht="16.5" customHeight="1" x14ac:dyDescent="0.2">
      <c r="B125" s="32"/>
      <c r="C125" s="131" t="s">
        <v>359</v>
      </c>
      <c r="D125" s="131" t="s">
        <v>130</v>
      </c>
      <c r="E125" s="132" t="s">
        <v>360</v>
      </c>
      <c r="F125" s="133" t="s">
        <v>361</v>
      </c>
      <c r="G125" s="134" t="s">
        <v>302</v>
      </c>
      <c r="H125" s="135">
        <v>2</v>
      </c>
      <c r="I125" s="136"/>
      <c r="J125" s="137">
        <f t="shared" si="20"/>
        <v>0</v>
      </c>
      <c r="K125" s="133" t="s">
        <v>19</v>
      </c>
      <c r="L125" s="32"/>
      <c r="M125" s="138" t="s">
        <v>19</v>
      </c>
      <c r="N125" s="139" t="s">
        <v>47</v>
      </c>
      <c r="P125" s="140">
        <f t="shared" si="21"/>
        <v>0</v>
      </c>
      <c r="Q125" s="140">
        <v>0</v>
      </c>
      <c r="R125" s="140">
        <f t="shared" si="22"/>
        <v>0</v>
      </c>
      <c r="S125" s="140">
        <v>0</v>
      </c>
      <c r="T125" s="141">
        <f t="shared" si="23"/>
        <v>0</v>
      </c>
      <c r="AR125" s="142" t="s">
        <v>223</v>
      </c>
      <c r="AT125" s="142" t="s">
        <v>130</v>
      </c>
      <c r="AU125" s="142" t="s">
        <v>85</v>
      </c>
      <c r="AY125" s="17" t="s">
        <v>128</v>
      </c>
      <c r="BE125" s="143">
        <f t="shared" si="24"/>
        <v>0</v>
      </c>
      <c r="BF125" s="143">
        <f t="shared" si="25"/>
        <v>0</v>
      </c>
      <c r="BG125" s="143">
        <f t="shared" si="26"/>
        <v>0</v>
      </c>
      <c r="BH125" s="143">
        <f t="shared" si="27"/>
        <v>0</v>
      </c>
      <c r="BI125" s="143">
        <f t="shared" si="28"/>
        <v>0</v>
      </c>
      <c r="BJ125" s="17" t="s">
        <v>83</v>
      </c>
      <c r="BK125" s="143">
        <f t="shared" si="29"/>
        <v>0</v>
      </c>
      <c r="BL125" s="17" t="s">
        <v>223</v>
      </c>
      <c r="BM125" s="142" t="s">
        <v>362</v>
      </c>
    </row>
    <row r="126" spans="2:65" s="1" customFormat="1" ht="16.5" customHeight="1" x14ac:dyDescent="0.2">
      <c r="B126" s="32"/>
      <c r="C126" s="131" t="s">
        <v>321</v>
      </c>
      <c r="D126" s="131" t="s">
        <v>130</v>
      </c>
      <c r="E126" s="132" t="s">
        <v>363</v>
      </c>
      <c r="F126" s="133" t="s">
        <v>364</v>
      </c>
      <c r="G126" s="134" t="s">
        <v>302</v>
      </c>
      <c r="H126" s="135">
        <v>2</v>
      </c>
      <c r="I126" s="136"/>
      <c r="J126" s="137">
        <f t="shared" si="20"/>
        <v>0</v>
      </c>
      <c r="K126" s="133" t="s">
        <v>19</v>
      </c>
      <c r="L126" s="32"/>
      <c r="M126" s="138" t="s">
        <v>19</v>
      </c>
      <c r="N126" s="139" t="s">
        <v>47</v>
      </c>
      <c r="P126" s="140">
        <f t="shared" si="21"/>
        <v>0</v>
      </c>
      <c r="Q126" s="140">
        <v>0</v>
      </c>
      <c r="R126" s="140">
        <f t="shared" si="22"/>
        <v>0</v>
      </c>
      <c r="S126" s="140">
        <v>0</v>
      </c>
      <c r="T126" s="141">
        <f t="shared" si="23"/>
        <v>0</v>
      </c>
      <c r="AR126" s="142" t="s">
        <v>223</v>
      </c>
      <c r="AT126" s="142" t="s">
        <v>130</v>
      </c>
      <c r="AU126" s="142" t="s">
        <v>85</v>
      </c>
      <c r="AY126" s="17" t="s">
        <v>128</v>
      </c>
      <c r="BE126" s="143">
        <f t="shared" si="24"/>
        <v>0</v>
      </c>
      <c r="BF126" s="143">
        <f t="shared" si="25"/>
        <v>0</v>
      </c>
      <c r="BG126" s="143">
        <f t="shared" si="26"/>
        <v>0</v>
      </c>
      <c r="BH126" s="143">
        <f t="shared" si="27"/>
        <v>0</v>
      </c>
      <c r="BI126" s="143">
        <f t="shared" si="28"/>
        <v>0</v>
      </c>
      <c r="BJ126" s="17" t="s">
        <v>83</v>
      </c>
      <c r="BK126" s="143">
        <f t="shared" si="29"/>
        <v>0</v>
      </c>
      <c r="BL126" s="17" t="s">
        <v>223</v>
      </c>
      <c r="BM126" s="142" t="s">
        <v>365</v>
      </c>
    </row>
    <row r="127" spans="2:65" s="1" customFormat="1" ht="16.5" customHeight="1" x14ac:dyDescent="0.2">
      <c r="B127" s="32"/>
      <c r="C127" s="131" t="s">
        <v>366</v>
      </c>
      <c r="D127" s="131" t="s">
        <v>130</v>
      </c>
      <c r="E127" s="132" t="s">
        <v>367</v>
      </c>
      <c r="F127" s="133" t="s">
        <v>368</v>
      </c>
      <c r="G127" s="134" t="s">
        <v>232</v>
      </c>
      <c r="H127" s="135">
        <v>64</v>
      </c>
      <c r="I127" s="136"/>
      <c r="J127" s="137">
        <f t="shared" si="20"/>
        <v>0</v>
      </c>
      <c r="K127" s="133" t="s">
        <v>19</v>
      </c>
      <c r="L127" s="32"/>
      <c r="M127" s="138" t="s">
        <v>19</v>
      </c>
      <c r="N127" s="139" t="s">
        <v>47</v>
      </c>
      <c r="P127" s="140">
        <f t="shared" si="21"/>
        <v>0</v>
      </c>
      <c r="Q127" s="140">
        <v>0</v>
      </c>
      <c r="R127" s="140">
        <f t="shared" si="22"/>
        <v>0</v>
      </c>
      <c r="S127" s="140">
        <v>0</v>
      </c>
      <c r="T127" s="141">
        <f t="shared" si="23"/>
        <v>0</v>
      </c>
      <c r="AR127" s="142" t="s">
        <v>223</v>
      </c>
      <c r="AT127" s="142" t="s">
        <v>130</v>
      </c>
      <c r="AU127" s="142" t="s">
        <v>85</v>
      </c>
      <c r="AY127" s="17" t="s">
        <v>128</v>
      </c>
      <c r="BE127" s="143">
        <f t="shared" si="24"/>
        <v>0</v>
      </c>
      <c r="BF127" s="143">
        <f t="shared" si="25"/>
        <v>0</v>
      </c>
      <c r="BG127" s="143">
        <f t="shared" si="26"/>
        <v>0</v>
      </c>
      <c r="BH127" s="143">
        <f t="shared" si="27"/>
        <v>0</v>
      </c>
      <c r="BI127" s="143">
        <f t="shared" si="28"/>
        <v>0</v>
      </c>
      <c r="BJ127" s="17" t="s">
        <v>83</v>
      </c>
      <c r="BK127" s="143">
        <f t="shared" si="29"/>
        <v>0</v>
      </c>
      <c r="BL127" s="17" t="s">
        <v>223</v>
      </c>
      <c r="BM127" s="142" t="s">
        <v>369</v>
      </c>
    </row>
    <row r="128" spans="2:65" s="1" customFormat="1" ht="16.5" customHeight="1" x14ac:dyDescent="0.2">
      <c r="B128" s="32"/>
      <c r="C128" s="131" t="s">
        <v>322</v>
      </c>
      <c r="D128" s="131" t="s">
        <v>130</v>
      </c>
      <c r="E128" s="132" t="s">
        <v>370</v>
      </c>
      <c r="F128" s="133" t="s">
        <v>371</v>
      </c>
      <c r="G128" s="134" t="s">
        <v>351</v>
      </c>
      <c r="H128" s="135">
        <v>20</v>
      </c>
      <c r="I128" s="136"/>
      <c r="J128" s="137">
        <f t="shared" si="20"/>
        <v>0</v>
      </c>
      <c r="K128" s="133" t="s">
        <v>19</v>
      </c>
      <c r="L128" s="32"/>
      <c r="M128" s="138" t="s">
        <v>19</v>
      </c>
      <c r="N128" s="139" t="s">
        <v>47</v>
      </c>
      <c r="P128" s="140">
        <f t="shared" si="21"/>
        <v>0</v>
      </c>
      <c r="Q128" s="140">
        <v>0</v>
      </c>
      <c r="R128" s="140">
        <f t="shared" si="22"/>
        <v>0</v>
      </c>
      <c r="S128" s="140">
        <v>0</v>
      </c>
      <c r="T128" s="141">
        <f t="shared" si="23"/>
        <v>0</v>
      </c>
      <c r="AR128" s="142" t="s">
        <v>223</v>
      </c>
      <c r="AT128" s="142" t="s">
        <v>130</v>
      </c>
      <c r="AU128" s="142" t="s">
        <v>85</v>
      </c>
      <c r="AY128" s="17" t="s">
        <v>128</v>
      </c>
      <c r="BE128" s="143">
        <f t="shared" si="24"/>
        <v>0</v>
      </c>
      <c r="BF128" s="143">
        <f t="shared" si="25"/>
        <v>0</v>
      </c>
      <c r="BG128" s="143">
        <f t="shared" si="26"/>
        <v>0</v>
      </c>
      <c r="BH128" s="143">
        <f t="shared" si="27"/>
        <v>0</v>
      </c>
      <c r="BI128" s="143">
        <f t="shared" si="28"/>
        <v>0</v>
      </c>
      <c r="BJ128" s="17" t="s">
        <v>83</v>
      </c>
      <c r="BK128" s="143">
        <f t="shared" si="29"/>
        <v>0</v>
      </c>
      <c r="BL128" s="17" t="s">
        <v>223</v>
      </c>
      <c r="BM128" s="142" t="s">
        <v>372</v>
      </c>
    </row>
    <row r="129" spans="2:65" s="1" customFormat="1" ht="16.5" customHeight="1" x14ac:dyDescent="0.2">
      <c r="B129" s="32"/>
      <c r="C129" s="131" t="s">
        <v>373</v>
      </c>
      <c r="D129" s="131" t="s">
        <v>130</v>
      </c>
      <c r="E129" s="132" t="s">
        <v>374</v>
      </c>
      <c r="F129" s="133" t="s">
        <v>375</v>
      </c>
      <c r="G129" s="134" t="s">
        <v>302</v>
      </c>
      <c r="H129" s="135">
        <v>2</v>
      </c>
      <c r="I129" s="136"/>
      <c r="J129" s="137">
        <f t="shared" si="20"/>
        <v>0</v>
      </c>
      <c r="K129" s="133" t="s">
        <v>19</v>
      </c>
      <c r="L129" s="32"/>
      <c r="M129" s="138" t="s">
        <v>19</v>
      </c>
      <c r="N129" s="139" t="s">
        <v>47</v>
      </c>
      <c r="P129" s="140">
        <f t="shared" si="21"/>
        <v>0</v>
      </c>
      <c r="Q129" s="140">
        <v>0</v>
      </c>
      <c r="R129" s="140">
        <f t="shared" si="22"/>
        <v>0</v>
      </c>
      <c r="S129" s="140">
        <v>0</v>
      </c>
      <c r="T129" s="141">
        <f t="shared" si="23"/>
        <v>0</v>
      </c>
      <c r="AR129" s="142" t="s">
        <v>223</v>
      </c>
      <c r="AT129" s="142" t="s">
        <v>130</v>
      </c>
      <c r="AU129" s="142" t="s">
        <v>85</v>
      </c>
      <c r="AY129" s="17" t="s">
        <v>128</v>
      </c>
      <c r="BE129" s="143">
        <f t="shared" si="24"/>
        <v>0</v>
      </c>
      <c r="BF129" s="143">
        <f t="shared" si="25"/>
        <v>0</v>
      </c>
      <c r="BG129" s="143">
        <f t="shared" si="26"/>
        <v>0</v>
      </c>
      <c r="BH129" s="143">
        <f t="shared" si="27"/>
        <v>0</v>
      </c>
      <c r="BI129" s="143">
        <f t="shared" si="28"/>
        <v>0</v>
      </c>
      <c r="BJ129" s="17" t="s">
        <v>83</v>
      </c>
      <c r="BK129" s="143">
        <f t="shared" si="29"/>
        <v>0</v>
      </c>
      <c r="BL129" s="17" t="s">
        <v>223</v>
      </c>
      <c r="BM129" s="142" t="s">
        <v>376</v>
      </c>
    </row>
    <row r="130" spans="2:65" s="1" customFormat="1" ht="16.5" customHeight="1" x14ac:dyDescent="0.2">
      <c r="B130" s="32"/>
      <c r="C130" s="131" t="s">
        <v>323</v>
      </c>
      <c r="D130" s="131" t="s">
        <v>130</v>
      </c>
      <c r="E130" s="132" t="s">
        <v>377</v>
      </c>
      <c r="F130" s="133" t="s">
        <v>378</v>
      </c>
      <c r="G130" s="134" t="s">
        <v>178</v>
      </c>
      <c r="H130" s="135">
        <v>1</v>
      </c>
      <c r="I130" s="136"/>
      <c r="J130" s="137">
        <f t="shared" si="20"/>
        <v>0</v>
      </c>
      <c r="K130" s="133" t="s">
        <v>19</v>
      </c>
      <c r="L130" s="32"/>
      <c r="M130" s="138" t="s">
        <v>19</v>
      </c>
      <c r="N130" s="139" t="s">
        <v>47</v>
      </c>
      <c r="P130" s="140">
        <f t="shared" si="21"/>
        <v>0</v>
      </c>
      <c r="Q130" s="140">
        <v>0</v>
      </c>
      <c r="R130" s="140">
        <f t="shared" si="22"/>
        <v>0</v>
      </c>
      <c r="S130" s="140">
        <v>0</v>
      </c>
      <c r="T130" s="141">
        <f t="shared" si="23"/>
        <v>0</v>
      </c>
      <c r="AR130" s="142" t="s">
        <v>223</v>
      </c>
      <c r="AT130" s="142" t="s">
        <v>130</v>
      </c>
      <c r="AU130" s="142" t="s">
        <v>85</v>
      </c>
      <c r="AY130" s="17" t="s">
        <v>128</v>
      </c>
      <c r="BE130" s="143">
        <f t="shared" si="24"/>
        <v>0</v>
      </c>
      <c r="BF130" s="143">
        <f t="shared" si="25"/>
        <v>0</v>
      </c>
      <c r="BG130" s="143">
        <f t="shared" si="26"/>
        <v>0</v>
      </c>
      <c r="BH130" s="143">
        <f t="shared" si="27"/>
        <v>0</v>
      </c>
      <c r="BI130" s="143">
        <f t="shared" si="28"/>
        <v>0</v>
      </c>
      <c r="BJ130" s="17" t="s">
        <v>83</v>
      </c>
      <c r="BK130" s="143">
        <f t="shared" si="29"/>
        <v>0</v>
      </c>
      <c r="BL130" s="17" t="s">
        <v>223</v>
      </c>
      <c r="BM130" s="142" t="s">
        <v>379</v>
      </c>
    </row>
    <row r="131" spans="2:65" s="1" customFormat="1" ht="16.5" customHeight="1" x14ac:dyDescent="0.2">
      <c r="B131" s="32"/>
      <c r="C131" s="264">
        <v>33</v>
      </c>
      <c r="D131" s="264" t="s">
        <v>130</v>
      </c>
      <c r="E131" s="265" t="s">
        <v>657</v>
      </c>
      <c r="F131" s="266" t="s">
        <v>665</v>
      </c>
      <c r="G131" s="267" t="s">
        <v>178</v>
      </c>
      <c r="H131" s="268">
        <v>19</v>
      </c>
      <c r="I131" s="136"/>
      <c r="J131" s="269">
        <f t="shared" si="20"/>
        <v>0</v>
      </c>
      <c r="K131" s="266" t="s">
        <v>134</v>
      </c>
      <c r="L131" s="32"/>
      <c r="M131" s="138" t="s">
        <v>19</v>
      </c>
      <c r="N131" s="139" t="s">
        <v>47</v>
      </c>
      <c r="P131" s="140">
        <v>0</v>
      </c>
      <c r="Q131" s="140">
        <v>0</v>
      </c>
      <c r="R131" s="140">
        <v>0</v>
      </c>
      <c r="S131" s="140">
        <v>0</v>
      </c>
      <c r="T131" s="141">
        <v>0</v>
      </c>
      <c r="AR131" s="142" t="s">
        <v>135</v>
      </c>
      <c r="AT131" s="142" t="s">
        <v>130</v>
      </c>
      <c r="AU131" s="142" t="s">
        <v>85</v>
      </c>
      <c r="AY131" s="17" t="s">
        <v>128</v>
      </c>
      <c r="BE131" s="143">
        <v>0</v>
      </c>
      <c r="BF131" s="143">
        <v>0</v>
      </c>
      <c r="BG131" s="143">
        <v>0</v>
      </c>
      <c r="BH131" s="143">
        <v>0</v>
      </c>
      <c r="BI131" s="143">
        <v>0</v>
      </c>
      <c r="BJ131" s="17" t="s">
        <v>83</v>
      </c>
      <c r="BK131" s="143">
        <v>0</v>
      </c>
      <c r="BL131" s="17" t="s">
        <v>135</v>
      </c>
      <c r="BM131" s="142" t="s">
        <v>658</v>
      </c>
    </row>
    <row r="132" spans="2:65" s="1" customFormat="1" x14ac:dyDescent="0.2">
      <c r="B132" s="32"/>
      <c r="D132" s="144" t="s">
        <v>137</v>
      </c>
      <c r="F132" s="145" t="s">
        <v>663</v>
      </c>
      <c r="I132" s="146"/>
      <c r="L132" s="32"/>
      <c r="M132" s="147"/>
      <c r="T132" s="51"/>
      <c r="AT132" s="17" t="s">
        <v>137</v>
      </c>
      <c r="AU132" s="17" t="s">
        <v>85</v>
      </c>
    </row>
    <row r="133" spans="2:65" s="12" customFormat="1" x14ac:dyDescent="0.2">
      <c r="B133" s="148"/>
      <c r="D133" s="149" t="s">
        <v>143</v>
      </c>
      <c r="F133" s="151" t="s">
        <v>664</v>
      </c>
      <c r="H133" s="152">
        <v>1163.731</v>
      </c>
      <c r="I133" s="153"/>
      <c r="L133" s="148"/>
      <c r="M133" s="154"/>
      <c r="T133" s="155"/>
      <c r="AT133" s="150" t="s">
        <v>143</v>
      </c>
      <c r="AU133" s="150" t="s">
        <v>85</v>
      </c>
      <c r="AV133" s="12" t="s">
        <v>85</v>
      </c>
      <c r="AW133" s="12" t="s">
        <v>4</v>
      </c>
      <c r="AX133" s="12" t="s">
        <v>83</v>
      </c>
      <c r="AY133" s="150" t="s">
        <v>128</v>
      </c>
    </row>
    <row r="134" spans="2:65" s="1" customFormat="1" ht="24.15" customHeight="1" x14ac:dyDescent="0.2">
      <c r="B134" s="32"/>
      <c r="C134" s="264">
        <v>34</v>
      </c>
      <c r="D134" s="264" t="s">
        <v>130</v>
      </c>
      <c r="E134" s="265" t="s">
        <v>659</v>
      </c>
      <c r="F134" s="266" t="s">
        <v>660</v>
      </c>
      <c r="G134" s="267" t="s">
        <v>178</v>
      </c>
      <c r="H134" s="268">
        <v>1</v>
      </c>
      <c r="I134" s="136"/>
      <c r="J134" s="269">
        <f t="shared" si="20"/>
        <v>0</v>
      </c>
      <c r="K134" s="266" t="s">
        <v>134</v>
      </c>
      <c r="L134" s="32"/>
      <c r="M134" s="138" t="s">
        <v>19</v>
      </c>
      <c r="N134" s="139" t="s">
        <v>47</v>
      </c>
      <c r="P134" s="140">
        <v>0</v>
      </c>
      <c r="Q134" s="140">
        <v>0</v>
      </c>
      <c r="R134" s="140">
        <v>0</v>
      </c>
      <c r="S134" s="140">
        <v>0</v>
      </c>
      <c r="T134" s="141">
        <v>0</v>
      </c>
      <c r="AR134" s="142" t="s">
        <v>135</v>
      </c>
      <c r="AT134" s="142" t="s">
        <v>130</v>
      </c>
      <c r="AU134" s="142" t="s">
        <v>85</v>
      </c>
      <c r="AY134" s="17" t="s">
        <v>128</v>
      </c>
      <c r="BE134" s="143">
        <v>0</v>
      </c>
      <c r="BF134" s="143">
        <v>0</v>
      </c>
      <c r="BG134" s="143">
        <v>0</v>
      </c>
      <c r="BH134" s="143">
        <v>0</v>
      </c>
      <c r="BI134" s="143">
        <v>0</v>
      </c>
      <c r="BJ134" s="17" t="s">
        <v>83</v>
      </c>
      <c r="BK134" s="143">
        <v>0</v>
      </c>
      <c r="BL134" s="17" t="s">
        <v>135</v>
      </c>
      <c r="BM134" s="142" t="s">
        <v>661</v>
      </c>
    </row>
    <row r="135" spans="2:65" s="1" customFormat="1" x14ac:dyDescent="0.2">
      <c r="B135" s="32"/>
      <c r="D135" s="144" t="s">
        <v>137</v>
      </c>
      <c r="F135" s="145" t="s">
        <v>662</v>
      </c>
      <c r="I135" s="146"/>
      <c r="L135" s="32"/>
      <c r="M135" s="147"/>
      <c r="T135" s="51"/>
      <c r="AT135" s="17" t="s">
        <v>137</v>
      </c>
      <c r="AU135" s="17" t="s">
        <v>85</v>
      </c>
    </row>
    <row r="136" spans="2:65" s="1" customFormat="1" ht="16.5" customHeight="1" x14ac:dyDescent="0.2">
      <c r="B136" s="32"/>
      <c r="C136" s="131">
        <v>35</v>
      </c>
      <c r="D136" s="131" t="s">
        <v>130</v>
      </c>
      <c r="E136" s="132" t="s">
        <v>380</v>
      </c>
      <c r="F136" s="133" t="s">
        <v>381</v>
      </c>
      <c r="G136" s="134" t="s">
        <v>274</v>
      </c>
      <c r="H136" s="135">
        <v>1</v>
      </c>
      <c r="I136" s="136"/>
      <c r="J136" s="137">
        <f t="shared" si="20"/>
        <v>0</v>
      </c>
      <c r="K136" s="133" t="s">
        <v>19</v>
      </c>
      <c r="L136" s="32"/>
      <c r="M136" s="138" t="s">
        <v>19</v>
      </c>
      <c r="N136" s="139" t="s">
        <v>47</v>
      </c>
      <c r="P136" s="140">
        <f t="shared" si="21"/>
        <v>0</v>
      </c>
      <c r="Q136" s="140">
        <v>0</v>
      </c>
      <c r="R136" s="140">
        <f t="shared" si="22"/>
        <v>0</v>
      </c>
      <c r="S136" s="140">
        <v>0</v>
      </c>
      <c r="T136" s="141">
        <f t="shared" si="23"/>
        <v>0</v>
      </c>
      <c r="AR136" s="142" t="s">
        <v>223</v>
      </c>
      <c r="AT136" s="142" t="s">
        <v>130</v>
      </c>
      <c r="AU136" s="142" t="s">
        <v>85</v>
      </c>
      <c r="AY136" s="17" t="s">
        <v>128</v>
      </c>
      <c r="BE136" s="143">
        <f t="shared" si="24"/>
        <v>0</v>
      </c>
      <c r="BF136" s="143">
        <f t="shared" si="25"/>
        <v>0</v>
      </c>
      <c r="BG136" s="143">
        <f t="shared" si="26"/>
        <v>0</v>
      </c>
      <c r="BH136" s="143">
        <f t="shared" si="27"/>
        <v>0</v>
      </c>
      <c r="BI136" s="143">
        <f t="shared" si="28"/>
        <v>0</v>
      </c>
      <c r="BJ136" s="17" t="s">
        <v>83</v>
      </c>
      <c r="BK136" s="143">
        <f t="shared" si="29"/>
        <v>0</v>
      </c>
      <c r="BL136" s="17" t="s">
        <v>223</v>
      </c>
      <c r="BM136" s="142" t="s">
        <v>382</v>
      </c>
    </row>
    <row r="137" spans="2:65" s="1" customFormat="1" ht="16.5" customHeight="1" x14ac:dyDescent="0.2">
      <c r="B137" s="32"/>
      <c r="C137" s="131">
        <v>36</v>
      </c>
      <c r="D137" s="131" t="s">
        <v>130</v>
      </c>
      <c r="E137" s="132" t="s">
        <v>383</v>
      </c>
      <c r="F137" s="133" t="s">
        <v>316</v>
      </c>
      <c r="G137" s="134" t="s">
        <v>274</v>
      </c>
      <c r="H137" s="135">
        <v>0.1</v>
      </c>
      <c r="I137" s="136"/>
      <c r="J137" s="137">
        <f t="shared" si="20"/>
        <v>0</v>
      </c>
      <c r="K137" s="133" t="s">
        <v>19</v>
      </c>
      <c r="L137" s="32"/>
      <c r="M137" s="138" t="s">
        <v>19</v>
      </c>
      <c r="N137" s="139" t="s">
        <v>47</v>
      </c>
      <c r="P137" s="140">
        <f t="shared" si="21"/>
        <v>0</v>
      </c>
      <c r="Q137" s="140">
        <v>0</v>
      </c>
      <c r="R137" s="140">
        <f t="shared" si="22"/>
        <v>0</v>
      </c>
      <c r="S137" s="140">
        <v>0</v>
      </c>
      <c r="T137" s="141">
        <f t="shared" si="23"/>
        <v>0</v>
      </c>
      <c r="AR137" s="142" t="s">
        <v>223</v>
      </c>
      <c r="AT137" s="142" t="s">
        <v>130</v>
      </c>
      <c r="AU137" s="142" t="s">
        <v>85</v>
      </c>
      <c r="AY137" s="17" t="s">
        <v>128</v>
      </c>
      <c r="BE137" s="143">
        <f t="shared" si="24"/>
        <v>0</v>
      </c>
      <c r="BF137" s="143">
        <f t="shared" si="25"/>
        <v>0</v>
      </c>
      <c r="BG137" s="143">
        <f t="shared" si="26"/>
        <v>0</v>
      </c>
      <c r="BH137" s="143">
        <f t="shared" si="27"/>
        <v>0</v>
      </c>
      <c r="BI137" s="143">
        <f t="shared" si="28"/>
        <v>0</v>
      </c>
      <c r="BJ137" s="17" t="s">
        <v>83</v>
      </c>
      <c r="BK137" s="143">
        <f t="shared" si="29"/>
        <v>0</v>
      </c>
      <c r="BL137" s="17" t="s">
        <v>223</v>
      </c>
      <c r="BM137" s="142" t="s">
        <v>384</v>
      </c>
    </row>
    <row r="138" spans="2:65" s="11" customFormat="1" ht="22.95" customHeight="1" x14ac:dyDescent="0.25">
      <c r="B138" s="119"/>
      <c r="D138" s="120" t="s">
        <v>75</v>
      </c>
      <c r="E138" s="129" t="s">
        <v>385</v>
      </c>
      <c r="F138" s="129" t="s">
        <v>386</v>
      </c>
      <c r="I138" s="122"/>
      <c r="J138" s="130">
        <f>SUM(J139:J147)</f>
        <v>0</v>
      </c>
      <c r="L138" s="119"/>
      <c r="M138" s="124"/>
      <c r="P138" s="125">
        <f>SUM(P139:P147)</f>
        <v>0</v>
      </c>
      <c r="R138" s="125">
        <f>SUM(R139:R147)</f>
        <v>0</v>
      </c>
      <c r="T138" s="126">
        <f>SUM(T139:T147)</f>
        <v>0</v>
      </c>
      <c r="AR138" s="120" t="s">
        <v>83</v>
      </c>
      <c r="AT138" s="127" t="s">
        <v>75</v>
      </c>
      <c r="AU138" s="127" t="s">
        <v>83</v>
      </c>
      <c r="AY138" s="120" t="s">
        <v>128</v>
      </c>
      <c r="BK138" s="128">
        <f>SUM(BK139:BK147)</f>
        <v>0</v>
      </c>
    </row>
    <row r="139" spans="2:65" s="1" customFormat="1" ht="16.5" customHeight="1" x14ac:dyDescent="0.2">
      <c r="B139" s="32"/>
      <c r="C139" s="131">
        <v>37</v>
      </c>
      <c r="D139" s="131" t="s">
        <v>130</v>
      </c>
      <c r="E139" s="132" t="s">
        <v>387</v>
      </c>
      <c r="F139" s="133" t="s">
        <v>388</v>
      </c>
      <c r="G139" s="134" t="s">
        <v>232</v>
      </c>
      <c r="H139" s="135">
        <v>78</v>
      </c>
      <c r="I139" s="136"/>
      <c r="J139" s="137">
        <f>ROUND(I139*H139,2)</f>
        <v>0</v>
      </c>
      <c r="K139" s="133" t="s">
        <v>19</v>
      </c>
      <c r="L139" s="32"/>
      <c r="M139" s="138" t="s">
        <v>19</v>
      </c>
      <c r="N139" s="139" t="s">
        <v>47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223</v>
      </c>
      <c r="AT139" s="142" t="s">
        <v>130</v>
      </c>
      <c r="AU139" s="142" t="s">
        <v>85</v>
      </c>
      <c r="AY139" s="17" t="s">
        <v>128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83</v>
      </c>
      <c r="BK139" s="143">
        <f>ROUND(I139*H139,2)</f>
        <v>0</v>
      </c>
      <c r="BL139" s="17" t="s">
        <v>223</v>
      </c>
      <c r="BM139" s="142" t="s">
        <v>389</v>
      </c>
    </row>
    <row r="140" spans="2:65" s="1" customFormat="1" ht="19.2" x14ac:dyDescent="0.2">
      <c r="B140" s="32"/>
      <c r="D140" s="149" t="s">
        <v>157</v>
      </c>
      <c r="F140" s="163" t="s">
        <v>390</v>
      </c>
      <c r="I140" s="146"/>
      <c r="L140" s="32"/>
      <c r="M140" s="147"/>
      <c r="T140" s="51"/>
      <c r="AT140" s="17" t="s">
        <v>157</v>
      </c>
      <c r="AU140" s="17" t="s">
        <v>85</v>
      </c>
    </row>
    <row r="141" spans="2:65" s="1" customFormat="1" ht="16.5" customHeight="1" x14ac:dyDescent="0.2">
      <c r="B141" s="32"/>
      <c r="C141" s="131">
        <v>38</v>
      </c>
      <c r="D141" s="131" t="s">
        <v>130</v>
      </c>
      <c r="E141" s="132" t="s">
        <v>391</v>
      </c>
      <c r="F141" s="133" t="s">
        <v>392</v>
      </c>
      <c r="G141" s="134" t="s">
        <v>232</v>
      </c>
      <c r="H141" s="135">
        <v>26</v>
      </c>
      <c r="I141" s="136"/>
      <c r="J141" s="137">
        <f>ROUND(I141*H141,2)</f>
        <v>0</v>
      </c>
      <c r="K141" s="133" t="s">
        <v>19</v>
      </c>
      <c r="L141" s="32"/>
      <c r="M141" s="138" t="s">
        <v>19</v>
      </c>
      <c r="N141" s="139" t="s">
        <v>47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223</v>
      </c>
      <c r="AT141" s="142" t="s">
        <v>130</v>
      </c>
      <c r="AU141" s="142" t="s">
        <v>85</v>
      </c>
      <c r="AY141" s="17" t="s">
        <v>128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7" t="s">
        <v>83</v>
      </c>
      <c r="BK141" s="143">
        <f>ROUND(I141*H141,2)</f>
        <v>0</v>
      </c>
      <c r="BL141" s="17" t="s">
        <v>223</v>
      </c>
      <c r="BM141" s="142" t="s">
        <v>393</v>
      </c>
    </row>
    <row r="142" spans="2:65" s="1" customFormat="1" ht="19.2" x14ac:dyDescent="0.2">
      <c r="B142" s="32"/>
      <c r="D142" s="149" t="s">
        <v>157</v>
      </c>
      <c r="F142" s="163" t="s">
        <v>390</v>
      </c>
      <c r="I142" s="146"/>
      <c r="L142" s="32"/>
      <c r="M142" s="147"/>
      <c r="T142" s="51"/>
      <c r="AT142" s="17" t="s">
        <v>157</v>
      </c>
      <c r="AU142" s="17" t="s">
        <v>85</v>
      </c>
    </row>
    <row r="143" spans="2:65" s="1" customFormat="1" ht="16.5" customHeight="1" x14ac:dyDescent="0.2">
      <c r="B143" s="32"/>
      <c r="C143" s="131">
        <v>39</v>
      </c>
      <c r="D143" s="131" t="s">
        <v>130</v>
      </c>
      <c r="E143" s="132" t="s">
        <v>394</v>
      </c>
      <c r="F143" s="133" t="s">
        <v>395</v>
      </c>
      <c r="G143" s="134" t="s">
        <v>232</v>
      </c>
      <c r="H143" s="135">
        <v>175</v>
      </c>
      <c r="I143" s="136"/>
      <c r="J143" s="137">
        <f>ROUND(I143*H143,2)</f>
        <v>0</v>
      </c>
      <c r="K143" s="133" t="s">
        <v>19</v>
      </c>
      <c r="L143" s="32"/>
      <c r="M143" s="138" t="s">
        <v>19</v>
      </c>
      <c r="N143" s="139" t="s">
        <v>47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223</v>
      </c>
      <c r="AT143" s="142" t="s">
        <v>130</v>
      </c>
      <c r="AU143" s="142" t="s">
        <v>85</v>
      </c>
      <c r="AY143" s="17" t="s">
        <v>128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7" t="s">
        <v>83</v>
      </c>
      <c r="BK143" s="143">
        <f>ROUND(I143*H143,2)</f>
        <v>0</v>
      </c>
      <c r="BL143" s="17" t="s">
        <v>223</v>
      </c>
      <c r="BM143" s="142" t="s">
        <v>396</v>
      </c>
    </row>
    <row r="144" spans="2:65" s="1" customFormat="1" ht="19.2" x14ac:dyDescent="0.2">
      <c r="B144" s="32"/>
      <c r="D144" s="149" t="s">
        <v>157</v>
      </c>
      <c r="F144" s="163" t="s">
        <v>390</v>
      </c>
      <c r="I144" s="146"/>
      <c r="L144" s="32"/>
      <c r="M144" s="147"/>
      <c r="T144" s="51"/>
      <c r="AT144" s="17" t="s">
        <v>157</v>
      </c>
      <c r="AU144" s="17" t="s">
        <v>85</v>
      </c>
    </row>
    <row r="145" spans="2:65" s="1" customFormat="1" ht="16.5" customHeight="1" x14ac:dyDescent="0.2">
      <c r="B145" s="32"/>
      <c r="C145" s="131">
        <v>40</v>
      </c>
      <c r="D145" s="131" t="s">
        <v>130</v>
      </c>
      <c r="E145" s="132" t="s">
        <v>397</v>
      </c>
      <c r="F145" s="133" t="s">
        <v>398</v>
      </c>
      <c r="G145" s="134" t="s">
        <v>232</v>
      </c>
      <c r="H145" s="135">
        <v>58</v>
      </c>
      <c r="I145" s="136"/>
      <c r="J145" s="137">
        <f>ROUND(I145*H145,2)</f>
        <v>0</v>
      </c>
      <c r="K145" s="133" t="s">
        <v>19</v>
      </c>
      <c r="L145" s="32"/>
      <c r="M145" s="138" t="s">
        <v>19</v>
      </c>
      <c r="N145" s="139" t="s">
        <v>47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223</v>
      </c>
      <c r="AT145" s="142" t="s">
        <v>130</v>
      </c>
      <c r="AU145" s="142" t="s">
        <v>85</v>
      </c>
      <c r="AY145" s="17" t="s">
        <v>128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7" t="s">
        <v>83</v>
      </c>
      <c r="BK145" s="143">
        <f>ROUND(I145*H145,2)</f>
        <v>0</v>
      </c>
      <c r="BL145" s="17" t="s">
        <v>223</v>
      </c>
      <c r="BM145" s="142" t="s">
        <v>399</v>
      </c>
    </row>
    <row r="146" spans="2:65" s="1" customFormat="1" ht="19.2" x14ac:dyDescent="0.2">
      <c r="B146" s="32"/>
      <c r="D146" s="149" t="s">
        <v>157</v>
      </c>
      <c r="F146" s="163" t="s">
        <v>390</v>
      </c>
      <c r="I146" s="146"/>
      <c r="L146" s="32"/>
      <c r="M146" s="147"/>
      <c r="T146" s="51"/>
      <c r="AT146" s="17" t="s">
        <v>157</v>
      </c>
      <c r="AU146" s="17" t="s">
        <v>85</v>
      </c>
    </row>
    <row r="147" spans="2:65" s="1" customFormat="1" ht="16.5" customHeight="1" x14ac:dyDescent="0.2">
      <c r="B147" s="32"/>
      <c r="C147" s="131">
        <v>41</v>
      </c>
      <c r="D147" s="131" t="s">
        <v>130</v>
      </c>
      <c r="E147" s="132" t="s">
        <v>400</v>
      </c>
      <c r="F147" s="133" t="s">
        <v>401</v>
      </c>
      <c r="G147" s="134" t="s">
        <v>274</v>
      </c>
      <c r="H147" s="135">
        <v>0.1</v>
      </c>
      <c r="I147" s="136"/>
      <c r="J147" s="137">
        <f>ROUND(I147*H147,2)</f>
        <v>0</v>
      </c>
      <c r="K147" s="133" t="s">
        <v>19</v>
      </c>
      <c r="L147" s="32"/>
      <c r="M147" s="138" t="s">
        <v>19</v>
      </c>
      <c r="N147" s="139" t="s">
        <v>47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223</v>
      </c>
      <c r="AT147" s="142" t="s">
        <v>130</v>
      </c>
      <c r="AU147" s="142" t="s">
        <v>85</v>
      </c>
      <c r="AY147" s="17" t="s">
        <v>128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83</v>
      </c>
      <c r="BK147" s="143">
        <f>ROUND(I147*H147,2)</f>
        <v>0</v>
      </c>
      <c r="BL147" s="17" t="s">
        <v>223</v>
      </c>
      <c r="BM147" s="142" t="s">
        <v>402</v>
      </c>
    </row>
    <row r="148" spans="2:65" s="11" customFormat="1" ht="22.95" customHeight="1" x14ac:dyDescent="0.25">
      <c r="B148" s="119"/>
      <c r="D148" s="120" t="s">
        <v>75</v>
      </c>
      <c r="E148" s="129" t="s">
        <v>403</v>
      </c>
      <c r="F148" s="129" t="s">
        <v>404</v>
      </c>
      <c r="I148" s="122"/>
      <c r="J148" s="130">
        <f>SUM(J149:J155)</f>
        <v>0</v>
      </c>
      <c r="L148" s="119"/>
      <c r="M148" s="124"/>
      <c r="P148" s="125">
        <f>SUM(P149:P155)</f>
        <v>0</v>
      </c>
      <c r="R148" s="125">
        <f>SUM(R149:R155)</f>
        <v>0</v>
      </c>
      <c r="T148" s="126">
        <f>SUM(T149:T155)</f>
        <v>0</v>
      </c>
      <c r="AR148" s="120" t="s">
        <v>83</v>
      </c>
      <c r="AT148" s="127" t="s">
        <v>75</v>
      </c>
      <c r="AU148" s="127" t="s">
        <v>83</v>
      </c>
      <c r="AY148" s="120" t="s">
        <v>128</v>
      </c>
      <c r="BK148" s="128">
        <f>SUM(BK149:BK155)</f>
        <v>0</v>
      </c>
    </row>
    <row r="149" spans="2:65" s="1" customFormat="1" ht="16.5" customHeight="1" x14ac:dyDescent="0.2">
      <c r="B149" s="32"/>
      <c r="C149" s="131">
        <v>42</v>
      </c>
      <c r="D149" s="131" t="s">
        <v>130</v>
      </c>
      <c r="E149" s="132" t="s">
        <v>405</v>
      </c>
      <c r="F149" s="133" t="s">
        <v>406</v>
      </c>
      <c r="G149" s="134" t="s">
        <v>232</v>
      </c>
      <c r="H149" s="135">
        <v>50</v>
      </c>
      <c r="I149" s="136"/>
      <c r="J149" s="137">
        <f t="shared" ref="J149:J155" si="30">ROUND(I149*H149,2)</f>
        <v>0</v>
      </c>
      <c r="K149" s="133" t="s">
        <v>19</v>
      </c>
      <c r="L149" s="32"/>
      <c r="M149" s="138" t="s">
        <v>19</v>
      </c>
      <c r="N149" s="139" t="s">
        <v>47</v>
      </c>
      <c r="P149" s="140">
        <f t="shared" ref="P149:P155" si="31">O149*H149</f>
        <v>0</v>
      </c>
      <c r="Q149" s="140">
        <v>0</v>
      </c>
      <c r="R149" s="140">
        <f t="shared" ref="R149:R155" si="32">Q149*H149</f>
        <v>0</v>
      </c>
      <c r="S149" s="140">
        <v>0</v>
      </c>
      <c r="T149" s="141">
        <f t="shared" ref="T149:T155" si="33">S149*H149</f>
        <v>0</v>
      </c>
      <c r="AR149" s="142" t="s">
        <v>223</v>
      </c>
      <c r="AT149" s="142" t="s">
        <v>130</v>
      </c>
      <c r="AU149" s="142" t="s">
        <v>85</v>
      </c>
      <c r="AY149" s="17" t="s">
        <v>128</v>
      </c>
      <c r="BE149" s="143">
        <f t="shared" ref="BE149:BE155" si="34">IF(N149="základní",J149,0)</f>
        <v>0</v>
      </c>
      <c r="BF149" s="143">
        <f t="shared" ref="BF149:BF155" si="35">IF(N149="snížená",J149,0)</f>
        <v>0</v>
      </c>
      <c r="BG149" s="143">
        <f t="shared" ref="BG149:BG155" si="36">IF(N149="zákl. přenesená",J149,0)</f>
        <v>0</v>
      </c>
      <c r="BH149" s="143">
        <f t="shared" ref="BH149:BH155" si="37">IF(N149="sníž. přenesená",J149,0)</f>
        <v>0</v>
      </c>
      <c r="BI149" s="143">
        <f t="shared" ref="BI149:BI155" si="38">IF(N149="nulová",J149,0)</f>
        <v>0</v>
      </c>
      <c r="BJ149" s="17" t="s">
        <v>83</v>
      </c>
      <c r="BK149" s="143">
        <f t="shared" ref="BK149:BK155" si="39">ROUND(I149*H149,2)</f>
        <v>0</v>
      </c>
      <c r="BL149" s="17" t="s">
        <v>223</v>
      </c>
      <c r="BM149" s="142" t="s">
        <v>407</v>
      </c>
    </row>
    <row r="150" spans="2:65" s="1" customFormat="1" ht="16.5" customHeight="1" x14ac:dyDescent="0.2">
      <c r="B150" s="32"/>
      <c r="C150" s="131">
        <v>43</v>
      </c>
      <c r="D150" s="131" t="s">
        <v>130</v>
      </c>
      <c r="E150" s="132" t="s">
        <v>408</v>
      </c>
      <c r="F150" s="133" t="s">
        <v>409</v>
      </c>
      <c r="G150" s="134" t="s">
        <v>302</v>
      </c>
      <c r="H150" s="135">
        <v>5</v>
      </c>
      <c r="I150" s="136"/>
      <c r="J150" s="137">
        <f t="shared" si="30"/>
        <v>0</v>
      </c>
      <c r="K150" s="133" t="s">
        <v>19</v>
      </c>
      <c r="L150" s="32"/>
      <c r="M150" s="138" t="s">
        <v>19</v>
      </c>
      <c r="N150" s="139" t="s">
        <v>47</v>
      </c>
      <c r="P150" s="140">
        <f t="shared" si="31"/>
        <v>0</v>
      </c>
      <c r="Q150" s="140">
        <v>0</v>
      </c>
      <c r="R150" s="140">
        <f t="shared" si="32"/>
        <v>0</v>
      </c>
      <c r="S150" s="140">
        <v>0</v>
      </c>
      <c r="T150" s="141">
        <f t="shared" si="33"/>
        <v>0</v>
      </c>
      <c r="AR150" s="142" t="s">
        <v>223</v>
      </c>
      <c r="AT150" s="142" t="s">
        <v>130</v>
      </c>
      <c r="AU150" s="142" t="s">
        <v>85</v>
      </c>
      <c r="AY150" s="17" t="s">
        <v>128</v>
      </c>
      <c r="BE150" s="143">
        <f t="shared" si="34"/>
        <v>0</v>
      </c>
      <c r="BF150" s="143">
        <f t="shared" si="35"/>
        <v>0</v>
      </c>
      <c r="BG150" s="143">
        <f t="shared" si="36"/>
        <v>0</v>
      </c>
      <c r="BH150" s="143">
        <f t="shared" si="37"/>
        <v>0</v>
      </c>
      <c r="BI150" s="143">
        <f t="shared" si="38"/>
        <v>0</v>
      </c>
      <c r="BJ150" s="17" t="s">
        <v>83</v>
      </c>
      <c r="BK150" s="143">
        <f t="shared" si="39"/>
        <v>0</v>
      </c>
      <c r="BL150" s="17" t="s">
        <v>223</v>
      </c>
      <c r="BM150" s="142" t="s">
        <v>410</v>
      </c>
    </row>
    <row r="151" spans="2:65" s="1" customFormat="1" ht="16.5" customHeight="1" x14ac:dyDescent="0.2">
      <c r="B151" s="32"/>
      <c r="C151" s="131">
        <v>44</v>
      </c>
      <c r="D151" s="131" t="s">
        <v>130</v>
      </c>
      <c r="E151" s="132" t="s">
        <v>411</v>
      </c>
      <c r="F151" s="133" t="s">
        <v>412</v>
      </c>
      <c r="G151" s="134" t="s">
        <v>302</v>
      </c>
      <c r="H151" s="135">
        <v>10</v>
      </c>
      <c r="I151" s="136"/>
      <c r="J151" s="137">
        <f t="shared" si="30"/>
        <v>0</v>
      </c>
      <c r="K151" s="133" t="s">
        <v>19</v>
      </c>
      <c r="L151" s="32"/>
      <c r="M151" s="138" t="s">
        <v>19</v>
      </c>
      <c r="N151" s="139" t="s">
        <v>47</v>
      </c>
      <c r="P151" s="140">
        <f t="shared" si="31"/>
        <v>0</v>
      </c>
      <c r="Q151" s="140">
        <v>0</v>
      </c>
      <c r="R151" s="140">
        <f t="shared" si="32"/>
        <v>0</v>
      </c>
      <c r="S151" s="140">
        <v>0</v>
      </c>
      <c r="T151" s="141">
        <f t="shared" si="33"/>
        <v>0</v>
      </c>
      <c r="AR151" s="142" t="s">
        <v>223</v>
      </c>
      <c r="AT151" s="142" t="s">
        <v>130</v>
      </c>
      <c r="AU151" s="142" t="s">
        <v>85</v>
      </c>
      <c r="AY151" s="17" t="s">
        <v>128</v>
      </c>
      <c r="BE151" s="143">
        <f t="shared" si="34"/>
        <v>0</v>
      </c>
      <c r="BF151" s="143">
        <f t="shared" si="35"/>
        <v>0</v>
      </c>
      <c r="BG151" s="143">
        <f t="shared" si="36"/>
        <v>0</v>
      </c>
      <c r="BH151" s="143">
        <f t="shared" si="37"/>
        <v>0</v>
      </c>
      <c r="BI151" s="143">
        <f t="shared" si="38"/>
        <v>0</v>
      </c>
      <c r="BJ151" s="17" t="s">
        <v>83</v>
      </c>
      <c r="BK151" s="143">
        <f t="shared" si="39"/>
        <v>0</v>
      </c>
      <c r="BL151" s="17" t="s">
        <v>223</v>
      </c>
      <c r="BM151" s="142" t="s">
        <v>413</v>
      </c>
    </row>
    <row r="152" spans="2:65" s="1" customFormat="1" ht="16.5" customHeight="1" x14ac:dyDescent="0.2">
      <c r="B152" s="32"/>
      <c r="C152" s="131">
        <v>45</v>
      </c>
      <c r="D152" s="131" t="s">
        <v>130</v>
      </c>
      <c r="E152" s="132" t="s">
        <v>414</v>
      </c>
      <c r="F152" s="133" t="s">
        <v>415</v>
      </c>
      <c r="G152" s="134" t="s">
        <v>302</v>
      </c>
      <c r="H152" s="135">
        <v>5</v>
      </c>
      <c r="I152" s="136"/>
      <c r="J152" s="137">
        <f t="shared" si="30"/>
        <v>0</v>
      </c>
      <c r="K152" s="133" t="s">
        <v>19</v>
      </c>
      <c r="L152" s="32"/>
      <c r="M152" s="138" t="s">
        <v>19</v>
      </c>
      <c r="N152" s="139" t="s">
        <v>47</v>
      </c>
      <c r="P152" s="140">
        <f t="shared" si="31"/>
        <v>0</v>
      </c>
      <c r="Q152" s="140">
        <v>0</v>
      </c>
      <c r="R152" s="140">
        <f t="shared" si="32"/>
        <v>0</v>
      </c>
      <c r="S152" s="140">
        <v>0</v>
      </c>
      <c r="T152" s="141">
        <f t="shared" si="33"/>
        <v>0</v>
      </c>
      <c r="AR152" s="142" t="s">
        <v>223</v>
      </c>
      <c r="AT152" s="142" t="s">
        <v>130</v>
      </c>
      <c r="AU152" s="142" t="s">
        <v>85</v>
      </c>
      <c r="AY152" s="17" t="s">
        <v>128</v>
      </c>
      <c r="BE152" s="143">
        <f t="shared" si="34"/>
        <v>0</v>
      </c>
      <c r="BF152" s="143">
        <f t="shared" si="35"/>
        <v>0</v>
      </c>
      <c r="BG152" s="143">
        <f t="shared" si="36"/>
        <v>0</v>
      </c>
      <c r="BH152" s="143">
        <f t="shared" si="37"/>
        <v>0</v>
      </c>
      <c r="BI152" s="143">
        <f t="shared" si="38"/>
        <v>0</v>
      </c>
      <c r="BJ152" s="17" t="s">
        <v>83</v>
      </c>
      <c r="BK152" s="143">
        <f t="shared" si="39"/>
        <v>0</v>
      </c>
      <c r="BL152" s="17" t="s">
        <v>223</v>
      </c>
      <c r="BM152" s="142" t="s">
        <v>416</v>
      </c>
    </row>
    <row r="153" spans="2:65" s="1" customFormat="1" ht="16.5" customHeight="1" x14ac:dyDescent="0.2">
      <c r="B153" s="32"/>
      <c r="C153" s="131">
        <v>46</v>
      </c>
      <c r="D153" s="131" t="s">
        <v>130</v>
      </c>
      <c r="E153" s="132" t="s">
        <v>417</v>
      </c>
      <c r="F153" s="133" t="s">
        <v>418</v>
      </c>
      <c r="G153" s="134" t="s">
        <v>274</v>
      </c>
      <c r="H153" s="135">
        <v>1</v>
      </c>
      <c r="I153" s="136"/>
      <c r="J153" s="137">
        <f t="shared" si="30"/>
        <v>0</v>
      </c>
      <c r="K153" s="133" t="s">
        <v>19</v>
      </c>
      <c r="L153" s="32"/>
      <c r="M153" s="138" t="s">
        <v>19</v>
      </c>
      <c r="N153" s="139" t="s">
        <v>47</v>
      </c>
      <c r="P153" s="140">
        <f t="shared" si="31"/>
        <v>0</v>
      </c>
      <c r="Q153" s="140">
        <v>0</v>
      </c>
      <c r="R153" s="140">
        <f t="shared" si="32"/>
        <v>0</v>
      </c>
      <c r="S153" s="140">
        <v>0</v>
      </c>
      <c r="T153" s="141">
        <f t="shared" si="33"/>
        <v>0</v>
      </c>
      <c r="AR153" s="142" t="s">
        <v>223</v>
      </c>
      <c r="AT153" s="142" t="s">
        <v>130</v>
      </c>
      <c r="AU153" s="142" t="s">
        <v>85</v>
      </c>
      <c r="AY153" s="17" t="s">
        <v>128</v>
      </c>
      <c r="BE153" s="143">
        <f t="shared" si="34"/>
        <v>0</v>
      </c>
      <c r="BF153" s="143">
        <f t="shared" si="35"/>
        <v>0</v>
      </c>
      <c r="BG153" s="143">
        <f t="shared" si="36"/>
        <v>0</v>
      </c>
      <c r="BH153" s="143">
        <f t="shared" si="37"/>
        <v>0</v>
      </c>
      <c r="BI153" s="143">
        <f t="shared" si="38"/>
        <v>0</v>
      </c>
      <c r="BJ153" s="17" t="s">
        <v>83</v>
      </c>
      <c r="BK153" s="143">
        <f t="shared" si="39"/>
        <v>0</v>
      </c>
      <c r="BL153" s="17" t="s">
        <v>223</v>
      </c>
      <c r="BM153" s="142" t="s">
        <v>419</v>
      </c>
    </row>
    <row r="154" spans="2:65" s="1" customFormat="1" ht="16.5" customHeight="1" x14ac:dyDescent="0.2">
      <c r="B154" s="32"/>
      <c r="C154" s="131">
        <v>47</v>
      </c>
      <c r="D154" s="131" t="s">
        <v>130</v>
      </c>
      <c r="E154" s="132" t="s">
        <v>420</v>
      </c>
      <c r="F154" s="133" t="s">
        <v>421</v>
      </c>
      <c r="G154" s="134" t="s">
        <v>274</v>
      </c>
      <c r="H154" s="135">
        <v>1</v>
      </c>
      <c r="I154" s="136"/>
      <c r="J154" s="137">
        <f t="shared" si="30"/>
        <v>0</v>
      </c>
      <c r="K154" s="133" t="s">
        <v>19</v>
      </c>
      <c r="L154" s="32"/>
      <c r="M154" s="138" t="s">
        <v>19</v>
      </c>
      <c r="N154" s="139" t="s">
        <v>47</v>
      </c>
      <c r="P154" s="140">
        <f t="shared" si="31"/>
        <v>0</v>
      </c>
      <c r="Q154" s="140">
        <v>0</v>
      </c>
      <c r="R154" s="140">
        <f t="shared" si="32"/>
        <v>0</v>
      </c>
      <c r="S154" s="140">
        <v>0</v>
      </c>
      <c r="T154" s="141">
        <f t="shared" si="33"/>
        <v>0</v>
      </c>
      <c r="AR154" s="142" t="s">
        <v>223</v>
      </c>
      <c r="AT154" s="142" t="s">
        <v>130</v>
      </c>
      <c r="AU154" s="142" t="s">
        <v>85</v>
      </c>
      <c r="AY154" s="17" t="s">
        <v>128</v>
      </c>
      <c r="BE154" s="143">
        <f t="shared" si="34"/>
        <v>0</v>
      </c>
      <c r="BF154" s="143">
        <f t="shared" si="35"/>
        <v>0</v>
      </c>
      <c r="BG154" s="143">
        <f t="shared" si="36"/>
        <v>0</v>
      </c>
      <c r="BH154" s="143">
        <f t="shared" si="37"/>
        <v>0</v>
      </c>
      <c r="BI154" s="143">
        <f t="shared" si="38"/>
        <v>0</v>
      </c>
      <c r="BJ154" s="17" t="s">
        <v>83</v>
      </c>
      <c r="BK154" s="143">
        <f t="shared" si="39"/>
        <v>0</v>
      </c>
      <c r="BL154" s="17" t="s">
        <v>223</v>
      </c>
      <c r="BM154" s="142" t="s">
        <v>422</v>
      </c>
    </row>
    <row r="155" spans="2:65" s="1" customFormat="1" ht="16.5" customHeight="1" x14ac:dyDescent="0.2">
      <c r="B155" s="32"/>
      <c r="C155" s="131">
        <v>48</v>
      </c>
      <c r="D155" s="131" t="s">
        <v>130</v>
      </c>
      <c r="E155" s="132" t="s">
        <v>423</v>
      </c>
      <c r="F155" s="133" t="s">
        <v>424</v>
      </c>
      <c r="G155" s="134" t="s">
        <v>274</v>
      </c>
      <c r="H155" s="135">
        <v>0.1</v>
      </c>
      <c r="I155" s="136"/>
      <c r="J155" s="137">
        <f t="shared" si="30"/>
        <v>0</v>
      </c>
      <c r="K155" s="133" t="s">
        <v>19</v>
      </c>
      <c r="L155" s="32"/>
      <c r="M155" s="138" t="s">
        <v>19</v>
      </c>
      <c r="N155" s="139" t="s">
        <v>47</v>
      </c>
      <c r="P155" s="140">
        <f t="shared" si="31"/>
        <v>0</v>
      </c>
      <c r="Q155" s="140">
        <v>0</v>
      </c>
      <c r="R155" s="140">
        <f t="shared" si="32"/>
        <v>0</v>
      </c>
      <c r="S155" s="140">
        <v>0</v>
      </c>
      <c r="T155" s="141">
        <f t="shared" si="33"/>
        <v>0</v>
      </c>
      <c r="AR155" s="142" t="s">
        <v>223</v>
      </c>
      <c r="AT155" s="142" t="s">
        <v>130</v>
      </c>
      <c r="AU155" s="142" t="s">
        <v>85</v>
      </c>
      <c r="AY155" s="17" t="s">
        <v>128</v>
      </c>
      <c r="BE155" s="143">
        <f t="shared" si="34"/>
        <v>0</v>
      </c>
      <c r="BF155" s="143">
        <f t="shared" si="35"/>
        <v>0</v>
      </c>
      <c r="BG155" s="143">
        <f t="shared" si="36"/>
        <v>0</v>
      </c>
      <c r="BH155" s="143">
        <f t="shared" si="37"/>
        <v>0</v>
      </c>
      <c r="BI155" s="143">
        <f t="shared" si="38"/>
        <v>0</v>
      </c>
      <c r="BJ155" s="17" t="s">
        <v>83</v>
      </c>
      <c r="BK155" s="143">
        <f t="shared" si="39"/>
        <v>0</v>
      </c>
      <c r="BL155" s="17" t="s">
        <v>223</v>
      </c>
      <c r="BM155" s="142" t="s">
        <v>425</v>
      </c>
    </row>
    <row r="156" spans="2:65" s="11" customFormat="1" ht="22.95" customHeight="1" x14ac:dyDescent="0.25">
      <c r="B156" s="119"/>
      <c r="D156" s="120" t="s">
        <v>75</v>
      </c>
      <c r="E156" s="129" t="s">
        <v>426</v>
      </c>
      <c r="F156" s="129" t="s">
        <v>427</v>
      </c>
      <c r="I156" s="122"/>
      <c r="J156" s="130">
        <f>SUM(J157)</f>
        <v>0</v>
      </c>
      <c r="L156" s="119"/>
      <c r="M156" s="124"/>
      <c r="P156" s="125">
        <f>P157</f>
        <v>0</v>
      </c>
      <c r="R156" s="125">
        <f>R157</f>
        <v>0</v>
      </c>
      <c r="T156" s="126">
        <f>T157</f>
        <v>0</v>
      </c>
      <c r="AR156" s="120" t="s">
        <v>83</v>
      </c>
      <c r="AT156" s="127" t="s">
        <v>75</v>
      </c>
      <c r="AU156" s="127" t="s">
        <v>83</v>
      </c>
      <c r="AY156" s="120" t="s">
        <v>128</v>
      </c>
      <c r="BK156" s="128">
        <f>BK157</f>
        <v>0</v>
      </c>
    </row>
    <row r="157" spans="2:65" s="1" customFormat="1" ht="16.5" customHeight="1" x14ac:dyDescent="0.2">
      <c r="B157" s="32"/>
      <c r="C157" s="131">
        <v>49</v>
      </c>
      <c r="D157" s="131" t="s">
        <v>130</v>
      </c>
      <c r="E157" s="132" t="s">
        <v>428</v>
      </c>
      <c r="F157" s="133" t="s">
        <v>429</v>
      </c>
      <c r="G157" s="134" t="s">
        <v>274</v>
      </c>
      <c r="H157" s="135">
        <v>1</v>
      </c>
      <c r="I157" s="136"/>
      <c r="J157" s="137">
        <f>ROUND(I157*H157,2)</f>
        <v>0</v>
      </c>
      <c r="K157" s="133" t="s">
        <v>19</v>
      </c>
      <c r="L157" s="32"/>
      <c r="M157" s="138" t="s">
        <v>19</v>
      </c>
      <c r="N157" s="139" t="s">
        <v>47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223</v>
      </c>
      <c r="AT157" s="142" t="s">
        <v>130</v>
      </c>
      <c r="AU157" s="142" t="s">
        <v>85</v>
      </c>
      <c r="AY157" s="17" t="s">
        <v>128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83</v>
      </c>
      <c r="BK157" s="143">
        <f>ROUND(I157*H157,2)</f>
        <v>0</v>
      </c>
      <c r="BL157" s="17" t="s">
        <v>223</v>
      </c>
      <c r="BM157" s="142" t="s">
        <v>430</v>
      </c>
    </row>
    <row r="158" spans="2:65" s="11" customFormat="1" ht="25.95" customHeight="1" x14ac:dyDescent="0.25">
      <c r="B158" s="119"/>
      <c r="D158" s="120" t="s">
        <v>75</v>
      </c>
      <c r="E158" s="121" t="s">
        <v>431</v>
      </c>
      <c r="F158" s="121" t="s">
        <v>432</v>
      </c>
      <c r="I158" s="122"/>
      <c r="J158" s="123">
        <f>J159</f>
        <v>0</v>
      </c>
      <c r="L158" s="119"/>
      <c r="M158" s="124"/>
      <c r="P158" s="125">
        <f>P159</f>
        <v>0</v>
      </c>
      <c r="R158" s="125">
        <f>R159</f>
        <v>0</v>
      </c>
      <c r="T158" s="126">
        <f>T159</f>
        <v>0</v>
      </c>
      <c r="AR158" s="120" t="s">
        <v>146</v>
      </c>
      <c r="AT158" s="127" t="s">
        <v>75</v>
      </c>
      <c r="AU158" s="127" t="s">
        <v>76</v>
      </c>
      <c r="AY158" s="120" t="s">
        <v>128</v>
      </c>
      <c r="BK158" s="128">
        <f>BK159</f>
        <v>0</v>
      </c>
    </row>
    <row r="159" spans="2:65" s="11" customFormat="1" ht="22.95" customHeight="1" x14ac:dyDescent="0.25">
      <c r="B159" s="119"/>
      <c r="D159" s="120" t="s">
        <v>75</v>
      </c>
      <c r="E159" s="129" t="s">
        <v>433</v>
      </c>
      <c r="F159" s="129" t="s">
        <v>129</v>
      </c>
      <c r="I159" s="122"/>
      <c r="J159" s="130">
        <f>SUM(J160:J165)</f>
        <v>0</v>
      </c>
      <c r="L159" s="119"/>
      <c r="M159" s="124"/>
      <c r="P159" s="125">
        <f>SUM(P160:P165)</f>
        <v>0</v>
      </c>
      <c r="R159" s="125">
        <f>SUM(R160:R165)</f>
        <v>0</v>
      </c>
      <c r="T159" s="126">
        <f>SUM(T160:T165)</f>
        <v>0</v>
      </c>
      <c r="AR159" s="120" t="s">
        <v>83</v>
      </c>
      <c r="AT159" s="127" t="s">
        <v>75</v>
      </c>
      <c r="AU159" s="127" t="s">
        <v>83</v>
      </c>
      <c r="AY159" s="120" t="s">
        <v>128</v>
      </c>
      <c r="BK159" s="128">
        <f>SUM(BK160:BK165)</f>
        <v>0</v>
      </c>
    </row>
    <row r="160" spans="2:65" s="1" customFormat="1" ht="16.5" customHeight="1" x14ac:dyDescent="0.2">
      <c r="B160" s="32"/>
      <c r="C160" s="131">
        <v>50</v>
      </c>
      <c r="D160" s="131" t="s">
        <v>130</v>
      </c>
      <c r="E160" s="132" t="s">
        <v>434</v>
      </c>
      <c r="F160" s="133" t="s">
        <v>435</v>
      </c>
      <c r="G160" s="134" t="s">
        <v>232</v>
      </c>
      <c r="H160" s="135">
        <v>22</v>
      </c>
      <c r="I160" s="136"/>
      <c r="J160" s="137">
        <f t="shared" ref="J160:J165" si="40">ROUND(I160*H160,2)</f>
        <v>0</v>
      </c>
      <c r="K160" s="133" t="s">
        <v>19</v>
      </c>
      <c r="L160" s="32"/>
      <c r="M160" s="138" t="s">
        <v>19</v>
      </c>
      <c r="N160" s="139" t="s">
        <v>47</v>
      </c>
      <c r="P160" s="140">
        <f t="shared" ref="P160:P165" si="41">O160*H160</f>
        <v>0</v>
      </c>
      <c r="Q160" s="140">
        <v>0</v>
      </c>
      <c r="R160" s="140">
        <f t="shared" ref="R160:R165" si="42">Q160*H160</f>
        <v>0</v>
      </c>
      <c r="S160" s="140">
        <v>0</v>
      </c>
      <c r="T160" s="141">
        <f t="shared" ref="T160:T165" si="43">S160*H160</f>
        <v>0</v>
      </c>
      <c r="AR160" s="142" t="s">
        <v>223</v>
      </c>
      <c r="AT160" s="142" t="s">
        <v>130</v>
      </c>
      <c r="AU160" s="142" t="s">
        <v>85</v>
      </c>
      <c r="AY160" s="17" t="s">
        <v>128</v>
      </c>
      <c r="BE160" s="143">
        <f t="shared" ref="BE160:BE165" si="44">IF(N160="základní",J160,0)</f>
        <v>0</v>
      </c>
      <c r="BF160" s="143">
        <f t="shared" ref="BF160:BF165" si="45">IF(N160="snížená",J160,0)</f>
        <v>0</v>
      </c>
      <c r="BG160" s="143">
        <f t="shared" ref="BG160:BG165" si="46">IF(N160="zákl. přenesená",J160,0)</f>
        <v>0</v>
      </c>
      <c r="BH160" s="143">
        <f t="shared" ref="BH160:BH165" si="47">IF(N160="sníž. přenesená",J160,0)</f>
        <v>0</v>
      </c>
      <c r="BI160" s="143">
        <f t="shared" ref="BI160:BI165" si="48">IF(N160="nulová",J160,0)</f>
        <v>0</v>
      </c>
      <c r="BJ160" s="17" t="s">
        <v>83</v>
      </c>
      <c r="BK160" s="143">
        <f t="shared" ref="BK160:BK165" si="49">ROUND(I160*H160,2)</f>
        <v>0</v>
      </c>
      <c r="BL160" s="17" t="s">
        <v>223</v>
      </c>
      <c r="BM160" s="142" t="s">
        <v>436</v>
      </c>
    </row>
    <row r="161" spans="2:65" s="1" customFormat="1" ht="16.5" customHeight="1" x14ac:dyDescent="0.2">
      <c r="B161" s="32"/>
      <c r="C161" s="131">
        <v>51</v>
      </c>
      <c r="D161" s="131" t="s">
        <v>130</v>
      </c>
      <c r="E161" s="132" t="s">
        <v>437</v>
      </c>
      <c r="F161" s="133" t="s">
        <v>438</v>
      </c>
      <c r="G161" s="134" t="s">
        <v>232</v>
      </c>
      <c r="H161" s="135">
        <v>22</v>
      </c>
      <c r="I161" s="136"/>
      <c r="J161" s="137">
        <f t="shared" si="40"/>
        <v>0</v>
      </c>
      <c r="K161" s="133" t="s">
        <v>19</v>
      </c>
      <c r="L161" s="32"/>
      <c r="M161" s="138" t="s">
        <v>19</v>
      </c>
      <c r="N161" s="139" t="s">
        <v>47</v>
      </c>
      <c r="P161" s="140">
        <f t="shared" si="41"/>
        <v>0</v>
      </c>
      <c r="Q161" s="140">
        <v>0</v>
      </c>
      <c r="R161" s="140">
        <f t="shared" si="42"/>
        <v>0</v>
      </c>
      <c r="S161" s="140">
        <v>0</v>
      </c>
      <c r="T161" s="141">
        <f t="shared" si="43"/>
        <v>0</v>
      </c>
      <c r="AR161" s="142" t="s">
        <v>223</v>
      </c>
      <c r="AT161" s="142" t="s">
        <v>130</v>
      </c>
      <c r="AU161" s="142" t="s">
        <v>85</v>
      </c>
      <c r="AY161" s="17" t="s">
        <v>128</v>
      </c>
      <c r="BE161" s="143">
        <f t="shared" si="44"/>
        <v>0</v>
      </c>
      <c r="BF161" s="143">
        <f t="shared" si="45"/>
        <v>0</v>
      </c>
      <c r="BG161" s="143">
        <f t="shared" si="46"/>
        <v>0</v>
      </c>
      <c r="BH161" s="143">
        <f t="shared" si="47"/>
        <v>0</v>
      </c>
      <c r="BI161" s="143">
        <f t="shared" si="48"/>
        <v>0</v>
      </c>
      <c r="BJ161" s="17" t="s">
        <v>83</v>
      </c>
      <c r="BK161" s="143">
        <f t="shared" si="49"/>
        <v>0</v>
      </c>
      <c r="BL161" s="17" t="s">
        <v>223</v>
      </c>
      <c r="BM161" s="142" t="s">
        <v>439</v>
      </c>
    </row>
    <row r="162" spans="2:65" s="1" customFormat="1" ht="16.5" customHeight="1" x14ac:dyDescent="0.2">
      <c r="B162" s="32"/>
      <c r="C162" s="131">
        <v>52</v>
      </c>
      <c r="D162" s="131" t="s">
        <v>130</v>
      </c>
      <c r="E162" s="132" t="s">
        <v>440</v>
      </c>
      <c r="F162" s="133" t="s">
        <v>441</v>
      </c>
      <c r="G162" s="134" t="s">
        <v>232</v>
      </c>
      <c r="H162" s="135">
        <v>22</v>
      </c>
      <c r="I162" s="136"/>
      <c r="J162" s="137">
        <f t="shared" si="40"/>
        <v>0</v>
      </c>
      <c r="K162" s="133" t="s">
        <v>19</v>
      </c>
      <c r="L162" s="32"/>
      <c r="M162" s="138" t="s">
        <v>19</v>
      </c>
      <c r="N162" s="139" t="s">
        <v>47</v>
      </c>
      <c r="P162" s="140">
        <f t="shared" si="41"/>
        <v>0</v>
      </c>
      <c r="Q162" s="140">
        <v>0</v>
      </c>
      <c r="R162" s="140">
        <f t="shared" si="42"/>
        <v>0</v>
      </c>
      <c r="S162" s="140">
        <v>0</v>
      </c>
      <c r="T162" s="141">
        <f t="shared" si="43"/>
        <v>0</v>
      </c>
      <c r="AR162" s="142" t="s">
        <v>223</v>
      </c>
      <c r="AT162" s="142" t="s">
        <v>130</v>
      </c>
      <c r="AU162" s="142" t="s">
        <v>85</v>
      </c>
      <c r="AY162" s="17" t="s">
        <v>128</v>
      </c>
      <c r="BE162" s="143">
        <f t="shared" si="44"/>
        <v>0</v>
      </c>
      <c r="BF162" s="143">
        <f t="shared" si="45"/>
        <v>0</v>
      </c>
      <c r="BG162" s="143">
        <f t="shared" si="46"/>
        <v>0</v>
      </c>
      <c r="BH162" s="143">
        <f t="shared" si="47"/>
        <v>0</v>
      </c>
      <c r="BI162" s="143">
        <f t="shared" si="48"/>
        <v>0</v>
      </c>
      <c r="BJ162" s="17" t="s">
        <v>83</v>
      </c>
      <c r="BK162" s="143">
        <f t="shared" si="49"/>
        <v>0</v>
      </c>
      <c r="BL162" s="17" t="s">
        <v>223</v>
      </c>
      <c r="BM162" s="142" t="s">
        <v>442</v>
      </c>
    </row>
    <row r="163" spans="2:65" s="1" customFormat="1" ht="16.5" customHeight="1" x14ac:dyDescent="0.2">
      <c r="B163" s="32"/>
      <c r="C163" s="131">
        <v>53</v>
      </c>
      <c r="D163" s="131" t="s">
        <v>130</v>
      </c>
      <c r="E163" s="132" t="s">
        <v>443</v>
      </c>
      <c r="F163" s="133" t="s">
        <v>444</v>
      </c>
      <c r="G163" s="134" t="s">
        <v>232</v>
      </c>
      <c r="H163" s="135">
        <v>22</v>
      </c>
      <c r="I163" s="136"/>
      <c r="J163" s="137">
        <f t="shared" si="40"/>
        <v>0</v>
      </c>
      <c r="K163" s="133" t="s">
        <v>19</v>
      </c>
      <c r="L163" s="32"/>
      <c r="M163" s="138" t="s">
        <v>19</v>
      </c>
      <c r="N163" s="139" t="s">
        <v>47</v>
      </c>
      <c r="P163" s="140">
        <f t="shared" si="41"/>
        <v>0</v>
      </c>
      <c r="Q163" s="140">
        <v>0</v>
      </c>
      <c r="R163" s="140">
        <f t="shared" si="42"/>
        <v>0</v>
      </c>
      <c r="S163" s="140">
        <v>0</v>
      </c>
      <c r="T163" s="141">
        <f t="shared" si="43"/>
        <v>0</v>
      </c>
      <c r="AR163" s="142" t="s">
        <v>223</v>
      </c>
      <c r="AT163" s="142" t="s">
        <v>130</v>
      </c>
      <c r="AU163" s="142" t="s">
        <v>85</v>
      </c>
      <c r="AY163" s="17" t="s">
        <v>128</v>
      </c>
      <c r="BE163" s="143">
        <f t="shared" si="44"/>
        <v>0</v>
      </c>
      <c r="BF163" s="143">
        <f t="shared" si="45"/>
        <v>0</v>
      </c>
      <c r="BG163" s="143">
        <f t="shared" si="46"/>
        <v>0</v>
      </c>
      <c r="BH163" s="143">
        <f t="shared" si="47"/>
        <v>0</v>
      </c>
      <c r="BI163" s="143">
        <f t="shared" si="48"/>
        <v>0</v>
      </c>
      <c r="BJ163" s="17" t="s">
        <v>83</v>
      </c>
      <c r="BK163" s="143">
        <f t="shared" si="49"/>
        <v>0</v>
      </c>
      <c r="BL163" s="17" t="s">
        <v>223</v>
      </c>
      <c r="BM163" s="142" t="s">
        <v>445</v>
      </c>
    </row>
    <row r="164" spans="2:65" s="1" customFormat="1" ht="16.5" customHeight="1" x14ac:dyDescent="0.2">
      <c r="B164" s="32"/>
      <c r="C164" s="131">
        <v>54</v>
      </c>
      <c r="D164" s="131" t="s">
        <v>130</v>
      </c>
      <c r="E164" s="132" t="s">
        <v>446</v>
      </c>
      <c r="F164" s="133" t="s">
        <v>447</v>
      </c>
      <c r="G164" s="134" t="s">
        <v>448</v>
      </c>
      <c r="H164" s="135">
        <v>0.02</v>
      </c>
      <c r="I164" s="136"/>
      <c r="J164" s="137">
        <f t="shared" si="40"/>
        <v>0</v>
      </c>
      <c r="K164" s="133" t="s">
        <v>19</v>
      </c>
      <c r="L164" s="32"/>
      <c r="M164" s="138" t="s">
        <v>19</v>
      </c>
      <c r="N164" s="139" t="s">
        <v>47</v>
      </c>
      <c r="P164" s="140">
        <f t="shared" si="41"/>
        <v>0</v>
      </c>
      <c r="Q164" s="140">
        <v>0</v>
      </c>
      <c r="R164" s="140">
        <f t="shared" si="42"/>
        <v>0</v>
      </c>
      <c r="S164" s="140">
        <v>0</v>
      </c>
      <c r="T164" s="141">
        <f t="shared" si="43"/>
        <v>0</v>
      </c>
      <c r="AR164" s="142" t="s">
        <v>223</v>
      </c>
      <c r="AT164" s="142" t="s">
        <v>130</v>
      </c>
      <c r="AU164" s="142" t="s">
        <v>85</v>
      </c>
      <c r="AY164" s="17" t="s">
        <v>128</v>
      </c>
      <c r="BE164" s="143">
        <f t="shared" si="44"/>
        <v>0</v>
      </c>
      <c r="BF164" s="143">
        <f t="shared" si="45"/>
        <v>0</v>
      </c>
      <c r="BG164" s="143">
        <f t="shared" si="46"/>
        <v>0</v>
      </c>
      <c r="BH164" s="143">
        <f t="shared" si="47"/>
        <v>0</v>
      </c>
      <c r="BI164" s="143">
        <f t="shared" si="48"/>
        <v>0</v>
      </c>
      <c r="BJ164" s="17" t="s">
        <v>83</v>
      </c>
      <c r="BK164" s="143">
        <f t="shared" si="49"/>
        <v>0</v>
      </c>
      <c r="BL164" s="17" t="s">
        <v>223</v>
      </c>
      <c r="BM164" s="142" t="s">
        <v>449</v>
      </c>
    </row>
    <row r="165" spans="2:65" s="1" customFormat="1" ht="16.5" customHeight="1" x14ac:dyDescent="0.2">
      <c r="B165" s="32"/>
      <c r="C165" s="131">
        <v>55</v>
      </c>
      <c r="D165" s="131" t="s">
        <v>130</v>
      </c>
      <c r="E165" s="132" t="s">
        <v>450</v>
      </c>
      <c r="F165" s="133" t="s">
        <v>401</v>
      </c>
      <c r="G165" s="134" t="s">
        <v>274</v>
      </c>
      <c r="H165" s="135">
        <v>0.1</v>
      </c>
      <c r="I165" s="136"/>
      <c r="J165" s="137">
        <f t="shared" si="40"/>
        <v>0</v>
      </c>
      <c r="K165" s="133" t="s">
        <v>19</v>
      </c>
      <c r="L165" s="32"/>
      <c r="M165" s="173" t="s">
        <v>19</v>
      </c>
      <c r="N165" s="174" t="s">
        <v>47</v>
      </c>
      <c r="O165" s="171"/>
      <c r="P165" s="175">
        <f t="shared" si="41"/>
        <v>0</v>
      </c>
      <c r="Q165" s="175">
        <v>0</v>
      </c>
      <c r="R165" s="175">
        <f t="shared" si="42"/>
        <v>0</v>
      </c>
      <c r="S165" s="175">
        <v>0</v>
      </c>
      <c r="T165" s="176">
        <f t="shared" si="43"/>
        <v>0</v>
      </c>
      <c r="AR165" s="142" t="s">
        <v>223</v>
      </c>
      <c r="AT165" s="142" t="s">
        <v>130</v>
      </c>
      <c r="AU165" s="142" t="s">
        <v>85</v>
      </c>
      <c r="AY165" s="17" t="s">
        <v>128</v>
      </c>
      <c r="BE165" s="143">
        <f t="shared" si="44"/>
        <v>0</v>
      </c>
      <c r="BF165" s="143">
        <f t="shared" si="45"/>
        <v>0</v>
      </c>
      <c r="BG165" s="143">
        <f t="shared" si="46"/>
        <v>0</v>
      </c>
      <c r="BH165" s="143">
        <f t="shared" si="47"/>
        <v>0</v>
      </c>
      <c r="BI165" s="143">
        <f t="shared" si="48"/>
        <v>0</v>
      </c>
      <c r="BJ165" s="17" t="s">
        <v>83</v>
      </c>
      <c r="BK165" s="143">
        <f t="shared" si="49"/>
        <v>0</v>
      </c>
      <c r="BL165" s="17" t="s">
        <v>223</v>
      </c>
      <c r="BM165" s="142" t="s">
        <v>451</v>
      </c>
    </row>
    <row r="166" spans="2:65" s="1" customFormat="1" ht="6.9" customHeight="1" x14ac:dyDescent="0.2">
      <c r="B166" s="40"/>
      <c r="C166" s="41"/>
      <c r="D166" s="41"/>
      <c r="E166" s="41"/>
      <c r="F166" s="41"/>
      <c r="G166" s="41"/>
      <c r="H166" s="41"/>
      <c r="I166" s="41"/>
      <c r="J166" s="41"/>
      <c r="K166" s="41"/>
      <c r="L166" s="32"/>
    </row>
  </sheetData>
  <sheetProtection algorithmName="SHA-512" hashValue="veRxGrq7bXDUcqdX4/KYlHQajVePYNS0ARSYPtXn/VZz7N+oxhoxCvqv2Z/tukAwWgSIb8oPWupAA3oEXSKnrQ==" saltValue="2wK94xq90yrufv7m+yuX2A==" spinCount="100000" sheet="1" objects="1" scenarios="1" formatColumns="0" formatRows="0" autoFilter="0"/>
  <autoFilter ref="C93:K165" xr:uid="{00000000-0009-0000-0000-000002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135" r:id="rId1" xr:uid="{5056F548-EA0A-4271-A615-9AC45946626F}"/>
    <hyperlink ref="F132" r:id="rId2" xr:uid="{8F31EACC-21CA-432F-BCA9-3D6403BAB247}"/>
  </hyperlinks>
  <pageMargins left="0.39374999999999999" right="0.39374999999999999" top="0.39374999999999999" bottom="0.39374999999999999" header="0" footer="0"/>
  <pageSetup paperSize="9" scale="84" fitToHeight="100" orientation="landscape" blackAndWhite="1" r:id="rId3"/>
  <headerFooter>
    <oddFooter>&amp;CStrana &amp;P z &amp;N</oddFooter>
  </headerFooter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02"/>
  <sheetViews>
    <sheetView showGridLines="0" tabSelected="1" zoomScaleNormal="10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95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" customHeight="1" x14ac:dyDescent="0.2">
      <c r="B4" s="20"/>
      <c r="D4" s="21" t="s">
        <v>96</v>
      </c>
      <c r="L4" s="20"/>
      <c r="M4" s="88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12" t="str">
        <f>'Rekapitulace stavby'!K6</f>
        <v>Archiv městské části Praha 5, Štefánikova 17, 150 00 Praha 5</v>
      </c>
      <c r="F7" s="313"/>
      <c r="G7" s="313"/>
      <c r="H7" s="313"/>
      <c r="L7" s="20"/>
    </row>
    <row r="8" spans="2:46" ht="12" customHeight="1" x14ac:dyDescent="0.2">
      <c r="B8" s="20"/>
      <c r="D8" s="27" t="s">
        <v>97</v>
      </c>
      <c r="L8" s="20"/>
    </row>
    <row r="9" spans="2:46" s="1" customFormat="1" ht="16.5" customHeight="1" x14ac:dyDescent="0.2">
      <c r="B9" s="32"/>
      <c r="E9" s="312" t="s">
        <v>98</v>
      </c>
      <c r="F9" s="311"/>
      <c r="G9" s="311"/>
      <c r="H9" s="311"/>
      <c r="L9" s="32"/>
    </row>
    <row r="10" spans="2:46" s="1" customFormat="1" ht="12" customHeight="1" x14ac:dyDescent="0.2">
      <c r="B10" s="32"/>
      <c r="D10" s="27" t="s">
        <v>99</v>
      </c>
      <c r="L10" s="32"/>
    </row>
    <row r="11" spans="2:46" s="1" customFormat="1" ht="16.5" customHeight="1" x14ac:dyDescent="0.2">
      <c r="B11" s="32"/>
      <c r="E11" s="290" t="s">
        <v>452</v>
      </c>
      <c r="F11" s="311"/>
      <c r="G11" s="311"/>
      <c r="H11" s="311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8" t="str">
        <f>'Rekapitulace stavby'!AN8</f>
        <v>Vyplň údaj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4" t="str">
        <f>'Rekapitulace stavby'!E14</f>
        <v>Vyplň údaj</v>
      </c>
      <c r="F20" s="306"/>
      <c r="G20" s="306"/>
      <c r="H20" s="306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 x14ac:dyDescent="0.2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25</v>
      </c>
      <c r="J25" s="25" t="s">
        <v>38</v>
      </c>
      <c r="L25" s="32"/>
    </row>
    <row r="26" spans="2:12" s="1" customFormat="1" ht="18" customHeight="1" x14ac:dyDescent="0.2">
      <c r="B26" s="32"/>
      <c r="E26" s="25" t="s">
        <v>39</v>
      </c>
      <c r="I26" s="27" t="s">
        <v>28</v>
      </c>
      <c r="J26" s="25" t="s">
        <v>19</v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40</v>
      </c>
      <c r="L28" s="32"/>
    </row>
    <row r="29" spans="2:12" s="7" customFormat="1" ht="16.5" customHeight="1" x14ac:dyDescent="0.2">
      <c r="B29" s="89"/>
      <c r="E29" s="310" t="s">
        <v>19</v>
      </c>
      <c r="F29" s="310"/>
      <c r="G29" s="310"/>
      <c r="H29" s="310"/>
      <c r="L29" s="89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49"/>
      <c r="E31" s="49"/>
      <c r="F31" s="49"/>
      <c r="G31" s="49"/>
      <c r="H31" s="49"/>
      <c r="I31" s="49"/>
      <c r="J31" s="49"/>
      <c r="K31" s="49"/>
      <c r="L31" s="32"/>
    </row>
    <row r="32" spans="2:12" s="1" customFormat="1" ht="25.35" customHeight="1" x14ac:dyDescent="0.2">
      <c r="B32" s="32"/>
      <c r="D32" s="90" t="s">
        <v>42</v>
      </c>
      <c r="J32" s="61">
        <f>ROUND(J88, 2)</f>
        <v>0</v>
      </c>
      <c r="L32" s="32"/>
    </row>
    <row r="33" spans="2:12" s="1" customFormat="1" ht="6.9" customHeight="1" x14ac:dyDescent="0.2">
      <c r="B33" s="32"/>
      <c r="D33" s="49"/>
      <c r="E33" s="49"/>
      <c r="F33" s="49"/>
      <c r="G33" s="49"/>
      <c r="H33" s="49"/>
      <c r="I33" s="49"/>
      <c r="J33" s="49"/>
      <c r="K33" s="49"/>
      <c r="L33" s="32"/>
    </row>
    <row r="34" spans="2:12" s="1" customFormat="1" ht="14.4" customHeight="1" x14ac:dyDescent="0.2">
      <c r="B34" s="32"/>
      <c r="F34" s="91" t="s">
        <v>44</v>
      </c>
      <c r="I34" s="91" t="s">
        <v>43</v>
      </c>
      <c r="J34" s="91" t="s">
        <v>45</v>
      </c>
      <c r="L34" s="32"/>
    </row>
    <row r="35" spans="2:12" s="1" customFormat="1" ht="14.4" customHeight="1" x14ac:dyDescent="0.2">
      <c r="B35" s="32"/>
      <c r="D35" s="92" t="s">
        <v>46</v>
      </c>
      <c r="E35" s="27" t="s">
        <v>47</v>
      </c>
      <c r="F35" s="81">
        <f>J32</f>
        <v>0</v>
      </c>
      <c r="I35" s="93">
        <v>0.21</v>
      </c>
      <c r="J35" s="81">
        <f>F35*I35</f>
        <v>0</v>
      </c>
      <c r="L35" s="32"/>
    </row>
    <row r="36" spans="2:12" s="1" customFormat="1" ht="14.4" customHeight="1" x14ac:dyDescent="0.2">
      <c r="B36" s="32"/>
      <c r="E36" s="27" t="s">
        <v>48</v>
      </c>
      <c r="F36" s="81">
        <v>0</v>
      </c>
      <c r="I36" s="93">
        <v>0.15</v>
      </c>
      <c r="J36" s="81">
        <f>F36*I36</f>
        <v>0</v>
      </c>
      <c r="L36" s="32"/>
    </row>
    <row r="37" spans="2:12" s="1" customFormat="1" ht="14.4" hidden="1" customHeight="1" x14ac:dyDescent="0.2">
      <c r="B37" s="32"/>
      <c r="E37" s="27" t="s">
        <v>49</v>
      </c>
      <c r="F37" s="81">
        <f>ROUND((SUM(BG88:BG101)),  2)</f>
        <v>0</v>
      </c>
      <c r="I37" s="93">
        <v>0.21</v>
      </c>
      <c r="J37" s="81">
        <f>0</f>
        <v>0</v>
      </c>
      <c r="L37" s="32"/>
    </row>
    <row r="38" spans="2:12" s="1" customFormat="1" ht="14.4" hidden="1" customHeight="1" x14ac:dyDescent="0.2">
      <c r="B38" s="32"/>
      <c r="E38" s="27" t="s">
        <v>50</v>
      </c>
      <c r="F38" s="81">
        <f>ROUND((SUM(BH88:BH101)),  2)</f>
        <v>0</v>
      </c>
      <c r="I38" s="93">
        <v>0.15</v>
      </c>
      <c r="J38" s="81">
        <f>0</f>
        <v>0</v>
      </c>
      <c r="L38" s="32"/>
    </row>
    <row r="39" spans="2:12" s="1" customFormat="1" ht="14.4" hidden="1" customHeight="1" x14ac:dyDescent="0.2">
      <c r="B39" s="32"/>
      <c r="E39" s="27" t="s">
        <v>51</v>
      </c>
      <c r="F39" s="81">
        <f>ROUND((SUM(BI88:BI101)),  2)</f>
        <v>0</v>
      </c>
      <c r="I39" s="93">
        <v>0</v>
      </c>
      <c r="J39" s="81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4"/>
      <c r="D41" s="95" t="s">
        <v>52</v>
      </c>
      <c r="E41" s="52"/>
      <c r="F41" s="52"/>
      <c r="G41" s="96" t="s">
        <v>53</v>
      </c>
      <c r="H41" s="97" t="s">
        <v>54</v>
      </c>
      <c r="I41" s="52"/>
      <c r="J41" s="98">
        <f>SUM(J32:J39)</f>
        <v>0</v>
      </c>
      <c r="K41" s="99"/>
      <c r="L41" s="32"/>
    </row>
    <row r="42" spans="2:12" s="1" customFormat="1" ht="14.4" customHeight="1" x14ac:dyDescent="0.2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2"/>
    </row>
    <row r="46" spans="2:12" s="1" customFormat="1" ht="6.9" customHeight="1" x14ac:dyDescent="0.2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2"/>
    </row>
    <row r="47" spans="2:12" s="1" customFormat="1" ht="24.9" customHeight="1" x14ac:dyDescent="0.2">
      <c r="B47" s="32"/>
      <c r="C47" s="21" t="s">
        <v>101</v>
      </c>
      <c r="L47" s="32"/>
    </row>
    <row r="48" spans="2:12" s="1" customFormat="1" ht="6.9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12" t="str">
        <f>E7</f>
        <v>Archiv městské části Praha 5, Štefánikova 17, 150 00 Praha 5</v>
      </c>
      <c r="F50" s="313"/>
      <c r="G50" s="313"/>
      <c r="H50" s="313"/>
      <c r="L50" s="32"/>
    </row>
    <row r="51" spans="2:47" ht="12" customHeight="1" x14ac:dyDescent="0.2">
      <c r="B51" s="20"/>
      <c r="C51" s="27" t="s">
        <v>97</v>
      </c>
      <c r="L51" s="20"/>
    </row>
    <row r="52" spans="2:47" s="1" customFormat="1" ht="16.5" customHeight="1" x14ac:dyDescent="0.2">
      <c r="B52" s="32"/>
      <c r="E52" s="312" t="s">
        <v>98</v>
      </c>
      <c r="F52" s="311"/>
      <c r="G52" s="311"/>
      <c r="H52" s="311"/>
      <c r="L52" s="32"/>
    </row>
    <row r="53" spans="2:47" s="1" customFormat="1" ht="12" customHeight="1" x14ac:dyDescent="0.2">
      <c r="B53" s="32"/>
      <c r="C53" s="27" t="s">
        <v>99</v>
      </c>
      <c r="L53" s="32"/>
    </row>
    <row r="54" spans="2:47" s="1" customFormat="1" ht="16.5" customHeight="1" x14ac:dyDescent="0.2">
      <c r="B54" s="32"/>
      <c r="E54" s="290" t="str">
        <f>E11</f>
        <v>2-VON - Vedlejší a ostatní náklady</v>
      </c>
      <c r="F54" s="311"/>
      <c r="G54" s="311"/>
      <c r="H54" s="311"/>
      <c r="L54" s="32"/>
    </row>
    <row r="55" spans="2:47" s="1" customFormat="1" ht="6.9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Praha</v>
      </c>
      <c r="I56" s="27" t="s">
        <v>23</v>
      </c>
      <c r="J56" s="48" t="str">
        <f>IF(J14="","",J14)</f>
        <v>Vyplň údaj</v>
      </c>
      <c r="L56" s="32"/>
    </row>
    <row r="57" spans="2:47" s="1" customFormat="1" ht="6.9" customHeight="1" x14ac:dyDescent="0.2">
      <c r="B57" s="32"/>
      <c r="L57" s="32"/>
    </row>
    <row r="58" spans="2:47" s="1" customFormat="1" ht="52.8" x14ac:dyDescent="0.2">
      <c r="B58" s="32"/>
      <c r="C58" s="27" t="s">
        <v>24</v>
      </c>
      <c r="F58" s="25" t="str">
        <f>E17</f>
        <v>MČ Praha 5, náměstí 14. října 1381/4,15022 Praha 5</v>
      </c>
      <c r="I58" s="27" t="s">
        <v>32</v>
      </c>
      <c r="J58" s="30" t="str">
        <f>E23</f>
        <v>kcarch s.r.o,Thámova 221/7,186 00 Praha 8 - Karlín</v>
      </c>
      <c r="L58" s="32"/>
    </row>
    <row r="59" spans="2:47" s="1" customFormat="1" ht="25.65" customHeight="1" x14ac:dyDescent="0.2">
      <c r="B59" s="32"/>
      <c r="C59" s="27" t="s">
        <v>30</v>
      </c>
      <c r="F59" s="25" t="str">
        <f>IF(E20="","",E20)</f>
        <v>Vyplň údaj</v>
      </c>
      <c r="I59" s="27" t="s">
        <v>37</v>
      </c>
      <c r="J59" s="30" t="str">
        <f>E26</f>
        <v>Petr Krčál, Dukelská 973, 564 01 Žamberk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100" t="s">
        <v>102</v>
      </c>
      <c r="D61" s="94"/>
      <c r="E61" s="94"/>
      <c r="F61" s="94"/>
      <c r="G61" s="94"/>
      <c r="H61" s="94"/>
      <c r="I61" s="94"/>
      <c r="J61" s="101" t="s">
        <v>103</v>
      </c>
      <c r="K61" s="94"/>
      <c r="L61" s="32"/>
    </row>
    <row r="62" spans="2:47" s="1" customFormat="1" ht="10.35" customHeight="1" x14ac:dyDescent="0.2">
      <c r="B62" s="32"/>
      <c r="L62" s="32"/>
    </row>
    <row r="63" spans="2:47" s="1" customFormat="1" ht="22.95" customHeight="1" x14ac:dyDescent="0.2">
      <c r="B63" s="32"/>
      <c r="C63" s="102" t="s">
        <v>74</v>
      </c>
      <c r="J63" s="61">
        <f>J88</f>
        <v>0</v>
      </c>
      <c r="L63" s="32"/>
      <c r="AU63" s="17" t="s">
        <v>104</v>
      </c>
    </row>
    <row r="64" spans="2:47" s="8" customFormat="1" ht="24.9" customHeight="1" x14ac:dyDescent="0.2">
      <c r="B64" s="103"/>
      <c r="D64" s="104" t="s">
        <v>453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95" customHeight="1" x14ac:dyDescent="0.2">
      <c r="B65" s="107"/>
      <c r="D65" s="108" t="s">
        <v>454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2:12" s="9" customFormat="1" ht="19.95" customHeight="1" x14ac:dyDescent="0.2">
      <c r="B66" s="107"/>
      <c r="D66" s="108" t="s">
        <v>455</v>
      </c>
      <c r="E66" s="109"/>
      <c r="F66" s="109"/>
      <c r="G66" s="109"/>
      <c r="H66" s="109"/>
      <c r="I66" s="109"/>
      <c r="J66" s="110">
        <f>J94</f>
        <v>0</v>
      </c>
      <c r="L66" s="107"/>
    </row>
    <row r="67" spans="2:12" s="1" customFormat="1" ht="21.75" customHeight="1" x14ac:dyDescent="0.2">
      <c r="B67" s="32"/>
      <c r="L67" s="32"/>
    </row>
    <row r="68" spans="2:12" s="1" customFormat="1" ht="6.9" customHeight="1" x14ac:dyDescent="0.2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32"/>
    </row>
    <row r="72" spans="2:12" s="1" customFormat="1" ht="6.9" customHeight="1" x14ac:dyDescent="0.2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2"/>
    </row>
    <row r="73" spans="2:12" s="1" customFormat="1" ht="24.9" customHeight="1" x14ac:dyDescent="0.2">
      <c r="B73" s="32"/>
      <c r="C73" s="21" t="s">
        <v>113</v>
      </c>
      <c r="L73" s="32"/>
    </row>
    <row r="74" spans="2:12" s="1" customFormat="1" ht="6.9" customHeight="1" x14ac:dyDescent="0.2">
      <c r="B74" s="32"/>
      <c r="L74" s="32"/>
    </row>
    <row r="75" spans="2:12" s="1" customFormat="1" ht="12" customHeight="1" x14ac:dyDescent="0.2">
      <c r="B75" s="32"/>
      <c r="C75" s="27" t="s">
        <v>16</v>
      </c>
      <c r="L75" s="32"/>
    </row>
    <row r="76" spans="2:12" s="1" customFormat="1" ht="16.5" customHeight="1" x14ac:dyDescent="0.2">
      <c r="B76" s="32"/>
      <c r="E76" s="312" t="str">
        <f>E7</f>
        <v>Archiv městské části Praha 5, Štefánikova 17, 150 00 Praha 5</v>
      </c>
      <c r="F76" s="313"/>
      <c r="G76" s="313"/>
      <c r="H76" s="313"/>
      <c r="L76" s="32"/>
    </row>
    <row r="77" spans="2:12" ht="12" customHeight="1" x14ac:dyDescent="0.2">
      <c r="B77" s="20"/>
      <c r="C77" s="27" t="s">
        <v>97</v>
      </c>
      <c r="L77" s="20"/>
    </row>
    <row r="78" spans="2:12" s="1" customFormat="1" ht="16.5" customHeight="1" x14ac:dyDescent="0.2">
      <c r="B78" s="32"/>
      <c r="E78" s="312" t="s">
        <v>98</v>
      </c>
      <c r="F78" s="311"/>
      <c r="G78" s="311"/>
      <c r="H78" s="311"/>
      <c r="L78" s="32"/>
    </row>
    <row r="79" spans="2:12" s="1" customFormat="1" ht="12" customHeight="1" x14ac:dyDescent="0.2">
      <c r="B79" s="32"/>
      <c r="C79" s="27" t="s">
        <v>99</v>
      </c>
      <c r="L79" s="32"/>
    </row>
    <row r="80" spans="2:12" s="1" customFormat="1" ht="16.5" customHeight="1" x14ac:dyDescent="0.2">
      <c r="B80" s="32"/>
      <c r="E80" s="290" t="str">
        <f>E11</f>
        <v>2-VON - Vedlejší a ostatní náklady</v>
      </c>
      <c r="F80" s="311"/>
      <c r="G80" s="311"/>
      <c r="H80" s="311"/>
      <c r="L80" s="32"/>
    </row>
    <row r="81" spans="2:65" s="1" customFormat="1" ht="6.9" customHeight="1" x14ac:dyDescent="0.2">
      <c r="B81" s="32"/>
      <c r="L81" s="32"/>
    </row>
    <row r="82" spans="2:65" s="1" customFormat="1" ht="12" customHeight="1" x14ac:dyDescent="0.2">
      <c r="B82" s="32"/>
      <c r="C82" s="27" t="s">
        <v>21</v>
      </c>
      <c r="F82" s="25" t="str">
        <f>F14</f>
        <v>Praha</v>
      </c>
      <c r="I82" s="27" t="s">
        <v>23</v>
      </c>
      <c r="J82" s="48" t="str">
        <f>IF(J14="","",J14)</f>
        <v>Vyplň údaj</v>
      </c>
      <c r="L82" s="32"/>
    </row>
    <row r="83" spans="2:65" s="1" customFormat="1" ht="6.9" customHeight="1" x14ac:dyDescent="0.2">
      <c r="B83" s="32"/>
      <c r="L83" s="32"/>
    </row>
    <row r="84" spans="2:65" s="1" customFormat="1" ht="52.8" x14ac:dyDescent="0.2">
      <c r="B84" s="32"/>
      <c r="C84" s="27" t="s">
        <v>24</v>
      </c>
      <c r="F84" s="25" t="str">
        <f>E17</f>
        <v>MČ Praha 5, náměstí 14. října 1381/4,15022 Praha 5</v>
      </c>
      <c r="I84" s="27" t="s">
        <v>32</v>
      </c>
      <c r="J84" s="30" t="str">
        <f>E23</f>
        <v>kcarch s.r.o,Thámova 221/7,186 00 Praha 8 - Karlín</v>
      </c>
      <c r="L84" s="32"/>
    </row>
    <row r="85" spans="2:65" s="1" customFormat="1" ht="25.65" customHeight="1" x14ac:dyDescent="0.2">
      <c r="B85" s="32"/>
      <c r="C85" s="27" t="s">
        <v>30</v>
      </c>
      <c r="F85" s="25" t="str">
        <f>IF(E20="","",E20)</f>
        <v>Vyplň údaj</v>
      </c>
      <c r="I85" s="27" t="s">
        <v>37</v>
      </c>
      <c r="J85" s="30" t="str">
        <f>E26</f>
        <v>Petr Krčál, Dukelská 973, 564 01 Žamberk</v>
      </c>
      <c r="L85" s="32"/>
    </row>
    <row r="86" spans="2:65" s="1" customFormat="1" ht="10.35" customHeight="1" x14ac:dyDescent="0.2">
      <c r="B86" s="32"/>
      <c r="L86" s="32"/>
    </row>
    <row r="87" spans="2:65" s="10" customFormat="1" ht="29.25" customHeight="1" x14ac:dyDescent="0.2">
      <c r="B87" s="111"/>
      <c r="C87" s="112" t="s">
        <v>114</v>
      </c>
      <c r="D87" s="113" t="s">
        <v>61</v>
      </c>
      <c r="E87" s="113" t="s">
        <v>57</v>
      </c>
      <c r="F87" s="113" t="s">
        <v>58</v>
      </c>
      <c r="G87" s="113" t="s">
        <v>115</v>
      </c>
      <c r="H87" s="113" t="s">
        <v>116</v>
      </c>
      <c r="I87" s="113" t="s">
        <v>117</v>
      </c>
      <c r="J87" s="113" t="s">
        <v>103</v>
      </c>
      <c r="K87" s="114" t="s">
        <v>118</v>
      </c>
      <c r="L87" s="111"/>
      <c r="M87" s="54" t="s">
        <v>19</v>
      </c>
      <c r="N87" s="55" t="s">
        <v>46</v>
      </c>
      <c r="O87" s="55" t="s">
        <v>119</v>
      </c>
      <c r="P87" s="55" t="s">
        <v>120</v>
      </c>
      <c r="Q87" s="55" t="s">
        <v>121</v>
      </c>
      <c r="R87" s="55" t="s">
        <v>122</v>
      </c>
      <c r="S87" s="55" t="s">
        <v>123</v>
      </c>
      <c r="T87" s="56" t="s">
        <v>124</v>
      </c>
    </row>
    <row r="88" spans="2:65" s="1" customFormat="1" ht="22.95" customHeight="1" x14ac:dyDescent="0.3">
      <c r="B88" s="32"/>
      <c r="C88" s="59" t="s">
        <v>125</v>
      </c>
      <c r="J88" s="115">
        <f>J89</f>
        <v>0</v>
      </c>
      <c r="L88" s="32"/>
      <c r="M88" s="57"/>
      <c r="N88" s="49"/>
      <c r="O88" s="49"/>
      <c r="P88" s="116" t="e">
        <f>P89</f>
        <v>#REF!</v>
      </c>
      <c r="Q88" s="49"/>
      <c r="R88" s="116" t="e">
        <f>R89</f>
        <v>#REF!</v>
      </c>
      <c r="S88" s="49"/>
      <c r="T88" s="117" t="e">
        <f>T89</f>
        <v>#REF!</v>
      </c>
      <c r="AT88" s="17" t="s">
        <v>75</v>
      </c>
      <c r="AU88" s="17" t="s">
        <v>104</v>
      </c>
      <c r="BK88" s="118" t="e">
        <f>BK89</f>
        <v>#REF!</v>
      </c>
    </row>
    <row r="89" spans="2:65" s="11" customFormat="1" ht="25.95" customHeight="1" x14ac:dyDescent="0.25">
      <c r="B89" s="119"/>
      <c r="D89" s="120" t="s">
        <v>75</v>
      </c>
      <c r="E89" s="121" t="s">
        <v>456</v>
      </c>
      <c r="F89" s="121" t="s">
        <v>457</v>
      </c>
      <c r="I89" s="122"/>
      <c r="J89" s="123">
        <f>J90+J94</f>
        <v>0</v>
      </c>
      <c r="L89" s="119"/>
      <c r="M89" s="124"/>
      <c r="P89" s="125" t="e">
        <f>P90+P94</f>
        <v>#REF!</v>
      </c>
      <c r="R89" s="125" t="e">
        <f>R90+R94</f>
        <v>#REF!</v>
      </c>
      <c r="T89" s="126" t="e">
        <f>T90+T94</f>
        <v>#REF!</v>
      </c>
      <c r="AR89" s="120" t="s">
        <v>159</v>
      </c>
      <c r="AT89" s="127" t="s">
        <v>75</v>
      </c>
      <c r="AU89" s="127" t="s">
        <v>76</v>
      </c>
      <c r="AY89" s="120" t="s">
        <v>128</v>
      </c>
      <c r="BK89" s="128" t="e">
        <f>BK90+BK94</f>
        <v>#REF!</v>
      </c>
    </row>
    <row r="90" spans="2:65" s="11" customFormat="1" ht="22.95" customHeight="1" x14ac:dyDescent="0.25">
      <c r="B90" s="119"/>
      <c r="D90" s="120" t="s">
        <v>75</v>
      </c>
      <c r="E90" s="129" t="s">
        <v>458</v>
      </c>
      <c r="F90" s="129" t="s">
        <v>459</v>
      </c>
      <c r="I90" s="122"/>
      <c r="J90" s="130">
        <f>BK90</f>
        <v>0</v>
      </c>
      <c r="L90" s="119"/>
      <c r="M90" s="124"/>
      <c r="P90" s="125">
        <f>SUM(P91:P93)</f>
        <v>0</v>
      </c>
      <c r="R90" s="125">
        <f>SUM(R91:R93)</f>
        <v>0</v>
      </c>
      <c r="T90" s="126">
        <f>SUM(T91:T93)</f>
        <v>0</v>
      </c>
      <c r="AR90" s="120" t="s">
        <v>159</v>
      </c>
      <c r="AT90" s="127" t="s">
        <v>75</v>
      </c>
      <c r="AU90" s="127" t="s">
        <v>83</v>
      </c>
      <c r="AY90" s="120" t="s">
        <v>128</v>
      </c>
      <c r="BK90" s="128">
        <f>SUM(BK91:BK93)</f>
        <v>0</v>
      </c>
    </row>
    <row r="91" spans="2:65" s="1" customFormat="1" ht="16.5" customHeight="1" x14ac:dyDescent="0.2">
      <c r="B91" s="32"/>
      <c r="C91" s="131" t="s">
        <v>83</v>
      </c>
      <c r="D91" s="131" t="s">
        <v>130</v>
      </c>
      <c r="E91" s="132" t="s">
        <v>460</v>
      </c>
      <c r="F91" s="133" t="s">
        <v>459</v>
      </c>
      <c r="G91" s="134" t="s">
        <v>274</v>
      </c>
      <c r="H91" s="135">
        <v>1</v>
      </c>
      <c r="I91" s="136"/>
      <c r="J91" s="137">
        <f>ROUND(I91*H91,2)</f>
        <v>0</v>
      </c>
      <c r="K91" s="133" t="s">
        <v>134</v>
      </c>
      <c r="L91" s="32"/>
      <c r="M91" s="138" t="s">
        <v>19</v>
      </c>
      <c r="N91" s="139" t="s">
        <v>48</v>
      </c>
      <c r="P91" s="140">
        <f>O91*H91</f>
        <v>0</v>
      </c>
      <c r="Q91" s="140">
        <v>0</v>
      </c>
      <c r="R91" s="140">
        <f>Q91*H91</f>
        <v>0</v>
      </c>
      <c r="S91" s="140">
        <v>0</v>
      </c>
      <c r="T91" s="141">
        <f>S91*H91</f>
        <v>0</v>
      </c>
      <c r="AR91" s="142" t="s">
        <v>461</v>
      </c>
      <c r="AT91" s="142" t="s">
        <v>130</v>
      </c>
      <c r="AU91" s="142" t="s">
        <v>85</v>
      </c>
      <c r="AY91" s="17" t="s">
        <v>128</v>
      </c>
      <c r="BE91" s="143">
        <f>IF(N91="základní",J91,0)</f>
        <v>0</v>
      </c>
      <c r="BF91" s="143">
        <f>IF(N91="snížená",J91,0)</f>
        <v>0</v>
      </c>
      <c r="BG91" s="143">
        <f>IF(N91="zákl. přenesená",J91,0)</f>
        <v>0</v>
      </c>
      <c r="BH91" s="143">
        <f>IF(N91="sníž. přenesená",J91,0)</f>
        <v>0</v>
      </c>
      <c r="BI91" s="143">
        <f>IF(N91="nulová",J91,0)</f>
        <v>0</v>
      </c>
      <c r="BJ91" s="17" t="s">
        <v>85</v>
      </c>
      <c r="BK91" s="143">
        <f>ROUND(I91*H91,2)</f>
        <v>0</v>
      </c>
      <c r="BL91" s="17" t="s">
        <v>461</v>
      </c>
      <c r="BM91" s="142" t="s">
        <v>462</v>
      </c>
    </row>
    <row r="92" spans="2:65" s="1" customFormat="1" x14ac:dyDescent="0.2">
      <c r="B92" s="32"/>
      <c r="D92" s="144" t="s">
        <v>137</v>
      </c>
      <c r="F92" s="145" t="s">
        <v>463</v>
      </c>
      <c r="I92" s="146"/>
      <c r="L92" s="32"/>
      <c r="M92" s="147"/>
      <c r="T92" s="51"/>
      <c r="AT92" s="17" t="s">
        <v>137</v>
      </c>
      <c r="AU92" s="17" t="s">
        <v>85</v>
      </c>
    </row>
    <row r="93" spans="2:65" s="1" customFormat="1" ht="19.2" x14ac:dyDescent="0.2">
      <c r="B93" s="32"/>
      <c r="D93" s="149" t="s">
        <v>157</v>
      </c>
      <c r="F93" s="163" t="s">
        <v>464</v>
      </c>
      <c r="I93" s="146"/>
      <c r="L93" s="32"/>
      <c r="M93" s="147"/>
      <c r="T93" s="51"/>
      <c r="AT93" s="17" t="s">
        <v>157</v>
      </c>
      <c r="AU93" s="17" t="s">
        <v>85</v>
      </c>
    </row>
    <row r="94" spans="2:65" s="11" customFormat="1" ht="22.95" customHeight="1" x14ac:dyDescent="0.25">
      <c r="B94" s="119"/>
      <c r="D94" s="120" t="s">
        <v>75</v>
      </c>
      <c r="E94" s="129" t="s">
        <v>465</v>
      </c>
      <c r="F94" s="129" t="s">
        <v>466</v>
      </c>
      <c r="I94" s="122"/>
      <c r="J94" s="130">
        <f>SUM(J95:J101)</f>
        <v>0</v>
      </c>
      <c r="L94" s="119"/>
      <c r="M94" s="124"/>
      <c r="P94" s="125" t="e">
        <f>SUM(#REF!)</f>
        <v>#REF!</v>
      </c>
      <c r="R94" s="125" t="e">
        <f>SUM(#REF!)</f>
        <v>#REF!</v>
      </c>
      <c r="T94" s="126" t="e">
        <f>SUM(#REF!)</f>
        <v>#REF!</v>
      </c>
      <c r="AR94" s="120" t="s">
        <v>159</v>
      </c>
      <c r="AT94" s="127" t="s">
        <v>75</v>
      </c>
      <c r="AU94" s="127" t="s">
        <v>83</v>
      </c>
      <c r="AY94" s="120" t="s">
        <v>128</v>
      </c>
      <c r="BK94" s="128" t="e">
        <f>SUM(#REF!)</f>
        <v>#REF!</v>
      </c>
    </row>
    <row r="95" spans="2:65" s="1" customFormat="1" ht="16.5" customHeight="1" x14ac:dyDescent="0.2">
      <c r="B95" s="32"/>
      <c r="C95" s="131" t="s">
        <v>85</v>
      </c>
      <c r="D95" s="131" t="s">
        <v>130</v>
      </c>
      <c r="E95" s="132" t="s">
        <v>467</v>
      </c>
      <c r="F95" s="133" t="s">
        <v>466</v>
      </c>
      <c r="G95" s="134" t="s">
        <v>274</v>
      </c>
      <c r="H95" s="135">
        <v>1</v>
      </c>
      <c r="I95" s="136"/>
      <c r="J95" s="137">
        <f>ROUND(I95*H95,2)</f>
        <v>0</v>
      </c>
      <c r="K95" s="133" t="s">
        <v>134</v>
      </c>
      <c r="L95" s="32"/>
      <c r="M95" s="138" t="s">
        <v>19</v>
      </c>
      <c r="N95" s="139" t="s">
        <v>48</v>
      </c>
      <c r="P95" s="140">
        <f>O95*H95</f>
        <v>0</v>
      </c>
      <c r="Q95" s="140">
        <v>0</v>
      </c>
      <c r="R95" s="140">
        <f>Q95*H95</f>
        <v>0</v>
      </c>
      <c r="S95" s="140">
        <v>0</v>
      </c>
      <c r="T95" s="141">
        <f>S95*H95</f>
        <v>0</v>
      </c>
      <c r="AR95" s="142" t="s">
        <v>461</v>
      </c>
      <c r="AT95" s="142" t="s">
        <v>130</v>
      </c>
      <c r="AU95" s="142" t="s">
        <v>85</v>
      </c>
      <c r="AY95" s="17" t="s">
        <v>128</v>
      </c>
      <c r="BE95" s="143">
        <f>IF(N95="základní",J95,0)</f>
        <v>0</v>
      </c>
      <c r="BF95" s="143">
        <f>IF(N95="snížená",J95,0)</f>
        <v>0</v>
      </c>
      <c r="BG95" s="143">
        <f>IF(N95="zákl. přenesená",J95,0)</f>
        <v>0</v>
      </c>
      <c r="BH95" s="143">
        <f>IF(N95="sníž. přenesená",J95,0)</f>
        <v>0</v>
      </c>
      <c r="BI95" s="143">
        <f>IF(N95="nulová",J95,0)</f>
        <v>0</v>
      </c>
      <c r="BJ95" s="17" t="s">
        <v>85</v>
      </c>
      <c r="BK95" s="143">
        <f>ROUND(I95*H95,2)</f>
        <v>0</v>
      </c>
      <c r="BL95" s="17" t="s">
        <v>461</v>
      </c>
      <c r="BM95" s="142" t="s">
        <v>468</v>
      </c>
    </row>
    <row r="96" spans="2:65" s="1" customFormat="1" x14ac:dyDescent="0.2">
      <c r="B96" s="32"/>
      <c r="D96" s="144" t="s">
        <v>137</v>
      </c>
      <c r="F96" s="145" t="s">
        <v>469</v>
      </c>
      <c r="I96" s="146"/>
      <c r="L96" s="32"/>
      <c r="M96" s="147"/>
      <c r="T96" s="51"/>
      <c r="AT96" s="17" t="s">
        <v>137</v>
      </c>
      <c r="AU96" s="17" t="s">
        <v>85</v>
      </c>
    </row>
    <row r="97" spans="2:47" s="1" customFormat="1" ht="19.2" x14ac:dyDescent="0.2">
      <c r="B97" s="32"/>
      <c r="D97" s="149" t="s">
        <v>157</v>
      </c>
      <c r="F97" s="163" t="s">
        <v>464</v>
      </c>
      <c r="I97" s="146"/>
      <c r="L97" s="32"/>
      <c r="M97" s="170"/>
      <c r="N97" s="171"/>
      <c r="O97" s="171"/>
      <c r="P97" s="171"/>
      <c r="Q97" s="171"/>
      <c r="R97" s="171"/>
      <c r="S97" s="171"/>
      <c r="T97" s="172"/>
      <c r="AT97" s="17" t="s">
        <v>157</v>
      </c>
      <c r="AU97" s="17" t="s">
        <v>85</v>
      </c>
    </row>
    <row r="98" spans="2:47" s="1" customFormat="1" ht="11.4" x14ac:dyDescent="0.2">
      <c r="B98" s="32"/>
      <c r="C98" s="131">
        <v>3</v>
      </c>
      <c r="D98" s="257" t="s">
        <v>130</v>
      </c>
      <c r="E98" s="258" t="s">
        <v>651</v>
      </c>
      <c r="F98" s="259" t="s">
        <v>652</v>
      </c>
      <c r="G98" s="260" t="s">
        <v>274</v>
      </c>
      <c r="H98" s="261">
        <v>1</v>
      </c>
      <c r="I98" s="136"/>
      <c r="J98" s="137">
        <f>ROUND(I98*H98,2)</f>
        <v>0</v>
      </c>
      <c r="K98" s="259"/>
      <c r="L98" s="32"/>
      <c r="M98" s="256"/>
      <c r="N98" s="256"/>
      <c r="O98" s="256"/>
      <c r="P98" s="256"/>
      <c r="Q98" s="256"/>
      <c r="R98" s="256"/>
      <c r="S98" s="256"/>
      <c r="T98" s="256"/>
      <c r="AT98" s="17"/>
      <c r="AU98" s="17"/>
    </row>
    <row r="99" spans="2:47" s="1" customFormat="1" x14ac:dyDescent="0.2">
      <c r="B99" s="32"/>
      <c r="C99" s="256"/>
      <c r="D99" s="262"/>
      <c r="E99" s="256"/>
      <c r="F99" s="263" t="s">
        <v>653</v>
      </c>
      <c r="G99" s="256"/>
      <c r="H99" s="256"/>
      <c r="I99" s="256"/>
      <c r="J99" s="256"/>
      <c r="K99" s="256"/>
      <c r="L99" s="32"/>
      <c r="M99" s="256"/>
      <c r="N99" s="256"/>
      <c r="O99" s="256"/>
      <c r="P99" s="256"/>
      <c r="Q99" s="256"/>
      <c r="R99" s="256"/>
      <c r="S99" s="256"/>
      <c r="T99" s="256"/>
      <c r="AT99" s="17"/>
      <c r="AU99" s="17"/>
    </row>
    <row r="100" spans="2:47" s="1" customFormat="1" ht="11.4" x14ac:dyDescent="0.2">
      <c r="B100" s="32"/>
      <c r="C100" s="131">
        <v>4</v>
      </c>
      <c r="D100" s="257" t="s">
        <v>130</v>
      </c>
      <c r="E100" s="258" t="s">
        <v>654</v>
      </c>
      <c r="F100" s="259" t="s">
        <v>655</v>
      </c>
      <c r="G100" s="260" t="s">
        <v>274</v>
      </c>
      <c r="H100" s="261">
        <v>1</v>
      </c>
      <c r="I100" s="136"/>
      <c r="J100" s="137">
        <f>ROUND(I100*H100,2)</f>
        <v>0</v>
      </c>
      <c r="K100" s="259"/>
      <c r="L100" s="32"/>
      <c r="M100" s="256"/>
      <c r="N100" s="256"/>
      <c r="O100" s="256"/>
      <c r="P100" s="256"/>
      <c r="Q100" s="256"/>
      <c r="R100" s="256"/>
      <c r="S100" s="256"/>
      <c r="T100" s="256"/>
      <c r="AT100" s="17"/>
      <c r="AU100" s="17"/>
    </row>
    <row r="101" spans="2:47" s="1" customFormat="1" x14ac:dyDescent="0.2">
      <c r="B101" s="32"/>
      <c r="C101" s="256"/>
      <c r="D101" s="262"/>
      <c r="E101" s="256"/>
      <c r="F101" s="263" t="s">
        <v>656</v>
      </c>
      <c r="G101" s="256"/>
      <c r="H101" s="256"/>
      <c r="I101" s="256"/>
      <c r="J101" s="256"/>
      <c r="K101" s="256"/>
      <c r="L101" s="32"/>
      <c r="M101" s="256"/>
      <c r="N101" s="256"/>
      <c r="O101" s="256"/>
      <c r="P101" s="256"/>
      <c r="Q101" s="256"/>
      <c r="R101" s="256"/>
      <c r="S101" s="256"/>
      <c r="T101" s="256"/>
      <c r="AT101" s="17"/>
      <c r="AU101" s="17"/>
    </row>
    <row r="102" spans="2:47" s="1" customFormat="1" ht="6.9" customHeight="1" x14ac:dyDescent="0.2"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32"/>
    </row>
  </sheetData>
  <sheetProtection algorithmName="SHA-512" hashValue="4sSU0N9U6UBgZg1B/8T2RMoeYkDXRM1L34DGDYVCA3SMkh6G9Sv3VpIQwLYhTYsqUgayv6UZKu8sY6AzOLA3vA==" saltValue="lTTydzHJtcsW7bNlMkHEiQ==" spinCount="100000" sheet="1" objects="1" scenarios="1" formatColumns="0" formatRows="0" autoFilter="0"/>
  <autoFilter ref="C87:K101" xr:uid="{00000000-0009-0000-0000-000003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300-000000000000}"/>
    <hyperlink ref="F96" r:id="rId2" xr:uid="{37F719CC-94A5-4AFF-A5AC-8932EDA1E6AB}"/>
  </hyperlinks>
  <pageMargins left="0.39374999999999999" right="0.39374999999999999" top="0.39374999999999999" bottom="0.39374999999999999" header="0" footer="0"/>
  <pageSetup paperSize="9" scale="84" fitToHeight="0" orientation="landscape" blackAndWhite="1" r:id="rId3"/>
  <headerFooter>
    <oddFooter>&amp;CStrana &amp;P z &amp;N</oddFooter>
  </headerFooter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8"/>
  <sheetViews>
    <sheetView showGridLines="0" tabSelected="1" zoomScale="110" zoomScaleNormal="110" workbookViewId="0"/>
  </sheetViews>
  <sheetFormatPr defaultRowHeight="10.199999999999999" x14ac:dyDescent="0.2"/>
  <cols>
    <col min="1" max="1" width="8.28515625" style="177" customWidth="1"/>
    <col min="2" max="2" width="1.7109375" style="177" customWidth="1"/>
    <col min="3" max="4" width="5" style="177" customWidth="1"/>
    <col min="5" max="5" width="11.7109375" style="177" customWidth="1"/>
    <col min="6" max="6" width="9.140625" style="177" customWidth="1"/>
    <col min="7" max="7" width="5" style="177" customWidth="1"/>
    <col min="8" max="8" width="77.85546875" style="177" customWidth="1"/>
    <col min="9" max="10" width="20" style="177" customWidth="1"/>
    <col min="11" max="11" width="1.7109375" style="177" customWidth="1"/>
  </cols>
  <sheetData>
    <row r="1" spans="2:11" customFormat="1" ht="37.5" customHeight="1" x14ac:dyDescent="0.2"/>
    <row r="2" spans="2:11" customFormat="1" ht="7.5" customHeight="1" x14ac:dyDescent="0.2">
      <c r="B2" s="178"/>
      <c r="C2" s="179"/>
      <c r="D2" s="179"/>
      <c r="E2" s="179"/>
      <c r="F2" s="179"/>
      <c r="G2" s="179"/>
      <c r="H2" s="179"/>
      <c r="I2" s="179"/>
      <c r="J2" s="179"/>
      <c r="K2" s="180"/>
    </row>
    <row r="3" spans="2:11" s="15" customFormat="1" ht="45" customHeight="1" x14ac:dyDescent="0.2">
      <c r="B3" s="181"/>
      <c r="C3" s="316" t="s">
        <v>470</v>
      </c>
      <c r="D3" s="316"/>
      <c r="E3" s="316"/>
      <c r="F3" s="316"/>
      <c r="G3" s="316"/>
      <c r="H3" s="316"/>
      <c r="I3" s="316"/>
      <c r="J3" s="316"/>
      <c r="K3" s="182"/>
    </row>
    <row r="4" spans="2:11" customFormat="1" ht="25.5" customHeight="1" x14ac:dyDescent="0.3">
      <c r="B4" s="183"/>
      <c r="C4" s="321" t="s">
        <v>471</v>
      </c>
      <c r="D4" s="321"/>
      <c r="E4" s="321"/>
      <c r="F4" s="321"/>
      <c r="G4" s="321"/>
      <c r="H4" s="321"/>
      <c r="I4" s="321"/>
      <c r="J4" s="321"/>
      <c r="K4" s="184"/>
    </row>
    <row r="5" spans="2:11" customFormat="1" ht="5.25" customHeight="1" x14ac:dyDescent="0.2">
      <c r="B5" s="183"/>
      <c r="C5" s="185"/>
      <c r="D5" s="185"/>
      <c r="E5" s="185"/>
      <c r="F5" s="185"/>
      <c r="G5" s="185"/>
      <c r="H5" s="185"/>
      <c r="I5" s="185"/>
      <c r="J5" s="185"/>
      <c r="K5" s="184"/>
    </row>
    <row r="6" spans="2:11" customFormat="1" ht="15" customHeight="1" x14ac:dyDescent="0.2">
      <c r="B6" s="183"/>
      <c r="C6" s="320" t="s">
        <v>472</v>
      </c>
      <c r="D6" s="320"/>
      <c r="E6" s="320"/>
      <c r="F6" s="320"/>
      <c r="G6" s="320"/>
      <c r="H6" s="320"/>
      <c r="I6" s="320"/>
      <c r="J6" s="320"/>
      <c r="K6" s="184"/>
    </row>
    <row r="7" spans="2:11" customFormat="1" ht="15" customHeight="1" x14ac:dyDescent="0.2">
      <c r="B7" s="187"/>
      <c r="C7" s="320" t="s">
        <v>473</v>
      </c>
      <c r="D7" s="320"/>
      <c r="E7" s="320"/>
      <c r="F7" s="320"/>
      <c r="G7" s="320"/>
      <c r="H7" s="320"/>
      <c r="I7" s="320"/>
      <c r="J7" s="320"/>
      <c r="K7" s="184"/>
    </row>
    <row r="8" spans="2:11" customFormat="1" ht="12.75" customHeight="1" x14ac:dyDescent="0.2">
      <c r="B8" s="187"/>
      <c r="C8" s="186"/>
      <c r="D8" s="186"/>
      <c r="E8" s="186"/>
      <c r="F8" s="186"/>
      <c r="G8" s="186"/>
      <c r="H8" s="186"/>
      <c r="I8" s="186"/>
      <c r="J8" s="186"/>
      <c r="K8" s="184"/>
    </row>
    <row r="9" spans="2:11" customFormat="1" ht="15" customHeight="1" x14ac:dyDescent="0.2">
      <c r="B9" s="187"/>
      <c r="C9" s="320" t="s">
        <v>474</v>
      </c>
      <c r="D9" s="320"/>
      <c r="E9" s="320"/>
      <c r="F9" s="320"/>
      <c r="G9" s="320"/>
      <c r="H9" s="320"/>
      <c r="I9" s="320"/>
      <c r="J9" s="320"/>
      <c r="K9" s="184"/>
    </row>
    <row r="10" spans="2:11" customFormat="1" ht="15" customHeight="1" x14ac:dyDescent="0.2">
      <c r="B10" s="187"/>
      <c r="C10" s="186"/>
      <c r="D10" s="320" t="s">
        <v>475</v>
      </c>
      <c r="E10" s="320"/>
      <c r="F10" s="320"/>
      <c r="G10" s="320"/>
      <c r="H10" s="320"/>
      <c r="I10" s="320"/>
      <c r="J10" s="320"/>
      <c r="K10" s="184"/>
    </row>
    <row r="11" spans="2:11" customFormat="1" ht="15" customHeight="1" x14ac:dyDescent="0.2">
      <c r="B11" s="187"/>
      <c r="C11" s="188"/>
      <c r="D11" s="320" t="s">
        <v>476</v>
      </c>
      <c r="E11" s="320"/>
      <c r="F11" s="320"/>
      <c r="G11" s="320"/>
      <c r="H11" s="320"/>
      <c r="I11" s="320"/>
      <c r="J11" s="320"/>
      <c r="K11" s="184"/>
    </row>
    <row r="12" spans="2:11" customFormat="1" ht="15" customHeight="1" x14ac:dyDescent="0.2">
      <c r="B12" s="187"/>
      <c r="C12" s="188"/>
      <c r="D12" s="186"/>
      <c r="E12" s="186"/>
      <c r="F12" s="186"/>
      <c r="G12" s="186"/>
      <c r="H12" s="186"/>
      <c r="I12" s="186"/>
      <c r="J12" s="186"/>
      <c r="K12" s="184"/>
    </row>
    <row r="13" spans="2:11" customFormat="1" ht="15" customHeight="1" x14ac:dyDescent="0.2">
      <c r="B13" s="187"/>
      <c r="C13" s="188"/>
      <c r="D13" s="189" t="s">
        <v>477</v>
      </c>
      <c r="E13" s="186"/>
      <c r="F13" s="186"/>
      <c r="G13" s="186"/>
      <c r="H13" s="186"/>
      <c r="I13" s="186"/>
      <c r="J13" s="186"/>
      <c r="K13" s="184"/>
    </row>
    <row r="14" spans="2:11" customFormat="1" ht="12.75" customHeight="1" x14ac:dyDescent="0.2">
      <c r="B14" s="187"/>
      <c r="C14" s="188"/>
      <c r="D14" s="188"/>
      <c r="E14" s="188"/>
      <c r="F14" s="188"/>
      <c r="G14" s="188"/>
      <c r="H14" s="188"/>
      <c r="I14" s="188"/>
      <c r="J14" s="188"/>
      <c r="K14" s="184"/>
    </row>
    <row r="15" spans="2:11" customFormat="1" ht="15" customHeight="1" x14ac:dyDescent="0.2">
      <c r="B15" s="187"/>
      <c r="C15" s="188"/>
      <c r="D15" s="320" t="s">
        <v>478</v>
      </c>
      <c r="E15" s="320"/>
      <c r="F15" s="320"/>
      <c r="G15" s="320"/>
      <c r="H15" s="320"/>
      <c r="I15" s="320"/>
      <c r="J15" s="320"/>
      <c r="K15" s="184"/>
    </row>
    <row r="16" spans="2:11" customFormat="1" ht="15" customHeight="1" x14ac:dyDescent="0.2">
      <c r="B16" s="187"/>
      <c r="C16" s="188"/>
      <c r="D16" s="320" t="s">
        <v>479</v>
      </c>
      <c r="E16" s="320"/>
      <c r="F16" s="320"/>
      <c r="G16" s="320"/>
      <c r="H16" s="320"/>
      <c r="I16" s="320"/>
      <c r="J16" s="320"/>
      <c r="K16" s="184"/>
    </row>
    <row r="17" spans="2:11" customFormat="1" ht="15" customHeight="1" x14ac:dyDescent="0.2">
      <c r="B17" s="187"/>
      <c r="C17" s="188"/>
      <c r="D17" s="320" t="s">
        <v>480</v>
      </c>
      <c r="E17" s="320"/>
      <c r="F17" s="320"/>
      <c r="G17" s="320"/>
      <c r="H17" s="320"/>
      <c r="I17" s="320"/>
      <c r="J17" s="320"/>
      <c r="K17" s="184"/>
    </row>
    <row r="18" spans="2:11" customFormat="1" ht="15" customHeight="1" x14ac:dyDescent="0.2">
      <c r="B18" s="187"/>
      <c r="C18" s="188"/>
      <c r="D18" s="188"/>
      <c r="E18" s="190" t="s">
        <v>82</v>
      </c>
      <c r="F18" s="320" t="s">
        <v>481</v>
      </c>
      <c r="G18" s="320"/>
      <c r="H18" s="320"/>
      <c r="I18" s="320"/>
      <c r="J18" s="320"/>
      <c r="K18" s="184"/>
    </row>
    <row r="19" spans="2:11" customFormat="1" ht="15" customHeight="1" x14ac:dyDescent="0.2">
      <c r="B19" s="187"/>
      <c r="C19" s="188"/>
      <c r="D19" s="188"/>
      <c r="E19" s="190" t="s">
        <v>482</v>
      </c>
      <c r="F19" s="320" t="s">
        <v>483</v>
      </c>
      <c r="G19" s="320"/>
      <c r="H19" s="320"/>
      <c r="I19" s="320"/>
      <c r="J19" s="320"/>
      <c r="K19" s="184"/>
    </row>
    <row r="20" spans="2:11" customFormat="1" ht="15" customHeight="1" x14ac:dyDescent="0.2">
      <c r="B20" s="187"/>
      <c r="C20" s="188"/>
      <c r="D20" s="188"/>
      <c r="E20" s="190" t="s">
        <v>484</v>
      </c>
      <c r="F20" s="320" t="s">
        <v>485</v>
      </c>
      <c r="G20" s="320"/>
      <c r="H20" s="320"/>
      <c r="I20" s="320"/>
      <c r="J20" s="320"/>
      <c r="K20" s="184"/>
    </row>
    <row r="21" spans="2:11" customFormat="1" ht="15" customHeight="1" x14ac:dyDescent="0.2">
      <c r="B21" s="187"/>
      <c r="C21" s="188"/>
      <c r="D21" s="188"/>
      <c r="E21" s="190" t="s">
        <v>486</v>
      </c>
      <c r="F21" s="320" t="s">
        <v>94</v>
      </c>
      <c r="G21" s="320"/>
      <c r="H21" s="320"/>
      <c r="I21" s="320"/>
      <c r="J21" s="320"/>
      <c r="K21" s="184"/>
    </row>
    <row r="22" spans="2:11" customFormat="1" ht="15" customHeight="1" x14ac:dyDescent="0.2">
      <c r="B22" s="187"/>
      <c r="C22" s="188"/>
      <c r="D22" s="188"/>
      <c r="E22" s="190" t="s">
        <v>260</v>
      </c>
      <c r="F22" s="320" t="s">
        <v>261</v>
      </c>
      <c r="G22" s="320"/>
      <c r="H22" s="320"/>
      <c r="I22" s="320"/>
      <c r="J22" s="320"/>
      <c r="K22" s="184"/>
    </row>
    <row r="23" spans="2:11" customFormat="1" ht="15" customHeight="1" x14ac:dyDescent="0.2">
      <c r="B23" s="187"/>
      <c r="C23" s="188"/>
      <c r="D23" s="188"/>
      <c r="E23" s="190" t="s">
        <v>88</v>
      </c>
      <c r="F23" s="320" t="s">
        <v>487</v>
      </c>
      <c r="G23" s="320"/>
      <c r="H23" s="320"/>
      <c r="I23" s="320"/>
      <c r="J23" s="320"/>
      <c r="K23" s="184"/>
    </row>
    <row r="24" spans="2:11" customFormat="1" ht="12.75" customHeight="1" x14ac:dyDescent="0.2">
      <c r="B24" s="187"/>
      <c r="C24" s="188"/>
      <c r="D24" s="188"/>
      <c r="E24" s="188"/>
      <c r="F24" s="188"/>
      <c r="G24" s="188"/>
      <c r="H24" s="188"/>
      <c r="I24" s="188"/>
      <c r="J24" s="188"/>
      <c r="K24" s="184"/>
    </row>
    <row r="25" spans="2:11" customFormat="1" ht="15" customHeight="1" x14ac:dyDescent="0.2">
      <c r="B25" s="187"/>
      <c r="C25" s="320" t="s">
        <v>488</v>
      </c>
      <c r="D25" s="320"/>
      <c r="E25" s="320"/>
      <c r="F25" s="320"/>
      <c r="G25" s="320"/>
      <c r="H25" s="320"/>
      <c r="I25" s="320"/>
      <c r="J25" s="320"/>
      <c r="K25" s="184"/>
    </row>
    <row r="26" spans="2:11" customFormat="1" ht="15" customHeight="1" x14ac:dyDescent="0.2">
      <c r="B26" s="187"/>
      <c r="C26" s="320" t="s">
        <v>489</v>
      </c>
      <c r="D26" s="320"/>
      <c r="E26" s="320"/>
      <c r="F26" s="320"/>
      <c r="G26" s="320"/>
      <c r="H26" s="320"/>
      <c r="I26" s="320"/>
      <c r="J26" s="320"/>
      <c r="K26" s="184"/>
    </row>
    <row r="27" spans="2:11" customFormat="1" ht="15" customHeight="1" x14ac:dyDescent="0.2">
      <c r="B27" s="187"/>
      <c r="C27" s="186"/>
      <c r="D27" s="320" t="s">
        <v>490</v>
      </c>
      <c r="E27" s="320"/>
      <c r="F27" s="320"/>
      <c r="G27" s="320"/>
      <c r="H27" s="320"/>
      <c r="I27" s="320"/>
      <c r="J27" s="320"/>
      <c r="K27" s="184"/>
    </row>
    <row r="28" spans="2:11" customFormat="1" ht="15" customHeight="1" x14ac:dyDescent="0.2">
      <c r="B28" s="187"/>
      <c r="C28" s="188"/>
      <c r="D28" s="320" t="s">
        <v>491</v>
      </c>
      <c r="E28" s="320"/>
      <c r="F28" s="320"/>
      <c r="G28" s="320"/>
      <c r="H28" s="320"/>
      <c r="I28" s="320"/>
      <c r="J28" s="320"/>
      <c r="K28" s="184"/>
    </row>
    <row r="29" spans="2:11" customFormat="1" ht="12.75" customHeight="1" x14ac:dyDescent="0.2">
      <c r="B29" s="187"/>
      <c r="C29" s="188"/>
      <c r="D29" s="188"/>
      <c r="E29" s="188"/>
      <c r="F29" s="188"/>
      <c r="G29" s="188"/>
      <c r="H29" s="188"/>
      <c r="I29" s="188"/>
      <c r="J29" s="188"/>
      <c r="K29" s="184"/>
    </row>
    <row r="30" spans="2:11" customFormat="1" ht="15" customHeight="1" x14ac:dyDescent="0.2">
      <c r="B30" s="187"/>
      <c r="C30" s="188"/>
      <c r="D30" s="320" t="s">
        <v>492</v>
      </c>
      <c r="E30" s="320"/>
      <c r="F30" s="320"/>
      <c r="G30" s="320"/>
      <c r="H30" s="320"/>
      <c r="I30" s="320"/>
      <c r="J30" s="320"/>
      <c r="K30" s="184"/>
    </row>
    <row r="31" spans="2:11" customFormat="1" ht="15" customHeight="1" x14ac:dyDescent="0.2">
      <c r="B31" s="187"/>
      <c r="C31" s="188"/>
      <c r="D31" s="320" t="s">
        <v>493</v>
      </c>
      <c r="E31" s="320"/>
      <c r="F31" s="320"/>
      <c r="G31" s="320"/>
      <c r="H31" s="320"/>
      <c r="I31" s="320"/>
      <c r="J31" s="320"/>
      <c r="K31" s="184"/>
    </row>
    <row r="32" spans="2:11" customFormat="1" ht="12.75" customHeight="1" x14ac:dyDescent="0.2">
      <c r="B32" s="187"/>
      <c r="C32" s="188"/>
      <c r="D32" s="188"/>
      <c r="E32" s="188"/>
      <c r="F32" s="188"/>
      <c r="G32" s="188"/>
      <c r="H32" s="188"/>
      <c r="I32" s="188"/>
      <c r="J32" s="188"/>
      <c r="K32" s="184"/>
    </row>
    <row r="33" spans="2:11" customFormat="1" ht="15" customHeight="1" x14ac:dyDescent="0.2">
      <c r="B33" s="187"/>
      <c r="C33" s="188"/>
      <c r="D33" s="320" t="s">
        <v>494</v>
      </c>
      <c r="E33" s="320"/>
      <c r="F33" s="320"/>
      <c r="G33" s="320"/>
      <c r="H33" s="320"/>
      <c r="I33" s="320"/>
      <c r="J33" s="320"/>
      <c r="K33" s="184"/>
    </row>
    <row r="34" spans="2:11" customFormat="1" ht="15" customHeight="1" x14ac:dyDescent="0.2">
      <c r="B34" s="187"/>
      <c r="C34" s="188"/>
      <c r="D34" s="320" t="s">
        <v>495</v>
      </c>
      <c r="E34" s="320"/>
      <c r="F34" s="320"/>
      <c r="G34" s="320"/>
      <c r="H34" s="320"/>
      <c r="I34" s="320"/>
      <c r="J34" s="320"/>
      <c r="K34" s="184"/>
    </row>
    <row r="35" spans="2:11" customFormat="1" ht="15" customHeight="1" x14ac:dyDescent="0.2">
      <c r="B35" s="187"/>
      <c r="C35" s="188"/>
      <c r="D35" s="320" t="s">
        <v>496</v>
      </c>
      <c r="E35" s="320"/>
      <c r="F35" s="320"/>
      <c r="G35" s="320"/>
      <c r="H35" s="320"/>
      <c r="I35" s="320"/>
      <c r="J35" s="320"/>
      <c r="K35" s="184"/>
    </row>
    <row r="36" spans="2:11" customFormat="1" ht="15" customHeight="1" x14ac:dyDescent="0.2">
      <c r="B36" s="187"/>
      <c r="C36" s="188"/>
      <c r="D36" s="186"/>
      <c r="E36" s="189" t="s">
        <v>114</v>
      </c>
      <c r="F36" s="186"/>
      <c r="G36" s="320" t="s">
        <v>497</v>
      </c>
      <c r="H36" s="320"/>
      <c r="I36" s="320"/>
      <c r="J36" s="320"/>
      <c r="K36" s="184"/>
    </row>
    <row r="37" spans="2:11" customFormat="1" ht="30.75" customHeight="1" x14ac:dyDescent="0.2">
      <c r="B37" s="187"/>
      <c r="C37" s="188"/>
      <c r="D37" s="186"/>
      <c r="E37" s="189" t="s">
        <v>498</v>
      </c>
      <c r="F37" s="186"/>
      <c r="G37" s="320" t="s">
        <v>499</v>
      </c>
      <c r="H37" s="320"/>
      <c r="I37" s="320"/>
      <c r="J37" s="320"/>
      <c r="K37" s="184"/>
    </row>
    <row r="38" spans="2:11" customFormat="1" ht="15" customHeight="1" x14ac:dyDescent="0.2">
      <c r="B38" s="187"/>
      <c r="C38" s="188"/>
      <c r="D38" s="186"/>
      <c r="E38" s="189" t="s">
        <v>57</v>
      </c>
      <c r="F38" s="186"/>
      <c r="G38" s="320" t="s">
        <v>500</v>
      </c>
      <c r="H38" s="320"/>
      <c r="I38" s="320"/>
      <c r="J38" s="320"/>
      <c r="K38" s="184"/>
    </row>
    <row r="39" spans="2:11" customFormat="1" ht="15" customHeight="1" x14ac:dyDescent="0.2">
      <c r="B39" s="187"/>
      <c r="C39" s="188"/>
      <c r="D39" s="186"/>
      <c r="E39" s="189" t="s">
        <v>58</v>
      </c>
      <c r="F39" s="186"/>
      <c r="G39" s="320" t="s">
        <v>501</v>
      </c>
      <c r="H39" s="320"/>
      <c r="I39" s="320"/>
      <c r="J39" s="320"/>
      <c r="K39" s="184"/>
    </row>
    <row r="40" spans="2:11" customFormat="1" ht="15" customHeight="1" x14ac:dyDescent="0.2">
      <c r="B40" s="187"/>
      <c r="C40" s="188"/>
      <c r="D40" s="186"/>
      <c r="E40" s="189" t="s">
        <v>115</v>
      </c>
      <c r="F40" s="186"/>
      <c r="G40" s="320" t="s">
        <v>502</v>
      </c>
      <c r="H40" s="320"/>
      <c r="I40" s="320"/>
      <c r="J40" s="320"/>
      <c r="K40" s="184"/>
    </row>
    <row r="41" spans="2:11" customFormat="1" ht="15" customHeight="1" x14ac:dyDescent="0.2">
      <c r="B41" s="187"/>
      <c r="C41" s="188"/>
      <c r="D41" s="186"/>
      <c r="E41" s="189" t="s">
        <v>116</v>
      </c>
      <c r="F41" s="186"/>
      <c r="G41" s="320" t="s">
        <v>503</v>
      </c>
      <c r="H41" s="320"/>
      <c r="I41" s="320"/>
      <c r="J41" s="320"/>
      <c r="K41" s="184"/>
    </row>
    <row r="42" spans="2:11" customFormat="1" ht="15" customHeight="1" x14ac:dyDescent="0.2">
      <c r="B42" s="187"/>
      <c r="C42" s="188"/>
      <c r="D42" s="186"/>
      <c r="E42" s="189" t="s">
        <v>504</v>
      </c>
      <c r="F42" s="186"/>
      <c r="G42" s="320" t="s">
        <v>505</v>
      </c>
      <c r="H42" s="320"/>
      <c r="I42" s="320"/>
      <c r="J42" s="320"/>
      <c r="K42" s="184"/>
    </row>
    <row r="43" spans="2:11" customFormat="1" ht="15" customHeight="1" x14ac:dyDescent="0.2">
      <c r="B43" s="187"/>
      <c r="C43" s="188"/>
      <c r="D43" s="186"/>
      <c r="E43" s="189"/>
      <c r="F43" s="186"/>
      <c r="G43" s="320" t="s">
        <v>506</v>
      </c>
      <c r="H43" s="320"/>
      <c r="I43" s="320"/>
      <c r="J43" s="320"/>
      <c r="K43" s="184"/>
    </row>
    <row r="44" spans="2:11" customFormat="1" ht="15" customHeight="1" x14ac:dyDescent="0.2">
      <c r="B44" s="187"/>
      <c r="C44" s="188"/>
      <c r="D44" s="186"/>
      <c r="E44" s="189" t="s">
        <v>507</v>
      </c>
      <c r="F44" s="186"/>
      <c r="G44" s="320" t="s">
        <v>508</v>
      </c>
      <c r="H44" s="320"/>
      <c r="I44" s="320"/>
      <c r="J44" s="320"/>
      <c r="K44" s="184"/>
    </row>
    <row r="45" spans="2:11" customFormat="1" ht="15" customHeight="1" x14ac:dyDescent="0.2">
      <c r="B45" s="187"/>
      <c r="C45" s="188"/>
      <c r="D45" s="186"/>
      <c r="E45" s="189" t="s">
        <v>118</v>
      </c>
      <c r="F45" s="186"/>
      <c r="G45" s="320" t="s">
        <v>509</v>
      </c>
      <c r="H45" s="320"/>
      <c r="I45" s="320"/>
      <c r="J45" s="320"/>
      <c r="K45" s="184"/>
    </row>
    <row r="46" spans="2:11" customFormat="1" ht="12.75" customHeight="1" x14ac:dyDescent="0.2">
      <c r="B46" s="187"/>
      <c r="C46" s="188"/>
      <c r="D46" s="186"/>
      <c r="E46" s="186"/>
      <c r="F46" s="186"/>
      <c r="G46" s="186"/>
      <c r="H46" s="186"/>
      <c r="I46" s="186"/>
      <c r="J46" s="186"/>
      <c r="K46" s="184"/>
    </row>
    <row r="47" spans="2:11" customFormat="1" ht="15" customHeight="1" x14ac:dyDescent="0.2">
      <c r="B47" s="187"/>
      <c r="C47" s="188"/>
      <c r="D47" s="320" t="s">
        <v>510</v>
      </c>
      <c r="E47" s="320"/>
      <c r="F47" s="320"/>
      <c r="G47" s="320"/>
      <c r="H47" s="320"/>
      <c r="I47" s="320"/>
      <c r="J47" s="320"/>
      <c r="K47" s="184"/>
    </row>
    <row r="48" spans="2:11" customFormat="1" ht="15" customHeight="1" x14ac:dyDescent="0.2">
      <c r="B48" s="187"/>
      <c r="C48" s="188"/>
      <c r="D48" s="188"/>
      <c r="E48" s="320" t="s">
        <v>511</v>
      </c>
      <c r="F48" s="320"/>
      <c r="G48" s="320"/>
      <c r="H48" s="320"/>
      <c r="I48" s="320"/>
      <c r="J48" s="320"/>
      <c r="K48" s="184"/>
    </row>
    <row r="49" spans="2:11" customFormat="1" ht="15" customHeight="1" x14ac:dyDescent="0.2">
      <c r="B49" s="187"/>
      <c r="C49" s="188"/>
      <c r="D49" s="188"/>
      <c r="E49" s="320" t="s">
        <v>512</v>
      </c>
      <c r="F49" s="320"/>
      <c r="G49" s="320"/>
      <c r="H49" s="320"/>
      <c r="I49" s="320"/>
      <c r="J49" s="320"/>
      <c r="K49" s="184"/>
    </row>
    <row r="50" spans="2:11" customFormat="1" ht="15" customHeight="1" x14ac:dyDescent="0.2">
      <c r="B50" s="187"/>
      <c r="C50" s="188"/>
      <c r="D50" s="188"/>
      <c r="E50" s="320" t="s">
        <v>513</v>
      </c>
      <c r="F50" s="320"/>
      <c r="G50" s="320"/>
      <c r="H50" s="320"/>
      <c r="I50" s="320"/>
      <c r="J50" s="320"/>
      <c r="K50" s="184"/>
    </row>
    <row r="51" spans="2:11" customFormat="1" ht="15" customHeight="1" x14ac:dyDescent="0.2">
      <c r="B51" s="187"/>
      <c r="C51" s="188"/>
      <c r="D51" s="320" t="s">
        <v>514</v>
      </c>
      <c r="E51" s="320"/>
      <c r="F51" s="320"/>
      <c r="G51" s="320"/>
      <c r="H51" s="320"/>
      <c r="I51" s="320"/>
      <c r="J51" s="320"/>
      <c r="K51" s="184"/>
    </row>
    <row r="52" spans="2:11" customFormat="1" ht="25.5" customHeight="1" x14ac:dyDescent="0.3">
      <c r="B52" s="183"/>
      <c r="C52" s="321" t="s">
        <v>515</v>
      </c>
      <c r="D52" s="321"/>
      <c r="E52" s="321"/>
      <c r="F52" s="321"/>
      <c r="G52" s="321"/>
      <c r="H52" s="321"/>
      <c r="I52" s="321"/>
      <c r="J52" s="321"/>
      <c r="K52" s="184"/>
    </row>
    <row r="53" spans="2:11" customFormat="1" ht="5.25" customHeight="1" x14ac:dyDescent="0.2">
      <c r="B53" s="183"/>
      <c r="C53" s="185"/>
      <c r="D53" s="185"/>
      <c r="E53" s="185"/>
      <c r="F53" s="185"/>
      <c r="G53" s="185"/>
      <c r="H53" s="185"/>
      <c r="I53" s="185"/>
      <c r="J53" s="185"/>
      <c r="K53" s="184"/>
    </row>
    <row r="54" spans="2:11" customFormat="1" ht="15" customHeight="1" x14ac:dyDescent="0.2">
      <c r="B54" s="183"/>
      <c r="C54" s="320" t="s">
        <v>516</v>
      </c>
      <c r="D54" s="320"/>
      <c r="E54" s="320"/>
      <c r="F54" s="320"/>
      <c r="G54" s="320"/>
      <c r="H54" s="320"/>
      <c r="I54" s="320"/>
      <c r="J54" s="320"/>
      <c r="K54" s="184"/>
    </row>
    <row r="55" spans="2:11" customFormat="1" ht="15" customHeight="1" x14ac:dyDescent="0.2">
      <c r="B55" s="183"/>
      <c r="C55" s="320" t="s">
        <v>517</v>
      </c>
      <c r="D55" s="320"/>
      <c r="E55" s="320"/>
      <c r="F55" s="320"/>
      <c r="G55" s="320"/>
      <c r="H55" s="320"/>
      <c r="I55" s="320"/>
      <c r="J55" s="320"/>
      <c r="K55" s="184"/>
    </row>
    <row r="56" spans="2:11" customFormat="1" ht="12.75" customHeight="1" x14ac:dyDescent="0.2">
      <c r="B56" s="183"/>
      <c r="C56" s="186"/>
      <c r="D56" s="186"/>
      <c r="E56" s="186"/>
      <c r="F56" s="186"/>
      <c r="G56" s="186"/>
      <c r="H56" s="186"/>
      <c r="I56" s="186"/>
      <c r="J56" s="186"/>
      <c r="K56" s="184"/>
    </row>
    <row r="57" spans="2:11" customFormat="1" ht="15" customHeight="1" x14ac:dyDescent="0.2">
      <c r="B57" s="183"/>
      <c r="C57" s="320" t="s">
        <v>518</v>
      </c>
      <c r="D57" s="320"/>
      <c r="E57" s="320"/>
      <c r="F57" s="320"/>
      <c r="G57" s="320"/>
      <c r="H57" s="320"/>
      <c r="I57" s="320"/>
      <c r="J57" s="320"/>
      <c r="K57" s="184"/>
    </row>
    <row r="58" spans="2:11" customFormat="1" ht="15" customHeight="1" x14ac:dyDescent="0.2">
      <c r="B58" s="183"/>
      <c r="C58" s="188"/>
      <c r="D58" s="320" t="s">
        <v>519</v>
      </c>
      <c r="E58" s="320"/>
      <c r="F58" s="320"/>
      <c r="G58" s="320"/>
      <c r="H58" s="320"/>
      <c r="I58" s="320"/>
      <c r="J58" s="320"/>
      <c r="K58" s="184"/>
    </row>
    <row r="59" spans="2:11" customFormat="1" ht="15" customHeight="1" x14ac:dyDescent="0.2">
      <c r="B59" s="183"/>
      <c r="C59" s="188"/>
      <c r="D59" s="320" t="s">
        <v>520</v>
      </c>
      <c r="E59" s="320"/>
      <c r="F59" s="320"/>
      <c r="G59" s="320"/>
      <c r="H59" s="320"/>
      <c r="I59" s="320"/>
      <c r="J59" s="320"/>
      <c r="K59" s="184"/>
    </row>
    <row r="60" spans="2:11" customFormat="1" ht="15" customHeight="1" x14ac:dyDescent="0.2">
      <c r="B60" s="183"/>
      <c r="C60" s="188"/>
      <c r="D60" s="320" t="s">
        <v>521</v>
      </c>
      <c r="E60" s="320"/>
      <c r="F60" s="320"/>
      <c r="G60" s="320"/>
      <c r="H60" s="320"/>
      <c r="I60" s="320"/>
      <c r="J60" s="320"/>
      <c r="K60" s="184"/>
    </row>
    <row r="61" spans="2:11" customFormat="1" ht="15" customHeight="1" x14ac:dyDescent="0.2">
      <c r="B61" s="183"/>
      <c r="C61" s="188"/>
      <c r="D61" s="320" t="s">
        <v>522</v>
      </c>
      <c r="E61" s="320"/>
      <c r="F61" s="320"/>
      <c r="G61" s="320"/>
      <c r="H61" s="320"/>
      <c r="I61" s="320"/>
      <c r="J61" s="320"/>
      <c r="K61" s="184"/>
    </row>
    <row r="62" spans="2:11" customFormat="1" ht="15" customHeight="1" x14ac:dyDescent="0.2">
      <c r="B62" s="183"/>
      <c r="C62" s="188"/>
      <c r="D62" s="322" t="s">
        <v>523</v>
      </c>
      <c r="E62" s="322"/>
      <c r="F62" s="322"/>
      <c r="G62" s="322"/>
      <c r="H62" s="322"/>
      <c r="I62" s="322"/>
      <c r="J62" s="322"/>
      <c r="K62" s="184"/>
    </row>
    <row r="63" spans="2:11" customFormat="1" ht="15" customHeight="1" x14ac:dyDescent="0.2">
      <c r="B63" s="183"/>
      <c r="C63" s="188"/>
      <c r="D63" s="320" t="s">
        <v>524</v>
      </c>
      <c r="E63" s="320"/>
      <c r="F63" s="320"/>
      <c r="G63" s="320"/>
      <c r="H63" s="320"/>
      <c r="I63" s="320"/>
      <c r="J63" s="320"/>
      <c r="K63" s="184"/>
    </row>
    <row r="64" spans="2:11" customFormat="1" ht="12.75" customHeight="1" x14ac:dyDescent="0.2">
      <c r="B64" s="183"/>
      <c r="C64" s="188"/>
      <c r="D64" s="188"/>
      <c r="E64" s="191"/>
      <c r="F64" s="188"/>
      <c r="G64" s="188"/>
      <c r="H64" s="188"/>
      <c r="I64" s="188"/>
      <c r="J64" s="188"/>
      <c r="K64" s="184"/>
    </row>
    <row r="65" spans="2:11" customFormat="1" ht="15" customHeight="1" x14ac:dyDescent="0.2">
      <c r="B65" s="183"/>
      <c r="C65" s="188"/>
      <c r="D65" s="320" t="s">
        <v>525</v>
      </c>
      <c r="E65" s="320"/>
      <c r="F65" s="320"/>
      <c r="G65" s="320"/>
      <c r="H65" s="320"/>
      <c r="I65" s="320"/>
      <c r="J65" s="320"/>
      <c r="K65" s="184"/>
    </row>
    <row r="66" spans="2:11" customFormat="1" ht="15" customHeight="1" x14ac:dyDescent="0.2">
      <c r="B66" s="183"/>
      <c r="C66" s="188"/>
      <c r="D66" s="322" t="s">
        <v>526</v>
      </c>
      <c r="E66" s="322"/>
      <c r="F66" s="322"/>
      <c r="G66" s="322"/>
      <c r="H66" s="322"/>
      <c r="I66" s="322"/>
      <c r="J66" s="322"/>
      <c r="K66" s="184"/>
    </row>
    <row r="67" spans="2:11" customFormat="1" ht="15" customHeight="1" x14ac:dyDescent="0.2">
      <c r="B67" s="183"/>
      <c r="C67" s="188"/>
      <c r="D67" s="320" t="s">
        <v>527</v>
      </c>
      <c r="E67" s="320"/>
      <c r="F67" s="320"/>
      <c r="G67" s="320"/>
      <c r="H67" s="320"/>
      <c r="I67" s="320"/>
      <c r="J67" s="320"/>
      <c r="K67" s="184"/>
    </row>
    <row r="68" spans="2:11" customFormat="1" ht="15" customHeight="1" x14ac:dyDescent="0.2">
      <c r="B68" s="183"/>
      <c r="C68" s="188"/>
      <c r="D68" s="320" t="s">
        <v>528</v>
      </c>
      <c r="E68" s="320"/>
      <c r="F68" s="320"/>
      <c r="G68" s="320"/>
      <c r="H68" s="320"/>
      <c r="I68" s="320"/>
      <c r="J68" s="320"/>
      <c r="K68" s="184"/>
    </row>
    <row r="69" spans="2:11" customFormat="1" ht="15" customHeight="1" x14ac:dyDescent="0.2">
      <c r="B69" s="183"/>
      <c r="C69" s="188"/>
      <c r="D69" s="320" t="s">
        <v>529</v>
      </c>
      <c r="E69" s="320"/>
      <c r="F69" s="320"/>
      <c r="G69" s="320"/>
      <c r="H69" s="320"/>
      <c r="I69" s="320"/>
      <c r="J69" s="320"/>
      <c r="K69" s="184"/>
    </row>
    <row r="70" spans="2:11" customFormat="1" ht="15" customHeight="1" x14ac:dyDescent="0.2">
      <c r="B70" s="183"/>
      <c r="C70" s="188"/>
      <c r="D70" s="320" t="s">
        <v>530</v>
      </c>
      <c r="E70" s="320"/>
      <c r="F70" s="320"/>
      <c r="G70" s="320"/>
      <c r="H70" s="320"/>
      <c r="I70" s="320"/>
      <c r="J70" s="320"/>
      <c r="K70" s="184"/>
    </row>
    <row r="71" spans="2:11" customFormat="1" ht="12.75" customHeight="1" x14ac:dyDescent="0.2">
      <c r="B71" s="192"/>
      <c r="C71" s="193"/>
      <c r="D71" s="193"/>
      <c r="E71" s="193"/>
      <c r="F71" s="193"/>
      <c r="G71" s="193"/>
      <c r="H71" s="193"/>
      <c r="I71" s="193"/>
      <c r="J71" s="193"/>
      <c r="K71" s="194"/>
    </row>
    <row r="72" spans="2:11" customFormat="1" ht="18.75" customHeight="1" x14ac:dyDescent="0.2">
      <c r="B72" s="195"/>
      <c r="C72" s="195"/>
      <c r="D72" s="195"/>
      <c r="E72" s="195"/>
      <c r="F72" s="195"/>
      <c r="G72" s="195"/>
      <c r="H72" s="195"/>
      <c r="I72" s="195"/>
      <c r="J72" s="195"/>
      <c r="K72" s="196"/>
    </row>
    <row r="73" spans="2:11" customFormat="1" ht="18.75" customHeight="1" x14ac:dyDescent="0.2">
      <c r="B73" s="196"/>
      <c r="C73" s="196"/>
      <c r="D73" s="196"/>
      <c r="E73" s="196"/>
      <c r="F73" s="196"/>
      <c r="G73" s="196"/>
      <c r="H73" s="196"/>
      <c r="I73" s="196"/>
      <c r="J73" s="196"/>
      <c r="K73" s="196"/>
    </row>
    <row r="74" spans="2:11" customFormat="1" ht="7.5" customHeight="1" x14ac:dyDescent="0.2">
      <c r="B74" s="197"/>
      <c r="C74" s="198"/>
      <c r="D74" s="198"/>
      <c r="E74" s="198"/>
      <c r="F74" s="198"/>
      <c r="G74" s="198"/>
      <c r="H74" s="198"/>
      <c r="I74" s="198"/>
      <c r="J74" s="198"/>
      <c r="K74" s="199"/>
    </row>
    <row r="75" spans="2:11" customFormat="1" ht="45" customHeight="1" x14ac:dyDescent="0.2">
      <c r="B75" s="200"/>
      <c r="C75" s="315" t="s">
        <v>531</v>
      </c>
      <c r="D75" s="315"/>
      <c r="E75" s="315"/>
      <c r="F75" s="315"/>
      <c r="G75" s="315"/>
      <c r="H75" s="315"/>
      <c r="I75" s="315"/>
      <c r="J75" s="315"/>
      <c r="K75" s="201"/>
    </row>
    <row r="76" spans="2:11" customFormat="1" ht="17.25" customHeight="1" x14ac:dyDescent="0.2">
      <c r="B76" s="200"/>
      <c r="C76" s="202" t="s">
        <v>532</v>
      </c>
      <c r="D76" s="202"/>
      <c r="E76" s="202"/>
      <c r="F76" s="202" t="s">
        <v>533</v>
      </c>
      <c r="G76" s="203"/>
      <c r="H76" s="202" t="s">
        <v>58</v>
      </c>
      <c r="I76" s="202" t="s">
        <v>61</v>
      </c>
      <c r="J76" s="202" t="s">
        <v>534</v>
      </c>
      <c r="K76" s="201"/>
    </row>
    <row r="77" spans="2:11" customFormat="1" ht="17.25" customHeight="1" x14ac:dyDescent="0.2">
      <c r="B77" s="200"/>
      <c r="C77" s="204" t="s">
        <v>535</v>
      </c>
      <c r="D77" s="204"/>
      <c r="E77" s="204"/>
      <c r="F77" s="205" t="s">
        <v>536</v>
      </c>
      <c r="G77" s="206"/>
      <c r="H77" s="204"/>
      <c r="I77" s="204"/>
      <c r="J77" s="204" t="s">
        <v>537</v>
      </c>
      <c r="K77" s="201"/>
    </row>
    <row r="78" spans="2:11" customFormat="1" ht="5.25" customHeight="1" x14ac:dyDescent="0.2">
      <c r="B78" s="200"/>
      <c r="C78" s="207"/>
      <c r="D78" s="207"/>
      <c r="E78" s="207"/>
      <c r="F78" s="207"/>
      <c r="G78" s="208"/>
      <c r="H78" s="207"/>
      <c r="I78" s="207"/>
      <c r="J78" s="207"/>
      <c r="K78" s="201"/>
    </row>
    <row r="79" spans="2:11" customFormat="1" ht="15" customHeight="1" x14ac:dyDescent="0.2">
      <c r="B79" s="200"/>
      <c r="C79" s="189" t="s">
        <v>57</v>
      </c>
      <c r="D79" s="209"/>
      <c r="E79" s="209"/>
      <c r="F79" s="210" t="s">
        <v>538</v>
      </c>
      <c r="G79" s="211"/>
      <c r="H79" s="189" t="s">
        <v>539</v>
      </c>
      <c r="I79" s="189" t="s">
        <v>540</v>
      </c>
      <c r="J79" s="189">
        <v>20</v>
      </c>
      <c r="K79" s="201"/>
    </row>
    <row r="80" spans="2:11" customFormat="1" ht="15" customHeight="1" x14ac:dyDescent="0.2">
      <c r="B80" s="200"/>
      <c r="C80" s="189" t="s">
        <v>541</v>
      </c>
      <c r="D80" s="189"/>
      <c r="E80" s="189"/>
      <c r="F80" s="210" t="s">
        <v>538</v>
      </c>
      <c r="G80" s="211"/>
      <c r="H80" s="189" t="s">
        <v>542</v>
      </c>
      <c r="I80" s="189" t="s">
        <v>540</v>
      </c>
      <c r="J80" s="189">
        <v>120</v>
      </c>
      <c r="K80" s="201"/>
    </row>
    <row r="81" spans="2:11" customFormat="1" ht="15" customHeight="1" x14ac:dyDescent="0.2">
      <c r="B81" s="212"/>
      <c r="C81" s="189" t="s">
        <v>543</v>
      </c>
      <c r="D81" s="189"/>
      <c r="E81" s="189"/>
      <c r="F81" s="210" t="s">
        <v>544</v>
      </c>
      <c r="G81" s="211"/>
      <c r="H81" s="189" t="s">
        <v>545</v>
      </c>
      <c r="I81" s="189" t="s">
        <v>540</v>
      </c>
      <c r="J81" s="189">
        <v>50</v>
      </c>
      <c r="K81" s="201"/>
    </row>
    <row r="82" spans="2:11" customFormat="1" ht="15" customHeight="1" x14ac:dyDescent="0.2">
      <c r="B82" s="212"/>
      <c r="C82" s="189" t="s">
        <v>546</v>
      </c>
      <c r="D82" s="189"/>
      <c r="E82" s="189"/>
      <c r="F82" s="210" t="s">
        <v>538</v>
      </c>
      <c r="G82" s="211"/>
      <c r="H82" s="189" t="s">
        <v>547</v>
      </c>
      <c r="I82" s="189" t="s">
        <v>548</v>
      </c>
      <c r="J82" s="189"/>
      <c r="K82" s="201"/>
    </row>
    <row r="83" spans="2:11" customFormat="1" ht="15" customHeight="1" x14ac:dyDescent="0.2">
      <c r="B83" s="212"/>
      <c r="C83" s="189" t="s">
        <v>549</v>
      </c>
      <c r="D83" s="189"/>
      <c r="E83" s="189"/>
      <c r="F83" s="210" t="s">
        <v>544</v>
      </c>
      <c r="G83" s="189"/>
      <c r="H83" s="189" t="s">
        <v>550</v>
      </c>
      <c r="I83" s="189" t="s">
        <v>540</v>
      </c>
      <c r="J83" s="189">
        <v>15</v>
      </c>
      <c r="K83" s="201"/>
    </row>
    <row r="84" spans="2:11" customFormat="1" ht="15" customHeight="1" x14ac:dyDescent="0.2">
      <c r="B84" s="212"/>
      <c r="C84" s="189" t="s">
        <v>551</v>
      </c>
      <c r="D84" s="189"/>
      <c r="E84" s="189"/>
      <c r="F84" s="210" t="s">
        <v>544</v>
      </c>
      <c r="G84" s="189"/>
      <c r="H84" s="189" t="s">
        <v>552</v>
      </c>
      <c r="I84" s="189" t="s">
        <v>540</v>
      </c>
      <c r="J84" s="189">
        <v>15</v>
      </c>
      <c r="K84" s="201"/>
    </row>
    <row r="85" spans="2:11" customFormat="1" ht="15" customHeight="1" x14ac:dyDescent="0.2">
      <c r="B85" s="212"/>
      <c r="C85" s="189" t="s">
        <v>553</v>
      </c>
      <c r="D85" s="189"/>
      <c r="E85" s="189"/>
      <c r="F85" s="210" t="s">
        <v>544</v>
      </c>
      <c r="G85" s="189"/>
      <c r="H85" s="189" t="s">
        <v>554</v>
      </c>
      <c r="I85" s="189" t="s">
        <v>540</v>
      </c>
      <c r="J85" s="189">
        <v>20</v>
      </c>
      <c r="K85" s="201"/>
    </row>
    <row r="86" spans="2:11" customFormat="1" ht="15" customHeight="1" x14ac:dyDescent="0.2">
      <c r="B86" s="212"/>
      <c r="C86" s="189" t="s">
        <v>555</v>
      </c>
      <c r="D86" s="189"/>
      <c r="E86" s="189"/>
      <c r="F86" s="210" t="s">
        <v>544</v>
      </c>
      <c r="G86" s="189"/>
      <c r="H86" s="189" t="s">
        <v>556</v>
      </c>
      <c r="I86" s="189" t="s">
        <v>540</v>
      </c>
      <c r="J86" s="189">
        <v>20</v>
      </c>
      <c r="K86" s="201"/>
    </row>
    <row r="87" spans="2:11" customFormat="1" ht="15" customHeight="1" x14ac:dyDescent="0.2">
      <c r="B87" s="212"/>
      <c r="C87" s="189" t="s">
        <v>557</v>
      </c>
      <c r="D87" s="189"/>
      <c r="E87" s="189"/>
      <c r="F87" s="210" t="s">
        <v>544</v>
      </c>
      <c r="G87" s="211"/>
      <c r="H87" s="189" t="s">
        <v>558</v>
      </c>
      <c r="I87" s="189" t="s">
        <v>540</v>
      </c>
      <c r="J87" s="189">
        <v>50</v>
      </c>
      <c r="K87" s="201"/>
    </row>
    <row r="88" spans="2:11" customFormat="1" ht="15" customHeight="1" x14ac:dyDescent="0.2">
      <c r="B88" s="212"/>
      <c r="C88" s="189" t="s">
        <v>559</v>
      </c>
      <c r="D88" s="189"/>
      <c r="E88" s="189"/>
      <c r="F88" s="210" t="s">
        <v>544</v>
      </c>
      <c r="G88" s="211"/>
      <c r="H88" s="189" t="s">
        <v>560</v>
      </c>
      <c r="I88" s="189" t="s">
        <v>540</v>
      </c>
      <c r="J88" s="189">
        <v>20</v>
      </c>
      <c r="K88" s="201"/>
    </row>
    <row r="89" spans="2:11" customFormat="1" ht="15" customHeight="1" x14ac:dyDescent="0.2">
      <c r="B89" s="212"/>
      <c r="C89" s="189" t="s">
        <v>561</v>
      </c>
      <c r="D89" s="189"/>
      <c r="E89" s="189"/>
      <c r="F89" s="210" t="s">
        <v>544</v>
      </c>
      <c r="G89" s="211"/>
      <c r="H89" s="189" t="s">
        <v>562</v>
      </c>
      <c r="I89" s="189" t="s">
        <v>540</v>
      </c>
      <c r="J89" s="189">
        <v>20</v>
      </c>
      <c r="K89" s="201"/>
    </row>
    <row r="90" spans="2:11" customFormat="1" ht="15" customHeight="1" x14ac:dyDescent="0.2">
      <c r="B90" s="212"/>
      <c r="C90" s="189" t="s">
        <v>563</v>
      </c>
      <c r="D90" s="189"/>
      <c r="E90" s="189"/>
      <c r="F90" s="210" t="s">
        <v>544</v>
      </c>
      <c r="G90" s="211"/>
      <c r="H90" s="189" t="s">
        <v>564</v>
      </c>
      <c r="I90" s="189" t="s">
        <v>540</v>
      </c>
      <c r="J90" s="189">
        <v>50</v>
      </c>
      <c r="K90" s="201"/>
    </row>
    <row r="91" spans="2:11" customFormat="1" ht="15" customHeight="1" x14ac:dyDescent="0.2">
      <c r="B91" s="212"/>
      <c r="C91" s="189" t="s">
        <v>565</v>
      </c>
      <c r="D91" s="189"/>
      <c r="E91" s="189"/>
      <c r="F91" s="210" t="s">
        <v>544</v>
      </c>
      <c r="G91" s="211"/>
      <c r="H91" s="189" t="s">
        <v>565</v>
      </c>
      <c r="I91" s="189" t="s">
        <v>540</v>
      </c>
      <c r="J91" s="189">
        <v>50</v>
      </c>
      <c r="K91" s="201"/>
    </row>
    <row r="92" spans="2:11" customFormat="1" ht="15" customHeight="1" x14ac:dyDescent="0.2">
      <c r="B92" s="212"/>
      <c r="C92" s="189" t="s">
        <v>566</v>
      </c>
      <c r="D92" s="189"/>
      <c r="E92" s="189"/>
      <c r="F92" s="210" t="s">
        <v>544</v>
      </c>
      <c r="G92" s="211"/>
      <c r="H92" s="189" t="s">
        <v>567</v>
      </c>
      <c r="I92" s="189" t="s">
        <v>540</v>
      </c>
      <c r="J92" s="189">
        <v>255</v>
      </c>
      <c r="K92" s="201"/>
    </row>
    <row r="93" spans="2:11" customFormat="1" ht="15" customHeight="1" x14ac:dyDescent="0.2">
      <c r="B93" s="212"/>
      <c r="C93" s="189" t="s">
        <v>568</v>
      </c>
      <c r="D93" s="189"/>
      <c r="E93" s="189"/>
      <c r="F93" s="210" t="s">
        <v>538</v>
      </c>
      <c r="G93" s="211"/>
      <c r="H93" s="189" t="s">
        <v>569</v>
      </c>
      <c r="I93" s="189" t="s">
        <v>570</v>
      </c>
      <c r="J93" s="189"/>
      <c r="K93" s="201"/>
    </row>
    <row r="94" spans="2:11" customFormat="1" ht="15" customHeight="1" x14ac:dyDescent="0.2">
      <c r="B94" s="212"/>
      <c r="C94" s="189" t="s">
        <v>571</v>
      </c>
      <c r="D94" s="189"/>
      <c r="E94" s="189"/>
      <c r="F94" s="210" t="s">
        <v>538</v>
      </c>
      <c r="G94" s="211"/>
      <c r="H94" s="189" t="s">
        <v>572</v>
      </c>
      <c r="I94" s="189" t="s">
        <v>573</v>
      </c>
      <c r="J94" s="189"/>
      <c r="K94" s="201"/>
    </row>
    <row r="95" spans="2:11" customFormat="1" ht="15" customHeight="1" x14ac:dyDescent="0.2">
      <c r="B95" s="212"/>
      <c r="C95" s="189" t="s">
        <v>574</v>
      </c>
      <c r="D95" s="189"/>
      <c r="E95" s="189"/>
      <c r="F95" s="210" t="s">
        <v>538</v>
      </c>
      <c r="G95" s="211"/>
      <c r="H95" s="189" t="s">
        <v>574</v>
      </c>
      <c r="I95" s="189" t="s">
        <v>573</v>
      </c>
      <c r="J95" s="189"/>
      <c r="K95" s="201"/>
    </row>
    <row r="96" spans="2:11" customFormat="1" ht="15" customHeight="1" x14ac:dyDescent="0.2">
      <c r="B96" s="212"/>
      <c r="C96" s="189" t="s">
        <v>42</v>
      </c>
      <c r="D96" s="189"/>
      <c r="E96" s="189"/>
      <c r="F96" s="210" t="s">
        <v>538</v>
      </c>
      <c r="G96" s="211"/>
      <c r="H96" s="189" t="s">
        <v>575</v>
      </c>
      <c r="I96" s="189" t="s">
        <v>573</v>
      </c>
      <c r="J96" s="189"/>
      <c r="K96" s="201"/>
    </row>
    <row r="97" spans="2:11" customFormat="1" ht="15" customHeight="1" x14ac:dyDescent="0.2">
      <c r="B97" s="212"/>
      <c r="C97" s="189" t="s">
        <v>52</v>
      </c>
      <c r="D97" s="189"/>
      <c r="E97" s="189"/>
      <c r="F97" s="210" t="s">
        <v>538</v>
      </c>
      <c r="G97" s="211"/>
      <c r="H97" s="189" t="s">
        <v>576</v>
      </c>
      <c r="I97" s="189" t="s">
        <v>573</v>
      </c>
      <c r="J97" s="189"/>
      <c r="K97" s="201"/>
    </row>
    <row r="98" spans="2:11" customFormat="1" ht="15" customHeight="1" x14ac:dyDescent="0.2">
      <c r="B98" s="213"/>
      <c r="C98" s="214"/>
      <c r="D98" s="214"/>
      <c r="E98" s="214"/>
      <c r="F98" s="214"/>
      <c r="G98" s="214"/>
      <c r="H98" s="214"/>
      <c r="I98" s="214"/>
      <c r="J98" s="214"/>
      <c r="K98" s="215"/>
    </row>
    <row r="99" spans="2:11" customFormat="1" ht="18.75" customHeight="1" x14ac:dyDescent="0.2">
      <c r="B99" s="216"/>
      <c r="C99" s="217"/>
      <c r="D99" s="217"/>
      <c r="E99" s="217"/>
      <c r="F99" s="217"/>
      <c r="G99" s="217"/>
      <c r="H99" s="217"/>
      <c r="I99" s="217"/>
      <c r="J99" s="217"/>
      <c r="K99" s="216"/>
    </row>
    <row r="100" spans="2:11" customFormat="1" ht="18.75" customHeight="1" x14ac:dyDescent="0.2">
      <c r="B100" s="196"/>
      <c r="C100" s="196"/>
      <c r="D100" s="196"/>
      <c r="E100" s="196"/>
      <c r="F100" s="196"/>
      <c r="G100" s="196"/>
      <c r="H100" s="196"/>
      <c r="I100" s="196"/>
      <c r="J100" s="196"/>
      <c r="K100" s="196"/>
    </row>
    <row r="101" spans="2:11" customFormat="1" ht="7.5" customHeight="1" x14ac:dyDescent="0.2">
      <c r="B101" s="197"/>
      <c r="C101" s="198"/>
      <c r="D101" s="198"/>
      <c r="E101" s="198"/>
      <c r="F101" s="198"/>
      <c r="G101" s="198"/>
      <c r="H101" s="198"/>
      <c r="I101" s="198"/>
      <c r="J101" s="198"/>
      <c r="K101" s="199"/>
    </row>
    <row r="102" spans="2:11" customFormat="1" ht="45" customHeight="1" x14ac:dyDescent="0.2">
      <c r="B102" s="200"/>
      <c r="C102" s="315" t="s">
        <v>577</v>
      </c>
      <c r="D102" s="315"/>
      <c r="E102" s="315"/>
      <c r="F102" s="315"/>
      <c r="G102" s="315"/>
      <c r="H102" s="315"/>
      <c r="I102" s="315"/>
      <c r="J102" s="315"/>
      <c r="K102" s="201"/>
    </row>
    <row r="103" spans="2:11" customFormat="1" ht="17.25" customHeight="1" x14ac:dyDescent="0.2">
      <c r="B103" s="200"/>
      <c r="C103" s="202" t="s">
        <v>532</v>
      </c>
      <c r="D103" s="202"/>
      <c r="E103" s="202"/>
      <c r="F103" s="202" t="s">
        <v>533</v>
      </c>
      <c r="G103" s="203"/>
      <c r="H103" s="202" t="s">
        <v>58</v>
      </c>
      <c r="I103" s="202" t="s">
        <v>61</v>
      </c>
      <c r="J103" s="202" t="s">
        <v>534</v>
      </c>
      <c r="K103" s="201"/>
    </row>
    <row r="104" spans="2:11" customFormat="1" ht="17.25" customHeight="1" x14ac:dyDescent="0.2">
      <c r="B104" s="200"/>
      <c r="C104" s="204" t="s">
        <v>535</v>
      </c>
      <c r="D104" s="204"/>
      <c r="E104" s="204"/>
      <c r="F104" s="205" t="s">
        <v>536</v>
      </c>
      <c r="G104" s="206"/>
      <c r="H104" s="204"/>
      <c r="I104" s="204"/>
      <c r="J104" s="204" t="s">
        <v>537</v>
      </c>
      <c r="K104" s="201"/>
    </row>
    <row r="105" spans="2:11" customFormat="1" ht="5.25" customHeight="1" x14ac:dyDescent="0.2">
      <c r="B105" s="200"/>
      <c r="C105" s="202"/>
      <c r="D105" s="202"/>
      <c r="E105" s="202"/>
      <c r="F105" s="202"/>
      <c r="G105" s="218"/>
      <c r="H105" s="202"/>
      <c r="I105" s="202"/>
      <c r="J105" s="202"/>
      <c r="K105" s="201"/>
    </row>
    <row r="106" spans="2:11" customFormat="1" ht="15" customHeight="1" x14ac:dyDescent="0.2">
      <c r="B106" s="200"/>
      <c r="C106" s="189" t="s">
        <v>57</v>
      </c>
      <c r="D106" s="209"/>
      <c r="E106" s="209"/>
      <c r="F106" s="210" t="s">
        <v>538</v>
      </c>
      <c r="G106" s="189"/>
      <c r="H106" s="189" t="s">
        <v>578</v>
      </c>
      <c r="I106" s="189" t="s">
        <v>540</v>
      </c>
      <c r="J106" s="189">
        <v>20</v>
      </c>
      <c r="K106" s="201"/>
    </row>
    <row r="107" spans="2:11" customFormat="1" ht="15" customHeight="1" x14ac:dyDescent="0.2">
      <c r="B107" s="200"/>
      <c r="C107" s="189" t="s">
        <v>541</v>
      </c>
      <c r="D107" s="189"/>
      <c r="E107" s="189"/>
      <c r="F107" s="210" t="s">
        <v>538</v>
      </c>
      <c r="G107" s="189"/>
      <c r="H107" s="189" t="s">
        <v>578</v>
      </c>
      <c r="I107" s="189" t="s">
        <v>540</v>
      </c>
      <c r="J107" s="189">
        <v>120</v>
      </c>
      <c r="K107" s="201"/>
    </row>
    <row r="108" spans="2:11" customFormat="1" ht="15" customHeight="1" x14ac:dyDescent="0.2">
      <c r="B108" s="212"/>
      <c r="C108" s="189" t="s">
        <v>543</v>
      </c>
      <c r="D108" s="189"/>
      <c r="E108" s="189"/>
      <c r="F108" s="210" t="s">
        <v>544</v>
      </c>
      <c r="G108" s="189"/>
      <c r="H108" s="189" t="s">
        <v>578</v>
      </c>
      <c r="I108" s="189" t="s">
        <v>540</v>
      </c>
      <c r="J108" s="189">
        <v>50</v>
      </c>
      <c r="K108" s="201"/>
    </row>
    <row r="109" spans="2:11" customFormat="1" ht="15" customHeight="1" x14ac:dyDescent="0.2">
      <c r="B109" s="212"/>
      <c r="C109" s="189" t="s">
        <v>546</v>
      </c>
      <c r="D109" s="189"/>
      <c r="E109" s="189"/>
      <c r="F109" s="210" t="s">
        <v>538</v>
      </c>
      <c r="G109" s="189"/>
      <c r="H109" s="189" t="s">
        <v>578</v>
      </c>
      <c r="I109" s="189" t="s">
        <v>548</v>
      </c>
      <c r="J109" s="189"/>
      <c r="K109" s="201"/>
    </row>
    <row r="110" spans="2:11" customFormat="1" ht="15" customHeight="1" x14ac:dyDescent="0.2">
      <c r="B110" s="212"/>
      <c r="C110" s="189" t="s">
        <v>557</v>
      </c>
      <c r="D110" s="189"/>
      <c r="E110" s="189"/>
      <c r="F110" s="210" t="s">
        <v>544</v>
      </c>
      <c r="G110" s="189"/>
      <c r="H110" s="189" t="s">
        <v>578</v>
      </c>
      <c r="I110" s="189" t="s">
        <v>540</v>
      </c>
      <c r="J110" s="189">
        <v>50</v>
      </c>
      <c r="K110" s="201"/>
    </row>
    <row r="111" spans="2:11" customFormat="1" ht="15" customHeight="1" x14ac:dyDescent="0.2">
      <c r="B111" s="212"/>
      <c r="C111" s="189" t="s">
        <v>565</v>
      </c>
      <c r="D111" s="189"/>
      <c r="E111" s="189"/>
      <c r="F111" s="210" t="s">
        <v>544</v>
      </c>
      <c r="G111" s="189"/>
      <c r="H111" s="189" t="s">
        <v>578</v>
      </c>
      <c r="I111" s="189" t="s">
        <v>540</v>
      </c>
      <c r="J111" s="189">
        <v>50</v>
      </c>
      <c r="K111" s="201"/>
    </row>
    <row r="112" spans="2:11" customFormat="1" ht="15" customHeight="1" x14ac:dyDescent="0.2">
      <c r="B112" s="212"/>
      <c r="C112" s="189" t="s">
        <v>563</v>
      </c>
      <c r="D112" s="189"/>
      <c r="E112" s="189"/>
      <c r="F112" s="210" t="s">
        <v>544</v>
      </c>
      <c r="G112" s="189"/>
      <c r="H112" s="189" t="s">
        <v>578</v>
      </c>
      <c r="I112" s="189" t="s">
        <v>540</v>
      </c>
      <c r="J112" s="189">
        <v>50</v>
      </c>
      <c r="K112" s="201"/>
    </row>
    <row r="113" spans="2:11" customFormat="1" ht="15" customHeight="1" x14ac:dyDescent="0.2">
      <c r="B113" s="212"/>
      <c r="C113" s="189" t="s">
        <v>57</v>
      </c>
      <c r="D113" s="189"/>
      <c r="E113" s="189"/>
      <c r="F113" s="210" t="s">
        <v>538</v>
      </c>
      <c r="G113" s="189"/>
      <c r="H113" s="189" t="s">
        <v>579</v>
      </c>
      <c r="I113" s="189" t="s">
        <v>540</v>
      </c>
      <c r="J113" s="189">
        <v>20</v>
      </c>
      <c r="K113" s="201"/>
    </row>
    <row r="114" spans="2:11" customFormat="1" ht="15" customHeight="1" x14ac:dyDescent="0.2">
      <c r="B114" s="212"/>
      <c r="C114" s="189" t="s">
        <v>580</v>
      </c>
      <c r="D114" s="189"/>
      <c r="E114" s="189"/>
      <c r="F114" s="210" t="s">
        <v>538</v>
      </c>
      <c r="G114" s="189"/>
      <c r="H114" s="189" t="s">
        <v>581</v>
      </c>
      <c r="I114" s="189" t="s">
        <v>540</v>
      </c>
      <c r="J114" s="189">
        <v>120</v>
      </c>
      <c r="K114" s="201"/>
    </row>
    <row r="115" spans="2:11" customFormat="1" ht="15" customHeight="1" x14ac:dyDescent="0.2">
      <c r="B115" s="212"/>
      <c r="C115" s="189" t="s">
        <v>42</v>
      </c>
      <c r="D115" s="189"/>
      <c r="E115" s="189"/>
      <c r="F115" s="210" t="s">
        <v>538</v>
      </c>
      <c r="G115" s="189"/>
      <c r="H115" s="189" t="s">
        <v>582</v>
      </c>
      <c r="I115" s="189" t="s">
        <v>573</v>
      </c>
      <c r="J115" s="189"/>
      <c r="K115" s="201"/>
    </row>
    <row r="116" spans="2:11" customFormat="1" ht="15" customHeight="1" x14ac:dyDescent="0.2">
      <c r="B116" s="212"/>
      <c r="C116" s="189" t="s">
        <v>52</v>
      </c>
      <c r="D116" s="189"/>
      <c r="E116" s="189"/>
      <c r="F116" s="210" t="s">
        <v>538</v>
      </c>
      <c r="G116" s="189"/>
      <c r="H116" s="189" t="s">
        <v>583</v>
      </c>
      <c r="I116" s="189" t="s">
        <v>573</v>
      </c>
      <c r="J116" s="189"/>
      <c r="K116" s="201"/>
    </row>
    <row r="117" spans="2:11" customFormat="1" ht="15" customHeight="1" x14ac:dyDescent="0.2">
      <c r="B117" s="212"/>
      <c r="C117" s="189" t="s">
        <v>61</v>
      </c>
      <c r="D117" s="189"/>
      <c r="E117" s="189"/>
      <c r="F117" s="210" t="s">
        <v>538</v>
      </c>
      <c r="G117" s="189"/>
      <c r="H117" s="189" t="s">
        <v>584</v>
      </c>
      <c r="I117" s="189" t="s">
        <v>585</v>
      </c>
      <c r="J117" s="189"/>
      <c r="K117" s="201"/>
    </row>
    <row r="118" spans="2:11" customFormat="1" ht="15" customHeight="1" x14ac:dyDescent="0.2">
      <c r="B118" s="213"/>
      <c r="C118" s="219"/>
      <c r="D118" s="219"/>
      <c r="E118" s="219"/>
      <c r="F118" s="219"/>
      <c r="G118" s="219"/>
      <c r="H118" s="219"/>
      <c r="I118" s="219"/>
      <c r="J118" s="219"/>
      <c r="K118" s="215"/>
    </row>
    <row r="119" spans="2:11" customFormat="1" ht="18.75" customHeight="1" x14ac:dyDescent="0.2">
      <c r="B119" s="220"/>
      <c r="C119" s="221"/>
      <c r="D119" s="221"/>
      <c r="E119" s="221"/>
      <c r="F119" s="222"/>
      <c r="G119" s="221"/>
      <c r="H119" s="221"/>
      <c r="I119" s="221"/>
      <c r="J119" s="221"/>
      <c r="K119" s="220"/>
    </row>
    <row r="120" spans="2:11" customFormat="1" ht="18.75" customHeight="1" x14ac:dyDescent="0.2">
      <c r="B120" s="196"/>
      <c r="C120" s="196"/>
      <c r="D120" s="196"/>
      <c r="E120" s="196"/>
      <c r="F120" s="196"/>
      <c r="G120" s="196"/>
      <c r="H120" s="196"/>
      <c r="I120" s="196"/>
      <c r="J120" s="196"/>
      <c r="K120" s="196"/>
    </row>
    <row r="121" spans="2:11" customFormat="1" ht="7.5" customHeight="1" x14ac:dyDescent="0.2">
      <c r="B121" s="223"/>
      <c r="C121" s="224"/>
      <c r="D121" s="224"/>
      <c r="E121" s="224"/>
      <c r="F121" s="224"/>
      <c r="G121" s="224"/>
      <c r="H121" s="224"/>
      <c r="I121" s="224"/>
      <c r="J121" s="224"/>
      <c r="K121" s="225"/>
    </row>
    <row r="122" spans="2:11" customFormat="1" ht="45" customHeight="1" x14ac:dyDescent="0.2">
      <c r="B122" s="226"/>
      <c r="C122" s="316" t="s">
        <v>586</v>
      </c>
      <c r="D122" s="316"/>
      <c r="E122" s="316"/>
      <c r="F122" s="316"/>
      <c r="G122" s="316"/>
      <c r="H122" s="316"/>
      <c r="I122" s="316"/>
      <c r="J122" s="316"/>
      <c r="K122" s="227"/>
    </row>
    <row r="123" spans="2:11" customFormat="1" ht="17.25" customHeight="1" x14ac:dyDescent="0.2">
      <c r="B123" s="228"/>
      <c r="C123" s="202" t="s">
        <v>532</v>
      </c>
      <c r="D123" s="202"/>
      <c r="E123" s="202"/>
      <c r="F123" s="202" t="s">
        <v>533</v>
      </c>
      <c r="G123" s="203"/>
      <c r="H123" s="202" t="s">
        <v>58</v>
      </c>
      <c r="I123" s="202" t="s">
        <v>61</v>
      </c>
      <c r="J123" s="202" t="s">
        <v>534</v>
      </c>
      <c r="K123" s="229"/>
    </row>
    <row r="124" spans="2:11" customFormat="1" ht="17.25" customHeight="1" x14ac:dyDescent="0.2">
      <c r="B124" s="228"/>
      <c r="C124" s="204" t="s">
        <v>535</v>
      </c>
      <c r="D124" s="204"/>
      <c r="E124" s="204"/>
      <c r="F124" s="205" t="s">
        <v>536</v>
      </c>
      <c r="G124" s="206"/>
      <c r="H124" s="204"/>
      <c r="I124" s="204"/>
      <c r="J124" s="204" t="s">
        <v>537</v>
      </c>
      <c r="K124" s="229"/>
    </row>
    <row r="125" spans="2:11" customFormat="1" ht="5.25" customHeight="1" x14ac:dyDescent="0.2">
      <c r="B125" s="230"/>
      <c r="C125" s="207"/>
      <c r="D125" s="207"/>
      <c r="E125" s="207"/>
      <c r="F125" s="207"/>
      <c r="G125" s="231"/>
      <c r="H125" s="207"/>
      <c r="I125" s="207"/>
      <c r="J125" s="207"/>
      <c r="K125" s="232"/>
    </row>
    <row r="126" spans="2:11" customFormat="1" ht="15" customHeight="1" x14ac:dyDescent="0.2">
      <c r="B126" s="230"/>
      <c r="C126" s="189" t="s">
        <v>541</v>
      </c>
      <c r="D126" s="209"/>
      <c r="E126" s="209"/>
      <c r="F126" s="210" t="s">
        <v>538</v>
      </c>
      <c r="G126" s="189"/>
      <c r="H126" s="189" t="s">
        <v>578</v>
      </c>
      <c r="I126" s="189" t="s">
        <v>540</v>
      </c>
      <c r="J126" s="189">
        <v>120</v>
      </c>
      <c r="K126" s="233"/>
    </row>
    <row r="127" spans="2:11" customFormat="1" ht="15" customHeight="1" x14ac:dyDescent="0.2">
      <c r="B127" s="230"/>
      <c r="C127" s="189" t="s">
        <v>587</v>
      </c>
      <c r="D127" s="189"/>
      <c r="E127" s="189"/>
      <c r="F127" s="210" t="s">
        <v>538</v>
      </c>
      <c r="G127" s="189"/>
      <c r="H127" s="189" t="s">
        <v>588</v>
      </c>
      <c r="I127" s="189" t="s">
        <v>540</v>
      </c>
      <c r="J127" s="189" t="s">
        <v>589</v>
      </c>
      <c r="K127" s="233"/>
    </row>
    <row r="128" spans="2:11" customFormat="1" ht="15" customHeight="1" x14ac:dyDescent="0.2">
      <c r="B128" s="230"/>
      <c r="C128" s="189" t="s">
        <v>88</v>
      </c>
      <c r="D128" s="189"/>
      <c r="E128" s="189"/>
      <c r="F128" s="210" t="s">
        <v>538</v>
      </c>
      <c r="G128" s="189"/>
      <c r="H128" s="189" t="s">
        <v>590</v>
      </c>
      <c r="I128" s="189" t="s">
        <v>540</v>
      </c>
      <c r="J128" s="189" t="s">
        <v>589</v>
      </c>
      <c r="K128" s="233"/>
    </row>
    <row r="129" spans="2:11" customFormat="1" ht="15" customHeight="1" x14ac:dyDescent="0.2">
      <c r="B129" s="230"/>
      <c r="C129" s="189" t="s">
        <v>549</v>
      </c>
      <c r="D129" s="189"/>
      <c r="E129" s="189"/>
      <c r="F129" s="210" t="s">
        <v>544</v>
      </c>
      <c r="G129" s="189"/>
      <c r="H129" s="189" t="s">
        <v>550</v>
      </c>
      <c r="I129" s="189" t="s">
        <v>540</v>
      </c>
      <c r="J129" s="189">
        <v>15</v>
      </c>
      <c r="K129" s="233"/>
    </row>
    <row r="130" spans="2:11" customFormat="1" ht="15" customHeight="1" x14ac:dyDescent="0.2">
      <c r="B130" s="230"/>
      <c r="C130" s="189" t="s">
        <v>551</v>
      </c>
      <c r="D130" s="189"/>
      <c r="E130" s="189"/>
      <c r="F130" s="210" t="s">
        <v>544</v>
      </c>
      <c r="G130" s="189"/>
      <c r="H130" s="189" t="s">
        <v>552</v>
      </c>
      <c r="I130" s="189" t="s">
        <v>540</v>
      </c>
      <c r="J130" s="189">
        <v>15</v>
      </c>
      <c r="K130" s="233"/>
    </row>
    <row r="131" spans="2:11" customFormat="1" ht="15" customHeight="1" x14ac:dyDescent="0.2">
      <c r="B131" s="230"/>
      <c r="C131" s="189" t="s">
        <v>553</v>
      </c>
      <c r="D131" s="189"/>
      <c r="E131" s="189"/>
      <c r="F131" s="210" t="s">
        <v>544</v>
      </c>
      <c r="G131" s="189"/>
      <c r="H131" s="189" t="s">
        <v>554</v>
      </c>
      <c r="I131" s="189" t="s">
        <v>540</v>
      </c>
      <c r="J131" s="189">
        <v>20</v>
      </c>
      <c r="K131" s="233"/>
    </row>
    <row r="132" spans="2:11" customFormat="1" ht="15" customHeight="1" x14ac:dyDescent="0.2">
      <c r="B132" s="230"/>
      <c r="C132" s="189" t="s">
        <v>555</v>
      </c>
      <c r="D132" s="189"/>
      <c r="E132" s="189"/>
      <c r="F132" s="210" t="s">
        <v>544</v>
      </c>
      <c r="G132" s="189"/>
      <c r="H132" s="189" t="s">
        <v>556</v>
      </c>
      <c r="I132" s="189" t="s">
        <v>540</v>
      </c>
      <c r="J132" s="189">
        <v>20</v>
      </c>
      <c r="K132" s="233"/>
    </row>
    <row r="133" spans="2:11" customFormat="1" ht="15" customHeight="1" x14ac:dyDescent="0.2">
      <c r="B133" s="230"/>
      <c r="C133" s="189" t="s">
        <v>543</v>
      </c>
      <c r="D133" s="189"/>
      <c r="E133" s="189"/>
      <c r="F133" s="210" t="s">
        <v>544</v>
      </c>
      <c r="G133" s="189"/>
      <c r="H133" s="189" t="s">
        <v>578</v>
      </c>
      <c r="I133" s="189" t="s">
        <v>540</v>
      </c>
      <c r="J133" s="189">
        <v>50</v>
      </c>
      <c r="K133" s="233"/>
    </row>
    <row r="134" spans="2:11" customFormat="1" ht="15" customHeight="1" x14ac:dyDescent="0.2">
      <c r="B134" s="230"/>
      <c r="C134" s="189" t="s">
        <v>557</v>
      </c>
      <c r="D134" s="189"/>
      <c r="E134" s="189"/>
      <c r="F134" s="210" t="s">
        <v>544</v>
      </c>
      <c r="G134" s="189"/>
      <c r="H134" s="189" t="s">
        <v>578</v>
      </c>
      <c r="I134" s="189" t="s">
        <v>540</v>
      </c>
      <c r="J134" s="189">
        <v>50</v>
      </c>
      <c r="K134" s="233"/>
    </row>
    <row r="135" spans="2:11" customFormat="1" ht="15" customHeight="1" x14ac:dyDescent="0.2">
      <c r="B135" s="230"/>
      <c r="C135" s="189" t="s">
        <v>563</v>
      </c>
      <c r="D135" s="189"/>
      <c r="E135" s="189"/>
      <c r="F135" s="210" t="s">
        <v>544</v>
      </c>
      <c r="G135" s="189"/>
      <c r="H135" s="189" t="s">
        <v>578</v>
      </c>
      <c r="I135" s="189" t="s">
        <v>540</v>
      </c>
      <c r="J135" s="189">
        <v>50</v>
      </c>
      <c r="K135" s="233"/>
    </row>
    <row r="136" spans="2:11" customFormat="1" ht="15" customHeight="1" x14ac:dyDescent="0.2">
      <c r="B136" s="230"/>
      <c r="C136" s="189" t="s">
        <v>565</v>
      </c>
      <c r="D136" s="189"/>
      <c r="E136" s="189"/>
      <c r="F136" s="210" t="s">
        <v>544</v>
      </c>
      <c r="G136" s="189"/>
      <c r="H136" s="189" t="s">
        <v>578</v>
      </c>
      <c r="I136" s="189" t="s">
        <v>540</v>
      </c>
      <c r="J136" s="189">
        <v>50</v>
      </c>
      <c r="K136" s="233"/>
    </row>
    <row r="137" spans="2:11" customFormat="1" ht="15" customHeight="1" x14ac:dyDescent="0.2">
      <c r="B137" s="230"/>
      <c r="C137" s="189" t="s">
        <v>566</v>
      </c>
      <c r="D137" s="189"/>
      <c r="E137" s="189"/>
      <c r="F137" s="210" t="s">
        <v>544</v>
      </c>
      <c r="G137" s="189"/>
      <c r="H137" s="189" t="s">
        <v>591</v>
      </c>
      <c r="I137" s="189" t="s">
        <v>540</v>
      </c>
      <c r="J137" s="189">
        <v>255</v>
      </c>
      <c r="K137" s="233"/>
    </row>
    <row r="138" spans="2:11" customFormat="1" ht="15" customHeight="1" x14ac:dyDescent="0.2">
      <c r="B138" s="230"/>
      <c r="C138" s="189" t="s">
        <v>568</v>
      </c>
      <c r="D138" s="189"/>
      <c r="E138" s="189"/>
      <c r="F138" s="210" t="s">
        <v>538</v>
      </c>
      <c r="G138" s="189"/>
      <c r="H138" s="189" t="s">
        <v>592</v>
      </c>
      <c r="I138" s="189" t="s">
        <v>570</v>
      </c>
      <c r="J138" s="189"/>
      <c r="K138" s="233"/>
    </row>
    <row r="139" spans="2:11" customFormat="1" ht="15" customHeight="1" x14ac:dyDescent="0.2">
      <c r="B139" s="230"/>
      <c r="C139" s="189" t="s">
        <v>571</v>
      </c>
      <c r="D139" s="189"/>
      <c r="E139" s="189"/>
      <c r="F139" s="210" t="s">
        <v>538</v>
      </c>
      <c r="G139" s="189"/>
      <c r="H139" s="189" t="s">
        <v>593</v>
      </c>
      <c r="I139" s="189" t="s">
        <v>573</v>
      </c>
      <c r="J139" s="189"/>
      <c r="K139" s="233"/>
    </row>
    <row r="140" spans="2:11" customFormat="1" ht="15" customHeight="1" x14ac:dyDescent="0.2">
      <c r="B140" s="230"/>
      <c r="C140" s="189" t="s">
        <v>574</v>
      </c>
      <c r="D140" s="189"/>
      <c r="E140" s="189"/>
      <c r="F140" s="210" t="s">
        <v>538</v>
      </c>
      <c r="G140" s="189"/>
      <c r="H140" s="189" t="s">
        <v>574</v>
      </c>
      <c r="I140" s="189" t="s">
        <v>573</v>
      </c>
      <c r="J140" s="189"/>
      <c r="K140" s="233"/>
    </row>
    <row r="141" spans="2:11" customFormat="1" ht="15" customHeight="1" x14ac:dyDescent="0.2">
      <c r="B141" s="230"/>
      <c r="C141" s="189" t="s">
        <v>42</v>
      </c>
      <c r="D141" s="189"/>
      <c r="E141" s="189"/>
      <c r="F141" s="210" t="s">
        <v>538</v>
      </c>
      <c r="G141" s="189"/>
      <c r="H141" s="189" t="s">
        <v>594</v>
      </c>
      <c r="I141" s="189" t="s">
        <v>573</v>
      </c>
      <c r="J141" s="189"/>
      <c r="K141" s="233"/>
    </row>
    <row r="142" spans="2:11" customFormat="1" ht="15" customHeight="1" x14ac:dyDescent="0.2">
      <c r="B142" s="230"/>
      <c r="C142" s="189" t="s">
        <v>595</v>
      </c>
      <c r="D142" s="189"/>
      <c r="E142" s="189"/>
      <c r="F142" s="210" t="s">
        <v>538</v>
      </c>
      <c r="G142" s="189"/>
      <c r="H142" s="189" t="s">
        <v>596</v>
      </c>
      <c r="I142" s="189" t="s">
        <v>573</v>
      </c>
      <c r="J142" s="189"/>
      <c r="K142" s="233"/>
    </row>
    <row r="143" spans="2:11" customFormat="1" ht="15" customHeight="1" x14ac:dyDescent="0.2">
      <c r="B143" s="234"/>
      <c r="C143" s="235"/>
      <c r="D143" s="235"/>
      <c r="E143" s="235"/>
      <c r="F143" s="235"/>
      <c r="G143" s="235"/>
      <c r="H143" s="235"/>
      <c r="I143" s="235"/>
      <c r="J143" s="235"/>
      <c r="K143" s="236"/>
    </row>
    <row r="144" spans="2:11" customFormat="1" ht="18.75" customHeight="1" x14ac:dyDescent="0.2">
      <c r="B144" s="221"/>
      <c r="C144" s="221"/>
      <c r="D144" s="221"/>
      <c r="E144" s="221"/>
      <c r="F144" s="222"/>
      <c r="G144" s="221"/>
      <c r="H144" s="221"/>
      <c r="I144" s="221"/>
      <c r="J144" s="221"/>
      <c r="K144" s="221"/>
    </row>
    <row r="145" spans="2:11" customFormat="1" ht="18.75" customHeight="1" x14ac:dyDescent="0.2">
      <c r="B145" s="196"/>
      <c r="C145" s="196"/>
      <c r="D145" s="196"/>
      <c r="E145" s="196"/>
      <c r="F145" s="196"/>
      <c r="G145" s="196"/>
      <c r="H145" s="196"/>
      <c r="I145" s="196"/>
      <c r="J145" s="196"/>
      <c r="K145" s="196"/>
    </row>
    <row r="146" spans="2:11" customFormat="1" ht="7.5" customHeight="1" x14ac:dyDescent="0.2">
      <c r="B146" s="197"/>
      <c r="C146" s="198"/>
      <c r="D146" s="198"/>
      <c r="E146" s="198"/>
      <c r="F146" s="198"/>
      <c r="G146" s="198"/>
      <c r="H146" s="198"/>
      <c r="I146" s="198"/>
      <c r="J146" s="198"/>
      <c r="K146" s="199"/>
    </row>
    <row r="147" spans="2:11" customFormat="1" ht="45" customHeight="1" x14ac:dyDescent="0.2">
      <c r="B147" s="200"/>
      <c r="C147" s="315" t="s">
        <v>597</v>
      </c>
      <c r="D147" s="315"/>
      <c r="E147" s="315"/>
      <c r="F147" s="315"/>
      <c r="G147" s="315"/>
      <c r="H147" s="315"/>
      <c r="I147" s="315"/>
      <c r="J147" s="315"/>
      <c r="K147" s="201"/>
    </row>
    <row r="148" spans="2:11" customFormat="1" ht="17.25" customHeight="1" x14ac:dyDescent="0.2">
      <c r="B148" s="200"/>
      <c r="C148" s="202" t="s">
        <v>532</v>
      </c>
      <c r="D148" s="202"/>
      <c r="E148" s="202"/>
      <c r="F148" s="202" t="s">
        <v>533</v>
      </c>
      <c r="G148" s="203"/>
      <c r="H148" s="202" t="s">
        <v>58</v>
      </c>
      <c r="I148" s="202" t="s">
        <v>61</v>
      </c>
      <c r="J148" s="202" t="s">
        <v>534</v>
      </c>
      <c r="K148" s="201"/>
    </row>
    <row r="149" spans="2:11" customFormat="1" ht="17.25" customHeight="1" x14ac:dyDescent="0.2">
      <c r="B149" s="200"/>
      <c r="C149" s="204" t="s">
        <v>535</v>
      </c>
      <c r="D149" s="204"/>
      <c r="E149" s="204"/>
      <c r="F149" s="205" t="s">
        <v>536</v>
      </c>
      <c r="G149" s="206"/>
      <c r="H149" s="204"/>
      <c r="I149" s="204"/>
      <c r="J149" s="204" t="s">
        <v>537</v>
      </c>
      <c r="K149" s="201"/>
    </row>
    <row r="150" spans="2:11" customFormat="1" ht="5.25" customHeight="1" x14ac:dyDescent="0.2">
      <c r="B150" s="212"/>
      <c r="C150" s="207"/>
      <c r="D150" s="207"/>
      <c r="E150" s="207"/>
      <c r="F150" s="207"/>
      <c r="G150" s="208"/>
      <c r="H150" s="207"/>
      <c r="I150" s="207"/>
      <c r="J150" s="207"/>
      <c r="K150" s="233"/>
    </row>
    <row r="151" spans="2:11" customFormat="1" ht="15" customHeight="1" x14ac:dyDescent="0.2">
      <c r="B151" s="212"/>
      <c r="C151" s="237" t="s">
        <v>541</v>
      </c>
      <c r="D151" s="189"/>
      <c r="E151" s="189"/>
      <c r="F151" s="238" t="s">
        <v>538</v>
      </c>
      <c r="G151" s="189"/>
      <c r="H151" s="237" t="s">
        <v>578</v>
      </c>
      <c r="I151" s="237" t="s">
        <v>540</v>
      </c>
      <c r="J151" s="237">
        <v>120</v>
      </c>
      <c r="K151" s="233"/>
    </row>
    <row r="152" spans="2:11" customFormat="1" ht="15" customHeight="1" x14ac:dyDescent="0.2">
      <c r="B152" s="212"/>
      <c r="C152" s="237" t="s">
        <v>587</v>
      </c>
      <c r="D152" s="189"/>
      <c r="E152" s="189"/>
      <c r="F152" s="238" t="s">
        <v>538</v>
      </c>
      <c r="G152" s="189"/>
      <c r="H152" s="237" t="s">
        <v>598</v>
      </c>
      <c r="I152" s="237" t="s">
        <v>540</v>
      </c>
      <c r="J152" s="237" t="s">
        <v>589</v>
      </c>
      <c r="K152" s="233"/>
    </row>
    <row r="153" spans="2:11" customFormat="1" ht="15" customHeight="1" x14ac:dyDescent="0.2">
      <c r="B153" s="212"/>
      <c r="C153" s="237" t="s">
        <v>88</v>
      </c>
      <c r="D153" s="189"/>
      <c r="E153" s="189"/>
      <c r="F153" s="238" t="s">
        <v>538</v>
      </c>
      <c r="G153" s="189"/>
      <c r="H153" s="237" t="s">
        <v>599</v>
      </c>
      <c r="I153" s="237" t="s">
        <v>540</v>
      </c>
      <c r="J153" s="237" t="s">
        <v>589</v>
      </c>
      <c r="K153" s="233"/>
    </row>
    <row r="154" spans="2:11" customFormat="1" ht="15" customHeight="1" x14ac:dyDescent="0.2">
      <c r="B154" s="212"/>
      <c r="C154" s="237" t="s">
        <v>543</v>
      </c>
      <c r="D154" s="189"/>
      <c r="E154" s="189"/>
      <c r="F154" s="238" t="s">
        <v>544</v>
      </c>
      <c r="G154" s="189"/>
      <c r="H154" s="237" t="s">
        <v>578</v>
      </c>
      <c r="I154" s="237" t="s">
        <v>540</v>
      </c>
      <c r="J154" s="237">
        <v>50</v>
      </c>
      <c r="K154" s="233"/>
    </row>
    <row r="155" spans="2:11" customFormat="1" ht="15" customHeight="1" x14ac:dyDescent="0.2">
      <c r="B155" s="212"/>
      <c r="C155" s="237" t="s">
        <v>546</v>
      </c>
      <c r="D155" s="189"/>
      <c r="E155" s="189"/>
      <c r="F155" s="238" t="s">
        <v>538</v>
      </c>
      <c r="G155" s="189"/>
      <c r="H155" s="237" t="s">
        <v>578</v>
      </c>
      <c r="I155" s="237" t="s">
        <v>548</v>
      </c>
      <c r="J155" s="237"/>
      <c r="K155" s="233"/>
    </row>
    <row r="156" spans="2:11" customFormat="1" ht="15" customHeight="1" x14ac:dyDescent="0.2">
      <c r="B156" s="212"/>
      <c r="C156" s="237" t="s">
        <v>557</v>
      </c>
      <c r="D156" s="189"/>
      <c r="E156" s="189"/>
      <c r="F156" s="238" t="s">
        <v>544</v>
      </c>
      <c r="G156" s="189"/>
      <c r="H156" s="237" t="s">
        <v>578</v>
      </c>
      <c r="I156" s="237" t="s">
        <v>540</v>
      </c>
      <c r="J156" s="237">
        <v>50</v>
      </c>
      <c r="K156" s="233"/>
    </row>
    <row r="157" spans="2:11" customFormat="1" ht="15" customHeight="1" x14ac:dyDescent="0.2">
      <c r="B157" s="212"/>
      <c r="C157" s="237" t="s">
        <v>565</v>
      </c>
      <c r="D157" s="189"/>
      <c r="E157" s="189"/>
      <c r="F157" s="238" t="s">
        <v>544</v>
      </c>
      <c r="G157" s="189"/>
      <c r="H157" s="237" t="s">
        <v>578</v>
      </c>
      <c r="I157" s="237" t="s">
        <v>540</v>
      </c>
      <c r="J157" s="237">
        <v>50</v>
      </c>
      <c r="K157" s="233"/>
    </row>
    <row r="158" spans="2:11" customFormat="1" ht="15" customHeight="1" x14ac:dyDescent="0.2">
      <c r="B158" s="212"/>
      <c r="C158" s="237" t="s">
        <v>563</v>
      </c>
      <c r="D158" s="189"/>
      <c r="E158" s="189"/>
      <c r="F158" s="238" t="s">
        <v>544</v>
      </c>
      <c r="G158" s="189"/>
      <c r="H158" s="237" t="s">
        <v>578</v>
      </c>
      <c r="I158" s="237" t="s">
        <v>540</v>
      </c>
      <c r="J158" s="237">
        <v>50</v>
      </c>
      <c r="K158" s="233"/>
    </row>
    <row r="159" spans="2:11" customFormat="1" ht="15" customHeight="1" x14ac:dyDescent="0.2">
      <c r="B159" s="212"/>
      <c r="C159" s="237" t="s">
        <v>102</v>
      </c>
      <c r="D159" s="189"/>
      <c r="E159" s="189"/>
      <c r="F159" s="238" t="s">
        <v>538</v>
      </c>
      <c r="G159" s="189"/>
      <c r="H159" s="237" t="s">
        <v>600</v>
      </c>
      <c r="I159" s="237" t="s">
        <v>540</v>
      </c>
      <c r="J159" s="237" t="s">
        <v>601</v>
      </c>
      <c r="K159" s="233"/>
    </row>
    <row r="160" spans="2:11" customFormat="1" ht="15" customHeight="1" x14ac:dyDescent="0.2">
      <c r="B160" s="212"/>
      <c r="C160" s="237" t="s">
        <v>602</v>
      </c>
      <c r="D160" s="189"/>
      <c r="E160" s="189"/>
      <c r="F160" s="238" t="s">
        <v>538</v>
      </c>
      <c r="G160" s="189"/>
      <c r="H160" s="237" t="s">
        <v>603</v>
      </c>
      <c r="I160" s="237" t="s">
        <v>573</v>
      </c>
      <c r="J160" s="237"/>
      <c r="K160" s="233"/>
    </row>
    <row r="161" spans="2:11" customFormat="1" ht="15" customHeight="1" x14ac:dyDescent="0.2">
      <c r="B161" s="239"/>
      <c r="C161" s="219"/>
      <c r="D161" s="219"/>
      <c r="E161" s="219"/>
      <c r="F161" s="219"/>
      <c r="G161" s="219"/>
      <c r="H161" s="219"/>
      <c r="I161" s="219"/>
      <c r="J161" s="219"/>
      <c r="K161" s="240"/>
    </row>
    <row r="162" spans="2:11" customFormat="1" ht="18.75" customHeight="1" x14ac:dyDescent="0.2">
      <c r="B162" s="221"/>
      <c r="C162" s="231"/>
      <c r="D162" s="231"/>
      <c r="E162" s="231"/>
      <c r="F162" s="241"/>
      <c r="G162" s="231"/>
      <c r="H162" s="231"/>
      <c r="I162" s="231"/>
      <c r="J162" s="231"/>
      <c r="K162" s="221"/>
    </row>
    <row r="163" spans="2:11" customFormat="1" ht="18.75" customHeight="1" x14ac:dyDescent="0.2">
      <c r="B163" s="196"/>
      <c r="C163" s="196"/>
      <c r="D163" s="196"/>
      <c r="E163" s="196"/>
      <c r="F163" s="196"/>
      <c r="G163" s="196"/>
      <c r="H163" s="196"/>
      <c r="I163" s="196"/>
      <c r="J163" s="196"/>
      <c r="K163" s="196"/>
    </row>
    <row r="164" spans="2:11" customFormat="1" ht="7.5" customHeight="1" x14ac:dyDescent="0.2">
      <c r="B164" s="178"/>
      <c r="C164" s="179"/>
      <c r="D164" s="179"/>
      <c r="E164" s="179"/>
      <c r="F164" s="179"/>
      <c r="G164" s="179"/>
      <c r="H164" s="179"/>
      <c r="I164" s="179"/>
      <c r="J164" s="179"/>
      <c r="K164" s="180"/>
    </row>
    <row r="165" spans="2:11" customFormat="1" ht="45" customHeight="1" x14ac:dyDescent="0.2">
      <c r="B165" s="181"/>
      <c r="C165" s="316" t="s">
        <v>604</v>
      </c>
      <c r="D165" s="316"/>
      <c r="E165" s="316"/>
      <c r="F165" s="316"/>
      <c r="G165" s="316"/>
      <c r="H165" s="316"/>
      <c r="I165" s="316"/>
      <c r="J165" s="316"/>
      <c r="K165" s="182"/>
    </row>
    <row r="166" spans="2:11" customFormat="1" ht="17.25" customHeight="1" x14ac:dyDescent="0.2">
      <c r="B166" s="181"/>
      <c r="C166" s="202" t="s">
        <v>532</v>
      </c>
      <c r="D166" s="202"/>
      <c r="E166" s="202"/>
      <c r="F166" s="202" t="s">
        <v>533</v>
      </c>
      <c r="G166" s="242"/>
      <c r="H166" s="243" t="s">
        <v>58</v>
      </c>
      <c r="I166" s="243" t="s">
        <v>61</v>
      </c>
      <c r="J166" s="202" t="s">
        <v>534</v>
      </c>
      <c r="K166" s="182"/>
    </row>
    <row r="167" spans="2:11" customFormat="1" ht="17.25" customHeight="1" x14ac:dyDescent="0.2">
      <c r="B167" s="183"/>
      <c r="C167" s="204" t="s">
        <v>535</v>
      </c>
      <c r="D167" s="204"/>
      <c r="E167" s="204"/>
      <c r="F167" s="205" t="s">
        <v>536</v>
      </c>
      <c r="G167" s="244"/>
      <c r="H167" s="245"/>
      <c r="I167" s="245"/>
      <c r="J167" s="204" t="s">
        <v>537</v>
      </c>
      <c r="K167" s="184"/>
    </row>
    <row r="168" spans="2:11" customFormat="1" ht="5.25" customHeight="1" x14ac:dyDescent="0.2">
      <c r="B168" s="212"/>
      <c r="C168" s="207"/>
      <c r="D168" s="207"/>
      <c r="E168" s="207"/>
      <c r="F168" s="207"/>
      <c r="G168" s="208"/>
      <c r="H168" s="207"/>
      <c r="I168" s="207"/>
      <c r="J168" s="207"/>
      <c r="K168" s="233"/>
    </row>
    <row r="169" spans="2:11" customFormat="1" ht="15" customHeight="1" x14ac:dyDescent="0.2">
      <c r="B169" s="212"/>
      <c r="C169" s="189" t="s">
        <v>541</v>
      </c>
      <c r="D169" s="189"/>
      <c r="E169" s="189"/>
      <c r="F169" s="210" t="s">
        <v>538</v>
      </c>
      <c r="G169" s="189"/>
      <c r="H169" s="189" t="s">
        <v>578</v>
      </c>
      <c r="I169" s="189" t="s">
        <v>540</v>
      </c>
      <c r="J169" s="189">
        <v>120</v>
      </c>
      <c r="K169" s="233"/>
    </row>
    <row r="170" spans="2:11" customFormat="1" ht="15" customHeight="1" x14ac:dyDescent="0.2">
      <c r="B170" s="212"/>
      <c r="C170" s="189" t="s">
        <v>587</v>
      </c>
      <c r="D170" s="189"/>
      <c r="E170" s="189"/>
      <c r="F170" s="210" t="s">
        <v>538</v>
      </c>
      <c r="G170" s="189"/>
      <c r="H170" s="189" t="s">
        <v>588</v>
      </c>
      <c r="I170" s="189" t="s">
        <v>540</v>
      </c>
      <c r="J170" s="189" t="s">
        <v>589</v>
      </c>
      <c r="K170" s="233"/>
    </row>
    <row r="171" spans="2:11" customFormat="1" ht="15" customHeight="1" x14ac:dyDescent="0.2">
      <c r="B171" s="212"/>
      <c r="C171" s="189" t="s">
        <v>88</v>
      </c>
      <c r="D171" s="189"/>
      <c r="E171" s="189"/>
      <c r="F171" s="210" t="s">
        <v>538</v>
      </c>
      <c r="G171" s="189"/>
      <c r="H171" s="189" t="s">
        <v>605</v>
      </c>
      <c r="I171" s="189" t="s">
        <v>540</v>
      </c>
      <c r="J171" s="189" t="s">
        <v>589</v>
      </c>
      <c r="K171" s="233"/>
    </row>
    <row r="172" spans="2:11" customFormat="1" ht="15" customHeight="1" x14ac:dyDescent="0.2">
      <c r="B172" s="212"/>
      <c r="C172" s="189" t="s">
        <v>543</v>
      </c>
      <c r="D172" s="189"/>
      <c r="E172" s="189"/>
      <c r="F172" s="210" t="s">
        <v>544</v>
      </c>
      <c r="G172" s="189"/>
      <c r="H172" s="189" t="s">
        <v>605</v>
      </c>
      <c r="I172" s="189" t="s">
        <v>540</v>
      </c>
      <c r="J172" s="189">
        <v>50</v>
      </c>
      <c r="K172" s="233"/>
    </row>
    <row r="173" spans="2:11" customFormat="1" ht="15" customHeight="1" x14ac:dyDescent="0.2">
      <c r="B173" s="212"/>
      <c r="C173" s="189" t="s">
        <v>546</v>
      </c>
      <c r="D173" s="189"/>
      <c r="E173" s="189"/>
      <c r="F173" s="210" t="s">
        <v>538</v>
      </c>
      <c r="G173" s="189"/>
      <c r="H173" s="189" t="s">
        <v>605</v>
      </c>
      <c r="I173" s="189" t="s">
        <v>548</v>
      </c>
      <c r="J173" s="189"/>
      <c r="K173" s="233"/>
    </row>
    <row r="174" spans="2:11" customFormat="1" ht="15" customHeight="1" x14ac:dyDescent="0.2">
      <c r="B174" s="212"/>
      <c r="C174" s="189" t="s">
        <v>557</v>
      </c>
      <c r="D174" s="189"/>
      <c r="E174" s="189"/>
      <c r="F174" s="210" t="s">
        <v>544</v>
      </c>
      <c r="G174" s="189"/>
      <c r="H174" s="189" t="s">
        <v>605</v>
      </c>
      <c r="I174" s="189" t="s">
        <v>540</v>
      </c>
      <c r="J174" s="189">
        <v>50</v>
      </c>
      <c r="K174" s="233"/>
    </row>
    <row r="175" spans="2:11" customFormat="1" ht="15" customHeight="1" x14ac:dyDescent="0.2">
      <c r="B175" s="212"/>
      <c r="C175" s="189" t="s">
        <v>565</v>
      </c>
      <c r="D175" s="189"/>
      <c r="E175" s="189"/>
      <c r="F175" s="210" t="s">
        <v>544</v>
      </c>
      <c r="G175" s="189"/>
      <c r="H175" s="189" t="s">
        <v>605</v>
      </c>
      <c r="I175" s="189" t="s">
        <v>540</v>
      </c>
      <c r="J175" s="189">
        <v>50</v>
      </c>
      <c r="K175" s="233"/>
    </row>
    <row r="176" spans="2:11" customFormat="1" ht="15" customHeight="1" x14ac:dyDescent="0.2">
      <c r="B176" s="212"/>
      <c r="C176" s="189" t="s">
        <v>563</v>
      </c>
      <c r="D176" s="189"/>
      <c r="E176" s="189"/>
      <c r="F176" s="210" t="s">
        <v>544</v>
      </c>
      <c r="G176" s="189"/>
      <c r="H176" s="189" t="s">
        <v>605</v>
      </c>
      <c r="I176" s="189" t="s">
        <v>540</v>
      </c>
      <c r="J176" s="189">
        <v>50</v>
      </c>
      <c r="K176" s="233"/>
    </row>
    <row r="177" spans="2:11" customFormat="1" ht="15" customHeight="1" x14ac:dyDescent="0.2">
      <c r="B177" s="212"/>
      <c r="C177" s="189" t="s">
        <v>114</v>
      </c>
      <c r="D177" s="189"/>
      <c r="E177" s="189"/>
      <c r="F177" s="210" t="s">
        <v>538</v>
      </c>
      <c r="G177" s="189"/>
      <c r="H177" s="189" t="s">
        <v>606</v>
      </c>
      <c r="I177" s="189" t="s">
        <v>607</v>
      </c>
      <c r="J177" s="189"/>
      <c r="K177" s="233"/>
    </row>
    <row r="178" spans="2:11" customFormat="1" ht="15" customHeight="1" x14ac:dyDescent="0.2">
      <c r="B178" s="212"/>
      <c r="C178" s="189" t="s">
        <v>61</v>
      </c>
      <c r="D178" s="189"/>
      <c r="E178" s="189"/>
      <c r="F178" s="210" t="s">
        <v>538</v>
      </c>
      <c r="G178" s="189"/>
      <c r="H178" s="189" t="s">
        <v>608</v>
      </c>
      <c r="I178" s="189" t="s">
        <v>609</v>
      </c>
      <c r="J178" s="189">
        <v>1</v>
      </c>
      <c r="K178" s="233"/>
    </row>
    <row r="179" spans="2:11" customFormat="1" ht="15" customHeight="1" x14ac:dyDescent="0.2">
      <c r="B179" s="212"/>
      <c r="C179" s="189" t="s">
        <v>57</v>
      </c>
      <c r="D179" s="189"/>
      <c r="E179" s="189"/>
      <c r="F179" s="210" t="s">
        <v>538</v>
      </c>
      <c r="G179" s="189"/>
      <c r="H179" s="189" t="s">
        <v>610</v>
      </c>
      <c r="I179" s="189" t="s">
        <v>540</v>
      </c>
      <c r="J179" s="189">
        <v>20</v>
      </c>
      <c r="K179" s="233"/>
    </row>
    <row r="180" spans="2:11" customFormat="1" ht="15" customHeight="1" x14ac:dyDescent="0.2">
      <c r="B180" s="212"/>
      <c r="C180" s="189" t="s">
        <v>58</v>
      </c>
      <c r="D180" s="189"/>
      <c r="E180" s="189"/>
      <c r="F180" s="210" t="s">
        <v>538</v>
      </c>
      <c r="G180" s="189"/>
      <c r="H180" s="189" t="s">
        <v>611</v>
      </c>
      <c r="I180" s="189" t="s">
        <v>540</v>
      </c>
      <c r="J180" s="189">
        <v>255</v>
      </c>
      <c r="K180" s="233"/>
    </row>
    <row r="181" spans="2:11" customFormat="1" ht="15" customHeight="1" x14ac:dyDescent="0.2">
      <c r="B181" s="212"/>
      <c r="C181" s="189" t="s">
        <v>115</v>
      </c>
      <c r="D181" s="189"/>
      <c r="E181" s="189"/>
      <c r="F181" s="210" t="s">
        <v>538</v>
      </c>
      <c r="G181" s="189"/>
      <c r="H181" s="189" t="s">
        <v>502</v>
      </c>
      <c r="I181" s="189" t="s">
        <v>540</v>
      </c>
      <c r="J181" s="189">
        <v>10</v>
      </c>
      <c r="K181" s="233"/>
    </row>
    <row r="182" spans="2:11" customFormat="1" ht="15" customHeight="1" x14ac:dyDescent="0.2">
      <c r="B182" s="212"/>
      <c r="C182" s="189" t="s">
        <v>116</v>
      </c>
      <c r="D182" s="189"/>
      <c r="E182" s="189"/>
      <c r="F182" s="210" t="s">
        <v>538</v>
      </c>
      <c r="G182" s="189"/>
      <c r="H182" s="189" t="s">
        <v>612</v>
      </c>
      <c r="I182" s="189" t="s">
        <v>573</v>
      </c>
      <c r="J182" s="189"/>
      <c r="K182" s="233"/>
    </row>
    <row r="183" spans="2:11" customFormat="1" ht="15" customHeight="1" x14ac:dyDescent="0.2">
      <c r="B183" s="212"/>
      <c r="C183" s="189" t="s">
        <v>613</v>
      </c>
      <c r="D183" s="189"/>
      <c r="E183" s="189"/>
      <c r="F183" s="210" t="s">
        <v>538</v>
      </c>
      <c r="G183" s="189"/>
      <c r="H183" s="189" t="s">
        <v>614</v>
      </c>
      <c r="I183" s="189" t="s">
        <v>573</v>
      </c>
      <c r="J183" s="189"/>
      <c r="K183" s="233"/>
    </row>
    <row r="184" spans="2:11" customFormat="1" ht="15" customHeight="1" x14ac:dyDescent="0.2">
      <c r="B184" s="212"/>
      <c r="C184" s="189" t="s">
        <v>602</v>
      </c>
      <c r="D184" s="189"/>
      <c r="E184" s="189"/>
      <c r="F184" s="210" t="s">
        <v>538</v>
      </c>
      <c r="G184" s="189"/>
      <c r="H184" s="189" t="s">
        <v>615</v>
      </c>
      <c r="I184" s="189" t="s">
        <v>573</v>
      </c>
      <c r="J184" s="189"/>
      <c r="K184" s="233"/>
    </row>
    <row r="185" spans="2:11" customFormat="1" ht="15" customHeight="1" x14ac:dyDescent="0.2">
      <c r="B185" s="212"/>
      <c r="C185" s="189" t="s">
        <v>118</v>
      </c>
      <c r="D185" s="189"/>
      <c r="E185" s="189"/>
      <c r="F185" s="210" t="s">
        <v>544</v>
      </c>
      <c r="G185" s="189"/>
      <c r="H185" s="189" t="s">
        <v>616</v>
      </c>
      <c r="I185" s="189" t="s">
        <v>540</v>
      </c>
      <c r="J185" s="189">
        <v>50</v>
      </c>
      <c r="K185" s="233"/>
    </row>
    <row r="186" spans="2:11" customFormat="1" ht="15" customHeight="1" x14ac:dyDescent="0.2">
      <c r="B186" s="212"/>
      <c r="C186" s="189" t="s">
        <v>617</v>
      </c>
      <c r="D186" s="189"/>
      <c r="E186" s="189"/>
      <c r="F186" s="210" t="s">
        <v>544</v>
      </c>
      <c r="G186" s="189"/>
      <c r="H186" s="189" t="s">
        <v>618</v>
      </c>
      <c r="I186" s="189" t="s">
        <v>619</v>
      </c>
      <c r="J186" s="189"/>
      <c r="K186" s="233"/>
    </row>
    <row r="187" spans="2:11" customFormat="1" ht="15" customHeight="1" x14ac:dyDescent="0.2">
      <c r="B187" s="212"/>
      <c r="C187" s="189" t="s">
        <v>620</v>
      </c>
      <c r="D187" s="189"/>
      <c r="E187" s="189"/>
      <c r="F187" s="210" t="s">
        <v>544</v>
      </c>
      <c r="G187" s="189"/>
      <c r="H187" s="189" t="s">
        <v>621</v>
      </c>
      <c r="I187" s="189" t="s">
        <v>619</v>
      </c>
      <c r="J187" s="189"/>
      <c r="K187" s="233"/>
    </row>
    <row r="188" spans="2:11" customFormat="1" ht="15" customHeight="1" x14ac:dyDescent="0.2">
      <c r="B188" s="212"/>
      <c r="C188" s="189" t="s">
        <v>622</v>
      </c>
      <c r="D188" s="189"/>
      <c r="E188" s="189"/>
      <c r="F188" s="210" t="s">
        <v>544</v>
      </c>
      <c r="G188" s="189"/>
      <c r="H188" s="189" t="s">
        <v>623</v>
      </c>
      <c r="I188" s="189" t="s">
        <v>619</v>
      </c>
      <c r="J188" s="189"/>
      <c r="K188" s="233"/>
    </row>
    <row r="189" spans="2:11" customFormat="1" ht="15" customHeight="1" x14ac:dyDescent="0.2">
      <c r="B189" s="212"/>
      <c r="C189" s="246" t="s">
        <v>624</v>
      </c>
      <c r="D189" s="189"/>
      <c r="E189" s="189"/>
      <c r="F189" s="210" t="s">
        <v>544</v>
      </c>
      <c r="G189" s="189"/>
      <c r="H189" s="189" t="s">
        <v>625</v>
      </c>
      <c r="I189" s="189" t="s">
        <v>626</v>
      </c>
      <c r="J189" s="247" t="s">
        <v>627</v>
      </c>
      <c r="K189" s="233"/>
    </row>
    <row r="190" spans="2:11" customFormat="1" ht="15" customHeight="1" x14ac:dyDescent="0.2">
      <c r="B190" s="212"/>
      <c r="C190" s="246" t="s">
        <v>46</v>
      </c>
      <c r="D190" s="189"/>
      <c r="E190" s="189"/>
      <c r="F190" s="210" t="s">
        <v>538</v>
      </c>
      <c r="G190" s="189"/>
      <c r="H190" s="186" t="s">
        <v>628</v>
      </c>
      <c r="I190" s="189" t="s">
        <v>629</v>
      </c>
      <c r="J190" s="189"/>
      <c r="K190" s="233"/>
    </row>
    <row r="191" spans="2:11" customFormat="1" ht="15" customHeight="1" x14ac:dyDescent="0.2">
      <c r="B191" s="212"/>
      <c r="C191" s="246" t="s">
        <v>630</v>
      </c>
      <c r="D191" s="189"/>
      <c r="E191" s="189"/>
      <c r="F191" s="210" t="s">
        <v>538</v>
      </c>
      <c r="G191" s="189"/>
      <c r="H191" s="189" t="s">
        <v>631</v>
      </c>
      <c r="I191" s="189" t="s">
        <v>573</v>
      </c>
      <c r="J191" s="189"/>
      <c r="K191" s="233"/>
    </row>
    <row r="192" spans="2:11" customFormat="1" ht="15" customHeight="1" x14ac:dyDescent="0.2">
      <c r="B192" s="212"/>
      <c r="C192" s="246" t="s">
        <v>632</v>
      </c>
      <c r="D192" s="189"/>
      <c r="E192" s="189"/>
      <c r="F192" s="210" t="s">
        <v>538</v>
      </c>
      <c r="G192" s="189"/>
      <c r="H192" s="189" t="s">
        <v>633</v>
      </c>
      <c r="I192" s="189" t="s">
        <v>573</v>
      </c>
      <c r="J192" s="189"/>
      <c r="K192" s="233"/>
    </row>
    <row r="193" spans="2:11" customFormat="1" ht="15" customHeight="1" x14ac:dyDescent="0.2">
      <c r="B193" s="212"/>
      <c r="C193" s="246" t="s">
        <v>634</v>
      </c>
      <c r="D193" s="189"/>
      <c r="E193" s="189"/>
      <c r="F193" s="210" t="s">
        <v>544</v>
      </c>
      <c r="G193" s="189"/>
      <c r="H193" s="189" t="s">
        <v>635</v>
      </c>
      <c r="I193" s="189" t="s">
        <v>573</v>
      </c>
      <c r="J193" s="189"/>
      <c r="K193" s="233"/>
    </row>
    <row r="194" spans="2:11" customFormat="1" ht="15" customHeight="1" x14ac:dyDescent="0.2">
      <c r="B194" s="239"/>
      <c r="C194" s="248"/>
      <c r="D194" s="219"/>
      <c r="E194" s="219"/>
      <c r="F194" s="219"/>
      <c r="G194" s="219"/>
      <c r="H194" s="219"/>
      <c r="I194" s="219"/>
      <c r="J194" s="219"/>
      <c r="K194" s="240"/>
    </row>
    <row r="195" spans="2:11" customFormat="1" ht="18.75" customHeight="1" x14ac:dyDescent="0.2">
      <c r="B195" s="221"/>
      <c r="C195" s="231"/>
      <c r="D195" s="231"/>
      <c r="E195" s="231"/>
      <c r="F195" s="241"/>
      <c r="G195" s="231"/>
      <c r="H195" s="231"/>
      <c r="I195" s="231"/>
      <c r="J195" s="231"/>
      <c r="K195" s="221"/>
    </row>
    <row r="196" spans="2:11" customFormat="1" ht="18.75" customHeight="1" x14ac:dyDescent="0.2">
      <c r="B196" s="221"/>
      <c r="C196" s="231"/>
      <c r="D196" s="231"/>
      <c r="E196" s="231"/>
      <c r="F196" s="241"/>
      <c r="G196" s="231"/>
      <c r="H196" s="231"/>
      <c r="I196" s="231"/>
      <c r="J196" s="231"/>
      <c r="K196" s="221"/>
    </row>
    <row r="197" spans="2:11" customFormat="1" ht="18.75" customHeight="1" x14ac:dyDescent="0.2">
      <c r="B197" s="196"/>
      <c r="C197" s="196"/>
      <c r="D197" s="196"/>
      <c r="E197" s="196"/>
      <c r="F197" s="196"/>
      <c r="G197" s="196"/>
      <c r="H197" s="196"/>
      <c r="I197" s="196"/>
      <c r="J197" s="196"/>
      <c r="K197" s="196"/>
    </row>
    <row r="198" spans="2:11" customFormat="1" ht="12" x14ac:dyDescent="0.2">
      <c r="B198" s="178"/>
      <c r="C198" s="179"/>
      <c r="D198" s="179"/>
      <c r="E198" s="179"/>
      <c r="F198" s="179"/>
      <c r="G198" s="179"/>
      <c r="H198" s="179"/>
      <c r="I198" s="179"/>
      <c r="J198" s="179"/>
      <c r="K198" s="180"/>
    </row>
    <row r="199" spans="2:11" customFormat="1" ht="22.2" x14ac:dyDescent="0.2">
      <c r="B199" s="181"/>
      <c r="C199" s="316" t="s">
        <v>636</v>
      </c>
      <c r="D199" s="316"/>
      <c r="E199" s="316"/>
      <c r="F199" s="316"/>
      <c r="G199" s="316"/>
      <c r="H199" s="316"/>
      <c r="I199" s="316"/>
      <c r="J199" s="316"/>
      <c r="K199" s="182"/>
    </row>
    <row r="200" spans="2:11" customFormat="1" ht="25.5" customHeight="1" x14ac:dyDescent="0.3">
      <c r="B200" s="181"/>
      <c r="C200" s="249" t="s">
        <v>637</v>
      </c>
      <c r="D200" s="249"/>
      <c r="E200" s="249"/>
      <c r="F200" s="249" t="s">
        <v>638</v>
      </c>
      <c r="G200" s="250"/>
      <c r="H200" s="317" t="s">
        <v>639</v>
      </c>
      <c r="I200" s="317"/>
      <c r="J200" s="317"/>
      <c r="K200" s="182"/>
    </row>
    <row r="201" spans="2:11" customFormat="1" ht="5.25" customHeight="1" x14ac:dyDescent="0.2">
      <c r="B201" s="212"/>
      <c r="C201" s="207"/>
      <c r="D201" s="207"/>
      <c r="E201" s="207"/>
      <c r="F201" s="207"/>
      <c r="G201" s="231"/>
      <c r="H201" s="207"/>
      <c r="I201" s="207"/>
      <c r="J201" s="207"/>
      <c r="K201" s="233"/>
    </row>
    <row r="202" spans="2:11" customFormat="1" ht="15" customHeight="1" x14ac:dyDescent="0.2">
      <c r="B202" s="212"/>
      <c r="C202" s="189" t="s">
        <v>629</v>
      </c>
      <c r="D202" s="189"/>
      <c r="E202" s="189"/>
      <c r="F202" s="210" t="s">
        <v>47</v>
      </c>
      <c r="G202" s="189"/>
      <c r="H202" s="318" t="s">
        <v>640</v>
      </c>
      <c r="I202" s="318"/>
      <c r="J202" s="318"/>
      <c r="K202" s="233"/>
    </row>
    <row r="203" spans="2:11" customFormat="1" ht="15" customHeight="1" x14ac:dyDescent="0.2">
      <c r="B203" s="212"/>
      <c r="C203" s="189"/>
      <c r="D203" s="189"/>
      <c r="E203" s="189"/>
      <c r="F203" s="210" t="s">
        <v>48</v>
      </c>
      <c r="G203" s="189"/>
      <c r="H203" s="318" t="s">
        <v>641</v>
      </c>
      <c r="I203" s="318"/>
      <c r="J203" s="318"/>
      <c r="K203" s="233"/>
    </row>
    <row r="204" spans="2:11" customFormat="1" ht="15" customHeight="1" x14ac:dyDescent="0.2">
      <c r="B204" s="212"/>
      <c r="C204" s="189"/>
      <c r="D204" s="189"/>
      <c r="E204" s="189"/>
      <c r="F204" s="210" t="s">
        <v>51</v>
      </c>
      <c r="G204" s="189"/>
      <c r="H204" s="318" t="s">
        <v>642</v>
      </c>
      <c r="I204" s="318"/>
      <c r="J204" s="318"/>
      <c r="K204" s="233"/>
    </row>
    <row r="205" spans="2:11" customFormat="1" ht="15" customHeight="1" x14ac:dyDescent="0.2">
      <c r="B205" s="212"/>
      <c r="C205" s="189"/>
      <c r="D205" s="189"/>
      <c r="E205" s="189"/>
      <c r="F205" s="210" t="s">
        <v>49</v>
      </c>
      <c r="G205" s="189"/>
      <c r="H205" s="318" t="s">
        <v>643</v>
      </c>
      <c r="I205" s="318"/>
      <c r="J205" s="318"/>
      <c r="K205" s="233"/>
    </row>
    <row r="206" spans="2:11" customFormat="1" ht="15" customHeight="1" x14ac:dyDescent="0.2">
      <c r="B206" s="212"/>
      <c r="C206" s="189"/>
      <c r="D206" s="189"/>
      <c r="E206" s="189"/>
      <c r="F206" s="210" t="s">
        <v>50</v>
      </c>
      <c r="G206" s="189"/>
      <c r="H206" s="318" t="s">
        <v>644</v>
      </c>
      <c r="I206" s="318"/>
      <c r="J206" s="318"/>
      <c r="K206" s="233"/>
    </row>
    <row r="207" spans="2:11" customFormat="1" ht="15" customHeight="1" x14ac:dyDescent="0.2">
      <c r="B207" s="212"/>
      <c r="C207" s="189"/>
      <c r="D207" s="189"/>
      <c r="E207" s="189"/>
      <c r="F207" s="210"/>
      <c r="G207" s="189"/>
      <c r="H207" s="189"/>
      <c r="I207" s="189"/>
      <c r="J207" s="189"/>
      <c r="K207" s="233"/>
    </row>
    <row r="208" spans="2:11" customFormat="1" ht="15" customHeight="1" x14ac:dyDescent="0.2">
      <c r="B208" s="212"/>
      <c r="C208" s="189" t="s">
        <v>585</v>
      </c>
      <c r="D208" s="189"/>
      <c r="E208" s="189"/>
      <c r="F208" s="210" t="s">
        <v>82</v>
      </c>
      <c r="G208" s="189"/>
      <c r="H208" s="318" t="s">
        <v>645</v>
      </c>
      <c r="I208" s="318"/>
      <c r="J208" s="318"/>
      <c r="K208" s="233"/>
    </row>
    <row r="209" spans="2:11" customFormat="1" ht="15" customHeight="1" x14ac:dyDescent="0.2">
      <c r="B209" s="212"/>
      <c r="C209" s="189"/>
      <c r="D209" s="189"/>
      <c r="E209" s="189"/>
      <c r="F209" s="210" t="s">
        <v>484</v>
      </c>
      <c r="G209" s="189"/>
      <c r="H209" s="318" t="s">
        <v>485</v>
      </c>
      <c r="I209" s="318"/>
      <c r="J209" s="318"/>
      <c r="K209" s="233"/>
    </row>
    <row r="210" spans="2:11" customFormat="1" ht="15" customHeight="1" x14ac:dyDescent="0.2">
      <c r="B210" s="212"/>
      <c r="C210" s="189"/>
      <c r="D210" s="189"/>
      <c r="E210" s="189"/>
      <c r="F210" s="210" t="s">
        <v>482</v>
      </c>
      <c r="G210" s="189"/>
      <c r="H210" s="318" t="s">
        <v>646</v>
      </c>
      <c r="I210" s="318"/>
      <c r="J210" s="318"/>
      <c r="K210" s="233"/>
    </row>
    <row r="211" spans="2:11" customFormat="1" ht="15" customHeight="1" x14ac:dyDescent="0.2">
      <c r="B211" s="251"/>
      <c r="C211" s="189"/>
      <c r="D211" s="189"/>
      <c r="E211" s="189"/>
      <c r="F211" s="210" t="s">
        <v>486</v>
      </c>
      <c r="G211" s="246"/>
      <c r="H211" s="319" t="s">
        <v>94</v>
      </c>
      <c r="I211" s="319"/>
      <c r="J211" s="319"/>
      <c r="K211" s="252"/>
    </row>
    <row r="212" spans="2:11" customFormat="1" ht="15" customHeight="1" x14ac:dyDescent="0.2">
      <c r="B212" s="251"/>
      <c r="C212" s="189"/>
      <c r="D212" s="189"/>
      <c r="E212" s="189"/>
      <c r="F212" s="210" t="s">
        <v>260</v>
      </c>
      <c r="G212" s="246"/>
      <c r="H212" s="319" t="s">
        <v>427</v>
      </c>
      <c r="I212" s="319"/>
      <c r="J212" s="319"/>
      <c r="K212" s="252"/>
    </row>
    <row r="213" spans="2:11" customFormat="1" ht="15" customHeight="1" x14ac:dyDescent="0.2">
      <c r="B213" s="251"/>
      <c r="C213" s="189"/>
      <c r="D213" s="189"/>
      <c r="E213" s="189"/>
      <c r="F213" s="210"/>
      <c r="G213" s="246"/>
      <c r="H213" s="237"/>
      <c r="I213" s="237"/>
      <c r="J213" s="237"/>
      <c r="K213" s="252"/>
    </row>
    <row r="214" spans="2:11" customFormat="1" ht="15" customHeight="1" x14ac:dyDescent="0.2">
      <c r="B214" s="251"/>
      <c r="C214" s="189" t="s">
        <v>609</v>
      </c>
      <c r="D214" s="189"/>
      <c r="E214" s="189"/>
      <c r="F214" s="210">
        <v>1</v>
      </c>
      <c r="G214" s="246"/>
      <c r="H214" s="319" t="s">
        <v>647</v>
      </c>
      <c r="I214" s="319"/>
      <c r="J214" s="319"/>
      <c r="K214" s="252"/>
    </row>
    <row r="215" spans="2:11" customFormat="1" ht="15" customHeight="1" x14ac:dyDescent="0.2">
      <c r="B215" s="251"/>
      <c r="C215" s="189"/>
      <c r="D215" s="189"/>
      <c r="E215" s="189"/>
      <c r="F215" s="210">
        <v>2</v>
      </c>
      <c r="G215" s="246"/>
      <c r="H215" s="319" t="s">
        <v>648</v>
      </c>
      <c r="I215" s="319"/>
      <c r="J215" s="319"/>
      <c r="K215" s="252"/>
    </row>
    <row r="216" spans="2:11" customFormat="1" ht="15" customHeight="1" x14ac:dyDescent="0.2">
      <c r="B216" s="251"/>
      <c r="C216" s="189"/>
      <c r="D216" s="189"/>
      <c r="E216" s="189"/>
      <c r="F216" s="210">
        <v>3</v>
      </c>
      <c r="G216" s="246"/>
      <c r="H216" s="319" t="s">
        <v>649</v>
      </c>
      <c r="I216" s="319"/>
      <c r="J216" s="319"/>
      <c r="K216" s="252"/>
    </row>
    <row r="217" spans="2:11" customFormat="1" ht="15" customHeight="1" x14ac:dyDescent="0.2">
      <c r="B217" s="251"/>
      <c r="C217" s="189"/>
      <c r="D217" s="189"/>
      <c r="E217" s="189"/>
      <c r="F217" s="210">
        <v>4</v>
      </c>
      <c r="G217" s="246"/>
      <c r="H217" s="319" t="s">
        <v>650</v>
      </c>
      <c r="I217" s="319"/>
      <c r="J217" s="319"/>
      <c r="K217" s="252"/>
    </row>
    <row r="218" spans="2:11" customFormat="1" ht="12.75" customHeight="1" x14ac:dyDescent="0.2">
      <c r="B218" s="253"/>
      <c r="C218" s="254"/>
      <c r="D218" s="254"/>
      <c r="E218" s="254"/>
      <c r="F218" s="254"/>
      <c r="G218" s="254"/>
      <c r="H218" s="254"/>
      <c r="I218" s="254"/>
      <c r="J218" s="254"/>
      <c r="K218" s="255"/>
    </row>
  </sheetData>
  <sheetProtection algorithmName="SHA-512" hashValue="zJUKBCqyxIl9xVhP4q5gpgxuNhlCiKW1GfMNQ15pvX4YgNA4ZiYER6ruTvOFa/wETsjEaHums1nFn+F8wNHtOA==" saltValue="TZf7VMK2X26t0rWSzNeP1A==" spinCount="100000" sheet="1"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Rekapitulace stavby</vt:lpstr>
      <vt:lpstr>2-D.2.1 - Dieselgenerátor</vt:lpstr>
      <vt:lpstr>2-D.2.4.1 - Elektroinstal...</vt:lpstr>
      <vt:lpstr>2-VON - Vedlejší a ostatn...</vt:lpstr>
      <vt:lpstr>Pokyny pro vyplnění</vt:lpstr>
      <vt:lpstr>'2-D.2.1 - Dieselgenerátor'!Print_Area</vt:lpstr>
      <vt:lpstr>'2-D.2.4.1 - Elektroinstal...'!Print_Area</vt:lpstr>
      <vt:lpstr>'2-VON - Vedlejší a ostatn...'!Print_Area</vt:lpstr>
      <vt:lpstr>'Pokyny pro vyplnění'!Print_Area</vt:lpstr>
      <vt:lpstr>'Rekapitulace stavby'!Print_Area</vt:lpstr>
      <vt:lpstr>'2-D.2.1 - Dieselgenerátor'!Print_Titles</vt:lpstr>
      <vt:lpstr>'2-D.2.4.1 - Elektroinstal...'!Print_Titles</vt:lpstr>
      <vt:lpstr>'2-VON - Vedlejší a ostatn...'!Print_Titles</vt:lpstr>
      <vt:lpstr>'Rekapitulace stavby'!Print_Titles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Krčál</dc:creator>
  <cp:lastModifiedBy>Václav Kolínský</cp:lastModifiedBy>
  <cp:lastPrinted>2022-08-04T09:22:59Z</cp:lastPrinted>
  <dcterms:created xsi:type="dcterms:W3CDTF">2021-09-21T10:24:22Z</dcterms:created>
  <dcterms:modified xsi:type="dcterms:W3CDTF">2022-08-04T09:23:29Z</dcterms:modified>
</cp:coreProperties>
</file>