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28" yWindow="65428" windowWidth="23256" windowHeight="12456" firstSheet="1" activeTab="1"/>
  </bookViews>
  <sheets>
    <sheet name="Rekapitulace stavby" sheetId="1" state="veryHidden" r:id="rId1"/>
    <sheet name="parcikPraha5 - Parčík u u..." sheetId="2" r:id="rId2"/>
  </sheets>
  <definedNames>
    <definedName name="_xlnm._FilterDatabase" localSheetId="1" hidden="1">'parcikPraha5 - Parčík u u...'!$C$83:$K$196</definedName>
    <definedName name="_xlnm.Print_Area" localSheetId="1">'parcikPraha5 - Parčík u u...'!$C$4:$J$37,'parcikPraha5 - Parčík u u...'!$C$43:$J$67,'parcikPraha5 - Parčík u u...'!$C$73:$K$196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'parcikPraha5 - Parčík u u...'!$83:$83</definedName>
  </definedNames>
  <calcPr calcId="191029"/>
  <extLst/>
</workbook>
</file>

<file path=xl/sharedStrings.xml><?xml version="1.0" encoding="utf-8"?>
<sst xmlns="http://schemas.openxmlformats.org/spreadsheetml/2006/main" count="1349" uniqueCount="332">
  <si>
    <t>Export Komplet</t>
  </si>
  <si>
    <t>VZ</t>
  </si>
  <si>
    <t>2.0</t>
  </si>
  <si>
    <t/>
  </si>
  <si>
    <t>False</t>
  </si>
  <si>
    <t>{ee6be49a-f2d9-4624-ba0d-7cfa3148856b}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</si>
  <si>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</si>
  <si>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</si>
  <si>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</si>
  <si>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</si>
  <si>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</si>
  <si>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</si>
  <si>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</si>
  <si>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</si>
  <si>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parcikPraha5</t>
  </si>
  <si>
    <t>Stavba:</t>
  </si>
  <si>
    <t>Parčík u ulice Slávy Horníka, Praha 5 - Košíře- SO.01.03 Sadové a terénní úpravy</t>
  </si>
  <si>
    <t>KSO:</t>
  </si>
  <si>
    <t>CC-CZ:</t>
  </si>
  <si>
    <t>Místo:</t>
  </si>
  <si>
    <t xml:space="preserve"> Praha 5 - Košíře</t>
  </si>
  <si>
    <t>Datum:</t>
  </si>
  <si>
    <t>29. 4. 2022</t>
  </si>
  <si>
    <t>Zadavatel:</t>
  </si>
  <si>
    <t>IČ:</t>
  </si>
  <si>
    <t xml:space="preserve"> </t>
  </si>
  <si>
    <t>DIČ:</t>
  </si>
  <si>
    <t>Zhotovitel:</t>
  </si>
  <si>
    <t>Projektant:</t>
  </si>
  <si>
    <t>Anna Salingerová MSc</t>
  </si>
  <si>
    <t>True</t>
  </si>
  <si>
    <t>Zpracovatel: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</si>
  <si>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</si>
  <si>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</si>
  <si>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</si>
  <si>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</si>
  <si>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</si>
  <si>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</si>
  <si>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</si>
  <si>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</si>
  <si>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</si>
  <si>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</si>
  <si>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</si>
  <si>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</si>
  <si>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</si>
  <si>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</si>
  <si>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</si>
  <si>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</si>
  <si>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</si>
  <si>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</si>
  <si>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</si>
  <si>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</si>
  <si>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</si>
  <si>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</si>
  <si>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</si>
  <si>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</si>
  <si>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</si>
  <si>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</si>
  <si>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</si>
  <si>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</si>
  <si>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</si>
  <si>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</si>
  <si>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</si>
  <si>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</si>
  <si>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</si>
  <si>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</si>
  <si>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</si>
  <si>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</si>
  <si>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</si>
  <si>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</si>
  <si>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</si>
  <si>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</si>
  <si>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</si>
  <si>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</si>
  <si>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</si>
  <si>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</si>
  <si>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</si>
  <si>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</si>
  <si>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</si>
  <si>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</si>
  <si>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</si>
  <si>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</si>
  <si>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</si>
  <si>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   </t>
  </si>
  <si>
    <t xml:space="preserve">    2 - Zakládání</t>
  </si>
  <si>
    <t xml:space="preserve">    5 - Komunikace pozemní</t>
  </si>
  <si>
    <t xml:space="preserve">    9 - Ostatní konstrukce a práce ( prvky mobiliáře kompletizované-D+M vč potřebných konstrukcí)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</si>
  <si>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</si>
  <si>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</si>
  <si>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</si>
  <si>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</si>
  <si>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</si>
  <si>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</si>
  <si>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</si>
  <si>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</si>
  <si>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</si>
  <si>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</si>
  <si>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</si>
  <si>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</si>
  <si>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</si>
  <si>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</si>
  <si>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</si>
  <si>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</si>
  <si>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</si>
  <si>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</si>
  <si>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</si>
  <si>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</si>
  <si>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</si>
  <si>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</si>
  <si>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Zemní práce   </t>
  </si>
  <si>
    <t>K</t>
  </si>
  <si>
    <t>121112003</t>
  </si>
  <si>
    <t>Sejmutí ornice ručně při souvislé ploše, tl. vrstvy do 200 mm</t>
  </si>
  <si>
    <t>m2</t>
  </si>
  <si>
    <t>CS ÚRS 2022 01</t>
  </si>
  <si>
    <t>4</t>
  </si>
  <si>
    <t>1010669553</t>
  </si>
  <si>
    <t>Online PSC</t>
  </si>
  <si>
    <t>https://podminky.urs.cz/item/CS_URS_2022_01/121112003</t>
  </si>
  <si>
    <t>122211101</t>
  </si>
  <si>
    <t>Odkopávky ručně nezapažené v hornině třídy těžitelnosti I skupiny 3</t>
  </si>
  <si>
    <t>m3</t>
  </si>
  <si>
    <t>-1747840917</t>
  </si>
  <si>
    <t>https://podminky.urs.cz/item/CS_URS_2022_01/122211101</t>
  </si>
  <si>
    <t>VV</t>
  </si>
  <si>
    <t>5,8*0,3*0,5</t>
  </si>
  <si>
    <t>3</t>
  </si>
  <si>
    <t>132212131</t>
  </si>
  <si>
    <t>Hloubení nezapažených rýh šířky do 800 mm ručně s urovnáním dna do předepsaného profilu a spádu v hornině třídy těžitelnosti I skupiny 3 soudržných vč naložení</t>
  </si>
  <si>
    <t>1097608063</t>
  </si>
  <si>
    <t>https://podminky.urs.cz/item/CS_URS_2022_01/132212131</t>
  </si>
  <si>
    <t>koš</t>
  </si>
  <si>
    <t>0,8*0,6*0,35</t>
  </si>
  <si>
    <t>132212331</t>
  </si>
  <si>
    <t>Hloubení nezapažených rýh šířky přes 800 do 2 000 mm ručně s urovnáním dna do předepsaného profilu a spádu v hornině třídy těžitelnosti I skupiny 3 soudržných vč naložení</t>
  </si>
  <si>
    <t>929940948</t>
  </si>
  <si>
    <t>https://podminky.urs.cz/item/CS_URS_2022_01/132212331</t>
  </si>
  <si>
    <t>7*0,31+14*0,64*0,15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</si>
  <si>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</si>
  <si>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</si>
  <si>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</si>
  <si>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-839076800</t>
  </si>
  <si>
    <t>https://podminky.urs.cz/item/CS_URS_2022_01/162751117</t>
  </si>
  <si>
    <t>0,87+0,168+3,514</t>
  </si>
  <si>
    <t>6</t>
  </si>
  <si>
    <t>171201231</t>
  </si>
  <si>
    <t>Poplatek za uložení stavebního odpadu na recyklační skládce (skládkovné) zeminy do Katalogu odpadů pod kódem 17 05 04</t>
  </si>
  <si>
    <t>t</t>
  </si>
  <si>
    <t>1538137124</t>
  </si>
  <si>
    <t>https://podminky.urs.cz/item/CS_URS_2022_01/171201231</t>
  </si>
  <si>
    <t>4,552*1,8</t>
  </si>
  <si>
    <t>7</t>
  </si>
  <si>
    <t>171251201</t>
  </si>
  <si>
    <t>Uložení sypaniny na skládky nebo meziskládky bez hutnění s upravením uložené sypaniny do předepsaného tvaru</t>
  </si>
  <si>
    <t>-1058783832</t>
  </si>
  <si>
    <t>https://podminky.urs.cz/item/CS_URS_2022_01/171251201</t>
  </si>
  <si>
    <t>8</t>
  </si>
  <si>
    <t>174111101</t>
  </si>
  <si>
    <t>Zásyp pěstěným substrátem ( bez dodávky)</t>
  </si>
  <si>
    <t>514899481</t>
  </si>
  <si>
    <t>https://podminky.urs.cz/item/CS_URS_2022_01/174111101</t>
  </si>
  <si>
    <t>0,8*0,6*0,35-0,55*0,35*0,35</t>
  </si>
  <si>
    <t>Součet</t>
  </si>
  <si>
    <t>9</t>
  </si>
  <si>
    <t>183211312</t>
  </si>
  <si>
    <t>Výsadba květin do připravené půdy se zalitím do připravené půdy, se zalitím( trvalky a traviny), velikost K9</t>
  </si>
  <si>
    <t>kus</t>
  </si>
  <si>
    <t>-655032786</t>
  </si>
  <si>
    <t>https://podminky.urs.cz/item/CS_URS_2022_01/183211312</t>
  </si>
  <si>
    <t>10</t>
  </si>
  <si>
    <t>M</t>
  </si>
  <si>
    <t>00500R01</t>
  </si>
  <si>
    <t xml:space="preserve">Aga - Agastche 'Blue Fortune' - Agastache - K9 </t>
  </si>
  <si>
    <t>99929145</t>
  </si>
  <si>
    <t>11</t>
  </si>
  <si>
    <t>00500R02</t>
  </si>
  <si>
    <t>Dca - Deschampsia cespitosa 'Goldtau' - metlice</t>
  </si>
  <si>
    <t>-625512652</t>
  </si>
  <si>
    <t>12</t>
  </si>
  <si>
    <t>00500R03</t>
  </si>
  <si>
    <t>Epu - Echinacea purpurea 'Magnus' - třapatka - K9</t>
  </si>
  <si>
    <t>-1647486348</t>
  </si>
  <si>
    <t>13</t>
  </si>
  <si>
    <t>00500R04</t>
  </si>
  <si>
    <t>Eri - Echinops ritro - bělotrn - K9</t>
  </si>
  <si>
    <t>-1136642989</t>
  </si>
  <si>
    <t>14</t>
  </si>
  <si>
    <t>00500R05</t>
  </si>
  <si>
    <t>Gau - Gaura liedheimerii 'Whirling butterflies' - svíčkovec - K9</t>
  </si>
  <si>
    <t>1364712024</t>
  </si>
  <si>
    <t>00500R06</t>
  </si>
  <si>
    <t>Pal - Penisetum alopecuroides  'Red Head' - dochan - K9</t>
  </si>
  <si>
    <t>846170838</t>
  </si>
  <si>
    <t>16</t>
  </si>
  <si>
    <t>00500R07</t>
  </si>
  <si>
    <t>Sbo - Sanquisorba tenuifolia ‚Bordeaux - krvavec toten - K9</t>
  </si>
  <si>
    <t>1494325360</t>
  </si>
  <si>
    <t>17</t>
  </si>
  <si>
    <t>00500R08</t>
  </si>
  <si>
    <t>Ste - Sedum telephinum ‚Matrona‘' - třapatka - K9</t>
  </si>
  <si>
    <t>-491157255</t>
  </si>
  <si>
    <t>18</t>
  </si>
  <si>
    <t>00500R09</t>
  </si>
  <si>
    <t>Sgi - Stipa gigantea - kavyl - K9</t>
  </si>
  <si>
    <t>1228657195</t>
  </si>
  <si>
    <t>19</t>
  </si>
  <si>
    <t>00500R10</t>
  </si>
  <si>
    <t>Ste - Stipa tenuissima ‚Ponytail‘ - kavyl - K9</t>
  </si>
  <si>
    <t>1539557785</t>
  </si>
  <si>
    <t>20</t>
  </si>
  <si>
    <t>00500R11</t>
  </si>
  <si>
    <t>Vbo - Verbena bonariensis- sporýš - K9</t>
  </si>
  <si>
    <t>592217192</t>
  </si>
  <si>
    <t>183211313</t>
  </si>
  <si>
    <t>Výsadba květin do připravené půdy se zalitím do připravené půdy, se zalitím cibulí nebo hlíz</t>
  </si>
  <si>
    <t>288870964</t>
  </si>
  <si>
    <t>https://podminky.urs.cz/item/CS_URS_2022_01/183211313</t>
  </si>
  <si>
    <t>22</t>
  </si>
  <si>
    <t>0054000R1</t>
  </si>
  <si>
    <t>Mar - Muscari armeniacum - modřenec - cibulka</t>
  </si>
  <si>
    <t>1137111668</t>
  </si>
  <si>
    <t>23</t>
  </si>
  <si>
    <t>184911151</t>
  </si>
  <si>
    <t>Mulčování záhonů kačírkem nebo drceným kamenivem tloušťky mulče přes 20 do 50 mm v rovině nebo na svahu do 1:5</t>
  </si>
  <si>
    <t>159976740</t>
  </si>
  <si>
    <t>https://podminky.urs.cz/item/CS_URS_2022_01/184911151</t>
  </si>
  <si>
    <t>24</t>
  </si>
  <si>
    <t>58343810</t>
  </si>
  <si>
    <t>kamenivo drcené hrubé frakce 4/8</t>
  </si>
  <si>
    <t>1325628869</t>
  </si>
  <si>
    <t>125*0,125 'Přepočtené koeficientem množství</t>
  </si>
  <si>
    <t>Zakládání</t>
  </si>
  <si>
    <t>25</t>
  </si>
  <si>
    <t>271532212</t>
  </si>
  <si>
    <t>Podsyp pod základové konstrukce se zhutněním a urovnáním povrchu z kameniva hrubého, frakce 16 - 32 mm</t>
  </si>
  <si>
    <t>1373149255</t>
  </si>
  <si>
    <t>https://podminky.urs.cz/item/CS_URS_2022_01/271532212</t>
  </si>
  <si>
    <t>lavičky</t>
  </si>
  <si>
    <t>0,8*0,24*4*0,05</t>
  </si>
  <si>
    <t>0,55*0,35*0,05</t>
  </si>
  <si>
    <t>26</t>
  </si>
  <si>
    <t>274313811</t>
  </si>
  <si>
    <t>Základy z betonu prostého pasy betonu kamenem neprokládaného tř. C 25/30</t>
  </si>
  <si>
    <t>-1861386613</t>
  </si>
  <si>
    <t>https://podminky.urs.cz/item/CS_URS_2022_01/274313811</t>
  </si>
  <si>
    <t>0,8*0,24*0,2*4</t>
  </si>
  <si>
    <t>0,55*0,35*0,3</t>
  </si>
  <si>
    <t>27</t>
  </si>
  <si>
    <t>274351121</t>
  </si>
  <si>
    <t>Bednění základů pasů rovné zřízení</t>
  </si>
  <si>
    <t>-1149392600</t>
  </si>
  <si>
    <t>https://podminky.urs.cz/item/CS_URS_2022_01/274351121</t>
  </si>
  <si>
    <t>2*(0,8+0,24)*0,2*4</t>
  </si>
  <si>
    <t>2*(0,55+0,35)*0,3</t>
  </si>
  <si>
    <t>28</t>
  </si>
  <si>
    <t>274351122</t>
  </si>
  <si>
    <t>Bednění základů pasů rovné odstranění</t>
  </si>
  <si>
    <t>1732514079</t>
  </si>
  <si>
    <t>https://podminky.urs.cz/item/CS_URS_2022_01/274351122</t>
  </si>
  <si>
    <t>29</t>
  </si>
  <si>
    <t>274353101</t>
  </si>
  <si>
    <t xml:space="preserve">Bednění kotevních otvorů pro chemickou kotvu včetně polohového zajištění a odbednění </t>
  </si>
  <si>
    <t>-996007688</t>
  </si>
  <si>
    <t>https://podminky.urs.cz/item/CS_URS_2022_01/274353101</t>
  </si>
  <si>
    <t>2*4+2</t>
  </si>
  <si>
    <t>Komunikace pozemní</t>
  </si>
  <si>
    <t>30</t>
  </si>
  <si>
    <t>564861011</t>
  </si>
  <si>
    <t>Podklad ze štěrkodrti ŠD s rozprostřením a zhutněním plochy, po zhutnění tl. 200 mm</t>
  </si>
  <si>
    <t>-1920973607</t>
  </si>
  <si>
    <t>https://podminky.urs.cz/item/CS_URS_2022_01/564861011</t>
  </si>
  <si>
    <t>31</t>
  </si>
  <si>
    <t>59141111R</t>
  </si>
  <si>
    <t>Kladení dlažby z mozaiky komunikací pro pěší s vyplněním spár, s dvojím beraněním a se smetením přebytečného materiálu na vzdálenost do 3 m jednobarevné, s ložem tl. do 40 mm z kameniva</t>
  </si>
  <si>
    <t>1191400495</t>
  </si>
  <si>
    <t>32</t>
  </si>
  <si>
    <t>58381010</t>
  </si>
  <si>
    <t>kostka řezanoštípaná dlažební žula 6x6x4cm</t>
  </si>
  <si>
    <t>-1702993162</t>
  </si>
  <si>
    <t>7*1,02 'Přepočtené koeficientem množství</t>
  </si>
  <si>
    <t>Ostatní konstrukce a práce ( prvky mobiliáře kompletizované-D+M vč potřebných konstrukcí)</t>
  </si>
  <si>
    <t>33</t>
  </si>
  <si>
    <t>936001R01</t>
  </si>
  <si>
    <t>Nový Pražský Mobiliář - Lavička - typ EVL111j, výrobní řada EVO,kompl prov - D+M+ukotvení</t>
  </si>
  <si>
    <t>767034158</t>
  </si>
  <si>
    <t>Parková lavička bez opěradla, délka 1,8 m, bočnice z hliníkových odlitků s vrstvou práškového vypalovacího laku RAL702,</t>
  </si>
  <si>
    <t>ocelová spojka a vzpěry opatřeny vrstvou žárového zinku a vrstvou práškového vypalovacího laku RAL7021,</t>
  </si>
  <si>
    <t>sedák z termojasanových lamel ošetřených olejem (ML_09-10-02)</t>
  </si>
  <si>
    <t>34</t>
  </si>
  <si>
    <t>936001R02</t>
  </si>
  <si>
    <t>Nový Pražský Mobiliář - Lavička - typ EVL151j, výrobní řada EVO,kompl prov - D+M+ukotvení</t>
  </si>
  <si>
    <t>121270334</t>
  </si>
  <si>
    <t>Parková lavička bez opěradla, délka 1,8 m, bočnice z hliníkových odlitků s vrstvou práškového vypalovacího laku RAL7021,</t>
  </si>
  <si>
    <t xml:space="preserve">ocelová spojka a vzpěry opatřeny vrstvou žárového zinku a vrstvou práškového vypalovacího laku RAL7021, </t>
  </si>
  <si>
    <t>35</t>
  </si>
  <si>
    <t>936001R03</t>
  </si>
  <si>
    <t>1419465417</t>
  </si>
  <si>
    <t>1134107098</t>
  </si>
  <si>
    <t>1264757449</t>
  </si>
  <si>
    <t>VRN</t>
  </si>
  <si>
    <t>Vedlejší rozpočtové náklady</t>
  </si>
  <si>
    <t>VRN3</t>
  </si>
  <si>
    <t>Zařízení staveniště</t>
  </si>
  <si>
    <t>38</t>
  </si>
  <si>
    <t>030001000</t>
  </si>
  <si>
    <t>kpl</t>
  </si>
  <si>
    <t>1024</t>
  </si>
  <si>
    <t>-880825932</t>
  </si>
  <si>
    <t>https://podminky.urs.cz/item/CS_URS_2022_01/030001000</t>
  </si>
  <si>
    <t>VRN4</t>
  </si>
  <si>
    <t>Inženýrská činnost</t>
  </si>
  <si>
    <t>39</t>
  </si>
  <si>
    <t>045002000</t>
  </si>
  <si>
    <t>Kompletační a koordinační činnost</t>
  </si>
  <si>
    <t>-1524094537</t>
  </si>
  <si>
    <t>https://podminky.urs.cz/item/CS_URS_2022_01/045002000</t>
  </si>
  <si>
    <t>VRN6</t>
  </si>
  <si>
    <t>Územní vlivy</t>
  </si>
  <si>
    <t>40</t>
  </si>
  <si>
    <t>060001000</t>
  </si>
  <si>
    <t>386496996</t>
  </si>
  <si>
    <t>https://podminky.urs.cz/item/CS_URS_2022_01/060001000</t>
  </si>
  <si>
    <t>VRN9</t>
  </si>
  <si>
    <t>Ostatní náklady</t>
  </si>
  <si>
    <t>41</t>
  </si>
  <si>
    <t>090001000</t>
  </si>
  <si>
    <t>-1794446968</t>
  </si>
  <si>
    <t>https://podminky.urs.cz/item/CS_URS_2022_01/090001000</t>
  </si>
  <si>
    <t>Odpadkový koš čtvercového půdorysu, se stříškou, ocelová konstrukce opláštěna pozinkovaným lakovaným plechem, pozinkovaná nádoba o objemu 50l,na nožce, ocelová konstrukce opatřena ochranou vrstvou zinku a práškovým vypalovacím lakem RAL 7021, kotvení pod dlažbu nebo ve zhutněném terénu do betonového základu pomocí závitových tyčí.</t>
  </si>
  <si>
    <t>936001R04</t>
  </si>
  <si>
    <t>Mobiliář - Odpadkový koš - NANUK, výrobní řada NNK365,kompl prov - D+M+ukotvení</t>
  </si>
  <si>
    <t>Mobiliář - Nosič sáčků na psí exkrementy - VALET, výrobní řada VT510 ,kompl prov - D+M+ukotvení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</si>
</sst>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3" TargetMode="External" /><Relationship Id="rId2" Type="http://schemas.openxmlformats.org/officeDocument/2006/relationships/hyperlink" Target="https://podminky.urs.cz/item/CS_URS_2022_01/122211101" TargetMode="External" /><Relationship Id="rId3" Type="http://schemas.openxmlformats.org/officeDocument/2006/relationships/hyperlink" Target="https://podminky.urs.cz/item/CS_URS_2022_01/132212131" TargetMode="External" /><Relationship Id="rId4" Type="http://schemas.openxmlformats.org/officeDocument/2006/relationships/hyperlink" Target="https://podminky.urs.cz/item/CS_URS_2022_01/132212331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71201231" TargetMode="External" /><Relationship Id="rId7" Type="http://schemas.openxmlformats.org/officeDocument/2006/relationships/hyperlink" Target="https://podminky.urs.cz/item/CS_URS_2022_01/171251201" TargetMode="External" /><Relationship Id="rId8" Type="http://schemas.openxmlformats.org/officeDocument/2006/relationships/hyperlink" Target="https://podminky.urs.cz/item/CS_URS_2022_01/174111101" TargetMode="External" /><Relationship Id="rId9" Type="http://schemas.openxmlformats.org/officeDocument/2006/relationships/hyperlink" Target="https://podminky.urs.cz/item/CS_URS_2022_01/183211312" TargetMode="External" /><Relationship Id="rId10" Type="http://schemas.openxmlformats.org/officeDocument/2006/relationships/hyperlink" Target="https://podminky.urs.cz/item/CS_URS_2022_01/183211313" TargetMode="External" /><Relationship Id="rId11" Type="http://schemas.openxmlformats.org/officeDocument/2006/relationships/hyperlink" Target="https://podminky.urs.cz/item/CS_URS_2022_01/184911151" TargetMode="External" /><Relationship Id="rId12" Type="http://schemas.openxmlformats.org/officeDocument/2006/relationships/hyperlink" Target="https://podminky.urs.cz/item/CS_URS_2022_01/271532212" TargetMode="External" /><Relationship Id="rId13" Type="http://schemas.openxmlformats.org/officeDocument/2006/relationships/hyperlink" Target="https://podminky.urs.cz/item/CS_URS_2022_01/274313811" TargetMode="External" /><Relationship Id="rId14" Type="http://schemas.openxmlformats.org/officeDocument/2006/relationships/hyperlink" Target="https://podminky.urs.cz/item/CS_URS_2022_01/274351121" TargetMode="External" /><Relationship Id="rId15" Type="http://schemas.openxmlformats.org/officeDocument/2006/relationships/hyperlink" Target="https://podminky.urs.cz/item/CS_URS_2022_01/274351122" TargetMode="External" /><Relationship Id="rId16" Type="http://schemas.openxmlformats.org/officeDocument/2006/relationships/hyperlink" Target="https://podminky.urs.cz/item/CS_URS_2022_01/274353101" TargetMode="External" /><Relationship Id="rId17" Type="http://schemas.openxmlformats.org/officeDocument/2006/relationships/hyperlink" Target="https://podminky.urs.cz/item/CS_URS_2022_01/564861011" TargetMode="External" /><Relationship Id="rId18" Type="http://schemas.openxmlformats.org/officeDocument/2006/relationships/hyperlink" Target="https://podminky.urs.cz/item/CS_URS_2022_01/030001000" TargetMode="External" /><Relationship Id="rId19" Type="http://schemas.openxmlformats.org/officeDocument/2006/relationships/hyperlink" Target="https://podminky.urs.cz/item/CS_URS_2022_01/045002000" TargetMode="External" /><Relationship Id="rId20" Type="http://schemas.openxmlformats.org/officeDocument/2006/relationships/hyperlink" Target="https://podminky.urs.cz/item/CS_URS_2022_01/060001000" TargetMode="External" /><Relationship Id="rId21" Type="http://schemas.openxmlformats.org/officeDocument/2006/relationships/hyperlink" Target="https://podminky.urs.cz/item/CS_URS_2022_01/090001000" TargetMode="External" /><Relationship Id="rId2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178" t="s">
        <v>6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" customHeight="1">
      <c r="B4" s="19"/>
      <c r="D4" s="20" t="s">
        <v>10</v>
      </c>
      <c r="AR4" s="19"/>
      <c r="AS4" s="21" t="s">
        <v>11</v>
      </c>
      <c r="BS4" s="16" t="s">
        <v>12</v>
      </c>
    </row>
    <row r="5" spans="2:71" ht="12" customHeight="1">
      <c r="B5" s="19"/>
      <c r="D5" s="22" t="s">
        <v>13</v>
      </c>
      <c r="K5" s="163" t="s">
        <v>14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9"/>
      <c r="BS5" s="16" t="s">
        <v>7</v>
      </c>
    </row>
    <row r="6" spans="2:71" ht="36.9" customHeight="1">
      <c r="B6" s="19"/>
      <c r="D6" s="24" t="s">
        <v>15</v>
      </c>
      <c r="K6" s="165" t="s">
        <v>16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9"/>
      <c r="BS6" s="16" t="s">
        <v>7</v>
      </c>
    </row>
    <row r="7" spans="2:71" ht="12" customHeight="1">
      <c r="B7" s="19"/>
      <c r="D7" s="25" t="s">
        <v>17</v>
      </c>
      <c r="K7" s="23" t="s">
        <v>3</v>
      </c>
      <c r="AK7" s="25" t="s">
        <v>18</v>
      </c>
      <c r="AN7" s="23" t="s">
        <v>3</v>
      </c>
      <c r="AR7" s="19"/>
      <c r="BS7" s="16" t="s">
        <v>7</v>
      </c>
    </row>
    <row r="8" spans="2:71" ht="12" customHeight="1">
      <c r="B8" s="19"/>
      <c r="D8" s="25" t="s">
        <v>19</v>
      </c>
      <c r="K8" s="23" t="s">
        <v>20</v>
      </c>
      <c r="AK8" s="25" t="s">
        <v>21</v>
      </c>
      <c r="AN8" s="23" t="s">
        <v>22</v>
      </c>
      <c r="AR8" s="19"/>
      <c r="BS8" s="16" t="s">
        <v>7</v>
      </c>
    </row>
    <row r="9" spans="2:71" ht="14.4" customHeight="1">
      <c r="B9" s="19"/>
      <c r="AR9" s="19"/>
      <c r="BS9" s="16" t="s">
        <v>7</v>
      </c>
    </row>
    <row r="10" spans="2:71" ht="12" customHeight="1">
      <c r="B10" s="19"/>
      <c r="D10" s="25" t="s">
        <v>23</v>
      </c>
      <c r="AK10" s="25" t="s">
        <v>24</v>
      </c>
      <c r="AN10" s="23" t="s">
        <v>3</v>
      </c>
      <c r="AR10" s="19"/>
      <c r="BS10" s="16" t="s">
        <v>7</v>
      </c>
    </row>
    <row r="11" spans="2:71" ht="18.45" customHeight="1">
      <c r="B11" s="19"/>
      <c r="E11" s="23" t="s">
        <v>25</v>
      </c>
      <c r="AK11" s="25" t="s">
        <v>26</v>
      </c>
      <c r="AN11" s="23" t="s">
        <v>3</v>
      </c>
      <c r="AR11" s="19"/>
      <c r="BS11" s="16" t="s">
        <v>7</v>
      </c>
    </row>
    <row r="12" spans="2:71" ht="6.9" customHeight="1">
      <c r="B12" s="19"/>
      <c r="AR12" s="19"/>
      <c r="BS12" s="16" t="s">
        <v>7</v>
      </c>
    </row>
    <row r="13" spans="2:71" ht="12" customHeight="1">
      <c r="B13" s="19"/>
      <c r="D13" s="25" t="s">
        <v>27</v>
      </c>
      <c r="AK13" s="25" t="s">
        <v>24</v>
      </c>
      <c r="AN13" s="23" t="s">
        <v>3</v>
      </c>
      <c r="AR13" s="19"/>
      <c r="BS13" s="16" t="s">
        <v>7</v>
      </c>
    </row>
    <row r="14" spans="2:71" ht="13.2">
      <c r="B14" s="19"/>
      <c r="E14" s="23" t="s">
        <v>25</v>
      </c>
      <c r="AK14" s="25" t="s">
        <v>26</v>
      </c>
      <c r="AN14" s="23" t="s">
        <v>3</v>
      </c>
      <c r="AR14" s="19"/>
      <c r="BS14" s="16" t="s">
        <v>7</v>
      </c>
    </row>
    <row r="15" spans="2:71" ht="6.9" customHeight="1">
      <c r="B15" s="19"/>
      <c r="AR15" s="19"/>
      <c r="BS15" s="16" t="s">
        <v>4</v>
      </c>
    </row>
    <row r="16" spans="2:71" ht="12" customHeight="1">
      <c r="B16" s="19"/>
      <c r="D16" s="25" t="s">
        <v>28</v>
      </c>
      <c r="AK16" s="25" t="s">
        <v>24</v>
      </c>
      <c r="AN16" s="23" t="s">
        <v>3</v>
      </c>
      <c r="AR16" s="19"/>
      <c r="BS16" s="16" t="s">
        <v>4</v>
      </c>
    </row>
    <row r="17" spans="2:71" ht="18.45" customHeight="1">
      <c r="B17" s="19"/>
      <c r="E17" s="23" t="s">
        <v>29</v>
      </c>
      <c r="AK17" s="25" t="s">
        <v>26</v>
      </c>
      <c r="AN17" s="23" t="s">
        <v>3</v>
      </c>
      <c r="AR17" s="19"/>
      <c r="BS17" s="16" t="s">
        <v>30</v>
      </c>
    </row>
    <row r="18" spans="2:71" ht="6.9" customHeight="1">
      <c r="B18" s="19"/>
      <c r="AR18" s="19"/>
      <c r="BS18" s="16" t="s">
        <v>7</v>
      </c>
    </row>
    <row r="19" spans="2:71" ht="12" customHeight="1">
      <c r="B19" s="19"/>
      <c r="D19" s="25" t="s">
        <v>31</v>
      </c>
      <c r="AK19" s="25" t="s">
        <v>24</v>
      </c>
      <c r="AN19" s="23" t="s">
        <v>3</v>
      </c>
      <c r="AR19" s="19"/>
      <c r="BS19" s="16" t="s">
        <v>7</v>
      </c>
    </row>
    <row r="20" spans="2:71" ht="18.45" customHeight="1">
      <c r="B20" s="19"/>
      <c r="E20" s="23" t="s">
        <v>32</v>
      </c>
      <c r="AK20" s="25" t="s">
        <v>26</v>
      </c>
      <c r="AN20" s="23" t="s">
        <v>3</v>
      </c>
      <c r="AR20" s="19"/>
      <c r="BS20" s="16" t="s">
        <v>4</v>
      </c>
    </row>
    <row r="21" spans="2:44" ht="6.9" customHeight="1">
      <c r="B21" s="19"/>
      <c r="AR21" s="19"/>
    </row>
    <row r="22" spans="2:44" ht="12" customHeight="1">
      <c r="B22" s="19"/>
      <c r="D22" s="25" t="s">
        <v>33</v>
      </c>
      <c r="AR22" s="19"/>
    </row>
    <row r="23" spans="2:44" ht="47.25" customHeight="1">
      <c r="B23" s="19"/>
      <c r="E23" s="166" t="s">
        <v>34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9"/>
    </row>
    <row r="24" spans="2:44" ht="6.9" customHeight="1">
      <c r="B24" s="19"/>
      <c r="AR24" s="19"/>
    </row>
    <row r="25" spans="2:44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5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7" t="e">
        <f>ROUND(AG54,2)</f>
        <v>#VALUE!</v>
      </c>
      <c r="AL26" s="168"/>
      <c r="AM26" s="168"/>
      <c r="AN26" s="168"/>
      <c r="AO26" s="168"/>
      <c r="AR26" s="28"/>
    </row>
    <row r="27" spans="2:44" s="1" customFormat="1" ht="6.9" customHeight="1">
      <c r="B27" s="28"/>
      <c r="AR27" s="28"/>
    </row>
    <row r="28" spans="2:44" s="1" customFormat="1" ht="13.2">
      <c r="B28" s="28"/>
      <c r="L28" s="169" t="s">
        <v>36</v>
      </c>
      <c r="M28" s="169"/>
      <c r="N28" s="169"/>
      <c r="O28" s="169"/>
      <c r="P28" s="169"/>
      <c r="W28" s="169" t="s">
        <v>37</v>
      </c>
      <c r="X28" s="169"/>
      <c r="Y28" s="169"/>
      <c r="Z28" s="169"/>
      <c r="AA28" s="169"/>
      <c r="AB28" s="169"/>
      <c r="AC28" s="169"/>
      <c r="AD28" s="169"/>
      <c r="AE28" s="169"/>
      <c r="AK28" s="169" t="s">
        <v>38</v>
      </c>
      <c r="AL28" s="169"/>
      <c r="AM28" s="169"/>
      <c r="AN28" s="169"/>
      <c r="AO28" s="169"/>
      <c r="AR28" s="28"/>
    </row>
    <row r="29" spans="2:44" s="2" customFormat="1" ht="14.4" customHeight="1">
      <c r="B29" s="32"/>
      <c r="D29" s="25" t="s">
        <v>39</v>
      </c>
      <c r="F29" s="25" t="s">
        <v>40</v>
      </c>
      <c r="L29" s="172">
        <v>0.21</v>
      </c>
      <c r="M29" s="171"/>
      <c r="N29" s="171"/>
      <c r="O29" s="171"/>
      <c r="P29" s="171"/>
      <c r="W29" s="170">
        <f>ROUND(AZ54,2)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ROUND(AV54,2)</f>
        <v>0</v>
      </c>
      <c r="AL29" s="171"/>
      <c r="AM29" s="171"/>
      <c r="AN29" s="171"/>
      <c r="AO29" s="171"/>
      <c r="AR29" s="32"/>
    </row>
    <row r="30" spans="2:44" s="2" customFormat="1" ht="14.4" customHeight="1">
      <c r="B30" s="32"/>
      <c r="F30" s="25" t="s">
        <v>41</v>
      </c>
      <c r="L30" s="172">
        <v>0.15</v>
      </c>
      <c r="M30" s="171"/>
      <c r="N30" s="171"/>
      <c r="O30" s="171"/>
      <c r="P30" s="171"/>
      <c r="W30" s="170">
        <f>ROUND(BA54,2)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ROUND(AW54,2)</f>
        <v>0</v>
      </c>
      <c r="AL30" s="171"/>
      <c r="AM30" s="171"/>
      <c r="AN30" s="171"/>
      <c r="AO30" s="171"/>
      <c r="AR30" s="32"/>
    </row>
    <row r="31" spans="2:44" s="2" customFormat="1" ht="14.4" customHeight="1" hidden="1">
      <c r="B31" s="32"/>
      <c r="F31" s="25" t="s">
        <v>42</v>
      </c>
      <c r="L31" s="172">
        <v>0.21</v>
      </c>
      <c r="M31" s="171"/>
      <c r="N31" s="171"/>
      <c r="O31" s="171"/>
      <c r="P31" s="171"/>
      <c r="W31" s="170">
        <f>ROUND(BB54,2)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2"/>
    </row>
    <row r="32" spans="2:44" s="2" customFormat="1" ht="14.4" customHeight="1" hidden="1">
      <c r="B32" s="32"/>
      <c r="F32" s="25" t="s">
        <v>43</v>
      </c>
      <c r="L32" s="172">
        <v>0.15</v>
      </c>
      <c r="M32" s="171"/>
      <c r="N32" s="171"/>
      <c r="O32" s="171"/>
      <c r="P32" s="171"/>
      <c r="W32" s="170">
        <f>ROUND(BC54,2)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2"/>
    </row>
    <row r="33" spans="2:44" s="2" customFormat="1" ht="14.4" customHeight="1" hidden="1">
      <c r="B33" s="32"/>
      <c r="F33" s="25" t="s">
        <v>44</v>
      </c>
      <c r="L33" s="172">
        <v>0</v>
      </c>
      <c r="M33" s="171"/>
      <c r="N33" s="171"/>
      <c r="O33" s="171"/>
      <c r="P33" s="171"/>
      <c r="W33" s="170">
        <f>ROUND(BD54,2)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192" t="s">
        <v>47</v>
      </c>
      <c r="Y35" s="193"/>
      <c r="Z35" s="193"/>
      <c r="AA35" s="193"/>
      <c r="AB35" s="193"/>
      <c r="AC35" s="35"/>
      <c r="AD35" s="35"/>
      <c r="AE35" s="35"/>
      <c r="AF35" s="35"/>
      <c r="AG35" s="35"/>
      <c r="AH35" s="35"/>
      <c r="AI35" s="35"/>
      <c r="AJ35" s="35"/>
      <c r="AK35" s="194" t="e">
        <f>SUM(AK26:AK33)</f>
        <v>#VALUE!</v>
      </c>
      <c r="AL35" s="193"/>
      <c r="AM35" s="193"/>
      <c r="AN35" s="193"/>
      <c r="AO35" s="195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" customHeight="1">
      <c r="B42" s="28"/>
      <c r="C42" s="20" t="s">
        <v>48</v>
      </c>
      <c r="AR42" s="28"/>
    </row>
    <row r="43" spans="2:44" s="1" customFormat="1" ht="6.9" customHeight="1">
      <c r="B43" s="28"/>
      <c r="AR43" s="28"/>
    </row>
    <row r="44" spans="2:44" s="3" customFormat="1" ht="12" customHeight="1">
      <c r="B44" s="41"/>
      <c r="C44" s="25" t="s">
        <v>13</v>
      </c>
      <c r="L44" s="3" t="str">
        <f>K5</f>
        <v>parcikPraha5</v>
      </c>
      <c r="AR44" s="41"/>
    </row>
    <row r="45" spans="2:44" s="4" customFormat="1" ht="36.9" customHeight="1">
      <c r="B45" s="42"/>
      <c r="C45" s="43" t="s">
        <v>15</v>
      </c>
      <c r="L45" s="183" t="str">
        <f>K6</f>
        <v>Parčík u ulice Slávy Horníka, Praha 5 - Košíře- SO.01.03 Sadové a terénní úpravy</v>
      </c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R45" s="42"/>
    </row>
    <row r="46" spans="2:44" s="1" customFormat="1" ht="6.9" customHeight="1">
      <c r="B46" s="28"/>
      <c r="AR46" s="28"/>
    </row>
    <row r="47" spans="2:44" s="1" customFormat="1" ht="12" customHeight="1">
      <c r="B47" s="28"/>
      <c r="C47" s="25" t="s">
        <v>19</v>
      </c>
      <c r="L47" s="44" t="str">
        <f>IF(K8="","",K8)</f>
        <v xml:space="preserve"> Praha 5 - Košíře</v>
      </c>
      <c r="AI47" s="25" t="s">
        <v>21</v>
      </c>
      <c r="AM47" s="185" t="str">
        <f>IF(AN8="","",AN8)</f>
        <v>29. 4. 2022</v>
      </c>
      <c r="AN47" s="185"/>
      <c r="AR47" s="28"/>
    </row>
    <row r="48" spans="2:44" s="1" customFormat="1" ht="6.9" customHeight="1">
      <c r="B48" s="28"/>
      <c r="AR48" s="28"/>
    </row>
    <row r="49" spans="2:56" s="1" customFormat="1" ht="15.15" customHeight="1">
      <c r="B49" s="28"/>
      <c r="C49" s="25" t="s">
        <v>23</v>
      </c>
      <c r="L49" s="3" t="str">
        <f>IF(E11="","",E11)</f>
        <v xml:space="preserve"> </v>
      </c>
      <c r="AI49" s="25" t="s">
        <v>28</v>
      </c>
      <c r="AM49" s="186" t="str">
        <f>IF(E17="","",E17)</f>
        <v>Anna Salingerová MSc</v>
      </c>
      <c r="AN49" s="187"/>
      <c r="AO49" s="187"/>
      <c r="AP49" s="187"/>
      <c r="AR49" s="28"/>
      <c r="AS49" s="188" t="s">
        <v>49</v>
      </c>
      <c r="AT49" s="189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5.15" customHeight="1">
      <c r="B50" s="28"/>
      <c r="C50" s="25" t="s">
        <v>27</v>
      </c>
      <c r="L50" s="3" t="str">
        <f>IF(E14="","",E14)</f>
        <v xml:space="preserve"> </v>
      </c>
      <c r="AI50" s="25" t="s">
        <v>31</v>
      </c>
      <c r="AM50" s="186" t="str">
        <f>IF(E20="","",E20)</f>
        <v>Hana Pejšová</v>
      </c>
      <c r="AN50" s="187"/>
      <c r="AO50" s="187"/>
      <c r="AP50" s="187"/>
      <c r="AR50" s="28"/>
      <c r="AS50" s="190"/>
      <c r="AT50" s="191"/>
      <c r="BD50" s="48"/>
    </row>
    <row r="51" spans="2:56" s="1" customFormat="1" ht="10.8" customHeight="1">
      <c r="B51" s="28"/>
      <c r="AR51" s="28"/>
      <c r="AS51" s="190"/>
      <c r="AT51" s="191"/>
      <c r="BD51" s="48"/>
    </row>
    <row r="52" spans="2:56" s="1" customFormat="1" ht="29.25" customHeight="1">
      <c r="B52" s="28"/>
      <c r="C52" s="179" t="s">
        <v>50</v>
      </c>
      <c r="D52" s="180"/>
      <c r="E52" s="180"/>
      <c r="F52" s="180"/>
      <c r="G52" s="180"/>
      <c r="H52" s="49"/>
      <c r="I52" s="181" t="s">
        <v>51</v>
      </c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2" t="s">
        <v>52</v>
      </c>
      <c r="AH52" s="180"/>
      <c r="AI52" s="180"/>
      <c r="AJ52" s="180"/>
      <c r="AK52" s="180"/>
      <c r="AL52" s="180"/>
      <c r="AM52" s="180"/>
      <c r="AN52" s="181" t="s">
        <v>53</v>
      </c>
      <c r="AO52" s="180"/>
      <c r="AP52" s="180"/>
      <c r="AQ52" s="50" t="s">
        <v>54</v>
      </c>
      <c r="AR52" s="28"/>
      <c r="AS52" s="51" t="s">
        <v>55</v>
      </c>
      <c r="AT52" s="52" t="s">
        <v>56</v>
      </c>
      <c r="AU52" s="52" t="s">
        <v>57</v>
      </c>
      <c r="AV52" s="52" t="s">
        <v>58</v>
      </c>
      <c r="AW52" s="52" t="s">
        <v>59</v>
      </c>
      <c r="AX52" s="52" t="s">
        <v>60</v>
      </c>
      <c r="AY52" s="52" t="s">
        <v>61</v>
      </c>
      <c r="AZ52" s="52" t="s">
        <v>62</v>
      </c>
      <c r="BA52" s="52" t="s">
        <v>63</v>
      </c>
      <c r="BB52" s="52" t="s">
        <v>64</v>
      </c>
      <c r="BC52" s="52" t="s">
        <v>65</v>
      </c>
      <c r="BD52" s="53" t="s">
        <v>66</v>
      </c>
    </row>
    <row r="53" spans="2:56" s="1" customFormat="1" ht="10.8" customHeight="1">
      <c r="B53" s="28"/>
      <c r="AR53" s="28"/>
      <c r="AS53" s="54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" customFormat="1" ht="32.4" customHeight="1">
      <c r="B54" s="55"/>
      <c r="C54" s="56" t="s">
        <v>67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76" t="e">
        <f>ROUND(AG55,2)</f>
        <v>#VALUE!</v>
      </c>
      <c r="AH54" s="176"/>
      <c r="AI54" s="176"/>
      <c r="AJ54" s="176"/>
      <c r="AK54" s="176"/>
      <c r="AL54" s="176"/>
      <c r="AM54" s="176"/>
      <c r="AN54" s="177" t="e">
        <f>SUM(AG54,AT54)</f>
        <v>#VALUE!</v>
      </c>
      <c r="AO54" s="177"/>
      <c r="AP54" s="177"/>
      <c r="AQ54" s="59" t="s">
        <v>3</v>
      </c>
      <c r="AR54" s="55"/>
      <c r="AS54" s="60">
        <f>ROUND(AS55,2)</f>
        <v>0</v>
      </c>
      <c r="AT54" s="61">
        <f>ROUND(SUM(AV54:AW54),2)</f>
        <v>0</v>
      </c>
      <c r="AU54" s="62" t="e">
        <f>ROUND(AU55,5)</f>
        <v>#VALUE!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ROUND(AZ55,2)</f>
        <v>0</v>
      </c>
      <c r="BA54" s="61">
        <f>ROUND(BA55,2)</f>
        <v>0</v>
      </c>
      <c r="BB54" s="61">
        <f>ROUND(BB55,2)</f>
        <v>0</v>
      </c>
      <c r="BC54" s="61">
        <f>ROUND(BC55,2)</f>
        <v>0</v>
      </c>
      <c r="BD54" s="63">
        <f>ROUND(BD55,2)</f>
        <v>0</v>
      </c>
      <c r="BS54" s="64" t="s">
        <v>68</v>
      </c>
      <c r="BT54" s="64" t="s">
        <v>69</v>
      </c>
      <c r="BV54" s="64" t="s">
        <v>70</v>
      </c>
      <c r="BW54" s="64" t="s">
        <v>5</v>
      </c>
      <c r="BX54" s="64" t="s">
        <v>71</v>
      </c>
      <c r="CL54" s="64" t="s">
        <v>3</v>
      </c>
    </row>
    <row r="55" spans="1:90" s="6" customFormat="1" ht="37.5" customHeight="1">
      <c r="A55" s="65" t="s">
        <v>72</v>
      </c>
      <c r="B55" s="66"/>
      <c r="C55" s="67"/>
      <c r="D55" s="175" t="s">
        <v>14</v>
      </c>
      <c r="E55" s="175"/>
      <c r="F55" s="175"/>
      <c r="G55" s="175"/>
      <c r="H55" s="175"/>
      <c r="I55" s="68"/>
      <c r="J55" s="175" t="s">
        <v>16</v>
      </c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3" t="e">
        <f>'parcikPraha5 - Parčík u u...'!J28</f>
        <v>#VALUE!</v>
      </c>
      <c r="AH55" s="174"/>
      <c r="AI55" s="174"/>
      <c r="AJ55" s="174"/>
      <c r="AK55" s="174"/>
      <c r="AL55" s="174"/>
      <c r="AM55" s="174"/>
      <c r="AN55" s="173" t="e">
        <f>SUM(AG55,AT55)</f>
        <v>#VALUE!</v>
      </c>
      <c r="AO55" s="174"/>
      <c r="AP55" s="174"/>
      <c r="AQ55" s="69" t="s">
        <v>73</v>
      </c>
      <c r="AR55" s="66"/>
      <c r="AS55" s="70">
        <v>0</v>
      </c>
      <c r="AT55" s="71">
        <f>ROUND(SUM(AV55:AW55),2)</f>
        <v>0</v>
      </c>
      <c r="AU55" s="72" t="e">
        <f>'parcikPraha5 - Parčík u u...'!P84</f>
        <v>#VALUE!</v>
      </c>
      <c r="AV55" s="71">
        <f>'parcikPraha5 - Parčík u u...'!J31</f>
        <v>0</v>
      </c>
      <c r="AW55" s="71">
        <f>'parcikPraha5 - Parčík u u...'!J32</f>
        <v>0</v>
      </c>
      <c r="AX55" s="71">
        <f>'parcikPraha5 - Parčík u u...'!J33</f>
        <v>0</v>
      </c>
      <c r="AY55" s="71">
        <f>'parcikPraha5 - Parčík u u...'!J34</f>
        <v>0</v>
      </c>
      <c r="AZ55" s="71">
        <f>'parcikPraha5 - Parčík u u...'!F31</f>
        <v>0</v>
      </c>
      <c r="BA55" s="71">
        <f>'parcikPraha5 - Parčík u u...'!F32</f>
        <v>0</v>
      </c>
      <c r="BB55" s="71">
        <f>'parcikPraha5 - Parčík u u...'!F33</f>
        <v>0</v>
      </c>
      <c r="BC55" s="71">
        <f>'parcikPraha5 - Parčík u u...'!F34</f>
        <v>0</v>
      </c>
      <c r="BD55" s="73">
        <f>'parcikPraha5 - Parčík u u...'!F35</f>
        <v>0</v>
      </c>
      <c r="BT55" s="74" t="s">
        <v>74</v>
      </c>
      <c r="BU55" s="74" t="s">
        <v>75</v>
      </c>
      <c r="BV55" s="74" t="s">
        <v>70</v>
      </c>
      <c r="BW55" s="74" t="s">
        <v>5</v>
      </c>
      <c r="BX55" s="74" t="s">
        <v>71</v>
      </c>
      <c r="CL55" s="74" t="s">
        <v>3</v>
      </c>
    </row>
    <row r="56" spans="2:44" s="1" customFormat="1" ht="30" customHeight="1">
      <c r="B56" s="28"/>
      <c r="AR56" s="28"/>
    </row>
    <row r="57" spans="2:44" s="1" customFormat="1" ht="6.9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8"/>
    </row>
  </sheetData>
  <mergeCells count="40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N55:AP55"/>
    <mergeCell ref="AG55:AM55"/>
    <mergeCell ref="D55:H55"/>
    <mergeCell ref="J55:AF55"/>
    <mergeCell ref="AG54:AM54"/>
    <mergeCell ref="AN54:AP5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parcikPraha5 - Parčík u 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7"/>
  <sheetViews>
    <sheetView showGridLines="0" tabSelected="1" workbookViewId="0" topLeftCell="A156">
      <selection activeCell="J57" sqref="J5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78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6" t="s">
        <v>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" customHeight="1">
      <c r="B4" s="19"/>
      <c r="D4" s="20" t="s">
        <v>77</v>
      </c>
      <c r="L4" s="19"/>
      <c r="M4" s="75" t="s">
        <v>11</v>
      </c>
      <c r="AT4" s="16" t="s">
        <v>4</v>
      </c>
    </row>
    <row r="5" spans="2:12" ht="6.9" customHeight="1">
      <c r="B5" s="19"/>
      <c r="L5" s="19"/>
    </row>
    <row r="6" spans="2:12" s="1" customFormat="1" ht="12" customHeight="1">
      <c r="B6" s="28"/>
      <c r="D6" s="25" t="s">
        <v>15</v>
      </c>
      <c r="L6" s="28"/>
    </row>
    <row r="7" spans="2:12" s="1" customFormat="1" ht="16.5" customHeight="1">
      <c r="B7" s="28"/>
      <c r="E7" s="183" t="s">
        <v>16</v>
      </c>
      <c r="F7" s="196"/>
      <c r="G7" s="196"/>
      <c r="H7" s="196"/>
      <c r="L7" s="28"/>
    </row>
    <row r="8" spans="2:12" s="1" customFormat="1" ht="12">
      <c r="B8" s="28"/>
      <c r="L8" s="28"/>
    </row>
    <row r="9" spans="2:12" s="1" customFormat="1" ht="12" customHeight="1">
      <c r="B9" s="28"/>
      <c r="D9" s="25" t="s">
        <v>17</v>
      </c>
      <c r="F9" s="23" t="s">
        <v>3</v>
      </c>
      <c r="I9" s="25" t="s">
        <v>18</v>
      </c>
      <c r="J9" s="23" t="s">
        <v>3</v>
      </c>
      <c r="L9" s="28"/>
    </row>
    <row r="10" spans="2:12" s="1" customFormat="1" ht="12" customHeight="1">
      <c r="B10" s="28"/>
      <c r="D10" s="25" t="s">
        <v>19</v>
      </c>
      <c r="F10" s="23" t="s">
        <v>20</v>
      </c>
      <c r="I10" s="25" t="s">
        <v>21</v>
      </c>
      <c r="J10" s="45" t="str">
        <f>'Rekapitulace stavby'!AN8</f>
        <v>29. 4. 2022</v>
      </c>
      <c r="L10" s="28"/>
    </row>
    <row r="11" spans="2:12" s="1" customFormat="1" ht="10.8" customHeight="1">
      <c r="B11" s="28"/>
      <c r="L11" s="28"/>
    </row>
    <row r="12" spans="2:12" s="1" customFormat="1" ht="12" customHeight="1">
      <c r="B12" s="28"/>
      <c r="D12" s="25" t="s">
        <v>23</v>
      </c>
      <c r="I12" s="25" t="s">
        <v>24</v>
      </c>
      <c r="J12" s="23" t="str">
        <f>IF('Rekapitulace stavby'!AN10="","",'Rekapitulace stavby'!AN10)</f>
        <v/>
      </c>
      <c r="L12" s="28"/>
    </row>
    <row r="13" spans="2:12" s="1" customFormat="1" ht="18" customHeight="1">
      <c r="B13" s="28"/>
      <c r="E13" s="23" t="str">
        <f>IF('Rekapitulace stavby'!E11="","",'Rekapitulace stavby'!E11)</f>
        <v xml:space="preserve"> </v>
      </c>
      <c r="I13" s="25" t="s">
        <v>26</v>
      </c>
      <c r="J13" s="23" t="str">
        <f>IF('Rekapitulace stavby'!AN11="","",'Rekapitulace stavby'!AN11)</f>
        <v/>
      </c>
      <c r="L13" s="28"/>
    </row>
    <row r="14" spans="2:12" s="1" customFormat="1" ht="6.9" customHeight="1">
      <c r="B14" s="28"/>
      <c r="L14" s="28"/>
    </row>
    <row r="15" spans="2:12" s="1" customFormat="1" ht="12" customHeight="1">
      <c r="B15" s="28"/>
      <c r="D15" s="25" t="s">
        <v>27</v>
      </c>
      <c r="I15" s="25" t="s">
        <v>24</v>
      </c>
      <c r="J15" s="23" t="str">
        <f>'Rekapitulace stavby'!AN13</f>
        <v/>
      </c>
      <c r="L15" s="28"/>
    </row>
    <row r="16" spans="2:12" s="1" customFormat="1" ht="18" customHeight="1">
      <c r="B16" s="28"/>
      <c r="E16" s="163" t="str">
        <f>'Rekapitulace stavby'!E14</f>
        <v xml:space="preserve"> </v>
      </c>
      <c r="F16" s="163"/>
      <c r="G16" s="163"/>
      <c r="H16" s="163"/>
      <c r="I16" s="25" t="s">
        <v>26</v>
      </c>
      <c r="J16" s="23" t="str">
        <f>'Rekapitulace stavby'!AN14</f>
        <v/>
      </c>
      <c r="L16" s="28"/>
    </row>
    <row r="17" spans="2:12" s="1" customFormat="1" ht="6.9" customHeight="1">
      <c r="B17" s="28"/>
      <c r="L17" s="28"/>
    </row>
    <row r="18" spans="2:12" s="1" customFormat="1" ht="12" customHeight="1">
      <c r="B18" s="28"/>
      <c r="D18" s="25" t="s">
        <v>28</v>
      </c>
      <c r="I18" s="25" t="s">
        <v>24</v>
      </c>
      <c r="J18" s="23" t="s">
        <v>3</v>
      </c>
      <c r="L18" s="28"/>
    </row>
    <row r="19" spans="2:12" s="1" customFormat="1" ht="18" customHeight="1">
      <c r="B19" s="28"/>
      <c r="E19" s="23" t="s">
        <v>29</v>
      </c>
      <c r="I19" s="25" t="s">
        <v>26</v>
      </c>
      <c r="J19" s="23" t="s">
        <v>3</v>
      </c>
      <c r="L19" s="28"/>
    </row>
    <row r="20" spans="2:12" s="1" customFormat="1" ht="6.9" customHeight="1">
      <c r="B20" s="28"/>
      <c r="L20" s="28"/>
    </row>
    <row r="21" spans="2:12" s="1" customFormat="1" ht="12" customHeight="1">
      <c r="B21" s="28"/>
      <c r="D21" s="25" t="s">
        <v>31</v>
      </c>
      <c r="I21" s="25" t="s">
        <v>24</v>
      </c>
      <c r="J21" s="23" t="s">
        <v>3</v>
      </c>
      <c r="L21" s="28"/>
    </row>
    <row r="22" spans="2:12" s="1" customFormat="1" ht="18" customHeight="1">
      <c r="B22" s="28"/>
      <c r="E22" s="23" t="s">
        <v>32</v>
      </c>
      <c r="I22" s="25" t="s">
        <v>26</v>
      </c>
      <c r="J22" s="23" t="s">
        <v>3</v>
      </c>
      <c r="L22" s="28"/>
    </row>
    <row r="23" spans="2:12" s="1" customFormat="1" ht="6.9" customHeight="1">
      <c r="B23" s="28"/>
      <c r="L23" s="28"/>
    </row>
    <row r="24" spans="2:12" s="1" customFormat="1" ht="12" customHeight="1">
      <c r="B24" s="28"/>
      <c r="D24" s="25" t="s">
        <v>33</v>
      </c>
      <c r="L24" s="28"/>
    </row>
    <row r="25" spans="2:12" s="7" customFormat="1" ht="47.25" customHeight="1">
      <c r="B25" s="76"/>
      <c r="E25" s="166" t="s">
        <v>34</v>
      </c>
      <c r="F25" s="166"/>
      <c r="G25" s="166"/>
      <c r="H25" s="166"/>
      <c r="L25" s="76"/>
    </row>
    <row r="26" spans="2:12" s="1" customFormat="1" ht="6.9" customHeight="1">
      <c r="B26" s="28"/>
      <c r="L26" s="28"/>
    </row>
    <row r="27" spans="2:12" s="1" customFormat="1" ht="6.9" customHeight="1">
      <c r="B27" s="28"/>
      <c r="D27" s="46"/>
      <c r="E27" s="46"/>
      <c r="F27" s="46"/>
      <c r="G27" s="46"/>
      <c r="H27" s="46"/>
      <c r="I27" s="46"/>
      <c r="J27" s="46"/>
      <c r="K27" s="46"/>
      <c r="L27" s="28"/>
    </row>
    <row r="28" spans="2:12" s="1" customFormat="1" ht="25.35" customHeight="1">
      <c r="B28" s="28"/>
      <c r="D28" s="77" t="s">
        <v>35</v>
      </c>
      <c r="J28" s="58" t="e">
        <f>ROUND(J84,2)</f>
        <v>#VALUE!</v>
      </c>
      <c r="L28" s="28"/>
    </row>
    <row r="29" spans="2:12" s="1" customFormat="1" ht="6.9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14.4" customHeight="1">
      <c r="B30" s="28"/>
      <c r="F30" s="31" t="s">
        <v>37</v>
      </c>
      <c r="I30" s="31" t="s">
        <v>36</v>
      </c>
      <c r="J30" s="31" t="s">
        <v>38</v>
      </c>
      <c r="L30" s="28"/>
    </row>
    <row r="31" spans="2:12" s="1" customFormat="1" ht="14.4" customHeight="1">
      <c r="B31" s="28"/>
      <c r="D31" s="78" t="s">
        <v>39</v>
      </c>
      <c r="E31" s="25" t="s">
        <v>40</v>
      </c>
      <c r="F31" s="79">
        <f>ROUND((SUM(BE84:BE196)),2)</f>
        <v>0</v>
      </c>
      <c r="I31" s="80">
        <v>0.21</v>
      </c>
      <c r="J31" s="79">
        <f>ROUND(((SUM(BE84:BE196))*I31),2)</f>
        <v>0</v>
      </c>
      <c r="L31" s="28"/>
    </row>
    <row r="32" spans="2:12" s="1" customFormat="1" ht="14.4" customHeight="1">
      <c r="B32" s="28"/>
      <c r="E32" s="25" t="s">
        <v>41</v>
      </c>
      <c r="F32" s="79">
        <f>ROUND((SUM(BF84:BF196)),2)</f>
        <v>0</v>
      </c>
      <c r="I32" s="80">
        <v>0.15</v>
      </c>
      <c r="J32" s="79">
        <f>ROUND(((SUM(BF84:BF196))*I32),2)</f>
        <v>0</v>
      </c>
      <c r="L32" s="28"/>
    </row>
    <row r="33" spans="2:12" s="1" customFormat="1" ht="14.4" customHeight="1" hidden="1">
      <c r="B33" s="28"/>
      <c r="E33" s="25" t="s">
        <v>42</v>
      </c>
      <c r="F33" s="79">
        <f>ROUND((SUM(BG84:BG196)),2)</f>
        <v>0</v>
      </c>
      <c r="I33" s="80">
        <v>0.21</v>
      </c>
      <c r="J33" s="79">
        <f>0</f>
        <v>0</v>
      </c>
      <c r="L33" s="28"/>
    </row>
    <row r="34" spans="2:12" s="1" customFormat="1" ht="14.4" customHeight="1" hidden="1">
      <c r="B34" s="28"/>
      <c r="E34" s="25" t="s">
        <v>43</v>
      </c>
      <c r="F34" s="79">
        <f>ROUND((SUM(BH84:BH196)),2)</f>
        <v>0</v>
      </c>
      <c r="I34" s="80">
        <v>0.15</v>
      </c>
      <c r="J34" s="79">
        <f>0</f>
        <v>0</v>
      </c>
      <c r="L34" s="28"/>
    </row>
    <row r="35" spans="2:12" s="1" customFormat="1" ht="14.4" customHeight="1" hidden="1">
      <c r="B35" s="28"/>
      <c r="E35" s="25" t="s">
        <v>44</v>
      </c>
      <c r="F35" s="79">
        <f>ROUND((SUM(BI84:BI196)),2)</f>
        <v>0</v>
      </c>
      <c r="I35" s="80">
        <v>0</v>
      </c>
      <c r="J35" s="79">
        <f>0</f>
        <v>0</v>
      </c>
      <c r="L35" s="28"/>
    </row>
    <row r="36" spans="2:12" s="1" customFormat="1" ht="6.9" customHeight="1">
      <c r="B36" s="28"/>
      <c r="L36" s="28"/>
    </row>
    <row r="37" spans="2:12" s="1" customFormat="1" ht="25.35" customHeight="1">
      <c r="B37" s="28"/>
      <c r="C37" s="81"/>
      <c r="D37" s="82" t="s">
        <v>45</v>
      </c>
      <c r="E37" s="49"/>
      <c r="F37" s="49"/>
      <c r="G37" s="83" t="s">
        <v>46</v>
      </c>
      <c r="H37" s="84" t="s">
        <v>47</v>
      </c>
      <c r="I37" s="49"/>
      <c r="J37" s="85" t="e">
        <f>SUM(J28:J35)</f>
        <v>#VALUE!</v>
      </c>
      <c r="K37" s="86"/>
      <c r="L37" s="28"/>
    </row>
    <row r="38" spans="2:12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28"/>
    </row>
    <row r="42" spans="2:12" s="1" customFormat="1" ht="6.9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28"/>
    </row>
    <row r="43" spans="2:12" s="1" customFormat="1" ht="24.9" customHeight="1">
      <c r="B43" s="28"/>
      <c r="C43" s="20" t="s">
        <v>78</v>
      </c>
      <c r="L43" s="28"/>
    </row>
    <row r="44" spans="2:12" s="1" customFormat="1" ht="6.9" customHeight="1">
      <c r="B44" s="28"/>
      <c r="L44" s="28"/>
    </row>
    <row r="45" spans="2:12" s="1" customFormat="1" ht="12" customHeight="1">
      <c r="B45" s="28"/>
      <c r="C45" s="25" t="s">
        <v>15</v>
      </c>
      <c r="L45" s="28"/>
    </row>
    <row r="46" spans="2:12" s="1" customFormat="1" ht="16.5" customHeight="1">
      <c r="B46" s="28"/>
      <c r="E46" s="183" t="str">
        <f>E7</f>
        <v>Parčík u ulice Slávy Horníka, Praha 5 - Košíře- SO.01.03 Sadové a terénní úpravy</v>
      </c>
      <c r="F46" s="196"/>
      <c r="G46" s="196"/>
      <c r="H46" s="196"/>
      <c r="L46" s="28"/>
    </row>
    <row r="47" spans="2:12" s="1" customFormat="1" ht="6.9" customHeight="1">
      <c r="B47" s="28"/>
      <c r="L47" s="28"/>
    </row>
    <row r="48" spans="2:12" s="1" customFormat="1" ht="12" customHeight="1">
      <c r="B48" s="28"/>
      <c r="C48" s="25" t="s">
        <v>19</v>
      </c>
      <c r="F48" s="23" t="str">
        <f>F10</f>
        <v xml:space="preserve"> Praha 5 - Košíře</v>
      </c>
      <c r="I48" s="25" t="s">
        <v>21</v>
      </c>
      <c r="J48" s="45" t="str">
        <f>IF(J10="","",J10)</f>
        <v>29. 4. 2022</v>
      </c>
      <c r="L48" s="28"/>
    </row>
    <row r="49" spans="2:12" s="1" customFormat="1" ht="6.9" customHeight="1">
      <c r="B49" s="28"/>
      <c r="L49" s="28"/>
    </row>
    <row r="50" spans="2:12" s="1" customFormat="1" ht="25.65" customHeight="1">
      <c r="B50" s="28"/>
      <c r="C50" s="25" t="s">
        <v>23</v>
      </c>
      <c r="F50" s="23" t="str">
        <f>E13</f>
        <v xml:space="preserve"> </v>
      </c>
      <c r="I50" s="25" t="s">
        <v>28</v>
      </c>
      <c r="J50" s="26" t="str">
        <f>E19</f>
        <v>Anna Salingerová MSc</v>
      </c>
      <c r="L50" s="28"/>
    </row>
    <row r="51" spans="2:12" s="1" customFormat="1" ht="15.15" customHeight="1">
      <c r="B51" s="28"/>
      <c r="C51" s="25" t="s">
        <v>27</v>
      </c>
      <c r="F51" s="23" t="str">
        <f>IF(E16="","",E16)</f>
        <v xml:space="preserve"> </v>
      </c>
      <c r="I51" s="25" t="s">
        <v>31</v>
      </c>
      <c r="J51" s="26" t="str">
        <f>E22</f>
        <v>Hana Pejšová</v>
      </c>
      <c r="L51" s="28"/>
    </row>
    <row r="52" spans="2:12" s="1" customFormat="1" ht="10.35" customHeight="1">
      <c r="B52" s="28"/>
      <c r="L52" s="28"/>
    </row>
    <row r="53" spans="2:12" s="1" customFormat="1" ht="29.25" customHeight="1">
      <c r="B53" s="28"/>
      <c r="C53" s="87" t="s">
        <v>79</v>
      </c>
      <c r="D53" s="81"/>
      <c r="E53" s="81"/>
      <c r="F53" s="81"/>
      <c r="G53" s="81"/>
      <c r="H53" s="81"/>
      <c r="I53" s="81"/>
      <c r="J53" s="88" t="s">
        <v>80</v>
      </c>
      <c r="K53" s="81"/>
      <c r="L53" s="28"/>
    </row>
    <row r="54" spans="2:12" s="1" customFormat="1" ht="10.35" customHeight="1">
      <c r="B54" s="28"/>
      <c r="L54" s="28"/>
    </row>
    <row r="55" spans="2:47" s="1" customFormat="1" ht="22.8" customHeight="1">
      <c r="B55" s="28"/>
      <c r="C55" s="89" t="s">
        <v>67</v>
      </c>
      <c r="J55" s="58" t="e">
        <f>J84</f>
        <v>#VALUE!</v>
      </c>
      <c r="L55" s="28"/>
      <c r="AU55" s="16" t="s">
        <v>81</v>
      </c>
    </row>
    <row r="56" spans="2:12" s="8" customFormat="1" ht="24.9" customHeight="1">
      <c r="B56" s="90"/>
      <c r="D56" s="91" t="s">
        <v>82</v>
      </c>
      <c r="E56" s="92"/>
      <c r="F56" s="92"/>
      <c r="G56" s="92"/>
      <c r="H56" s="92"/>
      <c r="I56" s="92"/>
      <c r="J56" s="93" t="e">
        <f>J85</f>
        <v>#VALUE!</v>
      </c>
      <c r="L56" s="90"/>
    </row>
    <row r="57" spans="2:12" s="9" customFormat="1" ht="19.95" customHeight="1">
      <c r="B57" s="94"/>
      <c r="D57" s="95" t="s">
        <v>83</v>
      </c>
      <c r="E57" s="96"/>
      <c r="F57" s="96"/>
      <c r="G57" s="96"/>
      <c r="H57" s="96"/>
      <c r="I57" s="96"/>
      <c r="J57" s="97">
        <f>J86</f>
        <v>0</v>
      </c>
      <c r="L57" s="94"/>
    </row>
    <row r="58" spans="2:12" s="9" customFormat="1" ht="19.95" customHeight="1">
      <c r="B58" s="94"/>
      <c r="D58" s="95" t="s">
        <v>84</v>
      </c>
      <c r="E58" s="96"/>
      <c r="F58" s="96"/>
      <c r="G58" s="96"/>
      <c r="H58" s="96"/>
      <c r="I58" s="96"/>
      <c r="J58" s="97">
        <f>J132</f>
        <v>0</v>
      </c>
      <c r="L58" s="94"/>
    </row>
    <row r="59" spans="2:12" s="9" customFormat="1" ht="19.95" customHeight="1">
      <c r="B59" s="94"/>
      <c r="D59" s="95" t="s">
        <v>85</v>
      </c>
      <c r="E59" s="96"/>
      <c r="F59" s="96"/>
      <c r="G59" s="96"/>
      <c r="H59" s="96"/>
      <c r="I59" s="96"/>
      <c r="J59" s="97">
        <f>J157</f>
        <v>0</v>
      </c>
      <c r="L59" s="94"/>
    </row>
    <row r="60" spans="2:12" s="9" customFormat="1" ht="19.95" customHeight="1">
      <c r="B60" s="94"/>
      <c r="D60" s="95" t="s">
        <v>86</v>
      </c>
      <c r="E60" s="96"/>
      <c r="F60" s="96"/>
      <c r="G60" s="96"/>
      <c r="H60" s="96"/>
      <c r="I60" s="96"/>
      <c r="J60" s="97">
        <f>J163</f>
        <v>0</v>
      </c>
      <c r="L60" s="94"/>
    </row>
    <row r="61" spans="2:12" s="9" customFormat="1" ht="19.95" customHeight="1">
      <c r="B61" s="94"/>
      <c r="D61" s="95" t="s">
        <v>87</v>
      </c>
      <c r="E61" s="96"/>
      <c r="F61" s="96"/>
      <c r="G61" s="96"/>
      <c r="H61" s="96"/>
      <c r="I61" s="96"/>
      <c r="J61" s="97">
        <f>J182</f>
        <v>0</v>
      </c>
      <c r="L61" s="94"/>
    </row>
    <row r="62" spans="2:12" s="8" customFormat="1" ht="24.9" customHeight="1">
      <c r="B62" s="90"/>
      <c r="D62" s="91" t="s">
        <v>88</v>
      </c>
      <c r="E62" s="92"/>
      <c r="F62" s="92"/>
      <c r="G62" s="92"/>
      <c r="H62" s="92"/>
      <c r="I62" s="92"/>
      <c r="J62" s="93">
        <f>J184</f>
        <v>0</v>
      </c>
      <c r="L62" s="90"/>
    </row>
    <row r="63" spans="2:12" s="9" customFormat="1" ht="19.95" customHeight="1">
      <c r="B63" s="94"/>
      <c r="D63" s="95" t="s">
        <v>89</v>
      </c>
      <c r="E63" s="96"/>
      <c r="F63" s="96"/>
      <c r="G63" s="96"/>
      <c r="H63" s="96"/>
      <c r="I63" s="96"/>
      <c r="J63" s="97">
        <f>J185</f>
        <v>0</v>
      </c>
      <c r="L63" s="94"/>
    </row>
    <row r="64" spans="2:12" s="9" customFormat="1" ht="19.95" customHeight="1">
      <c r="B64" s="94"/>
      <c r="D64" s="95" t="s">
        <v>90</v>
      </c>
      <c r="E64" s="96"/>
      <c r="F64" s="96"/>
      <c r="G64" s="96"/>
      <c r="H64" s="96"/>
      <c r="I64" s="96"/>
      <c r="J64" s="97">
        <f>J188</f>
        <v>0</v>
      </c>
      <c r="L64" s="94"/>
    </row>
    <row r="65" spans="2:12" s="9" customFormat="1" ht="19.95" customHeight="1">
      <c r="B65" s="94"/>
      <c r="D65" s="95" t="s">
        <v>91</v>
      </c>
      <c r="E65" s="96"/>
      <c r="F65" s="96"/>
      <c r="G65" s="96"/>
      <c r="H65" s="96"/>
      <c r="I65" s="96"/>
      <c r="J65" s="97">
        <f>J191</f>
        <v>0</v>
      </c>
      <c r="L65" s="94"/>
    </row>
    <row r="66" spans="2:12" s="9" customFormat="1" ht="19.95" customHeight="1">
      <c r="B66" s="94"/>
      <c r="D66" s="95" t="s">
        <v>92</v>
      </c>
      <c r="E66" s="96"/>
      <c r="F66" s="96"/>
      <c r="G66" s="96"/>
      <c r="H66" s="96"/>
      <c r="I66" s="96"/>
      <c r="J66" s="97">
        <f>J194</f>
        <v>0</v>
      </c>
      <c r="L66" s="94"/>
    </row>
    <row r="67" spans="2:12" s="1" customFormat="1" ht="21.75" customHeight="1">
      <c r="B67" s="28"/>
      <c r="L67" s="28"/>
    </row>
    <row r="68" spans="2:12" s="1" customFormat="1" ht="6.9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8"/>
    </row>
    <row r="72" spans="2:12" s="1" customFormat="1" ht="6.9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8"/>
    </row>
    <row r="73" spans="2:12" s="1" customFormat="1" ht="24.9" customHeight="1">
      <c r="B73" s="28"/>
      <c r="C73" s="20" t="s">
        <v>93</v>
      </c>
      <c r="L73" s="28"/>
    </row>
    <row r="74" spans="2:12" s="1" customFormat="1" ht="6.9" customHeight="1">
      <c r="B74" s="28"/>
      <c r="L74" s="28"/>
    </row>
    <row r="75" spans="2:12" s="1" customFormat="1" ht="12" customHeight="1">
      <c r="B75" s="28"/>
      <c r="C75" s="25" t="s">
        <v>15</v>
      </c>
      <c r="L75" s="28"/>
    </row>
    <row r="76" spans="2:12" s="1" customFormat="1" ht="16.5" customHeight="1">
      <c r="B76" s="28"/>
      <c r="E76" s="183" t="str">
        <f>E7</f>
        <v>Parčík u ulice Slávy Horníka, Praha 5 - Košíře- SO.01.03 Sadové a terénní úpravy</v>
      </c>
      <c r="F76" s="196"/>
      <c r="G76" s="196"/>
      <c r="H76" s="196"/>
      <c r="L76" s="28"/>
    </row>
    <row r="77" spans="2:12" s="1" customFormat="1" ht="6.9" customHeight="1">
      <c r="B77" s="28"/>
      <c r="L77" s="28"/>
    </row>
    <row r="78" spans="2:12" s="1" customFormat="1" ht="12" customHeight="1">
      <c r="B78" s="28"/>
      <c r="C78" s="25" t="s">
        <v>19</v>
      </c>
      <c r="F78" s="23" t="str">
        <f>F10</f>
        <v xml:space="preserve"> Praha 5 - Košíře</v>
      </c>
      <c r="I78" s="25" t="s">
        <v>21</v>
      </c>
      <c r="J78" s="45" t="str">
        <f>IF(J10="","",J10)</f>
        <v>29. 4. 2022</v>
      </c>
      <c r="L78" s="28"/>
    </row>
    <row r="79" spans="2:12" s="1" customFormat="1" ht="6.9" customHeight="1">
      <c r="B79" s="28"/>
      <c r="L79" s="28"/>
    </row>
    <row r="80" spans="2:12" s="1" customFormat="1" ht="25.65" customHeight="1">
      <c r="B80" s="28"/>
      <c r="C80" s="25" t="s">
        <v>23</v>
      </c>
      <c r="F80" s="23" t="str">
        <f>E13</f>
        <v xml:space="preserve"> </v>
      </c>
      <c r="I80" s="25" t="s">
        <v>28</v>
      </c>
      <c r="J80" s="26" t="str">
        <f>E19</f>
        <v>Anna Salingerová MSc</v>
      </c>
      <c r="L80" s="28"/>
    </row>
    <row r="81" spans="2:12" s="1" customFormat="1" ht="15.15" customHeight="1">
      <c r="B81" s="28"/>
      <c r="C81" s="25" t="s">
        <v>27</v>
      </c>
      <c r="F81" s="23" t="str">
        <f>IF(E16="","",E16)</f>
        <v xml:space="preserve"> </v>
      </c>
      <c r="I81" s="25" t="s">
        <v>31</v>
      </c>
      <c r="J81" s="26" t="str">
        <f>E22</f>
        <v>Hana Pejšová</v>
      </c>
      <c r="L81" s="28"/>
    </row>
    <row r="82" spans="2:12" s="1" customFormat="1" ht="10.35" customHeight="1">
      <c r="B82" s="28"/>
      <c r="L82" s="28"/>
    </row>
    <row r="83" spans="2:20" s="10" customFormat="1" ht="29.25" customHeight="1">
      <c r="B83" s="98"/>
      <c r="C83" s="99" t="s">
        <v>94</v>
      </c>
      <c r="D83" s="100" t="s">
        <v>54</v>
      </c>
      <c r="E83" s="100" t="s">
        <v>50</v>
      </c>
      <c r="F83" s="100" t="s">
        <v>51</v>
      </c>
      <c r="G83" s="100" t="s">
        <v>95</v>
      </c>
      <c r="H83" s="100" t="s">
        <v>96</v>
      </c>
      <c r="I83" s="100" t="s">
        <v>97</v>
      </c>
      <c r="J83" s="100" t="s">
        <v>80</v>
      </c>
      <c r="K83" s="101" t="s">
        <v>98</v>
      </c>
      <c r="L83" s="98"/>
      <c r="M83" s="51" t="s">
        <v>3</v>
      </c>
      <c r="N83" s="52" t="s">
        <v>39</v>
      </c>
      <c r="O83" s="52" t="s">
        <v>99</v>
      </c>
      <c r="P83" s="52" t="s">
        <v>100</v>
      </c>
      <c r="Q83" s="52" t="s">
        <v>101</v>
      </c>
      <c r="R83" s="52" t="s">
        <v>102</v>
      </c>
      <c r="S83" s="52" t="s">
        <v>103</v>
      </c>
      <c r="T83" s="53" t="s">
        <v>104</v>
      </c>
    </row>
    <row r="84" spans="2:63" s="1" customFormat="1" ht="22.8" customHeight="1">
      <c r="B84" s="28"/>
      <c r="C84" s="56" t="s">
        <v>105</v>
      </c>
      <c r="J84" s="102" t="e">
        <f>BK84</f>
        <v>#VALUE!</v>
      </c>
      <c r="L84" s="28"/>
      <c r="M84" s="54"/>
      <c r="N84" s="46"/>
      <c r="O84" s="46"/>
      <c r="P84" s="103" t="e">
        <f>P85+P184</f>
        <v>#VALUE!</v>
      </c>
      <c r="Q84" s="46"/>
      <c r="R84" s="103" t="e">
        <f>R85+R184</f>
        <v>#VALUE!</v>
      </c>
      <c r="S84" s="46"/>
      <c r="T84" s="104" t="e">
        <f>T85+T184</f>
        <v>#VALUE!</v>
      </c>
      <c r="AT84" s="16" t="s">
        <v>68</v>
      </c>
      <c r="AU84" s="16" t="s">
        <v>81</v>
      </c>
      <c r="BK84" s="105" t="e">
        <f>BK85+BK184</f>
        <v>#VALUE!</v>
      </c>
    </row>
    <row r="85" spans="2:63" s="11" customFormat="1" ht="25.95" customHeight="1">
      <c r="B85" s="106"/>
      <c r="D85" s="107" t="s">
        <v>68</v>
      </c>
      <c r="E85" s="108" t="s">
        <v>106</v>
      </c>
      <c r="F85" s="108" t="s">
        <v>107</v>
      </c>
      <c r="J85" s="109" t="e">
        <f>BK85</f>
        <v>#VALUE!</v>
      </c>
      <c r="L85" s="106"/>
      <c r="M85" s="110"/>
      <c r="P85" s="111" t="e">
        <f>P86+P132+P157+P163+P182</f>
        <v>#VALUE!</v>
      </c>
      <c r="R85" s="111" t="e">
        <f>R86+R132+R157+R163+R182</f>
        <v>#VALUE!</v>
      </c>
      <c r="T85" s="112" t="e">
        <f>T86+T132+T157+T163+T182</f>
        <v>#VALUE!</v>
      </c>
      <c r="AR85" s="107" t="s">
        <v>74</v>
      </c>
      <c r="AT85" s="113" t="s">
        <v>68</v>
      </c>
      <c r="AU85" s="113" t="s">
        <v>69</v>
      </c>
      <c r="AY85" s="107" t="s">
        <v>108</v>
      </c>
      <c r="BK85" s="114" t="e">
        <f>BK86+BK132+BK157+BK163+BK182</f>
        <v>#VALUE!</v>
      </c>
    </row>
    <row r="86" spans="2:63" s="11" customFormat="1" ht="22.8" customHeight="1">
      <c r="B86" s="106"/>
      <c r="D86" s="107" t="s">
        <v>68</v>
      </c>
      <c r="E86" s="115" t="s">
        <v>74</v>
      </c>
      <c r="F86" s="115" t="s">
        <v>109</v>
      </c>
      <c r="J86" s="116">
        <f>BK86</f>
        <v>0</v>
      </c>
      <c r="L86" s="106"/>
      <c r="M86" s="110"/>
      <c r="P86" s="111">
        <f>SUM(P87:P131)</f>
        <v>90.373188</v>
      </c>
      <c r="R86" s="111">
        <f>SUM(R87:R131)</f>
        <v>15.625</v>
      </c>
      <c r="T86" s="112">
        <f>SUM(T87:T131)</f>
        <v>0</v>
      </c>
      <c r="AR86" s="107" t="s">
        <v>74</v>
      </c>
      <c r="AT86" s="113" t="s">
        <v>68</v>
      </c>
      <c r="AU86" s="113" t="s">
        <v>74</v>
      </c>
      <c r="AY86" s="107" t="s">
        <v>108</v>
      </c>
      <c r="BK86" s="114">
        <f>SUM(BK87:BK131)</f>
        <v>0</v>
      </c>
    </row>
    <row r="87" spans="2:65" s="1" customFormat="1" ht="16.5" customHeight="1">
      <c r="B87" s="117"/>
      <c r="C87" s="118" t="s">
        <v>74</v>
      </c>
      <c r="D87" s="118" t="s">
        <v>110</v>
      </c>
      <c r="E87" s="119" t="s">
        <v>111</v>
      </c>
      <c r="F87" s="120" t="s">
        <v>112</v>
      </c>
      <c r="G87" s="121" t="s">
        <v>113</v>
      </c>
      <c r="H87" s="122">
        <v>7</v>
      </c>
      <c r="I87" s="123"/>
      <c r="J87" s="123">
        <f>ROUND(I87*H87,2)</f>
        <v>0</v>
      </c>
      <c r="K87" s="120" t="s">
        <v>114</v>
      </c>
      <c r="L87" s="28"/>
      <c r="M87" s="124" t="s">
        <v>3</v>
      </c>
      <c r="N87" s="125" t="s">
        <v>40</v>
      </c>
      <c r="O87" s="126">
        <v>0.551</v>
      </c>
      <c r="P87" s="126">
        <f>O87*H87</f>
        <v>3.857</v>
      </c>
      <c r="Q87" s="126">
        <v>0</v>
      </c>
      <c r="R87" s="126">
        <f>Q87*H87</f>
        <v>0</v>
      </c>
      <c r="S87" s="126">
        <v>0</v>
      </c>
      <c r="T87" s="127">
        <f>S87*H87</f>
        <v>0</v>
      </c>
      <c r="AR87" s="128" t="s">
        <v>115</v>
      </c>
      <c r="AT87" s="128" t="s">
        <v>110</v>
      </c>
      <c r="AU87" s="128" t="s">
        <v>76</v>
      </c>
      <c r="AY87" s="16" t="s">
        <v>108</v>
      </c>
      <c r="BE87" s="129">
        <f>IF(N87="základní",J87,0)</f>
        <v>0</v>
      </c>
      <c r="BF87" s="129">
        <f>IF(N87="snížená",J87,0)</f>
        <v>0</v>
      </c>
      <c r="BG87" s="129">
        <f>IF(N87="zákl. přenesená",J87,0)</f>
        <v>0</v>
      </c>
      <c r="BH87" s="129">
        <f>IF(N87="sníž. přenesená",J87,0)</f>
        <v>0</v>
      </c>
      <c r="BI87" s="129">
        <f>IF(N87="nulová",J87,0)</f>
        <v>0</v>
      </c>
      <c r="BJ87" s="16" t="s">
        <v>74</v>
      </c>
      <c r="BK87" s="129">
        <f>ROUND(I87*H87,2)</f>
        <v>0</v>
      </c>
      <c r="BL87" s="16" t="s">
        <v>115</v>
      </c>
      <c r="BM87" s="128" t="s">
        <v>116</v>
      </c>
    </row>
    <row r="88" spans="2:47" s="1" customFormat="1" ht="12">
      <c r="B88" s="28"/>
      <c r="D88" s="130" t="s">
        <v>117</v>
      </c>
      <c r="F88" s="131" t="s">
        <v>118</v>
      </c>
      <c r="L88" s="28"/>
      <c r="M88" s="132"/>
      <c r="T88" s="48"/>
      <c r="AT88" s="16" t="s">
        <v>117</v>
      </c>
      <c r="AU88" s="16" t="s">
        <v>76</v>
      </c>
    </row>
    <row r="89" spans="2:65" s="1" customFormat="1" ht="16.5" customHeight="1">
      <c r="B89" s="117"/>
      <c r="C89" s="118" t="s">
        <v>76</v>
      </c>
      <c r="D89" s="118" t="s">
        <v>110</v>
      </c>
      <c r="E89" s="119" t="s">
        <v>119</v>
      </c>
      <c r="F89" s="120" t="s">
        <v>120</v>
      </c>
      <c r="G89" s="121" t="s">
        <v>121</v>
      </c>
      <c r="H89" s="122">
        <v>0.87</v>
      </c>
      <c r="I89" s="123"/>
      <c r="J89" s="123">
        <f>ROUND(I89*H89,2)</f>
        <v>0</v>
      </c>
      <c r="K89" s="120" t="s">
        <v>114</v>
      </c>
      <c r="L89" s="28"/>
      <c r="M89" s="124" t="s">
        <v>3</v>
      </c>
      <c r="N89" s="125" t="s">
        <v>40</v>
      </c>
      <c r="O89" s="126">
        <v>3.148</v>
      </c>
      <c r="P89" s="126">
        <f>O89*H89</f>
        <v>2.73876</v>
      </c>
      <c r="Q89" s="126">
        <v>0</v>
      </c>
      <c r="R89" s="126">
        <f>Q89*H89</f>
        <v>0</v>
      </c>
      <c r="S89" s="126">
        <v>0</v>
      </c>
      <c r="T89" s="127">
        <f>S89*H89</f>
        <v>0</v>
      </c>
      <c r="AR89" s="128" t="s">
        <v>115</v>
      </c>
      <c r="AT89" s="128" t="s">
        <v>110</v>
      </c>
      <c r="AU89" s="128" t="s">
        <v>76</v>
      </c>
      <c r="AY89" s="16" t="s">
        <v>108</v>
      </c>
      <c r="BE89" s="129">
        <f>IF(N89="základní",J89,0)</f>
        <v>0</v>
      </c>
      <c r="BF89" s="129">
        <f>IF(N89="snížená",J89,0)</f>
        <v>0</v>
      </c>
      <c r="BG89" s="129">
        <f>IF(N89="zákl. přenesená",J89,0)</f>
        <v>0</v>
      </c>
      <c r="BH89" s="129">
        <f>IF(N89="sníž. přenesená",J89,0)</f>
        <v>0</v>
      </c>
      <c r="BI89" s="129">
        <f>IF(N89="nulová",J89,0)</f>
        <v>0</v>
      </c>
      <c r="BJ89" s="16" t="s">
        <v>74</v>
      </c>
      <c r="BK89" s="129">
        <f>ROUND(I89*H89,2)</f>
        <v>0</v>
      </c>
      <c r="BL89" s="16" t="s">
        <v>115</v>
      </c>
      <c r="BM89" s="128" t="s">
        <v>122</v>
      </c>
    </row>
    <row r="90" spans="2:47" s="1" customFormat="1" ht="12">
      <c r="B90" s="28"/>
      <c r="D90" s="130" t="s">
        <v>117</v>
      </c>
      <c r="F90" s="131" t="s">
        <v>123</v>
      </c>
      <c r="L90" s="28"/>
      <c r="M90" s="132"/>
      <c r="T90" s="48"/>
      <c r="AT90" s="16" t="s">
        <v>117</v>
      </c>
      <c r="AU90" s="16" t="s">
        <v>76</v>
      </c>
    </row>
    <row r="91" spans="2:51" s="12" customFormat="1" ht="12">
      <c r="B91" s="133"/>
      <c r="D91" s="134" t="s">
        <v>124</v>
      </c>
      <c r="E91" s="135" t="s">
        <v>3</v>
      </c>
      <c r="F91" s="136" t="s">
        <v>125</v>
      </c>
      <c r="H91" s="137">
        <v>0.87</v>
      </c>
      <c r="L91" s="133"/>
      <c r="M91" s="138"/>
      <c r="T91" s="139"/>
      <c r="AT91" s="135" t="s">
        <v>124</v>
      </c>
      <c r="AU91" s="135" t="s">
        <v>76</v>
      </c>
      <c r="AV91" s="12" t="s">
        <v>76</v>
      </c>
      <c r="AW91" s="12" t="s">
        <v>30</v>
      </c>
      <c r="AX91" s="12" t="s">
        <v>74</v>
      </c>
      <c r="AY91" s="135" t="s">
        <v>108</v>
      </c>
    </row>
    <row r="92" spans="2:65" s="1" customFormat="1" ht="24.15" customHeight="1">
      <c r="B92" s="117"/>
      <c r="C92" s="118" t="s">
        <v>126</v>
      </c>
      <c r="D92" s="118" t="s">
        <v>110</v>
      </c>
      <c r="E92" s="119" t="s">
        <v>127</v>
      </c>
      <c r="F92" s="120" t="s">
        <v>128</v>
      </c>
      <c r="G92" s="121" t="s">
        <v>121</v>
      </c>
      <c r="H92" s="122">
        <v>0.168</v>
      </c>
      <c r="I92" s="123"/>
      <c r="J92" s="123">
        <f>ROUND(I92*H92,2)</f>
        <v>0</v>
      </c>
      <c r="K92" s="120" t="s">
        <v>114</v>
      </c>
      <c r="L92" s="28"/>
      <c r="M92" s="124" t="s">
        <v>3</v>
      </c>
      <c r="N92" s="125" t="s">
        <v>40</v>
      </c>
      <c r="O92" s="126">
        <v>4.493</v>
      </c>
      <c r="P92" s="126">
        <f>O92*H92</f>
        <v>0.754824</v>
      </c>
      <c r="Q92" s="126">
        <v>0</v>
      </c>
      <c r="R92" s="126">
        <f>Q92*H92</f>
        <v>0</v>
      </c>
      <c r="S92" s="126">
        <v>0</v>
      </c>
      <c r="T92" s="127">
        <f>S92*H92</f>
        <v>0</v>
      </c>
      <c r="AR92" s="128" t="s">
        <v>115</v>
      </c>
      <c r="AT92" s="128" t="s">
        <v>110</v>
      </c>
      <c r="AU92" s="128" t="s">
        <v>76</v>
      </c>
      <c r="AY92" s="16" t="s">
        <v>108</v>
      </c>
      <c r="BE92" s="129">
        <f>IF(N92="základní",J92,0)</f>
        <v>0</v>
      </c>
      <c r="BF92" s="129">
        <f>IF(N92="snížená",J92,0)</f>
        <v>0</v>
      </c>
      <c r="BG92" s="129">
        <f>IF(N92="zákl. přenesená",J92,0)</f>
        <v>0</v>
      </c>
      <c r="BH92" s="129">
        <f>IF(N92="sníž. přenesená",J92,0)</f>
        <v>0</v>
      </c>
      <c r="BI92" s="129">
        <f>IF(N92="nulová",J92,0)</f>
        <v>0</v>
      </c>
      <c r="BJ92" s="16" t="s">
        <v>74</v>
      </c>
      <c r="BK92" s="129">
        <f>ROUND(I92*H92,2)</f>
        <v>0</v>
      </c>
      <c r="BL92" s="16" t="s">
        <v>115</v>
      </c>
      <c r="BM92" s="128" t="s">
        <v>129</v>
      </c>
    </row>
    <row r="93" spans="2:47" s="1" customFormat="1" ht="12">
      <c r="B93" s="28"/>
      <c r="D93" s="130" t="s">
        <v>117</v>
      </c>
      <c r="F93" s="131" t="s">
        <v>130</v>
      </c>
      <c r="L93" s="28"/>
      <c r="M93" s="132"/>
      <c r="T93" s="48"/>
      <c r="AT93" s="16" t="s">
        <v>117</v>
      </c>
      <c r="AU93" s="16" t="s">
        <v>76</v>
      </c>
    </row>
    <row r="94" spans="2:51" s="13" customFormat="1" ht="12">
      <c r="B94" s="140"/>
      <c r="D94" s="134" t="s">
        <v>124</v>
      </c>
      <c r="E94" s="141" t="s">
        <v>3</v>
      </c>
      <c r="F94" s="142" t="s">
        <v>131</v>
      </c>
      <c r="H94" s="141" t="s">
        <v>3</v>
      </c>
      <c r="L94" s="140"/>
      <c r="M94" s="143"/>
      <c r="T94" s="144"/>
      <c r="AT94" s="141" t="s">
        <v>124</v>
      </c>
      <c r="AU94" s="141" t="s">
        <v>76</v>
      </c>
      <c r="AV94" s="13" t="s">
        <v>74</v>
      </c>
      <c r="AW94" s="13" t="s">
        <v>30</v>
      </c>
      <c r="AX94" s="13" t="s">
        <v>69</v>
      </c>
      <c r="AY94" s="141" t="s">
        <v>108</v>
      </c>
    </row>
    <row r="95" spans="2:51" s="12" customFormat="1" ht="12">
      <c r="B95" s="133"/>
      <c r="D95" s="134" t="s">
        <v>124</v>
      </c>
      <c r="E95" s="135" t="s">
        <v>3</v>
      </c>
      <c r="F95" s="136" t="s">
        <v>132</v>
      </c>
      <c r="H95" s="137">
        <v>0.168</v>
      </c>
      <c r="L95" s="133"/>
      <c r="M95" s="138"/>
      <c r="T95" s="139"/>
      <c r="AT95" s="135" t="s">
        <v>124</v>
      </c>
      <c r="AU95" s="135" t="s">
        <v>76</v>
      </c>
      <c r="AV95" s="12" t="s">
        <v>76</v>
      </c>
      <c r="AW95" s="12" t="s">
        <v>30</v>
      </c>
      <c r="AX95" s="12" t="s">
        <v>74</v>
      </c>
      <c r="AY95" s="135" t="s">
        <v>108</v>
      </c>
    </row>
    <row r="96" spans="2:65" s="1" customFormat="1" ht="24.15" customHeight="1">
      <c r="B96" s="117"/>
      <c r="C96" s="118" t="s">
        <v>115</v>
      </c>
      <c r="D96" s="118" t="s">
        <v>110</v>
      </c>
      <c r="E96" s="119" t="s">
        <v>133</v>
      </c>
      <c r="F96" s="120" t="s">
        <v>134</v>
      </c>
      <c r="G96" s="121" t="s">
        <v>121</v>
      </c>
      <c r="H96" s="122">
        <v>3.514</v>
      </c>
      <c r="I96" s="123"/>
      <c r="J96" s="123">
        <f>ROUND(I96*H96,2)</f>
        <v>0</v>
      </c>
      <c r="K96" s="120" t="s">
        <v>114</v>
      </c>
      <c r="L96" s="28"/>
      <c r="M96" s="124" t="s">
        <v>3</v>
      </c>
      <c r="N96" s="125" t="s">
        <v>40</v>
      </c>
      <c r="O96" s="126">
        <v>3.77</v>
      </c>
      <c r="P96" s="126">
        <f>O96*H96</f>
        <v>13.247779999999999</v>
      </c>
      <c r="Q96" s="126">
        <v>0</v>
      </c>
      <c r="R96" s="126">
        <f>Q96*H96</f>
        <v>0</v>
      </c>
      <c r="S96" s="126">
        <v>0</v>
      </c>
      <c r="T96" s="127">
        <f>S96*H96</f>
        <v>0</v>
      </c>
      <c r="AR96" s="128" t="s">
        <v>115</v>
      </c>
      <c r="AT96" s="128" t="s">
        <v>110</v>
      </c>
      <c r="AU96" s="128" t="s">
        <v>76</v>
      </c>
      <c r="AY96" s="16" t="s">
        <v>108</v>
      </c>
      <c r="BE96" s="129">
        <f>IF(N96="základní",J96,0)</f>
        <v>0</v>
      </c>
      <c r="BF96" s="129">
        <f>IF(N96="snížená",J96,0)</f>
        <v>0</v>
      </c>
      <c r="BG96" s="129">
        <f>IF(N96="zákl. přenesená",J96,0)</f>
        <v>0</v>
      </c>
      <c r="BH96" s="129">
        <f>IF(N96="sníž. přenesená",J96,0)</f>
        <v>0</v>
      </c>
      <c r="BI96" s="129">
        <f>IF(N96="nulová",J96,0)</f>
        <v>0</v>
      </c>
      <c r="BJ96" s="16" t="s">
        <v>74</v>
      </c>
      <c r="BK96" s="129">
        <f>ROUND(I96*H96,2)</f>
        <v>0</v>
      </c>
      <c r="BL96" s="16" t="s">
        <v>115</v>
      </c>
      <c r="BM96" s="128" t="s">
        <v>135</v>
      </c>
    </row>
    <row r="97" spans="2:47" s="1" customFormat="1" ht="12">
      <c r="B97" s="28"/>
      <c r="D97" s="130" t="s">
        <v>117</v>
      </c>
      <c r="F97" s="131" t="s">
        <v>136</v>
      </c>
      <c r="L97" s="28"/>
      <c r="M97" s="132"/>
      <c r="T97" s="48"/>
      <c r="AT97" s="16" t="s">
        <v>117</v>
      </c>
      <c r="AU97" s="16" t="s">
        <v>76</v>
      </c>
    </row>
    <row r="98" spans="2:51" s="12" customFormat="1" ht="12">
      <c r="B98" s="133"/>
      <c r="D98" s="134" t="s">
        <v>124</v>
      </c>
      <c r="E98" s="135" t="s">
        <v>3</v>
      </c>
      <c r="F98" s="136" t="s">
        <v>137</v>
      </c>
      <c r="H98" s="137">
        <v>3.514</v>
      </c>
      <c r="L98" s="133"/>
      <c r="M98" s="138"/>
      <c r="T98" s="139"/>
      <c r="AT98" s="135" t="s">
        <v>124</v>
      </c>
      <c r="AU98" s="135" t="s">
        <v>76</v>
      </c>
      <c r="AV98" s="12" t="s">
        <v>76</v>
      </c>
      <c r="AW98" s="12" t="s">
        <v>30</v>
      </c>
      <c r="AX98" s="12" t="s">
        <v>74</v>
      </c>
      <c r="AY98" s="135" t="s">
        <v>108</v>
      </c>
    </row>
    <row r="99" spans="2:65" s="1" customFormat="1" ht="37.8" customHeight="1">
      <c r="B99" s="117"/>
      <c r="C99" s="118" t="s">
        <v>138</v>
      </c>
      <c r="D99" s="118" t="s">
        <v>110</v>
      </c>
      <c r="E99" s="119" t="s">
        <v>139</v>
      </c>
      <c r="F99" s="120" t="s">
        <v>140</v>
      </c>
      <c r="G99" s="121" t="s">
        <v>121</v>
      </c>
      <c r="H99" s="122">
        <v>4.552</v>
      </c>
      <c r="I99" s="123"/>
      <c r="J99" s="123">
        <f>ROUND(I99*H99,2)</f>
        <v>0</v>
      </c>
      <c r="K99" s="120" t="s">
        <v>114</v>
      </c>
      <c r="L99" s="28"/>
      <c r="M99" s="124" t="s">
        <v>3</v>
      </c>
      <c r="N99" s="125" t="s">
        <v>40</v>
      </c>
      <c r="O99" s="126">
        <v>0.087</v>
      </c>
      <c r="P99" s="126">
        <f>O99*H99</f>
        <v>0.39602399999999993</v>
      </c>
      <c r="Q99" s="126">
        <v>0</v>
      </c>
      <c r="R99" s="126">
        <f>Q99*H99</f>
        <v>0</v>
      </c>
      <c r="S99" s="126">
        <v>0</v>
      </c>
      <c r="T99" s="127">
        <f>S99*H99</f>
        <v>0</v>
      </c>
      <c r="AR99" s="128" t="s">
        <v>115</v>
      </c>
      <c r="AT99" s="128" t="s">
        <v>110</v>
      </c>
      <c r="AU99" s="128" t="s">
        <v>76</v>
      </c>
      <c r="AY99" s="16" t="s">
        <v>108</v>
      </c>
      <c r="BE99" s="129">
        <f>IF(N99="základní",J99,0)</f>
        <v>0</v>
      </c>
      <c r="BF99" s="129">
        <f>IF(N99="snížená",J99,0)</f>
        <v>0</v>
      </c>
      <c r="BG99" s="129">
        <f>IF(N99="zákl. přenesená",J99,0)</f>
        <v>0</v>
      </c>
      <c r="BH99" s="129">
        <f>IF(N99="sníž. přenesená",J99,0)</f>
        <v>0</v>
      </c>
      <c r="BI99" s="129">
        <f>IF(N99="nulová",J99,0)</f>
        <v>0</v>
      </c>
      <c r="BJ99" s="16" t="s">
        <v>74</v>
      </c>
      <c r="BK99" s="129">
        <f>ROUND(I99*H99,2)</f>
        <v>0</v>
      </c>
      <c r="BL99" s="16" t="s">
        <v>115</v>
      </c>
      <c r="BM99" s="128" t="s">
        <v>141</v>
      </c>
    </row>
    <row r="100" spans="2:47" s="1" customFormat="1" ht="12">
      <c r="B100" s="28"/>
      <c r="D100" s="130" t="s">
        <v>117</v>
      </c>
      <c r="F100" s="131" t="s">
        <v>142</v>
      </c>
      <c r="L100" s="28"/>
      <c r="M100" s="132"/>
      <c r="T100" s="48"/>
      <c r="AT100" s="16" t="s">
        <v>117</v>
      </c>
      <c r="AU100" s="16" t="s">
        <v>76</v>
      </c>
    </row>
    <row r="101" spans="2:51" s="12" customFormat="1" ht="12">
      <c r="B101" s="133"/>
      <c r="D101" s="134" t="s">
        <v>124</v>
      </c>
      <c r="E101" s="135" t="s">
        <v>3</v>
      </c>
      <c r="F101" s="136" t="s">
        <v>143</v>
      </c>
      <c r="H101" s="137">
        <v>4.552</v>
      </c>
      <c r="L101" s="133"/>
      <c r="M101" s="138"/>
      <c r="T101" s="139"/>
      <c r="AT101" s="135" t="s">
        <v>124</v>
      </c>
      <c r="AU101" s="135" t="s">
        <v>76</v>
      </c>
      <c r="AV101" s="12" t="s">
        <v>76</v>
      </c>
      <c r="AW101" s="12" t="s">
        <v>30</v>
      </c>
      <c r="AX101" s="12" t="s">
        <v>74</v>
      </c>
      <c r="AY101" s="135" t="s">
        <v>108</v>
      </c>
    </row>
    <row r="102" spans="2:65" s="1" customFormat="1" ht="24.15" customHeight="1">
      <c r="B102" s="117"/>
      <c r="C102" s="118" t="s">
        <v>144</v>
      </c>
      <c r="D102" s="118" t="s">
        <v>110</v>
      </c>
      <c r="E102" s="119" t="s">
        <v>145</v>
      </c>
      <c r="F102" s="120" t="s">
        <v>146</v>
      </c>
      <c r="G102" s="121" t="s">
        <v>147</v>
      </c>
      <c r="H102" s="122">
        <v>8.194</v>
      </c>
      <c r="I102" s="123"/>
      <c r="J102" s="123">
        <f>ROUND(I102*H102,2)</f>
        <v>0</v>
      </c>
      <c r="K102" s="120" t="s">
        <v>114</v>
      </c>
      <c r="L102" s="28"/>
      <c r="M102" s="124" t="s">
        <v>3</v>
      </c>
      <c r="N102" s="125" t="s">
        <v>40</v>
      </c>
      <c r="O102" s="126">
        <v>0</v>
      </c>
      <c r="P102" s="126">
        <f>O102*H102</f>
        <v>0</v>
      </c>
      <c r="Q102" s="126">
        <v>0</v>
      </c>
      <c r="R102" s="126">
        <f>Q102*H102</f>
        <v>0</v>
      </c>
      <c r="S102" s="126">
        <v>0</v>
      </c>
      <c r="T102" s="127">
        <f>S102*H102</f>
        <v>0</v>
      </c>
      <c r="AR102" s="128" t="s">
        <v>115</v>
      </c>
      <c r="AT102" s="128" t="s">
        <v>110</v>
      </c>
      <c r="AU102" s="128" t="s">
        <v>76</v>
      </c>
      <c r="AY102" s="16" t="s">
        <v>108</v>
      </c>
      <c r="BE102" s="129">
        <f>IF(N102="základní",J102,0)</f>
        <v>0</v>
      </c>
      <c r="BF102" s="129">
        <f>IF(N102="snížená",J102,0)</f>
        <v>0</v>
      </c>
      <c r="BG102" s="129">
        <f>IF(N102="zákl. přenesená",J102,0)</f>
        <v>0</v>
      </c>
      <c r="BH102" s="129">
        <f>IF(N102="sníž. přenesená",J102,0)</f>
        <v>0</v>
      </c>
      <c r="BI102" s="129">
        <f>IF(N102="nulová",J102,0)</f>
        <v>0</v>
      </c>
      <c r="BJ102" s="16" t="s">
        <v>74</v>
      </c>
      <c r="BK102" s="129">
        <f>ROUND(I102*H102,2)</f>
        <v>0</v>
      </c>
      <c r="BL102" s="16" t="s">
        <v>115</v>
      </c>
      <c r="BM102" s="128" t="s">
        <v>148</v>
      </c>
    </row>
    <row r="103" spans="2:47" s="1" customFormat="1" ht="12">
      <c r="B103" s="28"/>
      <c r="D103" s="130" t="s">
        <v>117</v>
      </c>
      <c r="F103" s="131" t="s">
        <v>149</v>
      </c>
      <c r="L103" s="28"/>
      <c r="M103" s="132"/>
      <c r="T103" s="48"/>
      <c r="AT103" s="16" t="s">
        <v>117</v>
      </c>
      <c r="AU103" s="16" t="s">
        <v>76</v>
      </c>
    </row>
    <row r="104" spans="2:51" s="12" customFormat="1" ht="12">
      <c r="B104" s="133"/>
      <c r="D104" s="134" t="s">
        <v>124</v>
      </c>
      <c r="E104" s="135" t="s">
        <v>3</v>
      </c>
      <c r="F104" s="136" t="s">
        <v>150</v>
      </c>
      <c r="H104" s="137">
        <v>8.194</v>
      </c>
      <c r="L104" s="133"/>
      <c r="M104" s="138"/>
      <c r="T104" s="139"/>
      <c r="AT104" s="135" t="s">
        <v>124</v>
      </c>
      <c r="AU104" s="135" t="s">
        <v>76</v>
      </c>
      <c r="AV104" s="12" t="s">
        <v>76</v>
      </c>
      <c r="AW104" s="12" t="s">
        <v>30</v>
      </c>
      <c r="AX104" s="12" t="s">
        <v>74</v>
      </c>
      <c r="AY104" s="135" t="s">
        <v>108</v>
      </c>
    </row>
    <row r="105" spans="2:65" s="1" customFormat="1" ht="24.15" customHeight="1">
      <c r="B105" s="117"/>
      <c r="C105" s="118" t="s">
        <v>151</v>
      </c>
      <c r="D105" s="118" t="s">
        <v>110</v>
      </c>
      <c r="E105" s="119" t="s">
        <v>152</v>
      </c>
      <c r="F105" s="120" t="s">
        <v>153</v>
      </c>
      <c r="G105" s="121" t="s">
        <v>121</v>
      </c>
      <c r="H105" s="122">
        <v>4.552</v>
      </c>
      <c r="I105" s="123"/>
      <c r="J105" s="123">
        <f>ROUND(I105*H105,2)</f>
        <v>0</v>
      </c>
      <c r="K105" s="120" t="s">
        <v>114</v>
      </c>
      <c r="L105" s="28"/>
      <c r="M105" s="124" t="s">
        <v>3</v>
      </c>
      <c r="N105" s="125" t="s">
        <v>40</v>
      </c>
      <c r="O105" s="126">
        <v>0.009</v>
      </c>
      <c r="P105" s="126">
        <f>O105*H105</f>
        <v>0.04096799999999999</v>
      </c>
      <c r="Q105" s="126">
        <v>0</v>
      </c>
      <c r="R105" s="126">
        <f>Q105*H105</f>
        <v>0</v>
      </c>
      <c r="S105" s="126">
        <v>0</v>
      </c>
      <c r="T105" s="127">
        <f>S105*H105</f>
        <v>0</v>
      </c>
      <c r="AR105" s="128" t="s">
        <v>115</v>
      </c>
      <c r="AT105" s="128" t="s">
        <v>110</v>
      </c>
      <c r="AU105" s="128" t="s">
        <v>76</v>
      </c>
      <c r="AY105" s="16" t="s">
        <v>108</v>
      </c>
      <c r="BE105" s="129">
        <f>IF(N105="základní",J105,0)</f>
        <v>0</v>
      </c>
      <c r="BF105" s="129">
        <f>IF(N105="snížená",J105,0)</f>
        <v>0</v>
      </c>
      <c r="BG105" s="129">
        <f>IF(N105="zákl. přenesená",J105,0)</f>
        <v>0</v>
      </c>
      <c r="BH105" s="129">
        <f>IF(N105="sníž. přenesená",J105,0)</f>
        <v>0</v>
      </c>
      <c r="BI105" s="129">
        <f>IF(N105="nulová",J105,0)</f>
        <v>0</v>
      </c>
      <c r="BJ105" s="16" t="s">
        <v>74</v>
      </c>
      <c r="BK105" s="129">
        <f>ROUND(I105*H105,2)</f>
        <v>0</v>
      </c>
      <c r="BL105" s="16" t="s">
        <v>115</v>
      </c>
      <c r="BM105" s="128" t="s">
        <v>154</v>
      </c>
    </row>
    <row r="106" spans="2:47" s="1" customFormat="1" ht="12">
      <c r="B106" s="28"/>
      <c r="D106" s="130" t="s">
        <v>117</v>
      </c>
      <c r="F106" s="131" t="s">
        <v>155</v>
      </c>
      <c r="L106" s="28"/>
      <c r="M106" s="132"/>
      <c r="T106" s="48"/>
      <c r="AT106" s="16" t="s">
        <v>117</v>
      </c>
      <c r="AU106" s="16" t="s">
        <v>76</v>
      </c>
    </row>
    <row r="107" spans="2:65" s="1" customFormat="1" ht="16.5" customHeight="1">
      <c r="B107" s="117"/>
      <c r="C107" s="118" t="s">
        <v>156</v>
      </c>
      <c r="D107" s="118" t="s">
        <v>110</v>
      </c>
      <c r="E107" s="119" t="s">
        <v>157</v>
      </c>
      <c r="F107" s="120" t="s">
        <v>158</v>
      </c>
      <c r="G107" s="121" t="s">
        <v>121</v>
      </c>
      <c r="H107" s="122">
        <v>1.101</v>
      </c>
      <c r="I107" s="123"/>
      <c r="J107" s="123">
        <f>ROUND(I107*H107,2)</f>
        <v>0</v>
      </c>
      <c r="K107" s="120" t="s">
        <v>114</v>
      </c>
      <c r="L107" s="28"/>
      <c r="M107" s="124" t="s">
        <v>3</v>
      </c>
      <c r="N107" s="125" t="s">
        <v>40</v>
      </c>
      <c r="O107" s="126">
        <v>0.632</v>
      </c>
      <c r="P107" s="126">
        <f>O107*H107</f>
        <v>0.695832</v>
      </c>
      <c r="Q107" s="126">
        <v>0</v>
      </c>
      <c r="R107" s="126">
        <f>Q107*H107</f>
        <v>0</v>
      </c>
      <c r="S107" s="126">
        <v>0</v>
      </c>
      <c r="T107" s="127">
        <f>S107*H107</f>
        <v>0</v>
      </c>
      <c r="AR107" s="128" t="s">
        <v>115</v>
      </c>
      <c r="AT107" s="128" t="s">
        <v>110</v>
      </c>
      <c r="AU107" s="128" t="s">
        <v>76</v>
      </c>
      <c r="AY107" s="16" t="s">
        <v>108</v>
      </c>
      <c r="BE107" s="129">
        <f>IF(N107="základní",J107,0)</f>
        <v>0</v>
      </c>
      <c r="BF107" s="129">
        <f>IF(N107="snížená",J107,0)</f>
        <v>0</v>
      </c>
      <c r="BG107" s="129">
        <f>IF(N107="zákl. přenesená",J107,0)</f>
        <v>0</v>
      </c>
      <c r="BH107" s="129">
        <f>IF(N107="sníž. přenesená",J107,0)</f>
        <v>0</v>
      </c>
      <c r="BI107" s="129">
        <f>IF(N107="nulová",J107,0)</f>
        <v>0</v>
      </c>
      <c r="BJ107" s="16" t="s">
        <v>74</v>
      </c>
      <c r="BK107" s="129">
        <f>ROUND(I107*H107,2)</f>
        <v>0</v>
      </c>
      <c r="BL107" s="16" t="s">
        <v>115</v>
      </c>
      <c r="BM107" s="128" t="s">
        <v>159</v>
      </c>
    </row>
    <row r="108" spans="2:47" s="1" customFormat="1" ht="12">
      <c r="B108" s="28"/>
      <c r="D108" s="130" t="s">
        <v>117</v>
      </c>
      <c r="F108" s="131" t="s">
        <v>160</v>
      </c>
      <c r="L108" s="28"/>
      <c r="M108" s="132"/>
      <c r="T108" s="48"/>
      <c r="AT108" s="16" t="s">
        <v>117</v>
      </c>
      <c r="AU108" s="16" t="s">
        <v>76</v>
      </c>
    </row>
    <row r="109" spans="2:51" s="12" customFormat="1" ht="12">
      <c r="B109" s="133"/>
      <c r="D109" s="134" t="s">
        <v>124</v>
      </c>
      <c r="E109" s="135" t="s">
        <v>3</v>
      </c>
      <c r="F109" s="136" t="s">
        <v>74</v>
      </c>
      <c r="H109" s="137">
        <v>1</v>
      </c>
      <c r="L109" s="133"/>
      <c r="M109" s="138"/>
      <c r="T109" s="139"/>
      <c r="AT109" s="135" t="s">
        <v>124</v>
      </c>
      <c r="AU109" s="135" t="s">
        <v>76</v>
      </c>
      <c r="AV109" s="12" t="s">
        <v>76</v>
      </c>
      <c r="AW109" s="12" t="s">
        <v>30</v>
      </c>
      <c r="AX109" s="12" t="s">
        <v>69</v>
      </c>
      <c r="AY109" s="135" t="s">
        <v>108</v>
      </c>
    </row>
    <row r="110" spans="2:51" s="12" customFormat="1" ht="12">
      <c r="B110" s="133"/>
      <c r="D110" s="134" t="s">
        <v>124</v>
      </c>
      <c r="E110" s="135" t="s">
        <v>3</v>
      </c>
      <c r="F110" s="136" t="s">
        <v>161</v>
      </c>
      <c r="H110" s="137">
        <v>0.101</v>
      </c>
      <c r="L110" s="133"/>
      <c r="M110" s="138"/>
      <c r="T110" s="139"/>
      <c r="AT110" s="135" t="s">
        <v>124</v>
      </c>
      <c r="AU110" s="135" t="s">
        <v>76</v>
      </c>
      <c r="AV110" s="12" t="s">
        <v>76</v>
      </c>
      <c r="AW110" s="12" t="s">
        <v>30</v>
      </c>
      <c r="AX110" s="12" t="s">
        <v>69</v>
      </c>
      <c r="AY110" s="135" t="s">
        <v>108</v>
      </c>
    </row>
    <row r="111" spans="2:51" s="14" customFormat="1" ht="12">
      <c r="B111" s="145"/>
      <c r="D111" s="134" t="s">
        <v>124</v>
      </c>
      <c r="E111" s="146" t="s">
        <v>3</v>
      </c>
      <c r="F111" s="147" t="s">
        <v>162</v>
      </c>
      <c r="H111" s="148">
        <v>1.101</v>
      </c>
      <c r="L111" s="145"/>
      <c r="M111" s="149"/>
      <c r="T111" s="150"/>
      <c r="AT111" s="146" t="s">
        <v>124</v>
      </c>
      <c r="AU111" s="146" t="s">
        <v>76</v>
      </c>
      <c r="AV111" s="14" t="s">
        <v>115</v>
      </c>
      <c r="AW111" s="14" t="s">
        <v>30</v>
      </c>
      <c r="AX111" s="14" t="s">
        <v>74</v>
      </c>
      <c r="AY111" s="146" t="s">
        <v>108</v>
      </c>
    </row>
    <row r="112" spans="2:65" s="1" customFormat="1" ht="21.75" customHeight="1">
      <c r="B112" s="117"/>
      <c r="C112" s="118" t="s">
        <v>163</v>
      </c>
      <c r="D112" s="118" t="s">
        <v>110</v>
      </c>
      <c r="E112" s="119" t="s">
        <v>164</v>
      </c>
      <c r="F112" s="120" t="s">
        <v>165</v>
      </c>
      <c r="G112" s="121" t="s">
        <v>166</v>
      </c>
      <c r="H112" s="122">
        <v>941</v>
      </c>
      <c r="I112" s="123"/>
      <c r="J112" s="123">
        <f>ROUND(I112*H112,2)</f>
        <v>0</v>
      </c>
      <c r="K112" s="120" t="s">
        <v>114</v>
      </c>
      <c r="L112" s="28"/>
      <c r="M112" s="124" t="s">
        <v>3</v>
      </c>
      <c r="N112" s="125" t="s">
        <v>40</v>
      </c>
      <c r="O112" s="126">
        <v>0.033</v>
      </c>
      <c r="P112" s="126">
        <f>O112*H112</f>
        <v>31.053</v>
      </c>
      <c r="Q112" s="126">
        <v>0</v>
      </c>
      <c r="R112" s="126">
        <f>Q112*H112</f>
        <v>0</v>
      </c>
      <c r="S112" s="126">
        <v>0</v>
      </c>
      <c r="T112" s="127">
        <f>S112*H112</f>
        <v>0</v>
      </c>
      <c r="AR112" s="128" t="s">
        <v>115</v>
      </c>
      <c r="AT112" s="128" t="s">
        <v>110</v>
      </c>
      <c r="AU112" s="128" t="s">
        <v>76</v>
      </c>
      <c r="AY112" s="16" t="s">
        <v>108</v>
      </c>
      <c r="BE112" s="129">
        <f>IF(N112="základní",J112,0)</f>
        <v>0</v>
      </c>
      <c r="BF112" s="129">
        <f>IF(N112="snížená",J112,0)</f>
        <v>0</v>
      </c>
      <c r="BG112" s="129">
        <f>IF(N112="zákl. přenesená",J112,0)</f>
        <v>0</v>
      </c>
      <c r="BH112" s="129">
        <f>IF(N112="sníž. přenesená",J112,0)</f>
        <v>0</v>
      </c>
      <c r="BI112" s="129">
        <f>IF(N112="nulová",J112,0)</f>
        <v>0</v>
      </c>
      <c r="BJ112" s="16" t="s">
        <v>74</v>
      </c>
      <c r="BK112" s="129">
        <f>ROUND(I112*H112,2)</f>
        <v>0</v>
      </c>
      <c r="BL112" s="16" t="s">
        <v>115</v>
      </c>
      <c r="BM112" s="128" t="s">
        <v>167</v>
      </c>
    </row>
    <row r="113" spans="2:47" s="1" customFormat="1" ht="12">
      <c r="B113" s="28"/>
      <c r="D113" s="130" t="s">
        <v>117</v>
      </c>
      <c r="F113" s="131" t="s">
        <v>168</v>
      </c>
      <c r="L113" s="28"/>
      <c r="M113" s="132"/>
      <c r="T113" s="48"/>
      <c r="AT113" s="16" t="s">
        <v>117</v>
      </c>
      <c r="AU113" s="16" t="s">
        <v>76</v>
      </c>
    </row>
    <row r="114" spans="2:65" s="1" customFormat="1" ht="16.5" customHeight="1">
      <c r="B114" s="117"/>
      <c r="C114" s="151" t="s">
        <v>169</v>
      </c>
      <c r="D114" s="151" t="s">
        <v>170</v>
      </c>
      <c r="E114" s="152" t="s">
        <v>171</v>
      </c>
      <c r="F114" s="153" t="s">
        <v>172</v>
      </c>
      <c r="G114" s="154" t="s">
        <v>166</v>
      </c>
      <c r="H114" s="155">
        <v>85</v>
      </c>
      <c r="I114" s="156"/>
      <c r="J114" s="156">
        <f aca="true" t="shared" si="0" ref="J114:J125">ROUND(I114*H114,2)</f>
        <v>0</v>
      </c>
      <c r="K114" s="153" t="s">
        <v>3</v>
      </c>
      <c r="L114" s="157"/>
      <c r="M114" s="158" t="s">
        <v>3</v>
      </c>
      <c r="N114" s="159" t="s">
        <v>40</v>
      </c>
      <c r="O114" s="126">
        <v>0</v>
      </c>
      <c r="P114" s="126">
        <f aca="true" t="shared" si="1" ref="P114:P125">O114*H114</f>
        <v>0</v>
      </c>
      <c r="Q114" s="126">
        <v>0</v>
      </c>
      <c r="R114" s="126">
        <f aca="true" t="shared" si="2" ref="R114:R125">Q114*H114</f>
        <v>0</v>
      </c>
      <c r="S114" s="126">
        <v>0</v>
      </c>
      <c r="T114" s="127">
        <f aca="true" t="shared" si="3" ref="T114:T125">S114*H114</f>
        <v>0</v>
      </c>
      <c r="AR114" s="128" t="s">
        <v>156</v>
      </c>
      <c r="AT114" s="128" t="s">
        <v>170</v>
      </c>
      <c r="AU114" s="128" t="s">
        <v>76</v>
      </c>
      <c r="AY114" s="16" t="s">
        <v>108</v>
      </c>
      <c r="BE114" s="129">
        <f aca="true" t="shared" si="4" ref="BE114:BE125">IF(N114="základní",J114,0)</f>
        <v>0</v>
      </c>
      <c r="BF114" s="129">
        <f aca="true" t="shared" si="5" ref="BF114:BF125">IF(N114="snížená",J114,0)</f>
        <v>0</v>
      </c>
      <c r="BG114" s="129">
        <f aca="true" t="shared" si="6" ref="BG114:BG125">IF(N114="zákl. přenesená",J114,0)</f>
        <v>0</v>
      </c>
      <c r="BH114" s="129">
        <f aca="true" t="shared" si="7" ref="BH114:BH125">IF(N114="sníž. přenesená",J114,0)</f>
        <v>0</v>
      </c>
      <c r="BI114" s="129">
        <f aca="true" t="shared" si="8" ref="BI114:BI125">IF(N114="nulová",J114,0)</f>
        <v>0</v>
      </c>
      <c r="BJ114" s="16" t="s">
        <v>74</v>
      </c>
      <c r="BK114" s="129">
        <f aca="true" t="shared" si="9" ref="BK114:BK125">ROUND(I114*H114,2)</f>
        <v>0</v>
      </c>
      <c r="BL114" s="16" t="s">
        <v>115</v>
      </c>
      <c r="BM114" s="128" t="s">
        <v>173</v>
      </c>
    </row>
    <row r="115" spans="2:65" s="1" customFormat="1" ht="16.5" customHeight="1">
      <c r="B115" s="117"/>
      <c r="C115" s="151" t="s">
        <v>174</v>
      </c>
      <c r="D115" s="151" t="s">
        <v>170</v>
      </c>
      <c r="E115" s="152" t="s">
        <v>175</v>
      </c>
      <c r="F115" s="153" t="s">
        <v>176</v>
      </c>
      <c r="G115" s="154" t="s">
        <v>166</v>
      </c>
      <c r="H115" s="155">
        <v>131</v>
      </c>
      <c r="I115" s="156"/>
      <c r="J115" s="156">
        <f t="shared" si="0"/>
        <v>0</v>
      </c>
      <c r="K115" s="153" t="s">
        <v>3</v>
      </c>
      <c r="L115" s="157"/>
      <c r="M115" s="158" t="s">
        <v>3</v>
      </c>
      <c r="N115" s="159" t="s">
        <v>40</v>
      </c>
      <c r="O115" s="126">
        <v>0</v>
      </c>
      <c r="P115" s="126">
        <f t="shared" si="1"/>
        <v>0</v>
      </c>
      <c r="Q115" s="126">
        <v>0</v>
      </c>
      <c r="R115" s="126">
        <f t="shared" si="2"/>
        <v>0</v>
      </c>
      <c r="S115" s="126">
        <v>0</v>
      </c>
      <c r="T115" s="127">
        <f t="shared" si="3"/>
        <v>0</v>
      </c>
      <c r="AR115" s="128" t="s">
        <v>156</v>
      </c>
      <c r="AT115" s="128" t="s">
        <v>170</v>
      </c>
      <c r="AU115" s="128" t="s">
        <v>76</v>
      </c>
      <c r="AY115" s="16" t="s">
        <v>108</v>
      </c>
      <c r="BE115" s="129">
        <f t="shared" si="4"/>
        <v>0</v>
      </c>
      <c r="BF115" s="129">
        <f t="shared" si="5"/>
        <v>0</v>
      </c>
      <c r="BG115" s="129">
        <f t="shared" si="6"/>
        <v>0</v>
      </c>
      <c r="BH115" s="129">
        <f t="shared" si="7"/>
        <v>0</v>
      </c>
      <c r="BI115" s="129">
        <f t="shared" si="8"/>
        <v>0</v>
      </c>
      <c r="BJ115" s="16" t="s">
        <v>74</v>
      </c>
      <c r="BK115" s="129">
        <f t="shared" si="9"/>
        <v>0</v>
      </c>
      <c r="BL115" s="16" t="s">
        <v>115</v>
      </c>
      <c r="BM115" s="128" t="s">
        <v>177</v>
      </c>
    </row>
    <row r="116" spans="2:65" s="1" customFormat="1" ht="16.5" customHeight="1">
      <c r="B116" s="117"/>
      <c r="C116" s="151" t="s">
        <v>178</v>
      </c>
      <c r="D116" s="151" t="s">
        <v>170</v>
      </c>
      <c r="E116" s="152" t="s">
        <v>179</v>
      </c>
      <c r="F116" s="153" t="s">
        <v>180</v>
      </c>
      <c r="G116" s="154" t="s">
        <v>166</v>
      </c>
      <c r="H116" s="155">
        <v>69</v>
      </c>
      <c r="I116" s="156"/>
      <c r="J116" s="156">
        <f t="shared" si="0"/>
        <v>0</v>
      </c>
      <c r="K116" s="153" t="s">
        <v>3</v>
      </c>
      <c r="L116" s="157"/>
      <c r="M116" s="158" t="s">
        <v>3</v>
      </c>
      <c r="N116" s="159" t="s">
        <v>40</v>
      </c>
      <c r="O116" s="126">
        <v>0</v>
      </c>
      <c r="P116" s="126">
        <f t="shared" si="1"/>
        <v>0</v>
      </c>
      <c r="Q116" s="126">
        <v>0</v>
      </c>
      <c r="R116" s="126">
        <f t="shared" si="2"/>
        <v>0</v>
      </c>
      <c r="S116" s="126">
        <v>0</v>
      </c>
      <c r="T116" s="127">
        <f t="shared" si="3"/>
        <v>0</v>
      </c>
      <c r="AR116" s="128" t="s">
        <v>156</v>
      </c>
      <c r="AT116" s="128" t="s">
        <v>170</v>
      </c>
      <c r="AU116" s="128" t="s">
        <v>76</v>
      </c>
      <c r="AY116" s="16" t="s">
        <v>108</v>
      </c>
      <c r="BE116" s="129">
        <f t="shared" si="4"/>
        <v>0</v>
      </c>
      <c r="BF116" s="129">
        <f t="shared" si="5"/>
        <v>0</v>
      </c>
      <c r="BG116" s="129">
        <f t="shared" si="6"/>
        <v>0</v>
      </c>
      <c r="BH116" s="129">
        <f t="shared" si="7"/>
        <v>0</v>
      </c>
      <c r="BI116" s="129">
        <f t="shared" si="8"/>
        <v>0</v>
      </c>
      <c r="BJ116" s="16" t="s">
        <v>74</v>
      </c>
      <c r="BK116" s="129">
        <f t="shared" si="9"/>
        <v>0</v>
      </c>
      <c r="BL116" s="16" t="s">
        <v>115</v>
      </c>
      <c r="BM116" s="128" t="s">
        <v>181</v>
      </c>
    </row>
    <row r="117" spans="2:65" s="1" customFormat="1" ht="16.5" customHeight="1">
      <c r="B117" s="117"/>
      <c r="C117" s="151" t="s">
        <v>182</v>
      </c>
      <c r="D117" s="151" t="s">
        <v>170</v>
      </c>
      <c r="E117" s="152" t="s">
        <v>183</v>
      </c>
      <c r="F117" s="153" t="s">
        <v>184</v>
      </c>
      <c r="G117" s="154" t="s">
        <v>166</v>
      </c>
      <c r="H117" s="155">
        <v>42</v>
      </c>
      <c r="I117" s="156"/>
      <c r="J117" s="156">
        <f t="shared" si="0"/>
        <v>0</v>
      </c>
      <c r="K117" s="153" t="s">
        <v>3</v>
      </c>
      <c r="L117" s="157"/>
      <c r="M117" s="158" t="s">
        <v>3</v>
      </c>
      <c r="N117" s="159" t="s">
        <v>40</v>
      </c>
      <c r="O117" s="126">
        <v>0</v>
      </c>
      <c r="P117" s="126">
        <f t="shared" si="1"/>
        <v>0</v>
      </c>
      <c r="Q117" s="126">
        <v>0</v>
      </c>
      <c r="R117" s="126">
        <f t="shared" si="2"/>
        <v>0</v>
      </c>
      <c r="S117" s="126">
        <v>0</v>
      </c>
      <c r="T117" s="127">
        <f t="shared" si="3"/>
        <v>0</v>
      </c>
      <c r="AR117" s="128" t="s">
        <v>156</v>
      </c>
      <c r="AT117" s="128" t="s">
        <v>170</v>
      </c>
      <c r="AU117" s="128" t="s">
        <v>76</v>
      </c>
      <c r="AY117" s="16" t="s">
        <v>108</v>
      </c>
      <c r="BE117" s="129">
        <f t="shared" si="4"/>
        <v>0</v>
      </c>
      <c r="BF117" s="129">
        <f t="shared" si="5"/>
        <v>0</v>
      </c>
      <c r="BG117" s="129">
        <f t="shared" si="6"/>
        <v>0</v>
      </c>
      <c r="BH117" s="129">
        <f t="shared" si="7"/>
        <v>0</v>
      </c>
      <c r="BI117" s="129">
        <f t="shared" si="8"/>
        <v>0</v>
      </c>
      <c r="BJ117" s="16" t="s">
        <v>74</v>
      </c>
      <c r="BK117" s="129">
        <f t="shared" si="9"/>
        <v>0</v>
      </c>
      <c r="BL117" s="16" t="s">
        <v>115</v>
      </c>
      <c r="BM117" s="128" t="s">
        <v>185</v>
      </c>
    </row>
    <row r="118" spans="2:65" s="1" customFormat="1" ht="16.5" customHeight="1">
      <c r="B118" s="117"/>
      <c r="C118" s="151" t="s">
        <v>186</v>
      </c>
      <c r="D118" s="151" t="s">
        <v>170</v>
      </c>
      <c r="E118" s="152" t="s">
        <v>187</v>
      </c>
      <c r="F118" s="153" t="s">
        <v>188</v>
      </c>
      <c r="G118" s="154" t="s">
        <v>166</v>
      </c>
      <c r="H118" s="155">
        <v>132</v>
      </c>
      <c r="I118" s="156"/>
      <c r="J118" s="156">
        <f t="shared" si="0"/>
        <v>0</v>
      </c>
      <c r="K118" s="153" t="s">
        <v>3</v>
      </c>
      <c r="L118" s="157"/>
      <c r="M118" s="158" t="s">
        <v>3</v>
      </c>
      <c r="N118" s="159" t="s">
        <v>40</v>
      </c>
      <c r="O118" s="126">
        <v>0</v>
      </c>
      <c r="P118" s="126">
        <f t="shared" si="1"/>
        <v>0</v>
      </c>
      <c r="Q118" s="126">
        <v>0</v>
      </c>
      <c r="R118" s="126">
        <f t="shared" si="2"/>
        <v>0</v>
      </c>
      <c r="S118" s="126">
        <v>0</v>
      </c>
      <c r="T118" s="127">
        <f t="shared" si="3"/>
        <v>0</v>
      </c>
      <c r="AR118" s="128" t="s">
        <v>156</v>
      </c>
      <c r="AT118" s="128" t="s">
        <v>170</v>
      </c>
      <c r="AU118" s="128" t="s">
        <v>76</v>
      </c>
      <c r="AY118" s="16" t="s">
        <v>108</v>
      </c>
      <c r="BE118" s="129">
        <f t="shared" si="4"/>
        <v>0</v>
      </c>
      <c r="BF118" s="129">
        <f t="shared" si="5"/>
        <v>0</v>
      </c>
      <c r="BG118" s="129">
        <f t="shared" si="6"/>
        <v>0</v>
      </c>
      <c r="BH118" s="129">
        <f t="shared" si="7"/>
        <v>0</v>
      </c>
      <c r="BI118" s="129">
        <f t="shared" si="8"/>
        <v>0</v>
      </c>
      <c r="BJ118" s="16" t="s">
        <v>74</v>
      </c>
      <c r="BK118" s="129">
        <f t="shared" si="9"/>
        <v>0</v>
      </c>
      <c r="BL118" s="16" t="s">
        <v>115</v>
      </c>
      <c r="BM118" s="128" t="s">
        <v>189</v>
      </c>
    </row>
    <row r="119" spans="2:65" s="1" customFormat="1" ht="16.5" customHeight="1">
      <c r="B119" s="117"/>
      <c r="C119" s="151" t="s">
        <v>9</v>
      </c>
      <c r="D119" s="151" t="s">
        <v>170</v>
      </c>
      <c r="E119" s="152" t="s">
        <v>190</v>
      </c>
      <c r="F119" s="153" t="s">
        <v>191</v>
      </c>
      <c r="G119" s="154" t="s">
        <v>166</v>
      </c>
      <c r="H119" s="155">
        <v>84</v>
      </c>
      <c r="I119" s="156"/>
      <c r="J119" s="156">
        <f t="shared" si="0"/>
        <v>0</v>
      </c>
      <c r="K119" s="153" t="s">
        <v>3</v>
      </c>
      <c r="L119" s="157"/>
      <c r="M119" s="158" t="s">
        <v>3</v>
      </c>
      <c r="N119" s="159" t="s">
        <v>40</v>
      </c>
      <c r="O119" s="126">
        <v>0</v>
      </c>
      <c r="P119" s="126">
        <f t="shared" si="1"/>
        <v>0</v>
      </c>
      <c r="Q119" s="126">
        <v>0</v>
      </c>
      <c r="R119" s="126">
        <f t="shared" si="2"/>
        <v>0</v>
      </c>
      <c r="S119" s="126">
        <v>0</v>
      </c>
      <c r="T119" s="127">
        <f t="shared" si="3"/>
        <v>0</v>
      </c>
      <c r="AR119" s="128" t="s">
        <v>156</v>
      </c>
      <c r="AT119" s="128" t="s">
        <v>170</v>
      </c>
      <c r="AU119" s="128" t="s">
        <v>76</v>
      </c>
      <c r="AY119" s="16" t="s">
        <v>108</v>
      </c>
      <c r="BE119" s="129">
        <f t="shared" si="4"/>
        <v>0</v>
      </c>
      <c r="BF119" s="129">
        <f t="shared" si="5"/>
        <v>0</v>
      </c>
      <c r="BG119" s="129">
        <f t="shared" si="6"/>
        <v>0</v>
      </c>
      <c r="BH119" s="129">
        <f t="shared" si="7"/>
        <v>0</v>
      </c>
      <c r="BI119" s="129">
        <f t="shared" si="8"/>
        <v>0</v>
      </c>
      <c r="BJ119" s="16" t="s">
        <v>74</v>
      </c>
      <c r="BK119" s="129">
        <f t="shared" si="9"/>
        <v>0</v>
      </c>
      <c r="BL119" s="16" t="s">
        <v>115</v>
      </c>
      <c r="BM119" s="128" t="s">
        <v>192</v>
      </c>
    </row>
    <row r="120" spans="2:65" s="1" customFormat="1" ht="16.5" customHeight="1">
      <c r="B120" s="117"/>
      <c r="C120" s="151" t="s">
        <v>193</v>
      </c>
      <c r="D120" s="151" t="s">
        <v>170</v>
      </c>
      <c r="E120" s="152" t="s">
        <v>194</v>
      </c>
      <c r="F120" s="153" t="s">
        <v>195</v>
      </c>
      <c r="G120" s="154" t="s">
        <v>166</v>
      </c>
      <c r="H120" s="155">
        <v>56</v>
      </c>
      <c r="I120" s="156"/>
      <c r="J120" s="156">
        <f t="shared" si="0"/>
        <v>0</v>
      </c>
      <c r="K120" s="153" t="s">
        <v>3</v>
      </c>
      <c r="L120" s="157"/>
      <c r="M120" s="158" t="s">
        <v>3</v>
      </c>
      <c r="N120" s="159" t="s">
        <v>40</v>
      </c>
      <c r="O120" s="126">
        <v>0</v>
      </c>
      <c r="P120" s="126">
        <f t="shared" si="1"/>
        <v>0</v>
      </c>
      <c r="Q120" s="126">
        <v>0</v>
      </c>
      <c r="R120" s="126">
        <f t="shared" si="2"/>
        <v>0</v>
      </c>
      <c r="S120" s="126">
        <v>0</v>
      </c>
      <c r="T120" s="127">
        <f t="shared" si="3"/>
        <v>0</v>
      </c>
      <c r="AR120" s="128" t="s">
        <v>156</v>
      </c>
      <c r="AT120" s="128" t="s">
        <v>170</v>
      </c>
      <c r="AU120" s="128" t="s">
        <v>76</v>
      </c>
      <c r="AY120" s="16" t="s">
        <v>108</v>
      </c>
      <c r="BE120" s="129">
        <f t="shared" si="4"/>
        <v>0</v>
      </c>
      <c r="BF120" s="129">
        <f t="shared" si="5"/>
        <v>0</v>
      </c>
      <c r="BG120" s="129">
        <f t="shared" si="6"/>
        <v>0</v>
      </c>
      <c r="BH120" s="129">
        <f t="shared" si="7"/>
        <v>0</v>
      </c>
      <c r="BI120" s="129">
        <f t="shared" si="8"/>
        <v>0</v>
      </c>
      <c r="BJ120" s="16" t="s">
        <v>74</v>
      </c>
      <c r="BK120" s="129">
        <f t="shared" si="9"/>
        <v>0</v>
      </c>
      <c r="BL120" s="16" t="s">
        <v>115</v>
      </c>
      <c r="BM120" s="128" t="s">
        <v>196</v>
      </c>
    </row>
    <row r="121" spans="2:65" s="1" customFormat="1" ht="16.5" customHeight="1">
      <c r="B121" s="117"/>
      <c r="C121" s="151" t="s">
        <v>197</v>
      </c>
      <c r="D121" s="151" t="s">
        <v>170</v>
      </c>
      <c r="E121" s="152" t="s">
        <v>198</v>
      </c>
      <c r="F121" s="153" t="s">
        <v>199</v>
      </c>
      <c r="G121" s="154" t="s">
        <v>166</v>
      </c>
      <c r="H121" s="155">
        <v>55</v>
      </c>
      <c r="I121" s="156"/>
      <c r="J121" s="156">
        <f t="shared" si="0"/>
        <v>0</v>
      </c>
      <c r="K121" s="153" t="s">
        <v>3</v>
      </c>
      <c r="L121" s="157"/>
      <c r="M121" s="158" t="s">
        <v>3</v>
      </c>
      <c r="N121" s="159" t="s">
        <v>40</v>
      </c>
      <c r="O121" s="126">
        <v>0</v>
      </c>
      <c r="P121" s="126">
        <f t="shared" si="1"/>
        <v>0</v>
      </c>
      <c r="Q121" s="126">
        <v>0</v>
      </c>
      <c r="R121" s="126">
        <f t="shared" si="2"/>
        <v>0</v>
      </c>
      <c r="S121" s="126">
        <v>0</v>
      </c>
      <c r="T121" s="127">
        <f t="shared" si="3"/>
        <v>0</v>
      </c>
      <c r="AR121" s="128" t="s">
        <v>156</v>
      </c>
      <c r="AT121" s="128" t="s">
        <v>170</v>
      </c>
      <c r="AU121" s="128" t="s">
        <v>76</v>
      </c>
      <c r="AY121" s="16" t="s">
        <v>108</v>
      </c>
      <c r="BE121" s="129">
        <f t="shared" si="4"/>
        <v>0</v>
      </c>
      <c r="BF121" s="129">
        <f t="shared" si="5"/>
        <v>0</v>
      </c>
      <c r="BG121" s="129">
        <f t="shared" si="6"/>
        <v>0</v>
      </c>
      <c r="BH121" s="129">
        <f t="shared" si="7"/>
        <v>0</v>
      </c>
      <c r="BI121" s="129">
        <f t="shared" si="8"/>
        <v>0</v>
      </c>
      <c r="BJ121" s="16" t="s">
        <v>74</v>
      </c>
      <c r="BK121" s="129">
        <f t="shared" si="9"/>
        <v>0</v>
      </c>
      <c r="BL121" s="16" t="s">
        <v>115</v>
      </c>
      <c r="BM121" s="128" t="s">
        <v>200</v>
      </c>
    </row>
    <row r="122" spans="2:65" s="1" customFormat="1" ht="16.5" customHeight="1">
      <c r="B122" s="117"/>
      <c r="C122" s="151" t="s">
        <v>201</v>
      </c>
      <c r="D122" s="151" t="s">
        <v>170</v>
      </c>
      <c r="E122" s="152" t="s">
        <v>202</v>
      </c>
      <c r="F122" s="153" t="s">
        <v>203</v>
      </c>
      <c r="G122" s="154" t="s">
        <v>166</v>
      </c>
      <c r="H122" s="155">
        <v>21</v>
      </c>
      <c r="I122" s="156"/>
      <c r="J122" s="156">
        <f t="shared" si="0"/>
        <v>0</v>
      </c>
      <c r="K122" s="153" t="s">
        <v>3</v>
      </c>
      <c r="L122" s="157"/>
      <c r="M122" s="158" t="s">
        <v>3</v>
      </c>
      <c r="N122" s="159" t="s">
        <v>40</v>
      </c>
      <c r="O122" s="126">
        <v>0</v>
      </c>
      <c r="P122" s="126">
        <f t="shared" si="1"/>
        <v>0</v>
      </c>
      <c r="Q122" s="126">
        <v>0</v>
      </c>
      <c r="R122" s="126">
        <f t="shared" si="2"/>
        <v>0</v>
      </c>
      <c r="S122" s="126">
        <v>0</v>
      </c>
      <c r="T122" s="127">
        <f t="shared" si="3"/>
        <v>0</v>
      </c>
      <c r="AR122" s="128" t="s">
        <v>156</v>
      </c>
      <c r="AT122" s="128" t="s">
        <v>170</v>
      </c>
      <c r="AU122" s="128" t="s">
        <v>76</v>
      </c>
      <c r="AY122" s="16" t="s">
        <v>108</v>
      </c>
      <c r="BE122" s="129">
        <f t="shared" si="4"/>
        <v>0</v>
      </c>
      <c r="BF122" s="129">
        <f t="shared" si="5"/>
        <v>0</v>
      </c>
      <c r="BG122" s="129">
        <f t="shared" si="6"/>
        <v>0</v>
      </c>
      <c r="BH122" s="129">
        <f t="shared" si="7"/>
        <v>0</v>
      </c>
      <c r="BI122" s="129">
        <f t="shared" si="8"/>
        <v>0</v>
      </c>
      <c r="BJ122" s="16" t="s">
        <v>74</v>
      </c>
      <c r="BK122" s="129">
        <f t="shared" si="9"/>
        <v>0</v>
      </c>
      <c r="BL122" s="16" t="s">
        <v>115</v>
      </c>
      <c r="BM122" s="128" t="s">
        <v>204</v>
      </c>
    </row>
    <row r="123" spans="2:65" s="1" customFormat="1" ht="16.5" customHeight="1">
      <c r="B123" s="117"/>
      <c r="C123" s="151" t="s">
        <v>205</v>
      </c>
      <c r="D123" s="151" t="s">
        <v>170</v>
      </c>
      <c r="E123" s="152" t="s">
        <v>206</v>
      </c>
      <c r="F123" s="153" t="s">
        <v>207</v>
      </c>
      <c r="G123" s="154" t="s">
        <v>166</v>
      </c>
      <c r="H123" s="155">
        <v>148</v>
      </c>
      <c r="I123" s="156"/>
      <c r="J123" s="156">
        <f t="shared" si="0"/>
        <v>0</v>
      </c>
      <c r="K123" s="153" t="s">
        <v>3</v>
      </c>
      <c r="L123" s="157"/>
      <c r="M123" s="158" t="s">
        <v>3</v>
      </c>
      <c r="N123" s="159" t="s">
        <v>40</v>
      </c>
      <c r="O123" s="126">
        <v>0</v>
      </c>
      <c r="P123" s="126">
        <f t="shared" si="1"/>
        <v>0</v>
      </c>
      <c r="Q123" s="126">
        <v>0</v>
      </c>
      <c r="R123" s="126">
        <f t="shared" si="2"/>
        <v>0</v>
      </c>
      <c r="S123" s="126">
        <v>0</v>
      </c>
      <c r="T123" s="127">
        <f t="shared" si="3"/>
        <v>0</v>
      </c>
      <c r="AR123" s="128" t="s">
        <v>156</v>
      </c>
      <c r="AT123" s="128" t="s">
        <v>170</v>
      </c>
      <c r="AU123" s="128" t="s">
        <v>76</v>
      </c>
      <c r="AY123" s="16" t="s">
        <v>108</v>
      </c>
      <c r="BE123" s="129">
        <f t="shared" si="4"/>
        <v>0</v>
      </c>
      <c r="BF123" s="129">
        <f t="shared" si="5"/>
        <v>0</v>
      </c>
      <c r="BG123" s="129">
        <f t="shared" si="6"/>
        <v>0</v>
      </c>
      <c r="BH123" s="129">
        <f t="shared" si="7"/>
        <v>0</v>
      </c>
      <c r="BI123" s="129">
        <f t="shared" si="8"/>
        <v>0</v>
      </c>
      <c r="BJ123" s="16" t="s">
        <v>74</v>
      </c>
      <c r="BK123" s="129">
        <f t="shared" si="9"/>
        <v>0</v>
      </c>
      <c r="BL123" s="16" t="s">
        <v>115</v>
      </c>
      <c r="BM123" s="128" t="s">
        <v>208</v>
      </c>
    </row>
    <row r="124" spans="2:65" s="1" customFormat="1" ht="16.5" customHeight="1">
      <c r="B124" s="117"/>
      <c r="C124" s="151" t="s">
        <v>209</v>
      </c>
      <c r="D124" s="151" t="s">
        <v>170</v>
      </c>
      <c r="E124" s="152" t="s">
        <v>210</v>
      </c>
      <c r="F124" s="153" t="s">
        <v>211</v>
      </c>
      <c r="G124" s="154" t="s">
        <v>166</v>
      </c>
      <c r="H124" s="155">
        <v>118</v>
      </c>
      <c r="I124" s="156"/>
      <c r="J124" s="156">
        <f t="shared" si="0"/>
        <v>0</v>
      </c>
      <c r="K124" s="153" t="s">
        <v>3</v>
      </c>
      <c r="L124" s="157"/>
      <c r="M124" s="158" t="s">
        <v>3</v>
      </c>
      <c r="N124" s="159" t="s">
        <v>40</v>
      </c>
      <c r="O124" s="126">
        <v>0</v>
      </c>
      <c r="P124" s="126">
        <f t="shared" si="1"/>
        <v>0</v>
      </c>
      <c r="Q124" s="126">
        <v>0</v>
      </c>
      <c r="R124" s="126">
        <f t="shared" si="2"/>
        <v>0</v>
      </c>
      <c r="S124" s="126">
        <v>0</v>
      </c>
      <c r="T124" s="127">
        <f t="shared" si="3"/>
        <v>0</v>
      </c>
      <c r="AR124" s="128" t="s">
        <v>156</v>
      </c>
      <c r="AT124" s="128" t="s">
        <v>170</v>
      </c>
      <c r="AU124" s="128" t="s">
        <v>76</v>
      </c>
      <c r="AY124" s="16" t="s">
        <v>108</v>
      </c>
      <c r="BE124" s="129">
        <f t="shared" si="4"/>
        <v>0</v>
      </c>
      <c r="BF124" s="129">
        <f t="shared" si="5"/>
        <v>0</v>
      </c>
      <c r="BG124" s="129">
        <f t="shared" si="6"/>
        <v>0</v>
      </c>
      <c r="BH124" s="129">
        <f t="shared" si="7"/>
        <v>0</v>
      </c>
      <c r="BI124" s="129">
        <f t="shared" si="8"/>
        <v>0</v>
      </c>
      <c r="BJ124" s="16" t="s">
        <v>74</v>
      </c>
      <c r="BK124" s="129">
        <f t="shared" si="9"/>
        <v>0</v>
      </c>
      <c r="BL124" s="16" t="s">
        <v>115</v>
      </c>
      <c r="BM124" s="128" t="s">
        <v>212</v>
      </c>
    </row>
    <row r="125" spans="2:65" s="1" customFormat="1" ht="16.5" customHeight="1">
      <c r="B125" s="117"/>
      <c r="C125" s="118" t="s">
        <v>8</v>
      </c>
      <c r="D125" s="118" t="s">
        <v>110</v>
      </c>
      <c r="E125" s="119" t="s">
        <v>213</v>
      </c>
      <c r="F125" s="120" t="s">
        <v>214</v>
      </c>
      <c r="G125" s="121" t="s">
        <v>166</v>
      </c>
      <c r="H125" s="122">
        <v>868</v>
      </c>
      <c r="I125" s="123"/>
      <c r="J125" s="123">
        <f t="shared" si="0"/>
        <v>0</v>
      </c>
      <c r="K125" s="120" t="s">
        <v>114</v>
      </c>
      <c r="L125" s="28"/>
      <c r="M125" s="124" t="s">
        <v>3</v>
      </c>
      <c r="N125" s="125" t="s">
        <v>40</v>
      </c>
      <c r="O125" s="126">
        <v>0.023</v>
      </c>
      <c r="P125" s="126">
        <f t="shared" si="1"/>
        <v>19.964</v>
      </c>
      <c r="Q125" s="126">
        <v>0</v>
      </c>
      <c r="R125" s="126">
        <f t="shared" si="2"/>
        <v>0</v>
      </c>
      <c r="S125" s="126">
        <v>0</v>
      </c>
      <c r="T125" s="127">
        <f t="shared" si="3"/>
        <v>0</v>
      </c>
      <c r="AR125" s="128" t="s">
        <v>115</v>
      </c>
      <c r="AT125" s="128" t="s">
        <v>110</v>
      </c>
      <c r="AU125" s="128" t="s">
        <v>76</v>
      </c>
      <c r="AY125" s="16" t="s">
        <v>108</v>
      </c>
      <c r="BE125" s="129">
        <f t="shared" si="4"/>
        <v>0</v>
      </c>
      <c r="BF125" s="129">
        <f t="shared" si="5"/>
        <v>0</v>
      </c>
      <c r="BG125" s="129">
        <f t="shared" si="6"/>
        <v>0</v>
      </c>
      <c r="BH125" s="129">
        <f t="shared" si="7"/>
        <v>0</v>
      </c>
      <c r="BI125" s="129">
        <f t="shared" si="8"/>
        <v>0</v>
      </c>
      <c r="BJ125" s="16" t="s">
        <v>74</v>
      </c>
      <c r="BK125" s="129">
        <f t="shared" si="9"/>
        <v>0</v>
      </c>
      <c r="BL125" s="16" t="s">
        <v>115</v>
      </c>
      <c r="BM125" s="128" t="s">
        <v>215</v>
      </c>
    </row>
    <row r="126" spans="2:47" s="1" customFormat="1" ht="12">
      <c r="B126" s="28"/>
      <c r="D126" s="130" t="s">
        <v>117</v>
      </c>
      <c r="F126" s="131" t="s">
        <v>216</v>
      </c>
      <c r="L126" s="28"/>
      <c r="M126" s="132"/>
      <c r="T126" s="48"/>
      <c r="AT126" s="16" t="s">
        <v>117</v>
      </c>
      <c r="AU126" s="16" t="s">
        <v>76</v>
      </c>
    </row>
    <row r="127" spans="2:65" s="1" customFormat="1" ht="16.5" customHeight="1">
      <c r="B127" s="117"/>
      <c r="C127" s="151" t="s">
        <v>217</v>
      </c>
      <c r="D127" s="151" t="s">
        <v>170</v>
      </c>
      <c r="E127" s="152" t="s">
        <v>218</v>
      </c>
      <c r="F127" s="153" t="s">
        <v>219</v>
      </c>
      <c r="G127" s="154" t="s">
        <v>166</v>
      </c>
      <c r="H127" s="155">
        <v>868</v>
      </c>
      <c r="I127" s="156"/>
      <c r="J127" s="156">
        <f>ROUND(I127*H127,2)</f>
        <v>0</v>
      </c>
      <c r="K127" s="153" t="s">
        <v>3</v>
      </c>
      <c r="L127" s="157"/>
      <c r="M127" s="158" t="s">
        <v>3</v>
      </c>
      <c r="N127" s="159" t="s">
        <v>40</v>
      </c>
      <c r="O127" s="126">
        <v>0</v>
      </c>
      <c r="P127" s="126">
        <f>O127*H127</f>
        <v>0</v>
      </c>
      <c r="Q127" s="126">
        <v>0</v>
      </c>
      <c r="R127" s="126">
        <f>Q127*H127</f>
        <v>0</v>
      </c>
      <c r="S127" s="126">
        <v>0</v>
      </c>
      <c r="T127" s="127">
        <f>S127*H127</f>
        <v>0</v>
      </c>
      <c r="AR127" s="128" t="s">
        <v>156</v>
      </c>
      <c r="AT127" s="128" t="s">
        <v>170</v>
      </c>
      <c r="AU127" s="128" t="s">
        <v>76</v>
      </c>
      <c r="AY127" s="16" t="s">
        <v>108</v>
      </c>
      <c r="BE127" s="129">
        <f>IF(N127="základní",J127,0)</f>
        <v>0</v>
      </c>
      <c r="BF127" s="129">
        <f>IF(N127="snížená",J127,0)</f>
        <v>0</v>
      </c>
      <c r="BG127" s="129">
        <f>IF(N127="zákl. přenesená",J127,0)</f>
        <v>0</v>
      </c>
      <c r="BH127" s="129">
        <f>IF(N127="sníž. přenesená",J127,0)</f>
        <v>0</v>
      </c>
      <c r="BI127" s="129">
        <f>IF(N127="nulová",J127,0)</f>
        <v>0</v>
      </c>
      <c r="BJ127" s="16" t="s">
        <v>74</v>
      </c>
      <c r="BK127" s="129">
        <f>ROUND(I127*H127,2)</f>
        <v>0</v>
      </c>
      <c r="BL127" s="16" t="s">
        <v>115</v>
      </c>
      <c r="BM127" s="128" t="s">
        <v>220</v>
      </c>
    </row>
    <row r="128" spans="2:65" s="1" customFormat="1" ht="24.15" customHeight="1">
      <c r="B128" s="117"/>
      <c r="C128" s="118" t="s">
        <v>221</v>
      </c>
      <c r="D128" s="118" t="s">
        <v>110</v>
      </c>
      <c r="E128" s="119" t="s">
        <v>222</v>
      </c>
      <c r="F128" s="120" t="s">
        <v>223</v>
      </c>
      <c r="G128" s="121" t="s">
        <v>113</v>
      </c>
      <c r="H128" s="122">
        <v>125</v>
      </c>
      <c r="I128" s="123"/>
      <c r="J128" s="123">
        <f>ROUND(I128*H128,2)</f>
        <v>0</v>
      </c>
      <c r="K128" s="120" t="s">
        <v>114</v>
      </c>
      <c r="L128" s="28"/>
      <c r="M128" s="124" t="s">
        <v>3</v>
      </c>
      <c r="N128" s="125" t="s">
        <v>40</v>
      </c>
      <c r="O128" s="126">
        <v>0.141</v>
      </c>
      <c r="P128" s="126">
        <f>O128*H128</f>
        <v>17.625</v>
      </c>
      <c r="Q128" s="126">
        <v>0</v>
      </c>
      <c r="R128" s="126">
        <f>Q128*H128</f>
        <v>0</v>
      </c>
      <c r="S128" s="126">
        <v>0</v>
      </c>
      <c r="T128" s="127">
        <f>S128*H128</f>
        <v>0</v>
      </c>
      <c r="AR128" s="128" t="s">
        <v>115</v>
      </c>
      <c r="AT128" s="128" t="s">
        <v>110</v>
      </c>
      <c r="AU128" s="128" t="s">
        <v>76</v>
      </c>
      <c r="AY128" s="16" t="s">
        <v>108</v>
      </c>
      <c r="BE128" s="129">
        <f>IF(N128="základní",J128,0)</f>
        <v>0</v>
      </c>
      <c r="BF128" s="129">
        <f>IF(N128="snížená",J128,0)</f>
        <v>0</v>
      </c>
      <c r="BG128" s="129">
        <f>IF(N128="zákl. přenesená",J128,0)</f>
        <v>0</v>
      </c>
      <c r="BH128" s="129">
        <f>IF(N128="sníž. přenesená",J128,0)</f>
        <v>0</v>
      </c>
      <c r="BI128" s="129">
        <f>IF(N128="nulová",J128,0)</f>
        <v>0</v>
      </c>
      <c r="BJ128" s="16" t="s">
        <v>74</v>
      </c>
      <c r="BK128" s="129">
        <f>ROUND(I128*H128,2)</f>
        <v>0</v>
      </c>
      <c r="BL128" s="16" t="s">
        <v>115</v>
      </c>
      <c r="BM128" s="128" t="s">
        <v>224</v>
      </c>
    </row>
    <row r="129" spans="2:47" s="1" customFormat="1" ht="12">
      <c r="B129" s="28"/>
      <c r="D129" s="130" t="s">
        <v>117</v>
      </c>
      <c r="F129" s="131" t="s">
        <v>225</v>
      </c>
      <c r="L129" s="28"/>
      <c r="M129" s="132"/>
      <c r="T129" s="48"/>
      <c r="AT129" s="16" t="s">
        <v>117</v>
      </c>
      <c r="AU129" s="16" t="s">
        <v>76</v>
      </c>
    </row>
    <row r="130" spans="2:65" s="1" customFormat="1" ht="16.5" customHeight="1">
      <c r="B130" s="117"/>
      <c r="C130" s="151" t="s">
        <v>226</v>
      </c>
      <c r="D130" s="151" t="s">
        <v>170</v>
      </c>
      <c r="E130" s="152" t="s">
        <v>227</v>
      </c>
      <c r="F130" s="153" t="s">
        <v>228</v>
      </c>
      <c r="G130" s="154" t="s">
        <v>147</v>
      </c>
      <c r="H130" s="155">
        <v>15.625</v>
      </c>
      <c r="I130" s="156"/>
      <c r="J130" s="156">
        <f>ROUND(I130*H130,2)</f>
        <v>0</v>
      </c>
      <c r="K130" s="153" t="s">
        <v>114</v>
      </c>
      <c r="L130" s="157"/>
      <c r="M130" s="158" t="s">
        <v>3</v>
      </c>
      <c r="N130" s="159" t="s">
        <v>40</v>
      </c>
      <c r="O130" s="126">
        <v>0</v>
      </c>
      <c r="P130" s="126">
        <f>O130*H130</f>
        <v>0</v>
      </c>
      <c r="Q130" s="126">
        <v>1</v>
      </c>
      <c r="R130" s="126">
        <f>Q130*H130</f>
        <v>15.625</v>
      </c>
      <c r="S130" s="126">
        <v>0</v>
      </c>
      <c r="T130" s="127">
        <f>S130*H130</f>
        <v>0</v>
      </c>
      <c r="AR130" s="128" t="s">
        <v>156</v>
      </c>
      <c r="AT130" s="128" t="s">
        <v>170</v>
      </c>
      <c r="AU130" s="128" t="s">
        <v>76</v>
      </c>
      <c r="AY130" s="16" t="s">
        <v>108</v>
      </c>
      <c r="BE130" s="129">
        <f>IF(N130="základní",J130,0)</f>
        <v>0</v>
      </c>
      <c r="BF130" s="129">
        <f>IF(N130="snížená",J130,0)</f>
        <v>0</v>
      </c>
      <c r="BG130" s="129">
        <f>IF(N130="zákl. přenesená",J130,0)</f>
        <v>0</v>
      </c>
      <c r="BH130" s="129">
        <f>IF(N130="sníž. přenesená",J130,0)</f>
        <v>0</v>
      </c>
      <c r="BI130" s="129">
        <f>IF(N130="nulová",J130,0)</f>
        <v>0</v>
      </c>
      <c r="BJ130" s="16" t="s">
        <v>74</v>
      </c>
      <c r="BK130" s="129">
        <f>ROUND(I130*H130,2)</f>
        <v>0</v>
      </c>
      <c r="BL130" s="16" t="s">
        <v>115</v>
      </c>
      <c r="BM130" s="128" t="s">
        <v>229</v>
      </c>
    </row>
    <row r="131" spans="2:51" s="12" customFormat="1" ht="12">
      <c r="B131" s="133"/>
      <c r="D131" s="134" t="s">
        <v>124</v>
      </c>
      <c r="F131" s="136" t="s">
        <v>230</v>
      </c>
      <c r="H131" s="137">
        <v>15.625</v>
      </c>
      <c r="L131" s="133"/>
      <c r="M131" s="138"/>
      <c r="T131" s="139"/>
      <c r="AT131" s="135" t="s">
        <v>124</v>
      </c>
      <c r="AU131" s="135" t="s">
        <v>76</v>
      </c>
      <c r="AV131" s="12" t="s">
        <v>76</v>
      </c>
      <c r="AW131" s="12" t="s">
        <v>4</v>
      </c>
      <c r="AX131" s="12" t="s">
        <v>74</v>
      </c>
      <c r="AY131" s="135" t="s">
        <v>108</v>
      </c>
    </row>
    <row r="132" spans="2:63" s="11" customFormat="1" ht="22.8" customHeight="1">
      <c r="B132" s="106"/>
      <c r="D132" s="107" t="s">
        <v>68</v>
      </c>
      <c r="E132" s="115" t="s">
        <v>76</v>
      </c>
      <c r="F132" s="115" t="s">
        <v>231</v>
      </c>
      <c r="J132" s="116">
        <f>BK132</f>
        <v>0</v>
      </c>
      <c r="L132" s="106"/>
      <c r="M132" s="110"/>
      <c r="P132" s="111">
        <f>SUM(P133:P156)</f>
        <v>5.0103279999999994</v>
      </c>
      <c r="R132" s="111">
        <f>SUM(R133:R156)</f>
        <v>0.6515051999999999</v>
      </c>
      <c r="T132" s="112">
        <f>SUM(T133:T156)</f>
        <v>0</v>
      </c>
      <c r="AR132" s="107" t="s">
        <v>74</v>
      </c>
      <c r="AT132" s="113" t="s">
        <v>68</v>
      </c>
      <c r="AU132" s="113" t="s">
        <v>74</v>
      </c>
      <c r="AY132" s="107" t="s">
        <v>108</v>
      </c>
      <c r="BK132" s="114">
        <f>SUM(BK133:BK156)</f>
        <v>0</v>
      </c>
    </row>
    <row r="133" spans="2:65" s="1" customFormat="1" ht="21.75" customHeight="1">
      <c r="B133" s="117"/>
      <c r="C133" s="118" t="s">
        <v>232</v>
      </c>
      <c r="D133" s="118" t="s">
        <v>110</v>
      </c>
      <c r="E133" s="119" t="s">
        <v>233</v>
      </c>
      <c r="F133" s="120" t="s">
        <v>234</v>
      </c>
      <c r="G133" s="121" t="s">
        <v>121</v>
      </c>
      <c r="H133" s="122">
        <v>0.048</v>
      </c>
      <c r="I133" s="123"/>
      <c r="J133" s="123">
        <f>ROUND(I133*H133,2)</f>
        <v>0</v>
      </c>
      <c r="K133" s="120" t="s">
        <v>114</v>
      </c>
      <c r="L133" s="28"/>
      <c r="M133" s="124" t="s">
        <v>3</v>
      </c>
      <c r="N133" s="125" t="s">
        <v>40</v>
      </c>
      <c r="O133" s="126">
        <v>1.025</v>
      </c>
      <c r="P133" s="126">
        <f>O133*H133</f>
        <v>0.049199999999999994</v>
      </c>
      <c r="Q133" s="126">
        <v>2.16</v>
      </c>
      <c r="R133" s="126">
        <f>Q133*H133</f>
        <v>0.10368000000000001</v>
      </c>
      <c r="S133" s="126">
        <v>0</v>
      </c>
      <c r="T133" s="127">
        <f>S133*H133</f>
        <v>0</v>
      </c>
      <c r="AR133" s="128" t="s">
        <v>115</v>
      </c>
      <c r="AT133" s="128" t="s">
        <v>110</v>
      </c>
      <c r="AU133" s="128" t="s">
        <v>76</v>
      </c>
      <c r="AY133" s="16" t="s">
        <v>108</v>
      </c>
      <c r="BE133" s="129">
        <f>IF(N133="základní",J133,0)</f>
        <v>0</v>
      </c>
      <c r="BF133" s="129">
        <f>IF(N133="snížená",J133,0)</f>
        <v>0</v>
      </c>
      <c r="BG133" s="129">
        <f>IF(N133="zákl. přenesená",J133,0)</f>
        <v>0</v>
      </c>
      <c r="BH133" s="129">
        <f>IF(N133="sníž. přenesená",J133,0)</f>
        <v>0</v>
      </c>
      <c r="BI133" s="129">
        <f>IF(N133="nulová",J133,0)</f>
        <v>0</v>
      </c>
      <c r="BJ133" s="16" t="s">
        <v>74</v>
      </c>
      <c r="BK133" s="129">
        <f>ROUND(I133*H133,2)</f>
        <v>0</v>
      </c>
      <c r="BL133" s="16" t="s">
        <v>115</v>
      </c>
      <c r="BM133" s="128" t="s">
        <v>235</v>
      </c>
    </row>
    <row r="134" spans="2:47" s="1" customFormat="1" ht="12">
      <c r="B134" s="28"/>
      <c r="D134" s="130" t="s">
        <v>117</v>
      </c>
      <c r="F134" s="131" t="s">
        <v>236</v>
      </c>
      <c r="L134" s="28"/>
      <c r="M134" s="132"/>
      <c r="T134" s="48"/>
      <c r="AT134" s="16" t="s">
        <v>117</v>
      </c>
      <c r="AU134" s="16" t="s">
        <v>76</v>
      </c>
    </row>
    <row r="135" spans="2:51" s="13" customFormat="1" ht="12">
      <c r="B135" s="140"/>
      <c r="D135" s="134" t="s">
        <v>124</v>
      </c>
      <c r="E135" s="141" t="s">
        <v>3</v>
      </c>
      <c r="F135" s="142" t="s">
        <v>237</v>
      </c>
      <c r="H135" s="141" t="s">
        <v>3</v>
      </c>
      <c r="L135" s="140"/>
      <c r="M135" s="143"/>
      <c r="T135" s="144"/>
      <c r="AT135" s="141" t="s">
        <v>124</v>
      </c>
      <c r="AU135" s="141" t="s">
        <v>76</v>
      </c>
      <c r="AV135" s="13" t="s">
        <v>74</v>
      </c>
      <c r="AW135" s="13" t="s">
        <v>30</v>
      </c>
      <c r="AX135" s="13" t="s">
        <v>69</v>
      </c>
      <c r="AY135" s="141" t="s">
        <v>108</v>
      </c>
    </row>
    <row r="136" spans="2:51" s="12" customFormat="1" ht="12">
      <c r="B136" s="133"/>
      <c r="D136" s="134" t="s">
        <v>124</v>
      </c>
      <c r="E136" s="135" t="s">
        <v>3</v>
      </c>
      <c r="F136" s="136" t="s">
        <v>238</v>
      </c>
      <c r="H136" s="137">
        <v>0.038</v>
      </c>
      <c r="L136" s="133"/>
      <c r="M136" s="138"/>
      <c r="T136" s="139"/>
      <c r="AT136" s="135" t="s">
        <v>124</v>
      </c>
      <c r="AU136" s="135" t="s">
        <v>76</v>
      </c>
      <c r="AV136" s="12" t="s">
        <v>76</v>
      </c>
      <c r="AW136" s="12" t="s">
        <v>30</v>
      </c>
      <c r="AX136" s="12" t="s">
        <v>69</v>
      </c>
      <c r="AY136" s="135" t="s">
        <v>108</v>
      </c>
    </row>
    <row r="137" spans="2:51" s="13" customFormat="1" ht="12">
      <c r="B137" s="140"/>
      <c r="D137" s="134" t="s">
        <v>124</v>
      </c>
      <c r="E137" s="141" t="s">
        <v>3</v>
      </c>
      <c r="F137" s="142" t="s">
        <v>131</v>
      </c>
      <c r="H137" s="141" t="s">
        <v>3</v>
      </c>
      <c r="L137" s="140"/>
      <c r="M137" s="143"/>
      <c r="T137" s="144"/>
      <c r="AT137" s="141" t="s">
        <v>124</v>
      </c>
      <c r="AU137" s="141" t="s">
        <v>76</v>
      </c>
      <c r="AV137" s="13" t="s">
        <v>74</v>
      </c>
      <c r="AW137" s="13" t="s">
        <v>30</v>
      </c>
      <c r="AX137" s="13" t="s">
        <v>69</v>
      </c>
      <c r="AY137" s="141" t="s">
        <v>108</v>
      </c>
    </row>
    <row r="138" spans="2:51" s="12" customFormat="1" ht="12">
      <c r="B138" s="133"/>
      <c r="D138" s="134" t="s">
        <v>124</v>
      </c>
      <c r="E138" s="135" t="s">
        <v>3</v>
      </c>
      <c r="F138" s="136" t="s">
        <v>239</v>
      </c>
      <c r="H138" s="137">
        <v>0.01</v>
      </c>
      <c r="L138" s="133"/>
      <c r="M138" s="138"/>
      <c r="T138" s="139"/>
      <c r="AT138" s="135" t="s">
        <v>124</v>
      </c>
      <c r="AU138" s="135" t="s">
        <v>76</v>
      </c>
      <c r="AV138" s="12" t="s">
        <v>76</v>
      </c>
      <c r="AW138" s="12" t="s">
        <v>30</v>
      </c>
      <c r="AX138" s="12" t="s">
        <v>69</v>
      </c>
      <c r="AY138" s="135" t="s">
        <v>108</v>
      </c>
    </row>
    <row r="139" spans="2:51" s="14" customFormat="1" ht="12">
      <c r="B139" s="145"/>
      <c r="D139" s="134" t="s">
        <v>124</v>
      </c>
      <c r="E139" s="146" t="s">
        <v>3</v>
      </c>
      <c r="F139" s="147" t="s">
        <v>162</v>
      </c>
      <c r="H139" s="148">
        <v>0.048</v>
      </c>
      <c r="L139" s="145"/>
      <c r="M139" s="149"/>
      <c r="T139" s="150"/>
      <c r="AT139" s="146" t="s">
        <v>124</v>
      </c>
      <c r="AU139" s="146" t="s">
        <v>76</v>
      </c>
      <c r="AV139" s="14" t="s">
        <v>115</v>
      </c>
      <c r="AW139" s="14" t="s">
        <v>30</v>
      </c>
      <c r="AX139" s="14" t="s">
        <v>74</v>
      </c>
      <c r="AY139" s="146" t="s">
        <v>108</v>
      </c>
    </row>
    <row r="140" spans="2:65" s="1" customFormat="1" ht="16.5" customHeight="1">
      <c r="B140" s="117"/>
      <c r="C140" s="118" t="s">
        <v>240</v>
      </c>
      <c r="D140" s="118" t="s">
        <v>110</v>
      </c>
      <c r="E140" s="119" t="s">
        <v>241</v>
      </c>
      <c r="F140" s="120" t="s">
        <v>242</v>
      </c>
      <c r="G140" s="121" t="s">
        <v>121</v>
      </c>
      <c r="H140" s="122">
        <v>0.212</v>
      </c>
      <c r="I140" s="123"/>
      <c r="J140" s="123">
        <f>ROUND(I140*H140,2)</f>
        <v>0</v>
      </c>
      <c r="K140" s="120" t="s">
        <v>114</v>
      </c>
      <c r="L140" s="28"/>
      <c r="M140" s="124" t="s">
        <v>3</v>
      </c>
      <c r="N140" s="125" t="s">
        <v>40</v>
      </c>
      <c r="O140" s="126">
        <v>0.584</v>
      </c>
      <c r="P140" s="126">
        <f>O140*H140</f>
        <v>0.12380799999999999</v>
      </c>
      <c r="Q140" s="126">
        <v>2.50187</v>
      </c>
      <c r="R140" s="126">
        <f>Q140*H140</f>
        <v>0.53039644</v>
      </c>
      <c r="S140" s="126">
        <v>0</v>
      </c>
      <c r="T140" s="127">
        <f>S140*H140</f>
        <v>0</v>
      </c>
      <c r="AR140" s="128" t="s">
        <v>115</v>
      </c>
      <c r="AT140" s="128" t="s">
        <v>110</v>
      </c>
      <c r="AU140" s="128" t="s">
        <v>76</v>
      </c>
      <c r="AY140" s="16" t="s">
        <v>108</v>
      </c>
      <c r="BE140" s="129">
        <f>IF(N140="základní",J140,0)</f>
        <v>0</v>
      </c>
      <c r="BF140" s="129">
        <f>IF(N140="snížená",J140,0)</f>
        <v>0</v>
      </c>
      <c r="BG140" s="129">
        <f>IF(N140="zákl. přenesená",J140,0)</f>
        <v>0</v>
      </c>
      <c r="BH140" s="129">
        <f>IF(N140="sníž. přenesená",J140,0)</f>
        <v>0</v>
      </c>
      <c r="BI140" s="129">
        <f>IF(N140="nulová",J140,0)</f>
        <v>0</v>
      </c>
      <c r="BJ140" s="16" t="s">
        <v>74</v>
      </c>
      <c r="BK140" s="129">
        <f>ROUND(I140*H140,2)</f>
        <v>0</v>
      </c>
      <c r="BL140" s="16" t="s">
        <v>115</v>
      </c>
      <c r="BM140" s="128" t="s">
        <v>243</v>
      </c>
    </row>
    <row r="141" spans="2:47" s="1" customFormat="1" ht="12">
      <c r="B141" s="28"/>
      <c r="D141" s="130" t="s">
        <v>117</v>
      </c>
      <c r="F141" s="131" t="s">
        <v>244</v>
      </c>
      <c r="L141" s="28"/>
      <c r="M141" s="132"/>
      <c r="T141" s="48"/>
      <c r="AT141" s="16" t="s">
        <v>117</v>
      </c>
      <c r="AU141" s="16" t="s">
        <v>76</v>
      </c>
    </row>
    <row r="142" spans="2:51" s="13" customFormat="1" ht="12">
      <c r="B142" s="140"/>
      <c r="D142" s="134" t="s">
        <v>124</v>
      </c>
      <c r="E142" s="141" t="s">
        <v>3</v>
      </c>
      <c r="F142" s="142" t="s">
        <v>237</v>
      </c>
      <c r="H142" s="141" t="s">
        <v>3</v>
      </c>
      <c r="L142" s="140"/>
      <c r="M142" s="143"/>
      <c r="T142" s="144"/>
      <c r="AT142" s="141" t="s">
        <v>124</v>
      </c>
      <c r="AU142" s="141" t="s">
        <v>76</v>
      </c>
      <c r="AV142" s="13" t="s">
        <v>74</v>
      </c>
      <c r="AW142" s="13" t="s">
        <v>30</v>
      </c>
      <c r="AX142" s="13" t="s">
        <v>69</v>
      </c>
      <c r="AY142" s="141" t="s">
        <v>108</v>
      </c>
    </row>
    <row r="143" spans="2:51" s="12" customFormat="1" ht="12">
      <c r="B143" s="133"/>
      <c r="D143" s="134" t="s">
        <v>124</v>
      </c>
      <c r="E143" s="135" t="s">
        <v>3</v>
      </c>
      <c r="F143" s="136" t="s">
        <v>245</v>
      </c>
      <c r="H143" s="137">
        <v>0.154</v>
      </c>
      <c r="L143" s="133"/>
      <c r="M143" s="138"/>
      <c r="T143" s="139"/>
      <c r="AT143" s="135" t="s">
        <v>124</v>
      </c>
      <c r="AU143" s="135" t="s">
        <v>76</v>
      </c>
      <c r="AV143" s="12" t="s">
        <v>76</v>
      </c>
      <c r="AW143" s="12" t="s">
        <v>30</v>
      </c>
      <c r="AX143" s="12" t="s">
        <v>69</v>
      </c>
      <c r="AY143" s="135" t="s">
        <v>108</v>
      </c>
    </row>
    <row r="144" spans="2:51" s="13" customFormat="1" ht="12">
      <c r="B144" s="140"/>
      <c r="D144" s="134" t="s">
        <v>124</v>
      </c>
      <c r="E144" s="141" t="s">
        <v>3</v>
      </c>
      <c r="F144" s="142" t="s">
        <v>131</v>
      </c>
      <c r="H144" s="141" t="s">
        <v>3</v>
      </c>
      <c r="L144" s="140"/>
      <c r="M144" s="143"/>
      <c r="T144" s="144"/>
      <c r="AT144" s="141" t="s">
        <v>124</v>
      </c>
      <c r="AU144" s="141" t="s">
        <v>76</v>
      </c>
      <c r="AV144" s="13" t="s">
        <v>74</v>
      </c>
      <c r="AW144" s="13" t="s">
        <v>30</v>
      </c>
      <c r="AX144" s="13" t="s">
        <v>69</v>
      </c>
      <c r="AY144" s="141" t="s">
        <v>108</v>
      </c>
    </row>
    <row r="145" spans="2:51" s="12" customFormat="1" ht="12">
      <c r="B145" s="133"/>
      <c r="D145" s="134" t="s">
        <v>124</v>
      </c>
      <c r="E145" s="135" t="s">
        <v>3</v>
      </c>
      <c r="F145" s="136" t="s">
        <v>246</v>
      </c>
      <c r="H145" s="137">
        <v>0.058</v>
      </c>
      <c r="L145" s="133"/>
      <c r="M145" s="138"/>
      <c r="T145" s="139"/>
      <c r="AT145" s="135" t="s">
        <v>124</v>
      </c>
      <c r="AU145" s="135" t="s">
        <v>76</v>
      </c>
      <c r="AV145" s="12" t="s">
        <v>76</v>
      </c>
      <c r="AW145" s="12" t="s">
        <v>30</v>
      </c>
      <c r="AX145" s="12" t="s">
        <v>69</v>
      </c>
      <c r="AY145" s="135" t="s">
        <v>108</v>
      </c>
    </row>
    <row r="146" spans="2:51" s="14" customFormat="1" ht="12">
      <c r="B146" s="145"/>
      <c r="D146" s="134" t="s">
        <v>124</v>
      </c>
      <c r="E146" s="146" t="s">
        <v>3</v>
      </c>
      <c r="F146" s="147" t="s">
        <v>162</v>
      </c>
      <c r="H146" s="148">
        <v>0.212</v>
      </c>
      <c r="L146" s="145"/>
      <c r="M146" s="149"/>
      <c r="T146" s="150"/>
      <c r="AT146" s="146" t="s">
        <v>124</v>
      </c>
      <c r="AU146" s="146" t="s">
        <v>76</v>
      </c>
      <c r="AV146" s="14" t="s">
        <v>115</v>
      </c>
      <c r="AW146" s="14" t="s">
        <v>30</v>
      </c>
      <c r="AX146" s="14" t="s">
        <v>74</v>
      </c>
      <c r="AY146" s="146" t="s">
        <v>108</v>
      </c>
    </row>
    <row r="147" spans="2:65" s="1" customFormat="1" ht="16.5" customHeight="1">
      <c r="B147" s="117"/>
      <c r="C147" s="118" t="s">
        <v>247</v>
      </c>
      <c r="D147" s="118" t="s">
        <v>110</v>
      </c>
      <c r="E147" s="119" t="s">
        <v>248</v>
      </c>
      <c r="F147" s="120" t="s">
        <v>249</v>
      </c>
      <c r="G147" s="121" t="s">
        <v>113</v>
      </c>
      <c r="H147" s="122">
        <v>2.204</v>
      </c>
      <c r="I147" s="123"/>
      <c r="J147" s="123">
        <f>ROUND(I147*H147,2)</f>
        <v>0</v>
      </c>
      <c r="K147" s="120" t="s">
        <v>114</v>
      </c>
      <c r="L147" s="28"/>
      <c r="M147" s="124" t="s">
        <v>3</v>
      </c>
      <c r="N147" s="125" t="s">
        <v>40</v>
      </c>
      <c r="O147" s="126">
        <v>0.247</v>
      </c>
      <c r="P147" s="126">
        <f>O147*H147</f>
        <v>0.5443880000000001</v>
      </c>
      <c r="Q147" s="126">
        <v>0.00269</v>
      </c>
      <c r="R147" s="126">
        <f>Q147*H147</f>
        <v>0.005928760000000001</v>
      </c>
      <c r="S147" s="126">
        <v>0</v>
      </c>
      <c r="T147" s="127">
        <f>S147*H147</f>
        <v>0</v>
      </c>
      <c r="AR147" s="128" t="s">
        <v>115</v>
      </c>
      <c r="AT147" s="128" t="s">
        <v>110</v>
      </c>
      <c r="AU147" s="128" t="s">
        <v>76</v>
      </c>
      <c r="AY147" s="16" t="s">
        <v>108</v>
      </c>
      <c r="BE147" s="129">
        <f>IF(N147="základní",J147,0)</f>
        <v>0</v>
      </c>
      <c r="BF147" s="129">
        <f>IF(N147="snížená",J147,0)</f>
        <v>0</v>
      </c>
      <c r="BG147" s="129">
        <f>IF(N147="zákl. přenesená",J147,0)</f>
        <v>0</v>
      </c>
      <c r="BH147" s="129">
        <f>IF(N147="sníž. přenesená",J147,0)</f>
        <v>0</v>
      </c>
      <c r="BI147" s="129">
        <f>IF(N147="nulová",J147,0)</f>
        <v>0</v>
      </c>
      <c r="BJ147" s="16" t="s">
        <v>74</v>
      </c>
      <c r="BK147" s="129">
        <f>ROUND(I147*H147,2)</f>
        <v>0</v>
      </c>
      <c r="BL147" s="16" t="s">
        <v>115</v>
      </c>
      <c r="BM147" s="128" t="s">
        <v>250</v>
      </c>
    </row>
    <row r="148" spans="2:47" s="1" customFormat="1" ht="12">
      <c r="B148" s="28"/>
      <c r="D148" s="130" t="s">
        <v>117</v>
      </c>
      <c r="F148" s="131" t="s">
        <v>251</v>
      </c>
      <c r="L148" s="28"/>
      <c r="M148" s="132"/>
      <c r="T148" s="48"/>
      <c r="AT148" s="16" t="s">
        <v>117</v>
      </c>
      <c r="AU148" s="16" t="s">
        <v>76</v>
      </c>
    </row>
    <row r="149" spans="2:51" s="12" customFormat="1" ht="12">
      <c r="B149" s="133"/>
      <c r="D149" s="134" t="s">
        <v>124</v>
      </c>
      <c r="E149" s="135" t="s">
        <v>3</v>
      </c>
      <c r="F149" s="136" t="s">
        <v>252</v>
      </c>
      <c r="H149" s="137">
        <v>1.664</v>
      </c>
      <c r="L149" s="133"/>
      <c r="M149" s="138"/>
      <c r="T149" s="139"/>
      <c r="AT149" s="135" t="s">
        <v>124</v>
      </c>
      <c r="AU149" s="135" t="s">
        <v>76</v>
      </c>
      <c r="AV149" s="12" t="s">
        <v>76</v>
      </c>
      <c r="AW149" s="12" t="s">
        <v>30</v>
      </c>
      <c r="AX149" s="12" t="s">
        <v>69</v>
      </c>
      <c r="AY149" s="135" t="s">
        <v>108</v>
      </c>
    </row>
    <row r="150" spans="2:51" s="12" customFormat="1" ht="12">
      <c r="B150" s="133"/>
      <c r="D150" s="134" t="s">
        <v>124</v>
      </c>
      <c r="E150" s="135" t="s">
        <v>3</v>
      </c>
      <c r="F150" s="136" t="s">
        <v>253</v>
      </c>
      <c r="H150" s="137">
        <v>0.54</v>
      </c>
      <c r="L150" s="133"/>
      <c r="M150" s="138"/>
      <c r="T150" s="139"/>
      <c r="AT150" s="135" t="s">
        <v>124</v>
      </c>
      <c r="AU150" s="135" t="s">
        <v>76</v>
      </c>
      <c r="AV150" s="12" t="s">
        <v>76</v>
      </c>
      <c r="AW150" s="12" t="s">
        <v>30</v>
      </c>
      <c r="AX150" s="12" t="s">
        <v>69</v>
      </c>
      <c r="AY150" s="135" t="s">
        <v>108</v>
      </c>
    </row>
    <row r="151" spans="2:51" s="14" customFormat="1" ht="12">
      <c r="B151" s="145"/>
      <c r="D151" s="134" t="s">
        <v>124</v>
      </c>
      <c r="E151" s="146" t="s">
        <v>3</v>
      </c>
      <c r="F151" s="147" t="s">
        <v>162</v>
      </c>
      <c r="H151" s="148">
        <v>2.204</v>
      </c>
      <c r="L151" s="145"/>
      <c r="M151" s="149"/>
      <c r="T151" s="150"/>
      <c r="AT151" s="146" t="s">
        <v>124</v>
      </c>
      <c r="AU151" s="146" t="s">
        <v>76</v>
      </c>
      <c r="AV151" s="14" t="s">
        <v>115</v>
      </c>
      <c r="AW151" s="14" t="s">
        <v>30</v>
      </c>
      <c r="AX151" s="14" t="s">
        <v>74</v>
      </c>
      <c r="AY151" s="146" t="s">
        <v>108</v>
      </c>
    </row>
    <row r="152" spans="2:65" s="1" customFormat="1" ht="16.5" customHeight="1">
      <c r="B152" s="117"/>
      <c r="C152" s="118" t="s">
        <v>254</v>
      </c>
      <c r="D152" s="118" t="s">
        <v>110</v>
      </c>
      <c r="E152" s="119" t="s">
        <v>255</v>
      </c>
      <c r="F152" s="120" t="s">
        <v>256</v>
      </c>
      <c r="G152" s="121" t="s">
        <v>113</v>
      </c>
      <c r="H152" s="122">
        <v>2.204</v>
      </c>
      <c r="I152" s="123"/>
      <c r="J152" s="123">
        <f>ROUND(I152*H152,2)</f>
        <v>0</v>
      </c>
      <c r="K152" s="120" t="s">
        <v>114</v>
      </c>
      <c r="L152" s="28"/>
      <c r="M152" s="124" t="s">
        <v>3</v>
      </c>
      <c r="N152" s="125" t="s">
        <v>40</v>
      </c>
      <c r="O152" s="126">
        <v>0.083</v>
      </c>
      <c r="P152" s="126">
        <f>O152*H152</f>
        <v>0.182932</v>
      </c>
      <c r="Q152" s="126">
        <v>0</v>
      </c>
      <c r="R152" s="126">
        <f>Q152*H152</f>
        <v>0</v>
      </c>
      <c r="S152" s="126">
        <v>0</v>
      </c>
      <c r="T152" s="127">
        <f>S152*H152</f>
        <v>0</v>
      </c>
      <c r="AR152" s="128" t="s">
        <v>115</v>
      </c>
      <c r="AT152" s="128" t="s">
        <v>110</v>
      </c>
      <c r="AU152" s="128" t="s">
        <v>76</v>
      </c>
      <c r="AY152" s="16" t="s">
        <v>108</v>
      </c>
      <c r="BE152" s="129">
        <f>IF(N152="základní",J152,0)</f>
        <v>0</v>
      </c>
      <c r="BF152" s="129">
        <f>IF(N152="snížená",J152,0)</f>
        <v>0</v>
      </c>
      <c r="BG152" s="129">
        <f>IF(N152="zákl. přenesená",J152,0)</f>
        <v>0</v>
      </c>
      <c r="BH152" s="129">
        <f>IF(N152="sníž. přenesená",J152,0)</f>
        <v>0</v>
      </c>
      <c r="BI152" s="129">
        <f>IF(N152="nulová",J152,0)</f>
        <v>0</v>
      </c>
      <c r="BJ152" s="16" t="s">
        <v>74</v>
      </c>
      <c r="BK152" s="129">
        <f>ROUND(I152*H152,2)</f>
        <v>0</v>
      </c>
      <c r="BL152" s="16" t="s">
        <v>115</v>
      </c>
      <c r="BM152" s="128" t="s">
        <v>257</v>
      </c>
    </row>
    <row r="153" spans="2:47" s="1" customFormat="1" ht="12">
      <c r="B153" s="28"/>
      <c r="D153" s="130" t="s">
        <v>117</v>
      </c>
      <c r="F153" s="131" t="s">
        <v>258</v>
      </c>
      <c r="L153" s="28"/>
      <c r="M153" s="132"/>
      <c r="T153" s="48"/>
      <c r="AT153" s="16" t="s">
        <v>117</v>
      </c>
      <c r="AU153" s="16" t="s">
        <v>76</v>
      </c>
    </row>
    <row r="154" spans="2:65" s="1" customFormat="1" ht="16.5" customHeight="1">
      <c r="B154" s="117"/>
      <c r="C154" s="118" t="s">
        <v>259</v>
      </c>
      <c r="D154" s="118" t="s">
        <v>110</v>
      </c>
      <c r="E154" s="119" t="s">
        <v>260</v>
      </c>
      <c r="F154" s="120" t="s">
        <v>261</v>
      </c>
      <c r="G154" s="121" t="s">
        <v>166</v>
      </c>
      <c r="H154" s="122">
        <v>10</v>
      </c>
      <c r="I154" s="123"/>
      <c r="J154" s="123">
        <f>ROUND(I154*H154,2)</f>
        <v>0</v>
      </c>
      <c r="K154" s="120" t="s">
        <v>114</v>
      </c>
      <c r="L154" s="28"/>
      <c r="M154" s="124" t="s">
        <v>3</v>
      </c>
      <c r="N154" s="125" t="s">
        <v>40</v>
      </c>
      <c r="O154" s="126">
        <v>0.411</v>
      </c>
      <c r="P154" s="126">
        <f>O154*H154</f>
        <v>4.109999999999999</v>
      </c>
      <c r="Q154" s="126">
        <v>0.00115</v>
      </c>
      <c r="R154" s="126">
        <f>Q154*H154</f>
        <v>0.0115</v>
      </c>
      <c r="S154" s="126">
        <v>0</v>
      </c>
      <c r="T154" s="127">
        <f>S154*H154</f>
        <v>0</v>
      </c>
      <c r="AR154" s="128" t="s">
        <v>115</v>
      </c>
      <c r="AT154" s="128" t="s">
        <v>110</v>
      </c>
      <c r="AU154" s="128" t="s">
        <v>76</v>
      </c>
      <c r="AY154" s="16" t="s">
        <v>108</v>
      </c>
      <c r="BE154" s="129">
        <f>IF(N154="základní",J154,0)</f>
        <v>0</v>
      </c>
      <c r="BF154" s="129">
        <f>IF(N154="snížená",J154,0)</f>
        <v>0</v>
      </c>
      <c r="BG154" s="129">
        <f>IF(N154="zákl. přenesená",J154,0)</f>
        <v>0</v>
      </c>
      <c r="BH154" s="129">
        <f>IF(N154="sníž. přenesená",J154,0)</f>
        <v>0</v>
      </c>
      <c r="BI154" s="129">
        <f>IF(N154="nulová",J154,0)</f>
        <v>0</v>
      </c>
      <c r="BJ154" s="16" t="s">
        <v>74</v>
      </c>
      <c r="BK154" s="129">
        <f>ROUND(I154*H154,2)</f>
        <v>0</v>
      </c>
      <c r="BL154" s="16" t="s">
        <v>115</v>
      </c>
      <c r="BM154" s="128" t="s">
        <v>262</v>
      </c>
    </row>
    <row r="155" spans="2:47" s="1" customFormat="1" ht="12">
      <c r="B155" s="28"/>
      <c r="D155" s="130" t="s">
        <v>117</v>
      </c>
      <c r="F155" s="131" t="s">
        <v>263</v>
      </c>
      <c r="L155" s="28"/>
      <c r="M155" s="132"/>
      <c r="T155" s="48"/>
      <c r="AT155" s="16" t="s">
        <v>117</v>
      </c>
      <c r="AU155" s="16" t="s">
        <v>76</v>
      </c>
    </row>
    <row r="156" spans="2:51" s="12" customFormat="1" ht="12">
      <c r="B156" s="133"/>
      <c r="D156" s="134" t="s">
        <v>124</v>
      </c>
      <c r="E156" s="135" t="s">
        <v>3</v>
      </c>
      <c r="F156" s="136" t="s">
        <v>264</v>
      </c>
      <c r="H156" s="137">
        <v>10</v>
      </c>
      <c r="L156" s="133"/>
      <c r="M156" s="138"/>
      <c r="T156" s="139"/>
      <c r="AT156" s="135" t="s">
        <v>124</v>
      </c>
      <c r="AU156" s="135" t="s">
        <v>76</v>
      </c>
      <c r="AV156" s="12" t="s">
        <v>76</v>
      </c>
      <c r="AW156" s="12" t="s">
        <v>30</v>
      </c>
      <c r="AX156" s="12" t="s">
        <v>74</v>
      </c>
      <c r="AY156" s="135" t="s">
        <v>108</v>
      </c>
    </row>
    <row r="157" spans="2:63" s="11" customFormat="1" ht="22.8" customHeight="1">
      <c r="B157" s="106"/>
      <c r="D157" s="107" t="s">
        <v>68</v>
      </c>
      <c r="E157" s="115" t="s">
        <v>138</v>
      </c>
      <c r="F157" s="115" t="s">
        <v>265</v>
      </c>
      <c r="J157" s="116">
        <f>BK157</f>
        <v>0</v>
      </c>
      <c r="L157" s="106"/>
      <c r="M157" s="110"/>
      <c r="P157" s="111">
        <f>SUM(P158:P162)</f>
        <v>10.381</v>
      </c>
      <c r="R157" s="111">
        <f>SUM(R158:R162)</f>
        <v>5.27121</v>
      </c>
      <c r="T157" s="112">
        <f>SUM(T158:T162)</f>
        <v>0</v>
      </c>
      <c r="AR157" s="107" t="s">
        <v>74</v>
      </c>
      <c r="AT157" s="113" t="s">
        <v>68</v>
      </c>
      <c r="AU157" s="113" t="s">
        <v>74</v>
      </c>
      <c r="AY157" s="107" t="s">
        <v>108</v>
      </c>
      <c r="BK157" s="114">
        <f>SUM(BK158:BK162)</f>
        <v>0</v>
      </c>
    </row>
    <row r="158" spans="2:65" s="1" customFormat="1" ht="16.5" customHeight="1">
      <c r="B158" s="117"/>
      <c r="C158" s="118" t="s">
        <v>266</v>
      </c>
      <c r="D158" s="118" t="s">
        <v>110</v>
      </c>
      <c r="E158" s="119" t="s">
        <v>267</v>
      </c>
      <c r="F158" s="120" t="s">
        <v>268</v>
      </c>
      <c r="G158" s="121" t="s">
        <v>113</v>
      </c>
      <c r="H158" s="122">
        <v>7</v>
      </c>
      <c r="I158" s="123"/>
      <c r="J158" s="123">
        <f>ROUND(I158*H158,2)</f>
        <v>0</v>
      </c>
      <c r="K158" s="120" t="s">
        <v>114</v>
      </c>
      <c r="L158" s="28"/>
      <c r="M158" s="124" t="s">
        <v>3</v>
      </c>
      <c r="N158" s="125" t="s">
        <v>40</v>
      </c>
      <c r="O158" s="126">
        <v>0.109</v>
      </c>
      <c r="P158" s="126">
        <f>O158*H158</f>
        <v>0.763</v>
      </c>
      <c r="Q158" s="126">
        <v>0.46</v>
      </c>
      <c r="R158" s="126">
        <f>Q158*H158</f>
        <v>3.22</v>
      </c>
      <c r="S158" s="126">
        <v>0</v>
      </c>
      <c r="T158" s="127">
        <f>S158*H158</f>
        <v>0</v>
      </c>
      <c r="AR158" s="128" t="s">
        <v>115</v>
      </c>
      <c r="AT158" s="128" t="s">
        <v>110</v>
      </c>
      <c r="AU158" s="128" t="s">
        <v>76</v>
      </c>
      <c r="AY158" s="16" t="s">
        <v>108</v>
      </c>
      <c r="BE158" s="129">
        <f>IF(N158="základní",J158,0)</f>
        <v>0</v>
      </c>
      <c r="BF158" s="129">
        <f>IF(N158="snížená",J158,0)</f>
        <v>0</v>
      </c>
      <c r="BG158" s="129">
        <f>IF(N158="zákl. přenesená",J158,0)</f>
        <v>0</v>
      </c>
      <c r="BH158" s="129">
        <f>IF(N158="sníž. přenesená",J158,0)</f>
        <v>0</v>
      </c>
      <c r="BI158" s="129">
        <f>IF(N158="nulová",J158,0)</f>
        <v>0</v>
      </c>
      <c r="BJ158" s="16" t="s">
        <v>74</v>
      </c>
      <c r="BK158" s="129">
        <f>ROUND(I158*H158,2)</f>
        <v>0</v>
      </c>
      <c r="BL158" s="16" t="s">
        <v>115</v>
      </c>
      <c r="BM158" s="128" t="s">
        <v>269</v>
      </c>
    </row>
    <row r="159" spans="2:47" s="1" customFormat="1" ht="12">
      <c r="B159" s="28"/>
      <c r="D159" s="130" t="s">
        <v>117</v>
      </c>
      <c r="F159" s="131" t="s">
        <v>270</v>
      </c>
      <c r="L159" s="28"/>
      <c r="M159" s="132"/>
      <c r="T159" s="48"/>
      <c r="AT159" s="16" t="s">
        <v>117</v>
      </c>
      <c r="AU159" s="16" t="s">
        <v>76</v>
      </c>
    </row>
    <row r="160" spans="2:65" s="1" customFormat="1" ht="33" customHeight="1">
      <c r="B160" s="117"/>
      <c r="C160" s="118" t="s">
        <v>271</v>
      </c>
      <c r="D160" s="118" t="s">
        <v>110</v>
      </c>
      <c r="E160" s="119" t="s">
        <v>272</v>
      </c>
      <c r="F160" s="120" t="s">
        <v>273</v>
      </c>
      <c r="G160" s="121" t="s">
        <v>113</v>
      </c>
      <c r="H160" s="122">
        <v>7</v>
      </c>
      <c r="I160" s="123"/>
      <c r="J160" s="123">
        <f>ROUND(I160*H160,2)</f>
        <v>0</v>
      </c>
      <c r="K160" s="120" t="s">
        <v>3</v>
      </c>
      <c r="L160" s="28"/>
      <c r="M160" s="124" t="s">
        <v>3</v>
      </c>
      <c r="N160" s="125" t="s">
        <v>40</v>
      </c>
      <c r="O160" s="126">
        <v>1.374</v>
      </c>
      <c r="P160" s="126">
        <f>O160*H160</f>
        <v>9.618</v>
      </c>
      <c r="Q160" s="126">
        <v>0.17267</v>
      </c>
      <c r="R160" s="126">
        <f>Q160*H160</f>
        <v>1.2086899999999998</v>
      </c>
      <c r="S160" s="126">
        <v>0</v>
      </c>
      <c r="T160" s="127">
        <f>S160*H160</f>
        <v>0</v>
      </c>
      <c r="AR160" s="128" t="s">
        <v>115</v>
      </c>
      <c r="AT160" s="128" t="s">
        <v>110</v>
      </c>
      <c r="AU160" s="128" t="s">
        <v>76</v>
      </c>
      <c r="AY160" s="16" t="s">
        <v>108</v>
      </c>
      <c r="BE160" s="129">
        <f>IF(N160="základní",J160,0)</f>
        <v>0</v>
      </c>
      <c r="BF160" s="129">
        <f>IF(N160="snížená",J160,0)</f>
        <v>0</v>
      </c>
      <c r="BG160" s="129">
        <f>IF(N160="zákl. přenesená",J160,0)</f>
        <v>0</v>
      </c>
      <c r="BH160" s="129">
        <f>IF(N160="sníž. přenesená",J160,0)</f>
        <v>0</v>
      </c>
      <c r="BI160" s="129">
        <f>IF(N160="nulová",J160,0)</f>
        <v>0</v>
      </c>
      <c r="BJ160" s="16" t="s">
        <v>74</v>
      </c>
      <c r="BK160" s="129">
        <f>ROUND(I160*H160,2)</f>
        <v>0</v>
      </c>
      <c r="BL160" s="16" t="s">
        <v>115</v>
      </c>
      <c r="BM160" s="128" t="s">
        <v>274</v>
      </c>
    </row>
    <row r="161" spans="2:65" s="1" customFormat="1" ht="16.5" customHeight="1">
      <c r="B161" s="117"/>
      <c r="C161" s="151" t="s">
        <v>275</v>
      </c>
      <c r="D161" s="151" t="s">
        <v>170</v>
      </c>
      <c r="E161" s="152" t="s">
        <v>276</v>
      </c>
      <c r="F161" s="153" t="s">
        <v>277</v>
      </c>
      <c r="G161" s="154" t="s">
        <v>113</v>
      </c>
      <c r="H161" s="155">
        <v>7.14</v>
      </c>
      <c r="I161" s="156"/>
      <c r="J161" s="156">
        <f>ROUND(I161*H161,2)</f>
        <v>0</v>
      </c>
      <c r="K161" s="153" t="s">
        <v>114</v>
      </c>
      <c r="L161" s="157"/>
      <c r="M161" s="158" t="s">
        <v>3</v>
      </c>
      <c r="N161" s="159" t="s">
        <v>40</v>
      </c>
      <c r="O161" s="126">
        <v>0</v>
      </c>
      <c r="P161" s="126">
        <f>O161*H161</f>
        <v>0</v>
      </c>
      <c r="Q161" s="126">
        <v>0.118</v>
      </c>
      <c r="R161" s="126">
        <f>Q161*H161</f>
        <v>0.8425199999999999</v>
      </c>
      <c r="S161" s="126">
        <v>0</v>
      </c>
      <c r="T161" s="127">
        <f>S161*H161</f>
        <v>0</v>
      </c>
      <c r="AR161" s="128" t="s">
        <v>156</v>
      </c>
      <c r="AT161" s="128" t="s">
        <v>170</v>
      </c>
      <c r="AU161" s="128" t="s">
        <v>76</v>
      </c>
      <c r="AY161" s="16" t="s">
        <v>108</v>
      </c>
      <c r="BE161" s="129">
        <f>IF(N161="základní",J161,0)</f>
        <v>0</v>
      </c>
      <c r="BF161" s="129">
        <f>IF(N161="snížená",J161,0)</f>
        <v>0</v>
      </c>
      <c r="BG161" s="129">
        <f>IF(N161="zákl. přenesená",J161,0)</f>
        <v>0</v>
      </c>
      <c r="BH161" s="129">
        <f>IF(N161="sníž. přenesená",J161,0)</f>
        <v>0</v>
      </c>
      <c r="BI161" s="129">
        <f>IF(N161="nulová",J161,0)</f>
        <v>0</v>
      </c>
      <c r="BJ161" s="16" t="s">
        <v>74</v>
      </c>
      <c r="BK161" s="129">
        <f>ROUND(I161*H161,2)</f>
        <v>0</v>
      </c>
      <c r="BL161" s="16" t="s">
        <v>115</v>
      </c>
      <c r="BM161" s="128" t="s">
        <v>278</v>
      </c>
    </row>
    <row r="162" spans="2:51" s="12" customFormat="1" ht="12">
      <c r="B162" s="133"/>
      <c r="D162" s="134" t="s">
        <v>124</v>
      </c>
      <c r="F162" s="136" t="s">
        <v>279</v>
      </c>
      <c r="H162" s="137">
        <v>7.14</v>
      </c>
      <c r="L162" s="133"/>
      <c r="M162" s="138"/>
      <c r="T162" s="139"/>
      <c r="AT162" s="135" t="s">
        <v>124</v>
      </c>
      <c r="AU162" s="135" t="s">
        <v>76</v>
      </c>
      <c r="AV162" s="12" t="s">
        <v>76</v>
      </c>
      <c r="AW162" s="12" t="s">
        <v>4</v>
      </c>
      <c r="AX162" s="12" t="s">
        <v>74</v>
      </c>
      <c r="AY162" s="135" t="s">
        <v>108</v>
      </c>
    </row>
    <row r="163" spans="2:63" s="11" customFormat="1" ht="22.8" customHeight="1">
      <c r="B163" s="106"/>
      <c r="D163" s="107" t="s">
        <v>68</v>
      </c>
      <c r="E163" s="115" t="s">
        <v>163</v>
      </c>
      <c r="F163" s="115" t="s">
        <v>280</v>
      </c>
      <c r="J163" s="116">
        <f>SUM(J86:J161)</f>
        <v>0</v>
      </c>
      <c r="L163" s="106"/>
      <c r="M163" s="110"/>
      <c r="P163" s="111" t="e">
        <f>SUM(P164:P181)</f>
        <v>#VALUE!</v>
      </c>
      <c r="R163" s="111" t="e">
        <f>SUM(R164:R181)</f>
        <v>#VALUE!</v>
      </c>
      <c r="T163" s="112" t="e">
        <f>SUM(T164:T181)</f>
        <v>#VALUE!</v>
      </c>
      <c r="AR163" s="107" t="s">
        <v>74</v>
      </c>
      <c r="AT163" s="113" t="s">
        <v>68</v>
      </c>
      <c r="AU163" s="113" t="s">
        <v>74</v>
      </c>
      <c r="AY163" s="107" t="s">
        <v>108</v>
      </c>
      <c r="BK163" s="114" t="e">
        <f>SUM(BK164:BK181)</f>
        <v>#VALUE!</v>
      </c>
    </row>
    <row r="164" spans="2:65" s="1" customFormat="1" ht="16.5" customHeight="1">
      <c r="B164" s="117"/>
      <c r="C164" s="118" t="s">
        <v>281</v>
      </c>
      <c r="D164" s="118" t="s">
        <v>110</v>
      </c>
      <c r="E164" s="119" t="s">
        <v>282</v>
      </c>
      <c r="F164" s="120" t="s">
        <v>283</v>
      </c>
      <c r="G164" s="121" t="s">
        <v>166</v>
      </c>
      <c r="H164" s="122">
        <v>1</v>
      </c>
      <c r="I164" s="123"/>
      <c r="J164" s="123">
        <f>ROUND(I164*H164,2)</f>
        <v>0</v>
      </c>
      <c r="K164" s="120" t="s">
        <v>3</v>
      </c>
      <c r="L164" s="28"/>
      <c r="M164" s="124" t="s">
        <v>3</v>
      </c>
      <c r="N164" s="125" t="s">
        <v>40</v>
      </c>
      <c r="O164" s="126">
        <v>1.181</v>
      </c>
      <c r="P164" s="126">
        <f>O164*H164</f>
        <v>1.181</v>
      </c>
      <c r="Q164" s="126">
        <v>0</v>
      </c>
      <c r="R164" s="126">
        <f>Q164*H164</f>
        <v>0</v>
      </c>
      <c r="S164" s="126">
        <v>0</v>
      </c>
      <c r="T164" s="127">
        <f>S164*H164</f>
        <v>0</v>
      </c>
      <c r="AR164" s="128" t="s">
        <v>115</v>
      </c>
      <c r="AT164" s="128" t="s">
        <v>110</v>
      </c>
      <c r="AU164" s="128" t="s">
        <v>76</v>
      </c>
      <c r="AY164" s="16" t="s">
        <v>108</v>
      </c>
      <c r="BE164" s="129">
        <f>IF(N164="základní",J164,0)</f>
        <v>0</v>
      </c>
      <c r="BF164" s="129">
        <f>IF(N164="snížená",J164,0)</f>
        <v>0</v>
      </c>
      <c r="BG164" s="129">
        <f>IF(N164="zákl. přenesená",J164,0)</f>
        <v>0</v>
      </c>
      <c r="BH164" s="129">
        <f>IF(N164="sníž. přenesená",J164,0)</f>
        <v>0</v>
      </c>
      <c r="BI164" s="129">
        <f>IF(N164="nulová",J164,0)</f>
        <v>0</v>
      </c>
      <c r="BJ164" s="16" t="s">
        <v>74</v>
      </c>
      <c r="BK164" s="129">
        <f>ROUND(I164*H164,2)</f>
        <v>0</v>
      </c>
      <c r="BL164" s="16" t="s">
        <v>115</v>
      </c>
      <c r="BM164" s="128" t="s">
        <v>284</v>
      </c>
    </row>
    <row r="165" spans="2:51" s="13" customFormat="1" ht="20.4">
      <c r="B165" s="140"/>
      <c r="D165" s="134" t="s">
        <v>124</v>
      </c>
      <c r="E165" s="141" t="s">
        <v>3</v>
      </c>
      <c r="F165" s="142" t="s">
        <v>285</v>
      </c>
      <c r="H165" s="141" t="s">
        <v>3</v>
      </c>
      <c r="L165" s="140"/>
      <c r="M165" s="143"/>
      <c r="T165" s="144"/>
      <c r="AT165" s="141" t="s">
        <v>124</v>
      </c>
      <c r="AU165" s="141" t="s">
        <v>76</v>
      </c>
      <c r="AV165" s="13" t="s">
        <v>74</v>
      </c>
      <c r="AW165" s="13" t="s">
        <v>30</v>
      </c>
      <c r="AX165" s="13" t="s">
        <v>69</v>
      </c>
      <c r="AY165" s="141" t="s">
        <v>108</v>
      </c>
    </row>
    <row r="166" spans="2:51" s="13" customFormat="1" ht="12">
      <c r="B166" s="140"/>
      <c r="D166" s="134" t="s">
        <v>124</v>
      </c>
      <c r="E166" s="141" t="s">
        <v>3</v>
      </c>
      <c r="F166" s="142" t="s">
        <v>286</v>
      </c>
      <c r="H166" s="141" t="s">
        <v>3</v>
      </c>
      <c r="L166" s="140"/>
      <c r="M166" s="143"/>
      <c r="T166" s="144"/>
      <c r="AT166" s="141" t="s">
        <v>124</v>
      </c>
      <c r="AU166" s="141" t="s">
        <v>76</v>
      </c>
      <c r="AV166" s="13" t="s">
        <v>74</v>
      </c>
      <c r="AW166" s="13" t="s">
        <v>30</v>
      </c>
      <c r="AX166" s="13" t="s">
        <v>69</v>
      </c>
      <c r="AY166" s="141" t="s">
        <v>108</v>
      </c>
    </row>
    <row r="167" spans="2:51" s="13" customFormat="1" ht="12">
      <c r="B167" s="140"/>
      <c r="D167" s="134" t="s">
        <v>124</v>
      </c>
      <c r="E167" s="141" t="s">
        <v>3</v>
      </c>
      <c r="F167" s="142" t="s">
        <v>287</v>
      </c>
      <c r="H167" s="141" t="s">
        <v>3</v>
      </c>
      <c r="L167" s="140"/>
      <c r="M167" s="143"/>
      <c r="T167" s="144"/>
      <c r="AT167" s="141" t="s">
        <v>124</v>
      </c>
      <c r="AU167" s="141" t="s">
        <v>76</v>
      </c>
      <c r="AV167" s="13" t="s">
        <v>74</v>
      </c>
      <c r="AW167" s="13" t="s">
        <v>30</v>
      </c>
      <c r="AX167" s="13" t="s">
        <v>69</v>
      </c>
      <c r="AY167" s="141" t="s">
        <v>108</v>
      </c>
    </row>
    <row r="168" spans="2:51" s="12" customFormat="1" ht="12">
      <c r="B168" s="133"/>
      <c r="D168" s="134" t="s">
        <v>124</v>
      </c>
      <c r="E168" s="135" t="s">
        <v>3</v>
      </c>
      <c r="F168" s="136" t="s">
        <v>74</v>
      </c>
      <c r="H168" s="137">
        <v>1</v>
      </c>
      <c r="L168" s="133"/>
      <c r="M168" s="138"/>
      <c r="T168" s="139"/>
      <c r="AT168" s="135" t="s">
        <v>124</v>
      </c>
      <c r="AU168" s="135" t="s">
        <v>76</v>
      </c>
      <c r="AV168" s="12" t="s">
        <v>76</v>
      </c>
      <c r="AW168" s="12" t="s">
        <v>30</v>
      </c>
      <c r="AX168" s="12" t="s">
        <v>74</v>
      </c>
      <c r="AY168" s="135" t="s">
        <v>108</v>
      </c>
    </row>
    <row r="169" spans="2:65" s="1" customFormat="1" ht="16.5" customHeight="1">
      <c r="B169" s="117"/>
      <c r="C169" s="118" t="s">
        <v>288</v>
      </c>
      <c r="D169" s="118" t="s">
        <v>110</v>
      </c>
      <c r="E169" s="119" t="s">
        <v>289</v>
      </c>
      <c r="F169" s="120" t="s">
        <v>290</v>
      </c>
      <c r="G169" s="121" t="s">
        <v>166</v>
      </c>
      <c r="H169" s="122">
        <v>1</v>
      </c>
      <c r="I169" s="123"/>
      <c r="J169" s="123">
        <f>ROUND(I169*H169,2)</f>
        <v>0</v>
      </c>
      <c r="K169" s="120" t="s">
        <v>3</v>
      </c>
      <c r="L169" s="28"/>
      <c r="M169" s="124" t="s">
        <v>3</v>
      </c>
      <c r="N169" s="125" t="s">
        <v>40</v>
      </c>
      <c r="O169" s="126">
        <v>1.181</v>
      </c>
      <c r="P169" s="126">
        <f>O169*H169</f>
        <v>1.181</v>
      </c>
      <c r="Q169" s="126">
        <v>0</v>
      </c>
      <c r="R169" s="126">
        <f>Q169*H169</f>
        <v>0</v>
      </c>
      <c r="S169" s="126">
        <v>0</v>
      </c>
      <c r="T169" s="127">
        <f>S169*H169</f>
        <v>0</v>
      </c>
      <c r="AR169" s="128" t="s">
        <v>115</v>
      </c>
      <c r="AT169" s="128" t="s">
        <v>110</v>
      </c>
      <c r="AU169" s="128" t="s">
        <v>76</v>
      </c>
      <c r="AY169" s="16" t="s">
        <v>108</v>
      </c>
      <c r="BE169" s="129">
        <f>IF(N169="základní",J169,0)</f>
        <v>0</v>
      </c>
      <c r="BF169" s="129">
        <f>IF(N169="snížená",J169,0)</f>
        <v>0</v>
      </c>
      <c r="BG169" s="129">
        <f>IF(N169="zákl. přenesená",J169,0)</f>
        <v>0</v>
      </c>
      <c r="BH169" s="129">
        <f>IF(N169="sníž. přenesená",J169,0)</f>
        <v>0</v>
      </c>
      <c r="BI169" s="129">
        <f>IF(N169="nulová",J169,0)</f>
        <v>0</v>
      </c>
      <c r="BJ169" s="16" t="s">
        <v>74</v>
      </c>
      <c r="BK169" s="129">
        <f>ROUND(I169*H169,2)</f>
        <v>0</v>
      </c>
      <c r="BL169" s="16" t="s">
        <v>115</v>
      </c>
      <c r="BM169" s="128" t="s">
        <v>291</v>
      </c>
    </row>
    <row r="170" spans="2:51" s="13" customFormat="1" ht="20.4">
      <c r="B170" s="140"/>
      <c r="D170" s="134" t="s">
        <v>124</v>
      </c>
      <c r="E170" s="141" t="s">
        <v>3</v>
      </c>
      <c r="F170" s="142" t="s">
        <v>292</v>
      </c>
      <c r="H170" s="141" t="s">
        <v>3</v>
      </c>
      <c r="L170" s="140"/>
      <c r="M170" s="143"/>
      <c r="T170" s="144"/>
      <c r="AT170" s="141" t="s">
        <v>124</v>
      </c>
      <c r="AU170" s="141" t="s">
        <v>76</v>
      </c>
      <c r="AV170" s="13" t="s">
        <v>74</v>
      </c>
      <c r="AW170" s="13" t="s">
        <v>30</v>
      </c>
      <c r="AX170" s="13" t="s">
        <v>69</v>
      </c>
      <c r="AY170" s="141" t="s">
        <v>108</v>
      </c>
    </row>
    <row r="171" spans="2:51" s="13" customFormat="1" ht="12">
      <c r="B171" s="140"/>
      <c r="D171" s="134" t="s">
        <v>124</v>
      </c>
      <c r="E171" s="141" t="s">
        <v>3</v>
      </c>
      <c r="F171" s="142" t="s">
        <v>293</v>
      </c>
      <c r="H171" s="141" t="s">
        <v>3</v>
      </c>
      <c r="L171" s="140"/>
      <c r="M171" s="143"/>
      <c r="T171" s="144"/>
      <c r="AT171" s="141" t="s">
        <v>124</v>
      </c>
      <c r="AU171" s="141" t="s">
        <v>76</v>
      </c>
      <c r="AV171" s="13" t="s">
        <v>74</v>
      </c>
      <c r="AW171" s="13" t="s">
        <v>30</v>
      </c>
      <c r="AX171" s="13" t="s">
        <v>69</v>
      </c>
      <c r="AY171" s="141" t="s">
        <v>108</v>
      </c>
    </row>
    <row r="172" spans="2:51" s="13" customFormat="1" ht="12">
      <c r="B172" s="140"/>
      <c r="D172" s="134" t="s">
        <v>124</v>
      </c>
      <c r="E172" s="141" t="s">
        <v>3</v>
      </c>
      <c r="F172" s="142" t="s">
        <v>287</v>
      </c>
      <c r="H172" s="141" t="s">
        <v>3</v>
      </c>
      <c r="L172" s="140"/>
      <c r="M172" s="143"/>
      <c r="T172" s="144"/>
      <c r="AT172" s="141" t="s">
        <v>124</v>
      </c>
      <c r="AU172" s="141" t="s">
        <v>76</v>
      </c>
      <c r="AV172" s="13" t="s">
        <v>74</v>
      </c>
      <c r="AW172" s="13" t="s">
        <v>30</v>
      </c>
      <c r="AX172" s="13" t="s">
        <v>69</v>
      </c>
      <c r="AY172" s="141" t="s">
        <v>108</v>
      </c>
    </row>
    <row r="173" spans="2:51" s="12" customFormat="1" ht="12">
      <c r="B173" s="133"/>
      <c r="D173" s="134" t="s">
        <v>124</v>
      </c>
      <c r="E173" s="135" t="s">
        <v>3</v>
      </c>
      <c r="F173" s="136" t="s">
        <v>74</v>
      </c>
      <c r="H173" s="137">
        <v>1</v>
      </c>
      <c r="L173" s="133"/>
      <c r="M173" s="138"/>
      <c r="T173" s="139"/>
      <c r="AT173" s="135" t="s">
        <v>124</v>
      </c>
      <c r="AU173" s="135" t="s">
        <v>76</v>
      </c>
      <c r="AV173" s="12" t="s">
        <v>76</v>
      </c>
      <c r="AW173" s="12" t="s">
        <v>30</v>
      </c>
      <c r="AX173" s="12" t="s">
        <v>74</v>
      </c>
      <c r="AY173" s="135" t="s">
        <v>108</v>
      </c>
    </row>
    <row r="174" spans="2:65" s="1" customFormat="1" ht="21.75" customHeight="1">
      <c r="B174" s="117"/>
      <c r="C174" s="118" t="s">
        <v>294</v>
      </c>
      <c r="D174" s="118" t="s">
        <v>110</v>
      </c>
      <c r="E174" s="119" t="s">
        <v>295</v>
      </c>
      <c r="F174" s="120" t="s">
        <v>330</v>
      </c>
      <c r="G174" s="121" t="s">
        <v>166</v>
      </c>
      <c r="H174" s="122">
        <v>1</v>
      </c>
      <c r="I174" s="123"/>
      <c r="J174" s="123">
        <f>ROUND(I174*H174,2)</f>
        <v>0</v>
      </c>
      <c r="K174" s="120" t="s">
        <v>3</v>
      </c>
      <c r="L174" s="28"/>
      <c r="M174" s="124" t="s">
        <v>3</v>
      </c>
      <c r="N174" s="125" t="s">
        <v>40</v>
      </c>
      <c r="O174" s="126">
        <v>1.181</v>
      </c>
      <c r="P174" s="126">
        <f>O174*H174</f>
        <v>1.181</v>
      </c>
      <c r="Q174" s="126">
        <v>0</v>
      </c>
      <c r="R174" s="126">
        <f>Q174*H174</f>
        <v>0</v>
      </c>
      <c r="S174" s="126">
        <v>0</v>
      </c>
      <c r="T174" s="127">
        <f>S174*H174</f>
        <v>0</v>
      </c>
      <c r="AR174" s="128" t="s">
        <v>115</v>
      </c>
      <c r="AT174" s="128" t="s">
        <v>110</v>
      </c>
      <c r="AU174" s="128" t="s">
        <v>76</v>
      </c>
      <c r="AY174" s="16" t="s">
        <v>108</v>
      </c>
      <c r="BE174" s="129">
        <f>IF(N174="základní",J174,0)</f>
        <v>0</v>
      </c>
      <c r="BF174" s="129">
        <f>IF(N174="snížená",J174,0)</f>
        <v>0</v>
      </c>
      <c r="BG174" s="129">
        <f>IF(N174="zákl. přenesená",J174,0)</f>
        <v>0</v>
      </c>
      <c r="BH174" s="129">
        <f>IF(N174="sníž. přenesená",J174,0)</f>
        <v>0</v>
      </c>
      <c r="BI174" s="129">
        <f>IF(N174="nulová",J174,0)</f>
        <v>0</v>
      </c>
      <c r="BJ174" s="16" t="s">
        <v>74</v>
      </c>
      <c r="BK174" s="129">
        <f>ROUND(I174*H174,2)</f>
        <v>0</v>
      </c>
      <c r="BL174" s="16" t="s">
        <v>115</v>
      </c>
      <c r="BM174" s="128" t="s">
        <v>296</v>
      </c>
    </row>
    <row r="175" spans="2:51" s="13" customFormat="1" ht="40.8" customHeight="1">
      <c r="B175" s="140"/>
      <c r="D175" s="134" t="s">
        <v>124</v>
      </c>
      <c r="E175" s="141" t="s">
        <v>3</v>
      </c>
      <c r="F175" s="197" t="s">
        <v>328</v>
      </c>
      <c r="H175" s="141" t="s">
        <v>3</v>
      </c>
      <c r="L175" s="140"/>
      <c r="M175" s="143"/>
      <c r="T175" s="144"/>
      <c r="AT175" s="141" t="s">
        <v>124</v>
      </c>
      <c r="AU175" s="141" t="s">
        <v>76</v>
      </c>
      <c r="AV175" s="13" t="s">
        <v>74</v>
      </c>
      <c r="AW175" s="13" t="s">
        <v>30</v>
      </c>
      <c r="AX175" s="13" t="s">
        <v>69</v>
      </c>
      <c r="AY175" s="141" t="s">
        <v>108</v>
      </c>
    </row>
    <row r="176" spans="2:51" s="13" customFormat="1" ht="12">
      <c r="B176" s="140"/>
      <c r="D176" s="134" t="s">
        <v>124</v>
      </c>
      <c r="E176" s="141" t="s">
        <v>3</v>
      </c>
      <c r="F176" s="198"/>
      <c r="H176" s="141" t="s">
        <v>3</v>
      </c>
      <c r="L176" s="140"/>
      <c r="M176" s="143"/>
      <c r="T176" s="144"/>
      <c r="AT176" s="141" t="s">
        <v>124</v>
      </c>
      <c r="AU176" s="141" t="s">
        <v>76</v>
      </c>
      <c r="AV176" s="13" t="s">
        <v>74</v>
      </c>
      <c r="AW176" s="13" t="s">
        <v>30</v>
      </c>
      <c r="AX176" s="13" t="s">
        <v>69</v>
      </c>
      <c r="AY176" s="141" t="s">
        <v>108</v>
      </c>
    </row>
    <row r="177" spans="2:51" s="13" customFormat="1" ht="12">
      <c r="B177" s="140"/>
      <c r="D177" s="134" t="s">
        <v>124</v>
      </c>
      <c r="E177" s="141" t="s">
        <v>3</v>
      </c>
      <c r="F177" s="198"/>
      <c r="H177" s="141" t="s">
        <v>3</v>
      </c>
      <c r="L177" s="140"/>
      <c r="M177" s="143"/>
      <c r="T177" s="144"/>
      <c r="AT177" s="141" t="s">
        <v>124</v>
      </c>
      <c r="AU177" s="141" t="s">
        <v>76</v>
      </c>
      <c r="AV177" s="13" t="s">
        <v>74</v>
      </c>
      <c r="AW177" s="13" t="s">
        <v>30</v>
      </c>
      <c r="AX177" s="13" t="s">
        <v>69</v>
      </c>
      <c r="AY177" s="141" t="s">
        <v>108</v>
      </c>
    </row>
    <row r="178" spans="2:51" s="12" customFormat="1" ht="12">
      <c r="B178" s="133"/>
      <c r="D178" s="134" t="s">
        <v>124</v>
      </c>
      <c r="E178" s="135" t="s">
        <v>3</v>
      </c>
      <c r="F178" s="136" t="s">
        <v>74</v>
      </c>
      <c r="H178" s="137">
        <v>1</v>
      </c>
      <c r="L178" s="133"/>
      <c r="M178" s="138"/>
      <c r="T178" s="139"/>
      <c r="AT178" s="135" t="s">
        <v>124</v>
      </c>
      <c r="AU178" s="135" t="s">
        <v>76</v>
      </c>
      <c r="AV178" s="12" t="s">
        <v>76</v>
      </c>
      <c r="AW178" s="12" t="s">
        <v>30</v>
      </c>
      <c r="AX178" s="12" t="s">
        <v>74</v>
      </c>
      <c r="AY178" s="135" t="s">
        <v>108</v>
      </c>
    </row>
    <row r="179" spans="2:51" s="12" customFormat="1" ht="11.4">
      <c r="B179" s="133"/>
      <c r="C179" s="118" t="s">
        <v>294</v>
      </c>
      <c r="D179" s="118" t="s">
        <v>110</v>
      </c>
      <c r="E179" s="119" t="s">
        <v>329</v>
      </c>
      <c r="F179" s="120" t="s">
        <v>331</v>
      </c>
      <c r="G179" s="121" t="s">
        <v>166</v>
      </c>
      <c r="H179" s="122">
        <v>1</v>
      </c>
      <c r="I179" s="123"/>
      <c r="J179" s="123">
        <f>ROUND(I179*H179,2)</f>
        <v>0</v>
      </c>
      <c r="K179" s="120" t="s">
        <v>3</v>
      </c>
      <c r="L179" s="133"/>
      <c r="M179" s="138"/>
      <c r="T179" s="139"/>
      <c r="AT179" s="135"/>
      <c r="AU179" s="135"/>
      <c r="AY179" s="135"/>
    </row>
    <row r="180" spans="2:51" s="12" customFormat="1" ht="10.2" customHeight="1">
      <c r="B180" s="133"/>
      <c r="C180" s="13"/>
      <c r="D180" s="134" t="s">
        <v>124</v>
      </c>
      <c r="E180" s="141" t="s">
        <v>3</v>
      </c>
      <c r="F180" s="197" t="s">
        <v>328</v>
      </c>
      <c r="G180" s="13"/>
      <c r="H180" s="141" t="s">
        <v>3</v>
      </c>
      <c r="I180" s="13"/>
      <c r="J180" s="13"/>
      <c r="K180" s="13"/>
      <c r="L180" s="133"/>
      <c r="M180" s="138"/>
      <c r="T180" s="139"/>
      <c r="AT180" s="135"/>
      <c r="AU180" s="135"/>
      <c r="AY180" s="135"/>
    </row>
    <row r="181" spans="2:65" s="1" customFormat="1" ht="16.5" customHeight="1">
      <c r="B181" s="117"/>
      <c r="C181" s="13"/>
      <c r="D181" s="134" t="s">
        <v>124</v>
      </c>
      <c r="E181" s="141" t="s">
        <v>3</v>
      </c>
      <c r="F181" s="198"/>
      <c r="G181" s="13"/>
      <c r="H181" s="141" t="s">
        <v>3</v>
      </c>
      <c r="I181" s="13"/>
      <c r="J181" s="13"/>
      <c r="K181" s="13"/>
      <c r="L181" s="28"/>
      <c r="M181" s="124" t="s">
        <v>3</v>
      </c>
      <c r="N181" s="125" t="s">
        <v>40</v>
      </c>
      <c r="O181" s="126">
        <v>0.853</v>
      </c>
      <c r="P181" s="126" t="e">
        <f>O181*H181</f>
        <v>#VALUE!</v>
      </c>
      <c r="Q181" s="126">
        <v>0.00133</v>
      </c>
      <c r="R181" s="126" t="e">
        <f>Q181*H181</f>
        <v>#VALUE!</v>
      </c>
      <c r="S181" s="126">
        <v>0</v>
      </c>
      <c r="T181" s="127" t="e">
        <f>S181*H181</f>
        <v>#VALUE!</v>
      </c>
      <c r="AR181" s="128" t="s">
        <v>115</v>
      </c>
      <c r="AT181" s="128" t="s">
        <v>110</v>
      </c>
      <c r="AU181" s="128" t="s">
        <v>76</v>
      </c>
      <c r="AY181" s="16" t="s">
        <v>108</v>
      </c>
      <c r="BE181" s="129">
        <f>IF(N181="základní",J181,0)</f>
        <v>0</v>
      </c>
      <c r="BF181" s="129">
        <f>IF(N181="snížená",J181,0)</f>
        <v>0</v>
      </c>
      <c r="BG181" s="129">
        <f>IF(N181="zákl. přenesená",J181,0)</f>
        <v>0</v>
      </c>
      <c r="BH181" s="129">
        <f>IF(N181="sníž. přenesená",J181,0)</f>
        <v>0</v>
      </c>
      <c r="BI181" s="129">
        <f>IF(N181="nulová",J181,0)</f>
        <v>0</v>
      </c>
      <c r="BJ181" s="16" t="s">
        <v>74</v>
      </c>
      <c r="BK181" s="129" t="e">
        <f>ROUND(I181*H181,2)</f>
        <v>#VALUE!</v>
      </c>
      <c r="BL181" s="16" t="s">
        <v>115</v>
      </c>
      <c r="BM181" s="128" t="s">
        <v>297</v>
      </c>
    </row>
    <row r="182" spans="2:63" s="11" customFormat="1" ht="22.8" customHeight="1">
      <c r="B182" s="106"/>
      <c r="C182" s="13"/>
      <c r="D182" s="134" t="s">
        <v>124</v>
      </c>
      <c r="E182" s="141" t="s">
        <v>3</v>
      </c>
      <c r="F182" s="198"/>
      <c r="G182" s="13"/>
      <c r="H182" s="141" t="s">
        <v>3</v>
      </c>
      <c r="I182" s="13"/>
      <c r="J182" s="13"/>
      <c r="K182" s="13"/>
      <c r="L182" s="106"/>
      <c r="M182" s="110"/>
      <c r="P182" s="111">
        <f>SUM(P183:P183)</f>
        <v>2.003</v>
      </c>
      <c r="R182" s="111">
        <f>SUM(R183:R183)</f>
        <v>0</v>
      </c>
      <c r="T182" s="112">
        <f>SUM(T183:T183)</f>
        <v>0</v>
      </c>
      <c r="AR182" s="107" t="s">
        <v>74</v>
      </c>
      <c r="AT182" s="113" t="s">
        <v>68</v>
      </c>
      <c r="AU182" s="113" t="s">
        <v>74</v>
      </c>
      <c r="AY182" s="107" t="s">
        <v>108</v>
      </c>
      <c r="BK182" s="114">
        <f>SUM(BK183:BK183)</f>
        <v>0</v>
      </c>
    </row>
    <row r="183" spans="2:65" s="1" customFormat="1" ht="16.5" customHeight="1">
      <c r="B183" s="117"/>
      <c r="C183" s="12"/>
      <c r="D183" s="134" t="s">
        <v>124</v>
      </c>
      <c r="E183" s="135" t="s">
        <v>3</v>
      </c>
      <c r="F183" s="136" t="s">
        <v>74</v>
      </c>
      <c r="G183" s="12"/>
      <c r="H183" s="137">
        <v>1</v>
      </c>
      <c r="I183" s="12"/>
      <c r="J183" s="12"/>
      <c r="K183" s="12"/>
      <c r="L183" s="28"/>
      <c r="M183" s="124" t="s">
        <v>3</v>
      </c>
      <c r="N183" s="125" t="s">
        <v>40</v>
      </c>
      <c r="O183" s="126">
        <v>2.003</v>
      </c>
      <c r="P183" s="126">
        <f>O183*H183</f>
        <v>2.003</v>
      </c>
      <c r="Q183" s="126">
        <v>0</v>
      </c>
      <c r="R183" s="126">
        <f>Q183*H183</f>
        <v>0</v>
      </c>
      <c r="S183" s="126">
        <v>0</v>
      </c>
      <c r="T183" s="127">
        <f>S183*H183</f>
        <v>0</v>
      </c>
      <c r="AR183" s="128" t="s">
        <v>115</v>
      </c>
      <c r="AT183" s="128" t="s">
        <v>110</v>
      </c>
      <c r="AU183" s="128" t="s">
        <v>76</v>
      </c>
      <c r="AY183" s="16" t="s">
        <v>108</v>
      </c>
      <c r="BE183" s="129">
        <f>IF(N183="základní",J183,0)</f>
        <v>0</v>
      </c>
      <c r="BF183" s="129">
        <f>IF(N183="snížená",J183,0)</f>
        <v>0</v>
      </c>
      <c r="BG183" s="129">
        <f>IF(N183="zákl. přenesená",J183,0)</f>
        <v>0</v>
      </c>
      <c r="BH183" s="129">
        <f>IF(N183="sníž. přenesená",J183,0)</f>
        <v>0</v>
      </c>
      <c r="BI183" s="129">
        <f>IF(N183="nulová",J183,0)</f>
        <v>0</v>
      </c>
      <c r="BJ183" s="16" t="s">
        <v>74</v>
      </c>
      <c r="BK183" s="129">
        <f>ROUND(I183*H183,2)</f>
        <v>0</v>
      </c>
      <c r="BL183" s="16" t="s">
        <v>115</v>
      </c>
      <c r="BM183" s="128" t="s">
        <v>298</v>
      </c>
    </row>
    <row r="184" spans="2:63" s="11" customFormat="1" ht="25.95" customHeight="1">
      <c r="B184" s="106"/>
      <c r="D184" s="107" t="s">
        <v>68</v>
      </c>
      <c r="E184" s="108" t="s">
        <v>299</v>
      </c>
      <c r="F184" s="108" t="s">
        <v>300</v>
      </c>
      <c r="J184" s="109">
        <f>SUM(J164:J179)</f>
        <v>0</v>
      </c>
      <c r="L184" s="106"/>
      <c r="M184" s="110"/>
      <c r="P184" s="111">
        <f>P185+P188+P191+P194</f>
        <v>0</v>
      </c>
      <c r="R184" s="111">
        <f>R185+R188+R191+R194</f>
        <v>0</v>
      </c>
      <c r="T184" s="112">
        <f>T185+T188+T191+T194</f>
        <v>0</v>
      </c>
      <c r="AR184" s="107" t="s">
        <v>138</v>
      </c>
      <c r="AT184" s="113" t="s">
        <v>68</v>
      </c>
      <c r="AU184" s="113" t="s">
        <v>69</v>
      </c>
      <c r="AY184" s="107" t="s">
        <v>108</v>
      </c>
      <c r="BK184" s="114">
        <f>BK185+BK188+BK191+BK194</f>
        <v>0</v>
      </c>
    </row>
    <row r="185" spans="2:63" s="11" customFormat="1" ht="22.8" customHeight="1">
      <c r="B185" s="106"/>
      <c r="D185" s="107" t="s">
        <v>68</v>
      </c>
      <c r="E185" s="115" t="s">
        <v>301</v>
      </c>
      <c r="F185" s="115" t="s">
        <v>302</v>
      </c>
      <c r="J185" s="116">
        <f>BK185</f>
        <v>0</v>
      </c>
      <c r="L185" s="106"/>
      <c r="M185" s="110"/>
      <c r="P185" s="111">
        <f>SUM(P186:P187)</f>
        <v>0</v>
      </c>
      <c r="R185" s="111">
        <f>SUM(R186:R187)</f>
        <v>0</v>
      </c>
      <c r="T185" s="112">
        <f>SUM(T186:T187)</f>
        <v>0</v>
      </c>
      <c r="AR185" s="107" t="s">
        <v>138</v>
      </c>
      <c r="AT185" s="113" t="s">
        <v>68</v>
      </c>
      <c r="AU185" s="113" t="s">
        <v>74</v>
      </c>
      <c r="AY185" s="107" t="s">
        <v>108</v>
      </c>
      <c r="BK185" s="114">
        <f>SUM(BK186:BK187)</f>
        <v>0</v>
      </c>
    </row>
    <row r="186" spans="2:65" s="1" customFormat="1" ht="16.5" customHeight="1">
      <c r="B186" s="117"/>
      <c r="C186" s="118" t="s">
        <v>303</v>
      </c>
      <c r="D186" s="118" t="s">
        <v>110</v>
      </c>
      <c r="E186" s="119" t="s">
        <v>304</v>
      </c>
      <c r="F186" s="120" t="s">
        <v>302</v>
      </c>
      <c r="G186" s="121" t="s">
        <v>305</v>
      </c>
      <c r="H186" s="122">
        <v>1</v>
      </c>
      <c r="I186" s="123"/>
      <c r="J186" s="123">
        <f>ROUND(I186*H186,2)</f>
        <v>0</v>
      </c>
      <c r="K186" s="120" t="s">
        <v>114</v>
      </c>
      <c r="L186" s="28"/>
      <c r="M186" s="124" t="s">
        <v>3</v>
      </c>
      <c r="N186" s="125" t="s">
        <v>40</v>
      </c>
      <c r="O186" s="126">
        <v>0</v>
      </c>
      <c r="P186" s="126">
        <f>O186*H186</f>
        <v>0</v>
      </c>
      <c r="Q186" s="126">
        <v>0</v>
      </c>
      <c r="R186" s="126">
        <f>Q186*H186</f>
        <v>0</v>
      </c>
      <c r="S186" s="126">
        <v>0</v>
      </c>
      <c r="T186" s="127">
        <f>S186*H186</f>
        <v>0</v>
      </c>
      <c r="AR186" s="128" t="s">
        <v>306</v>
      </c>
      <c r="AT186" s="128" t="s">
        <v>110</v>
      </c>
      <c r="AU186" s="128" t="s">
        <v>76</v>
      </c>
      <c r="AY186" s="16" t="s">
        <v>108</v>
      </c>
      <c r="BE186" s="129">
        <f>IF(N186="základní",J186,0)</f>
        <v>0</v>
      </c>
      <c r="BF186" s="129">
        <f>IF(N186="snížená",J186,0)</f>
        <v>0</v>
      </c>
      <c r="BG186" s="129">
        <f>IF(N186="zákl. přenesená",J186,0)</f>
        <v>0</v>
      </c>
      <c r="BH186" s="129">
        <f>IF(N186="sníž. přenesená",J186,0)</f>
        <v>0</v>
      </c>
      <c r="BI186" s="129">
        <f>IF(N186="nulová",J186,0)</f>
        <v>0</v>
      </c>
      <c r="BJ186" s="16" t="s">
        <v>74</v>
      </c>
      <c r="BK186" s="129">
        <f>ROUND(I186*H186,2)</f>
        <v>0</v>
      </c>
      <c r="BL186" s="16" t="s">
        <v>306</v>
      </c>
      <c r="BM186" s="128" t="s">
        <v>307</v>
      </c>
    </row>
    <row r="187" spans="2:47" s="1" customFormat="1" ht="12">
      <c r="B187" s="28"/>
      <c r="D187" s="130" t="s">
        <v>117</v>
      </c>
      <c r="F187" s="131" t="s">
        <v>308</v>
      </c>
      <c r="L187" s="28"/>
      <c r="M187" s="132"/>
      <c r="T187" s="48"/>
      <c r="AT187" s="16" t="s">
        <v>117</v>
      </c>
      <c r="AU187" s="16" t="s">
        <v>76</v>
      </c>
    </row>
    <row r="188" spans="2:63" s="11" customFormat="1" ht="22.8" customHeight="1">
      <c r="B188" s="106"/>
      <c r="D188" s="107" t="s">
        <v>68</v>
      </c>
      <c r="E188" s="115" t="s">
        <v>309</v>
      </c>
      <c r="F188" s="115" t="s">
        <v>310</v>
      </c>
      <c r="J188" s="116">
        <f>BK188</f>
        <v>0</v>
      </c>
      <c r="L188" s="106"/>
      <c r="M188" s="110"/>
      <c r="P188" s="111">
        <f>SUM(P189:P190)</f>
        <v>0</v>
      </c>
      <c r="R188" s="111">
        <f>SUM(R189:R190)</f>
        <v>0</v>
      </c>
      <c r="T188" s="112">
        <f>SUM(T189:T190)</f>
        <v>0</v>
      </c>
      <c r="AR188" s="107" t="s">
        <v>138</v>
      </c>
      <c r="AT188" s="113" t="s">
        <v>68</v>
      </c>
      <c r="AU188" s="113" t="s">
        <v>74</v>
      </c>
      <c r="AY188" s="107" t="s">
        <v>108</v>
      </c>
      <c r="BK188" s="114">
        <f>SUM(BK189:BK190)</f>
        <v>0</v>
      </c>
    </row>
    <row r="189" spans="2:65" s="1" customFormat="1" ht="16.5" customHeight="1">
      <c r="B189" s="117"/>
      <c r="C189" s="118" t="s">
        <v>311</v>
      </c>
      <c r="D189" s="118" t="s">
        <v>110</v>
      </c>
      <c r="E189" s="119" t="s">
        <v>312</v>
      </c>
      <c r="F189" s="120" t="s">
        <v>313</v>
      </c>
      <c r="G189" s="121" t="s">
        <v>305</v>
      </c>
      <c r="H189" s="122">
        <v>1</v>
      </c>
      <c r="I189" s="123"/>
      <c r="J189" s="123">
        <f>ROUND(I189*H189,2)</f>
        <v>0</v>
      </c>
      <c r="K189" s="120" t="s">
        <v>114</v>
      </c>
      <c r="L189" s="28"/>
      <c r="M189" s="124" t="s">
        <v>3</v>
      </c>
      <c r="N189" s="125" t="s">
        <v>40</v>
      </c>
      <c r="O189" s="126">
        <v>0</v>
      </c>
      <c r="P189" s="126">
        <f>O189*H189</f>
        <v>0</v>
      </c>
      <c r="Q189" s="126">
        <v>0</v>
      </c>
      <c r="R189" s="126">
        <f>Q189*H189</f>
        <v>0</v>
      </c>
      <c r="S189" s="126">
        <v>0</v>
      </c>
      <c r="T189" s="127">
        <f>S189*H189</f>
        <v>0</v>
      </c>
      <c r="AR189" s="128" t="s">
        <v>306</v>
      </c>
      <c r="AT189" s="128" t="s">
        <v>110</v>
      </c>
      <c r="AU189" s="128" t="s">
        <v>76</v>
      </c>
      <c r="AY189" s="16" t="s">
        <v>108</v>
      </c>
      <c r="BE189" s="129">
        <f>IF(N189="základní",J189,0)</f>
        <v>0</v>
      </c>
      <c r="BF189" s="129">
        <f>IF(N189="snížená",J189,0)</f>
        <v>0</v>
      </c>
      <c r="BG189" s="129">
        <f>IF(N189="zákl. přenesená",J189,0)</f>
        <v>0</v>
      </c>
      <c r="BH189" s="129">
        <f>IF(N189="sníž. přenesená",J189,0)</f>
        <v>0</v>
      </c>
      <c r="BI189" s="129">
        <f>IF(N189="nulová",J189,0)</f>
        <v>0</v>
      </c>
      <c r="BJ189" s="16" t="s">
        <v>74</v>
      </c>
      <c r="BK189" s="129">
        <f>ROUND(I189*H189,2)</f>
        <v>0</v>
      </c>
      <c r="BL189" s="16" t="s">
        <v>306</v>
      </c>
      <c r="BM189" s="128" t="s">
        <v>314</v>
      </c>
    </row>
    <row r="190" spans="2:47" s="1" customFormat="1" ht="12">
      <c r="B190" s="28"/>
      <c r="D190" s="130" t="s">
        <v>117</v>
      </c>
      <c r="F190" s="131" t="s">
        <v>315</v>
      </c>
      <c r="L190" s="28"/>
      <c r="M190" s="132"/>
      <c r="T190" s="48"/>
      <c r="AT190" s="16" t="s">
        <v>117</v>
      </c>
      <c r="AU190" s="16" t="s">
        <v>76</v>
      </c>
    </row>
    <row r="191" spans="2:63" s="11" customFormat="1" ht="22.8" customHeight="1">
      <c r="B191" s="106"/>
      <c r="D191" s="107" t="s">
        <v>68</v>
      </c>
      <c r="E191" s="115" t="s">
        <v>316</v>
      </c>
      <c r="F191" s="115" t="s">
        <v>317</v>
      </c>
      <c r="J191" s="116">
        <f>BK191</f>
        <v>0</v>
      </c>
      <c r="L191" s="106"/>
      <c r="M191" s="110"/>
      <c r="P191" s="111">
        <f>SUM(P192:P193)</f>
        <v>0</v>
      </c>
      <c r="R191" s="111">
        <f>SUM(R192:R193)</f>
        <v>0</v>
      </c>
      <c r="T191" s="112">
        <f>SUM(T192:T193)</f>
        <v>0</v>
      </c>
      <c r="AR191" s="107" t="s">
        <v>138</v>
      </c>
      <c r="AT191" s="113" t="s">
        <v>68</v>
      </c>
      <c r="AU191" s="113" t="s">
        <v>74</v>
      </c>
      <c r="AY191" s="107" t="s">
        <v>108</v>
      </c>
      <c r="BK191" s="114">
        <f>SUM(BK192:BK193)</f>
        <v>0</v>
      </c>
    </row>
    <row r="192" spans="2:65" s="1" customFormat="1" ht="16.5" customHeight="1">
      <c r="B192" s="117"/>
      <c r="C192" s="118" t="s">
        <v>318</v>
      </c>
      <c r="D192" s="118" t="s">
        <v>110</v>
      </c>
      <c r="E192" s="119" t="s">
        <v>319</v>
      </c>
      <c r="F192" s="120" t="s">
        <v>317</v>
      </c>
      <c r="G192" s="121" t="s">
        <v>305</v>
      </c>
      <c r="H192" s="122">
        <v>1</v>
      </c>
      <c r="I192" s="123"/>
      <c r="J192" s="123">
        <f>ROUND(I192*H192,2)</f>
        <v>0</v>
      </c>
      <c r="K192" s="120" t="s">
        <v>114</v>
      </c>
      <c r="L192" s="28"/>
      <c r="M192" s="124" t="s">
        <v>3</v>
      </c>
      <c r="N192" s="125" t="s">
        <v>40</v>
      </c>
      <c r="O192" s="126">
        <v>0</v>
      </c>
      <c r="P192" s="126">
        <f>O192*H192</f>
        <v>0</v>
      </c>
      <c r="Q192" s="126">
        <v>0</v>
      </c>
      <c r="R192" s="126">
        <f>Q192*H192</f>
        <v>0</v>
      </c>
      <c r="S192" s="126">
        <v>0</v>
      </c>
      <c r="T192" s="127">
        <f>S192*H192</f>
        <v>0</v>
      </c>
      <c r="AR192" s="128" t="s">
        <v>306</v>
      </c>
      <c r="AT192" s="128" t="s">
        <v>110</v>
      </c>
      <c r="AU192" s="128" t="s">
        <v>76</v>
      </c>
      <c r="AY192" s="16" t="s">
        <v>108</v>
      </c>
      <c r="BE192" s="129">
        <f>IF(N192="základní",J192,0)</f>
        <v>0</v>
      </c>
      <c r="BF192" s="129">
        <f>IF(N192="snížená",J192,0)</f>
        <v>0</v>
      </c>
      <c r="BG192" s="129">
        <f>IF(N192="zákl. přenesená",J192,0)</f>
        <v>0</v>
      </c>
      <c r="BH192" s="129">
        <f>IF(N192="sníž. přenesená",J192,0)</f>
        <v>0</v>
      </c>
      <c r="BI192" s="129">
        <f>IF(N192="nulová",J192,0)</f>
        <v>0</v>
      </c>
      <c r="BJ192" s="16" t="s">
        <v>74</v>
      </c>
      <c r="BK192" s="129">
        <f>ROUND(I192*H192,2)</f>
        <v>0</v>
      </c>
      <c r="BL192" s="16" t="s">
        <v>306</v>
      </c>
      <c r="BM192" s="128" t="s">
        <v>320</v>
      </c>
    </row>
    <row r="193" spans="2:47" s="1" customFormat="1" ht="12">
      <c r="B193" s="28"/>
      <c r="D193" s="130" t="s">
        <v>117</v>
      </c>
      <c r="F193" s="131" t="s">
        <v>321</v>
      </c>
      <c r="L193" s="28"/>
      <c r="M193" s="132"/>
      <c r="T193" s="48"/>
      <c r="AT193" s="16" t="s">
        <v>117</v>
      </c>
      <c r="AU193" s="16" t="s">
        <v>76</v>
      </c>
    </row>
    <row r="194" spans="2:63" s="11" customFormat="1" ht="22.8" customHeight="1">
      <c r="B194" s="106"/>
      <c r="D194" s="107" t="s">
        <v>68</v>
      </c>
      <c r="E194" s="115" t="s">
        <v>322</v>
      </c>
      <c r="F194" s="115" t="s">
        <v>323</v>
      </c>
      <c r="J194" s="116">
        <f>BK194</f>
        <v>0</v>
      </c>
      <c r="L194" s="106"/>
      <c r="M194" s="110"/>
      <c r="P194" s="111">
        <f>SUM(P195:P196)</f>
        <v>0</v>
      </c>
      <c r="R194" s="111">
        <f>SUM(R195:R196)</f>
        <v>0</v>
      </c>
      <c r="T194" s="112">
        <f>SUM(T195:T196)</f>
        <v>0</v>
      </c>
      <c r="AR194" s="107" t="s">
        <v>138</v>
      </c>
      <c r="AT194" s="113" t="s">
        <v>68</v>
      </c>
      <c r="AU194" s="113" t="s">
        <v>74</v>
      </c>
      <c r="AY194" s="107" t="s">
        <v>108</v>
      </c>
      <c r="BK194" s="114">
        <f>SUM(BK195:BK196)</f>
        <v>0</v>
      </c>
    </row>
    <row r="195" spans="2:65" s="1" customFormat="1" ht="16.5" customHeight="1">
      <c r="B195" s="117"/>
      <c r="C195" s="118" t="s">
        <v>324</v>
      </c>
      <c r="D195" s="118" t="s">
        <v>110</v>
      </c>
      <c r="E195" s="119" t="s">
        <v>325</v>
      </c>
      <c r="F195" s="120" t="s">
        <v>323</v>
      </c>
      <c r="G195" s="121" t="s">
        <v>305</v>
      </c>
      <c r="H195" s="122">
        <v>1</v>
      </c>
      <c r="I195" s="123"/>
      <c r="J195" s="123">
        <f>ROUND(I195*H195,2)</f>
        <v>0</v>
      </c>
      <c r="K195" s="120" t="s">
        <v>114</v>
      </c>
      <c r="L195" s="28"/>
      <c r="M195" s="124" t="s">
        <v>3</v>
      </c>
      <c r="N195" s="125" t="s">
        <v>40</v>
      </c>
      <c r="O195" s="126">
        <v>0</v>
      </c>
      <c r="P195" s="126">
        <f>O195*H195</f>
        <v>0</v>
      </c>
      <c r="Q195" s="126">
        <v>0</v>
      </c>
      <c r="R195" s="126">
        <f>Q195*H195</f>
        <v>0</v>
      </c>
      <c r="S195" s="126">
        <v>0</v>
      </c>
      <c r="T195" s="127">
        <f>S195*H195</f>
        <v>0</v>
      </c>
      <c r="AR195" s="128" t="s">
        <v>306</v>
      </c>
      <c r="AT195" s="128" t="s">
        <v>110</v>
      </c>
      <c r="AU195" s="128" t="s">
        <v>76</v>
      </c>
      <c r="AY195" s="16" t="s">
        <v>108</v>
      </c>
      <c r="BE195" s="129">
        <f>IF(N195="základní",J195,0)</f>
        <v>0</v>
      </c>
      <c r="BF195" s="129">
        <f>IF(N195="snížená",J195,0)</f>
        <v>0</v>
      </c>
      <c r="BG195" s="129">
        <f>IF(N195="zákl. přenesená",J195,0)</f>
        <v>0</v>
      </c>
      <c r="BH195" s="129">
        <f>IF(N195="sníž. přenesená",J195,0)</f>
        <v>0</v>
      </c>
      <c r="BI195" s="129">
        <f>IF(N195="nulová",J195,0)</f>
        <v>0</v>
      </c>
      <c r="BJ195" s="16" t="s">
        <v>74</v>
      </c>
      <c r="BK195" s="129">
        <f>ROUND(I195*H195,2)</f>
        <v>0</v>
      </c>
      <c r="BL195" s="16" t="s">
        <v>306</v>
      </c>
      <c r="BM195" s="128" t="s">
        <v>326</v>
      </c>
    </row>
    <row r="196" spans="2:47" s="1" customFormat="1" ht="12">
      <c r="B196" s="28"/>
      <c r="D196" s="130" t="s">
        <v>117</v>
      </c>
      <c r="F196" s="131" t="s">
        <v>327</v>
      </c>
      <c r="L196" s="28"/>
      <c r="M196" s="160"/>
      <c r="N196" s="161"/>
      <c r="O196" s="161"/>
      <c r="P196" s="161"/>
      <c r="Q196" s="161"/>
      <c r="R196" s="161"/>
      <c r="S196" s="161"/>
      <c r="T196" s="162"/>
      <c r="AT196" s="16" t="s">
        <v>117</v>
      </c>
      <c r="AU196" s="16" t="s">
        <v>76</v>
      </c>
    </row>
    <row r="197" spans="2:12" s="1" customFormat="1" ht="6.9" customHeight="1"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28"/>
    </row>
  </sheetData>
  <autoFilter ref="C83:K196"/>
  <mergeCells count="8">
    <mergeCell ref="E76:H76"/>
    <mergeCell ref="F175:F177"/>
    <mergeCell ref="F180:F182"/>
    <mergeCell ref="L2:V2"/>
    <mergeCell ref="E7:H7"/>
    <mergeCell ref="E16:H16"/>
    <mergeCell ref="E25:H25"/>
    <mergeCell ref="E46:H46"/>
  </mergeCells>
  <hyperlinks>
    <hyperlink ref="F88" r:id="rId1" display="https://podminky.urs.cz/item/CS_URS_2022_01/121112003"/>
    <hyperlink ref="F90" r:id="rId2" display="https://podminky.urs.cz/item/CS_URS_2022_01/122211101"/>
    <hyperlink ref="F93" r:id="rId3" display="https://podminky.urs.cz/item/CS_URS_2022_01/132212131"/>
    <hyperlink ref="F97" r:id="rId4" display="https://podminky.urs.cz/item/CS_URS_2022_01/132212331"/>
    <hyperlink ref="F100" r:id="rId5" display="https://podminky.urs.cz/item/CS_URS_2022_01/162751117"/>
    <hyperlink ref="F103" r:id="rId6" display="https://podminky.urs.cz/item/CS_URS_2022_01/171201231"/>
    <hyperlink ref="F106" r:id="rId7" display="https://podminky.urs.cz/item/CS_URS_2022_01/171251201"/>
    <hyperlink ref="F108" r:id="rId8" display="https://podminky.urs.cz/item/CS_URS_2022_01/174111101"/>
    <hyperlink ref="F113" r:id="rId9" display="https://podminky.urs.cz/item/CS_URS_2022_01/183211312"/>
    <hyperlink ref="F126" r:id="rId10" display="https://podminky.urs.cz/item/CS_URS_2022_01/183211313"/>
    <hyperlink ref="F129" r:id="rId11" display="https://podminky.urs.cz/item/CS_URS_2022_01/184911151"/>
    <hyperlink ref="F134" r:id="rId12" display="https://podminky.urs.cz/item/CS_URS_2022_01/271532212"/>
    <hyperlink ref="F141" r:id="rId13" display="https://podminky.urs.cz/item/CS_URS_2022_01/274313811"/>
    <hyperlink ref="F148" r:id="rId14" display="https://podminky.urs.cz/item/CS_URS_2022_01/274351121"/>
    <hyperlink ref="F153" r:id="rId15" display="https://podminky.urs.cz/item/CS_URS_2022_01/274351122"/>
    <hyperlink ref="F155" r:id="rId16" display="https://podminky.urs.cz/item/CS_URS_2022_01/274353101"/>
    <hyperlink ref="F159" r:id="rId17" display="https://podminky.urs.cz/item/CS_URS_2022_01/564861011"/>
    <hyperlink ref="F187" r:id="rId18" display="https://podminky.urs.cz/item/CS_URS_2022_01/030001000"/>
    <hyperlink ref="F190" r:id="rId19" display="https://podminky.urs.cz/item/CS_URS_2022_01/045002000"/>
    <hyperlink ref="F193" r:id="rId20" display="https://podminky.urs.cz/item/CS_URS_2022_01/060001000"/>
    <hyperlink ref="F196" r:id="rId21" display="https://podminky.urs.cz/item/CS_URS_2022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Anna Salingerová</cp:lastModifiedBy>
  <dcterms:created xsi:type="dcterms:W3CDTF">2022-04-29T09:23:24Z</dcterms:created>
  <dcterms:modified xsi:type="dcterms:W3CDTF">2022-09-12T13:31:27Z</dcterms:modified>
  <cp:category/>
  <cp:version/>
  <cp:contentType/>
  <cp:contentStatus/>
</cp:coreProperties>
</file>