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/>
  <bookViews>
    <workbookView xWindow="9348" yWindow="108" windowWidth="13272" windowHeight="12504" activeTab="1"/>
  </bookViews>
  <sheets>
    <sheet name="Rekapitulace stavby" sheetId="1" r:id="rId1"/>
    <sheet name="294-2022 - Úprava vjezdu ..." sheetId="2" r:id="rId2"/>
  </sheets>
  <definedNames>
    <definedName name="_xlnm._FilterDatabase" localSheetId="1" hidden="1">'294-2022 - Úprava vjezdu ...'!$C$135:$K$420</definedName>
    <definedName name="_xlnm.Print_Area" localSheetId="1">'294-2022 - Úprava vjezdu ...'!$C$4:$J$76,'294-2022 - Úprava vjezdu ...'!$C$82:$J$119,'294-2022 - Úprava vjezdu ...'!$C$125:$K$420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'294-2022 - Úprava vjezdu ...'!$135:$135</definedName>
  </definedNames>
  <calcPr calcId="191029"/>
</workbook>
</file>

<file path=xl/sharedStrings.xml><?xml version="1.0" encoding="utf-8"?>
<sst xmlns="http://schemas.openxmlformats.org/spreadsheetml/2006/main" count="3356" uniqueCount="677">
  <si>
    <t>Export Komplet</t>
  </si>
  <si>
    <t/>
  </si>
  <si>
    <t>2.0</t>
  </si>
  <si>
    <t>False</t>
  </si>
  <si>
    <t>{fa9c3907-bc1c-40b3-805b-1c370e8ebb40}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</si>
  <si>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</si>
  <si>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</si>
  <si>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</si>
  <si>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</si>
  <si>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</si>
  <si>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</si>
  <si>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</si>
  <si>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</si>
  <si>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</si>
  <si>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294/2022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</si>
  <si>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</si>
  <si>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</si>
  <si>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Úprava vjezdu zásobování objektu č.p. 83, úprava rampy včetně zastřešení</t>
  </si>
  <si>
    <t>KSO:</t>
  </si>
  <si>
    <t>CC-CZ:</t>
  </si>
  <si>
    <t>Místo:</t>
  </si>
  <si>
    <t>Nám. 14. října 83/15</t>
  </si>
  <si>
    <t>Datum:</t>
  </si>
  <si>
    <t>Zadavatel:</t>
  </si>
  <si>
    <t>IČ:</t>
  </si>
  <si>
    <t>Městská část Praha 5, 14. října 1381/4, 150 22 Pra</t>
  </si>
  <si>
    <t>DIČ:</t>
  </si>
  <si>
    <t>Uchazeč:</t>
  </si>
  <si>
    <t>Vyplň údaj</t>
  </si>
  <si>
    <t>Projektant:</t>
  </si>
  <si>
    <t>BIANCO Architects s.r.o.</t>
  </si>
  <si>
    <t>True</t>
  </si>
  <si>
    <t>Zpracovatel:</t>
  </si>
  <si>
    <t>01890000</t>
  </si>
  <si>
    <t>Jan Petr</t>
  </si>
  <si>
    <t>CZ8604200451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</si>
  <si>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</si>
  <si>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</si>
  <si>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</si>
  <si>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</si>
  <si>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</si>
  <si>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</si>
  <si>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</si>
  <si>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</si>
  <si>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</si>
  <si>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</si>
  <si>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</si>
  <si>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</si>
  <si>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</si>
  <si>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</si>
  <si>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</si>
  <si>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</si>
  <si>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</si>
  <si>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</si>
  <si>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</si>
  <si>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</si>
  <si>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</si>
  <si>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</si>
  <si>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</si>
  <si>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</si>
  <si>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</si>
  <si>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</si>
  <si>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</si>
  <si>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</si>
  <si>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</si>
  <si>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</si>
  <si>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</si>
  <si>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</si>
  <si>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</si>
  <si>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</si>
  <si>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</si>
  <si>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</si>
  <si>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</si>
  <si>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</si>
  <si>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</si>
  <si>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</si>
  <si>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</si>
  <si>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</si>
  <si>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</si>
  <si>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</si>
  <si>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</si>
  <si>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</si>
  <si>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</si>
  <si>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</si>
  <si>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</si>
  <si>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</si>
  <si>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</si>
  <si>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</si>
  <si>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</si>
  <si>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</si>
  <si>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</si>
  <si>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</si>
  <si>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</si>
  <si>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</si>
  <si>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</si>
  <si>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</si>
  <si>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</si>
  <si>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</si>
  <si>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</si>
  <si>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</si>
  <si>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</si>
  <si>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</si>
  <si>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</si>
  <si>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</si>
  <si>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</si>
  <si>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</si>
  <si>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767 - Konstrukce zámečnické</t>
  </si>
  <si>
    <t xml:space="preserve">    783 - Dokončovací práce - nátěry</t>
  </si>
  <si>
    <t>M - Práce a dodávky M</t>
  </si>
  <si>
    <t xml:space="preserve">    46-M - Zemní práce při extr.mont.pracích</t>
  </si>
  <si>
    <t>HZS - Hodinové zúčtovací sazby</t>
  </si>
  <si>
    <t>VRN - Vedlejší rozpočtové náklady</t>
  </si>
  <si>
    <t xml:space="preserve">    VRN3 - Zařízení staveniště</t>
  </si>
  <si>
    <t xml:space="preserve">    VRN6 - Územní vlivy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</si>
  <si>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</si>
  <si>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</si>
  <si>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</si>
  <si>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</si>
  <si>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</si>
  <si>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</si>
  <si>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</si>
  <si>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</si>
  <si>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</si>
  <si>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</si>
  <si>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</si>
  <si>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</si>
  <si>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</si>
  <si>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</si>
  <si>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</si>
  <si>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</si>
  <si>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</si>
  <si>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</si>
  <si>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</si>
  <si>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113105111.R01</t>
  </si>
  <si>
    <t>Rozebrání dlažeb z vápencové mozaiky</t>
  </si>
  <si>
    <t>m2</t>
  </si>
  <si>
    <t>4</t>
  </si>
  <si>
    <t>1597367059</t>
  </si>
  <si>
    <t>VV</t>
  </si>
  <si>
    <t>původní sjezd n pozemek</t>
  </si>
  <si>
    <t>3,8*3,4</t>
  </si>
  <si>
    <t>Součet</t>
  </si>
  <si>
    <t>113107112</t>
  </si>
  <si>
    <t>Odstranění podkladu z kameniva těženého tl přes 100 do 200 mm ručně</t>
  </si>
  <si>
    <t>CS ÚRS 2023 01</t>
  </si>
  <si>
    <t>653230153</t>
  </si>
  <si>
    <t>3</t>
  </si>
  <si>
    <t>122251101</t>
  </si>
  <si>
    <t>Odkopávky a prokopávky nezapažené v hornině třídy těžitelnosti I skupiny 3 objem do 20 m3 strojně</t>
  </si>
  <si>
    <t>m3</t>
  </si>
  <si>
    <t>2833802</t>
  </si>
  <si>
    <t>pro novou konstrukci sjezdu</t>
  </si>
  <si>
    <t>0,37*4,2*3,4</t>
  </si>
  <si>
    <t>129001101</t>
  </si>
  <si>
    <t>Příplatek za ztížení odkopávky nebo prokopávky v blízkosti inženýrských sítí</t>
  </si>
  <si>
    <t>474954815</t>
  </si>
  <si>
    <t>5</t>
  </si>
  <si>
    <t>132212131</t>
  </si>
  <si>
    <t>Hloubení nezapažených rýh šířky do 800 mm v soudržných horninách třídy těžitelnosti I skupiny 3 ručně</t>
  </si>
  <si>
    <t>-280840509</t>
  </si>
  <si>
    <t>(4,9+1)*0,3*1,75</t>
  </si>
  <si>
    <t>(4,2+7,5)*0,4*1,75</t>
  </si>
  <si>
    <t>6</t>
  </si>
  <si>
    <t>162751117</t>
  </si>
  <si>
    <t>Vodorovné přemístění přes 9 000 do 10000 m výkopku/sypaniny z horniny třídy těžitelnosti I skupiny 1 až 3</t>
  </si>
  <si>
    <t>544544710</t>
  </si>
  <si>
    <t>11,288+5,284</t>
  </si>
  <si>
    <t>7</t>
  </si>
  <si>
    <t>162751119</t>
  </si>
  <si>
    <t>Příplatek k vodorovnému přemístění výkopku/sypaniny z horniny třídy těžitelnosti I skupiny 1 až 3 ZKD 1000 m přes 10000 m</t>
  </si>
  <si>
    <t>1618430984</t>
  </si>
  <si>
    <t>16,572*5 'Přepočtené koeficientem množství</t>
  </si>
  <si>
    <t>8</t>
  </si>
  <si>
    <t>166111101</t>
  </si>
  <si>
    <t>Přehození neulehlého výkopku z horniny třídy těžitelnosti I skupiny 1 až 3 ručně</t>
  </si>
  <si>
    <t>1109839781</t>
  </si>
  <si>
    <t>9</t>
  </si>
  <si>
    <t>167111101</t>
  </si>
  <si>
    <t>Nakládání výkopku z hornin třídy těžitelnosti I skupiny 1 až 3 ručně</t>
  </si>
  <si>
    <t>124715315</t>
  </si>
  <si>
    <t>10</t>
  </si>
  <si>
    <t>171201221</t>
  </si>
  <si>
    <t>Poplatek za uložení na skládce (skládkovné) zeminy a kamení kód odpadu 17 05 04</t>
  </si>
  <si>
    <t>t</t>
  </si>
  <si>
    <t>-677988459</t>
  </si>
  <si>
    <t>5,284*1,6 'Přepočtené koeficientem množství</t>
  </si>
  <si>
    <t>11</t>
  </si>
  <si>
    <t>171251201</t>
  </si>
  <si>
    <t>Uložení sypaniny na skládky nebo meziskládky</t>
  </si>
  <si>
    <t>-799716560</t>
  </si>
  <si>
    <t>12</t>
  </si>
  <si>
    <t>181912112</t>
  </si>
  <si>
    <t>Úprava pláně v hornině třídy těžitelnosti I skupiny 3 se zhutněním ručně</t>
  </si>
  <si>
    <t>-2084593296</t>
  </si>
  <si>
    <t>4,2*3,4</t>
  </si>
  <si>
    <t>Zakládání</t>
  </si>
  <si>
    <t>13</t>
  </si>
  <si>
    <t>273321411</t>
  </si>
  <si>
    <t>Základové desky ze ŽB bez zvýšených nároků na prostředí tř. C 20/25</t>
  </si>
  <si>
    <t>-2132682046</t>
  </si>
  <si>
    <t>5,3*1,5*0,2</t>
  </si>
  <si>
    <t>14</t>
  </si>
  <si>
    <t>273351121</t>
  </si>
  <si>
    <t>Zřízení bednění základových desek</t>
  </si>
  <si>
    <t>751609563</t>
  </si>
  <si>
    <t>(5,3+1,5+5,3+1,5)*0,3</t>
  </si>
  <si>
    <t>273351122</t>
  </si>
  <si>
    <t>Odstranění bednění základových desek</t>
  </si>
  <si>
    <t>-627229533</t>
  </si>
  <si>
    <t>16</t>
  </si>
  <si>
    <t>273362021</t>
  </si>
  <si>
    <t>Výztuž základových desek svařovanými sítěmi Kari</t>
  </si>
  <si>
    <t>-209328851</t>
  </si>
  <si>
    <t>5,3*1,5*0,0054*1,15</t>
  </si>
  <si>
    <t>0,049*2 'Přepočtené koeficientem množství</t>
  </si>
  <si>
    <t>17</t>
  </si>
  <si>
    <t>279113144</t>
  </si>
  <si>
    <t>Základová zeď tl přes 250 do 300 mm z tvárnic ztraceného bednění včetně výplně z betonu tř. C 20/25</t>
  </si>
  <si>
    <t>1304499827</t>
  </si>
  <si>
    <t>(4,9+1)*1,75</t>
  </si>
  <si>
    <t>18</t>
  </si>
  <si>
    <t>279113145</t>
  </si>
  <si>
    <t>Základová zeď tl přes 300 do 400 mm z tvárnic ztraceného bednění včetně výplně z betonu tř. C 20/25</t>
  </si>
  <si>
    <t>-1496351380</t>
  </si>
  <si>
    <t>4,1*0,75</t>
  </si>
  <si>
    <t>(4,2+7,5)*1,75</t>
  </si>
  <si>
    <t>19</t>
  </si>
  <si>
    <t>279361821</t>
  </si>
  <si>
    <t>Výztuž základových zdí nosných betonářskou ocelí 10 505</t>
  </si>
  <si>
    <t>156441121</t>
  </si>
  <si>
    <t>23,55*0,4*0,1</t>
  </si>
  <si>
    <t>10,325*0,3*0,1</t>
  </si>
  <si>
    <t>Svislé a kompletní konstrukce</t>
  </si>
  <si>
    <t>20</t>
  </si>
  <si>
    <t>348101110</t>
  </si>
  <si>
    <t>Osazení vrat nebo vrátek k oplocení na sloupky zděné nebo betonové pl do 2 m2</t>
  </si>
  <si>
    <t>kus</t>
  </si>
  <si>
    <t>-1494658765</t>
  </si>
  <si>
    <t>348101210</t>
  </si>
  <si>
    <t>Osazení vrat nebo vrátek k oplocení na ocelové sloupky pl do 2 m2</t>
  </si>
  <si>
    <t>1976256187</t>
  </si>
  <si>
    <t>22</t>
  </si>
  <si>
    <t>M</t>
  </si>
  <si>
    <t>55342320.R01</t>
  </si>
  <si>
    <t>branka v oplocení - specifikace dle PD</t>
  </si>
  <si>
    <t>-649542382</t>
  </si>
  <si>
    <t>23</t>
  </si>
  <si>
    <t>348172115</t>
  </si>
  <si>
    <t>Montáž vjezdových bran samonosných jednokřídlových pl přes 6 m2 do 9 m2</t>
  </si>
  <si>
    <t>-1256285009</t>
  </si>
  <si>
    <t>24</t>
  </si>
  <si>
    <t>RMAT0001</t>
  </si>
  <si>
    <t>brána vjezdová 3700*1900 mm - kompletní provedení zcela dle PD</t>
  </si>
  <si>
    <t>1490387033</t>
  </si>
  <si>
    <t>P</t>
  </si>
  <si>
    <t>Poznámka k položce:
vč. povrchové úpravy zinkováním</t>
  </si>
  <si>
    <t>25</t>
  </si>
  <si>
    <t>348R001</t>
  </si>
  <si>
    <t>Dodávka a montáž konstrukce oplocení - specifikace a provedení zcela dle PD</t>
  </si>
  <si>
    <t>m</t>
  </si>
  <si>
    <t>-753218232</t>
  </si>
  <si>
    <t>Vodorovné konstrukce</t>
  </si>
  <si>
    <t>26</t>
  </si>
  <si>
    <t>430321414</t>
  </si>
  <si>
    <t>Schodišťová konstrukce a rampa ze ŽB tř. C 25/30</t>
  </si>
  <si>
    <t>-1100129408</t>
  </si>
  <si>
    <t>(1*0,25*0,3)*5</t>
  </si>
  <si>
    <t>1*1,5*0,3</t>
  </si>
  <si>
    <t>27</t>
  </si>
  <si>
    <t>430361821</t>
  </si>
  <si>
    <t>Výztuž schodišťové konstrukce a rampy betonářskou ocelí 10 505</t>
  </si>
  <si>
    <t>-2127508998</t>
  </si>
  <si>
    <t>0,825*0,2</t>
  </si>
  <si>
    <t>28</t>
  </si>
  <si>
    <t>433351131</t>
  </si>
  <si>
    <t>Zřízení bednění schodnic přímočarých schodišť v do 4 m</t>
  </si>
  <si>
    <t>-26429809</t>
  </si>
  <si>
    <t>1*0,25*5</t>
  </si>
  <si>
    <t>1*1,5</t>
  </si>
  <si>
    <t>29</t>
  </si>
  <si>
    <t>433351132</t>
  </si>
  <si>
    <t>Odstranění bednění schodnic přímočarých schodišť v do 4 m</t>
  </si>
  <si>
    <t>1768153282</t>
  </si>
  <si>
    <t>30</t>
  </si>
  <si>
    <t>451577777</t>
  </si>
  <si>
    <t>Podklad nebo lože pod dlažbu vodorovný nebo do sklonu 1:5 z kameniva těženého tl přes 30 do 100 mm</t>
  </si>
  <si>
    <t>161626642</t>
  </si>
  <si>
    <t>2,5*3,8</t>
  </si>
  <si>
    <t>4,2*0,5</t>
  </si>
  <si>
    <t>Komunikace pozemní</t>
  </si>
  <si>
    <t>31</t>
  </si>
  <si>
    <t>550R001</t>
  </si>
  <si>
    <t>Dodávka a montáž pásu z výstražné dlažby (výstražný pás) - specifikace a provedení dle PD</t>
  </si>
  <si>
    <t>1950101734</t>
  </si>
  <si>
    <t>32</t>
  </si>
  <si>
    <t>550R002</t>
  </si>
  <si>
    <t>Dodávka a montáž rovinného pásu - specifikace a provedení dle PD</t>
  </si>
  <si>
    <t>1936511874</t>
  </si>
  <si>
    <t>4,2+0,5+0,5</t>
  </si>
  <si>
    <t>33</t>
  </si>
  <si>
    <t>564770101.R01</t>
  </si>
  <si>
    <t>Podklad z kameniva - nosná vrstva z kameniva tl. 250 mm, specifikace dle PD</t>
  </si>
  <si>
    <t>-280457271</t>
  </si>
  <si>
    <t>34</t>
  </si>
  <si>
    <t>591211111</t>
  </si>
  <si>
    <t>Kladení dlažby z kostek drobných z kamene do lože z kameniva těženého tl 50 mm</t>
  </si>
  <si>
    <t>1073944141</t>
  </si>
  <si>
    <t>35</t>
  </si>
  <si>
    <t>58381007</t>
  </si>
  <si>
    <t>kostka štípaná dlažební žula drobná 8/10</t>
  </si>
  <si>
    <t>1769829058</t>
  </si>
  <si>
    <t>9,5*1,02 'Přepočtené koeficientem množství</t>
  </si>
  <si>
    <t>Úpravy povrchů, podlahy a osazování výplní</t>
  </si>
  <si>
    <t>36</t>
  </si>
  <si>
    <t>632481212</t>
  </si>
  <si>
    <t>Separační vrstva z asfaltovaného pásu</t>
  </si>
  <si>
    <t>1553161990</t>
  </si>
  <si>
    <t>Ocelové konstrukce ve styku se zdivem nebo ŽB věnci doporučujeme podložit asfaltovou lepenkou</t>
  </si>
  <si>
    <t>Ostatní konstrukce a práce, bourání</t>
  </si>
  <si>
    <t>37</t>
  </si>
  <si>
    <t>900R001</t>
  </si>
  <si>
    <t>Dodávka a montáž nové sklopné plošiny - specifikace a provedení zcela dle PD</t>
  </si>
  <si>
    <t>-2093041782</t>
  </si>
  <si>
    <t>38</t>
  </si>
  <si>
    <t>916131113</t>
  </si>
  <si>
    <t>Osazení silničního obrubníku betonového ležatého s boční opěrou do lože z betonu prostého</t>
  </si>
  <si>
    <t>1651830589</t>
  </si>
  <si>
    <t>Poznámka k položce:
vč. lože z betonu</t>
  </si>
  <si>
    <t>sklopený obrubník</t>
  </si>
  <si>
    <t>4,2+3,2</t>
  </si>
  <si>
    <t>39</t>
  </si>
  <si>
    <t>59217028.R01</t>
  </si>
  <si>
    <t>obrubník betonový silniční sklopený</t>
  </si>
  <si>
    <t>-1664412520</t>
  </si>
  <si>
    <t>7,4*1,02 'Přepočtené koeficientem množství</t>
  </si>
  <si>
    <t>40</t>
  </si>
  <si>
    <t>949101111</t>
  </si>
  <si>
    <t>Lešení pomocné pro objekty pozemních staveb s lešeňovou podlahou v do 1,9 m zatížení do 150 kg/m2</t>
  </si>
  <si>
    <t>1288668880</t>
  </si>
  <si>
    <t>41</t>
  </si>
  <si>
    <t>949111111</t>
  </si>
  <si>
    <t>Montáž lešení lehkého kozového trubkového v do 1,2 m</t>
  </si>
  <si>
    <t>sada</t>
  </si>
  <si>
    <t>1060960523</t>
  </si>
  <si>
    <t>42</t>
  </si>
  <si>
    <t>949111112</t>
  </si>
  <si>
    <t>Montáž lešení lehkého kozového trubkového v přes 1,2 do 1,9 m</t>
  </si>
  <si>
    <t>-1816708392</t>
  </si>
  <si>
    <t>43</t>
  </si>
  <si>
    <t>962032241</t>
  </si>
  <si>
    <t>Bourání zdiva z cihel pálených nebo vápenopískových na MC přes 1 m3</t>
  </si>
  <si>
    <t>451965410</t>
  </si>
  <si>
    <t>odbourání zdi tl. 450 mm mezi pozemkem a chodníkem na 2400 mm od obvodové zdi</t>
  </si>
  <si>
    <t>3,05*0,45*0,95</t>
  </si>
  <si>
    <t>44</t>
  </si>
  <si>
    <t>963053935.R01</t>
  </si>
  <si>
    <t>Bourání ŽB ramp</t>
  </si>
  <si>
    <t>1106729899</t>
  </si>
  <si>
    <t>odbourání rampy rovnoběžně s obvodovou zdí objektu na šířku 2400 mm</t>
  </si>
  <si>
    <t>odbourání zásobovací rampy na hranici pozemku (včetně přístupového schodiště)</t>
  </si>
  <si>
    <t>odbourání zásobovací rampy od spoje obou ramp kolmo na obvodovou zeď objektu,</t>
  </si>
  <si>
    <t>včetně odbourání na stejnou výšku ramp</t>
  </si>
  <si>
    <t>61,86</t>
  </si>
  <si>
    <t>vybourání š. 1000 mm v rampě u zdi pro vytvoření nového přístupového schodiště</t>
  </si>
  <si>
    <t>1*1</t>
  </si>
  <si>
    <t>45</t>
  </si>
  <si>
    <t>963054949</t>
  </si>
  <si>
    <t>Bourání ŽB schodnic jakékoli délky</t>
  </si>
  <si>
    <t>-711066384</t>
  </si>
  <si>
    <t>1,096*5</t>
  </si>
  <si>
    <t>46</t>
  </si>
  <si>
    <t>966073111.R01</t>
  </si>
  <si>
    <t>Demontáž stávající nosné konstrukce (ocelový krov) zastřešení rampy i zásobovací rampy - specifikace a provedení zcela dle PD</t>
  </si>
  <si>
    <t>-910616866</t>
  </si>
  <si>
    <t>13,8*2,73</t>
  </si>
  <si>
    <t>5,4*3,36</t>
  </si>
  <si>
    <t>47</t>
  </si>
  <si>
    <t>966073121</t>
  </si>
  <si>
    <t>Demontáž krytiny ocelových střech z tvarovaných ocelových plechů šroubovaných budov v do 6 m</t>
  </si>
  <si>
    <t>620891602</t>
  </si>
  <si>
    <t>48</t>
  </si>
  <si>
    <t>973031826.R01</t>
  </si>
  <si>
    <t>Vysekání kapes ve zdivu cihelném na MV nebo MVC zdí tl do 600 mm</t>
  </si>
  <si>
    <t>-1404273988</t>
  </si>
  <si>
    <t>pro pouzdro brány</t>
  </si>
  <si>
    <t>997</t>
  </si>
  <si>
    <t>Přesun sutě</t>
  </si>
  <si>
    <t>49</t>
  </si>
  <si>
    <t>997013151</t>
  </si>
  <si>
    <t>Vnitrostaveništní doprava suti a vybouraných hmot pro budovy v do 6 m s omezením mechanizace</t>
  </si>
  <si>
    <t>-1578147306</t>
  </si>
  <si>
    <t>50</t>
  </si>
  <si>
    <t>997013509</t>
  </si>
  <si>
    <t>Příplatek k odvozu suti a vybouraných hmot na skládku ZKD 1 km přes 1 km</t>
  </si>
  <si>
    <t>1563173221</t>
  </si>
  <si>
    <t>72,422*30 'Přepočtené koeficientem množství</t>
  </si>
  <si>
    <t>51</t>
  </si>
  <si>
    <t>997013511</t>
  </si>
  <si>
    <t>Odvoz suti a vybouraných hmot z meziskládky na skládku do 1 km s naložením a se složením</t>
  </si>
  <si>
    <t>-444741542</t>
  </si>
  <si>
    <t>52</t>
  </si>
  <si>
    <t>997013631</t>
  </si>
  <si>
    <t>Poplatek za uložení na skládce (skládkovné) stavebního odpadu směsného kód odpadu 17 09 04</t>
  </si>
  <si>
    <t>-145854491</t>
  </si>
  <si>
    <t>998</t>
  </si>
  <si>
    <t>Přesun hmot</t>
  </si>
  <si>
    <t>53</t>
  </si>
  <si>
    <t>998017001</t>
  </si>
  <si>
    <t>Přesun hmot s omezením mechanizace pro budovy v do 6 m</t>
  </si>
  <si>
    <t>24769461</t>
  </si>
  <si>
    <t>PSV</t>
  </si>
  <si>
    <t>Práce a dodávky PSV</t>
  </si>
  <si>
    <t>741</t>
  </si>
  <si>
    <t>Elektroinstalace - silnoproud</t>
  </si>
  <si>
    <t>54</t>
  </si>
  <si>
    <t>741110001</t>
  </si>
  <si>
    <t>Montáž trubka plastová tuhá D přes 16 do 23 mm uložená pevně</t>
  </si>
  <si>
    <t>-1450788539</t>
  </si>
  <si>
    <t>55</t>
  </si>
  <si>
    <t>34571092.R01</t>
  </si>
  <si>
    <t>chránička elektroinstalační tuhá z PVC</t>
  </si>
  <si>
    <t>-1044378981</t>
  </si>
  <si>
    <t>25*1,05 'Přepočtené koeficientem množství</t>
  </si>
  <si>
    <t>56</t>
  </si>
  <si>
    <t>741120401</t>
  </si>
  <si>
    <t>Montáž vodič Cu izolovaný drátovací plný a laněný žíla 0,35-6 mm2 v rozváděči (např. CY)</t>
  </si>
  <si>
    <t>-1068007862</t>
  </si>
  <si>
    <t>57</t>
  </si>
  <si>
    <t>741122122</t>
  </si>
  <si>
    <t>Montáž kabel Cu plný kulatý žíla 3x1,5 až 6 mm2 zatažený v trubkách (např. CYKY)</t>
  </si>
  <si>
    <t>-1807566470</t>
  </si>
  <si>
    <t>58</t>
  </si>
  <si>
    <t>34111030</t>
  </si>
  <si>
    <t>kabel instalační jádro Cu plné izolace PVC plášť PVC 450/750V (CYKY) 3x1,5mm2</t>
  </si>
  <si>
    <t>1304219426</t>
  </si>
  <si>
    <t>26*1,15 'Přepočtené koeficientem množství</t>
  </si>
  <si>
    <t>59</t>
  </si>
  <si>
    <t>741122142</t>
  </si>
  <si>
    <t>Montáž kabel Cu plný kulatý žíla 5x1,5 až 2,5 mm2 zatažený v trubkách (např. CYKY)</t>
  </si>
  <si>
    <t>601444305</t>
  </si>
  <si>
    <t>60</t>
  </si>
  <si>
    <t>34111094</t>
  </si>
  <si>
    <t>kabel instalační jádro Cu plné izolace PVC plášť PVC 450/750V (CYKY) 5x2,5mm2</t>
  </si>
  <si>
    <t>22705740</t>
  </si>
  <si>
    <t>25*1,15 'Přepočtené koeficientem množství</t>
  </si>
  <si>
    <t>61</t>
  </si>
  <si>
    <t>741320105</t>
  </si>
  <si>
    <t>Montáž jističů jednopólových nn do 25 A ve skříni se zapojením vodičů</t>
  </si>
  <si>
    <t>-941271789</t>
  </si>
  <si>
    <t>62</t>
  </si>
  <si>
    <t>35822124</t>
  </si>
  <si>
    <t>jistič 1-pólový 16 A vypínací charakteristika C vypínací schopnost 10 kA</t>
  </si>
  <si>
    <t>-2000339958</t>
  </si>
  <si>
    <t>63</t>
  </si>
  <si>
    <t>35822117.R01</t>
  </si>
  <si>
    <t>jistič 1-pólový 6 A vypínací charakteristika C vypínací schopnost 10 kA</t>
  </si>
  <si>
    <t>-271204394</t>
  </si>
  <si>
    <t>64</t>
  </si>
  <si>
    <t>741810001</t>
  </si>
  <si>
    <t>Celková prohlídka elektrického rozvodu a zařízení do 100 000,- Kč</t>
  </si>
  <si>
    <t>2103218530</t>
  </si>
  <si>
    <t>Poznámka k položce:
vč. revizní zprávy</t>
  </si>
  <si>
    <t>65</t>
  </si>
  <si>
    <t>741R001</t>
  </si>
  <si>
    <t>Dodávka a montáž rozvodné skříně - specifikace a provedení zcela dle PD</t>
  </si>
  <si>
    <t>1753899495</t>
  </si>
  <si>
    <t>66</t>
  </si>
  <si>
    <t>741R002</t>
  </si>
  <si>
    <t>Dodávka a montáž ovládací tlačítko brány - specifikace a provedení zcela dle PD</t>
  </si>
  <si>
    <t>1975320346</t>
  </si>
  <si>
    <t>67</t>
  </si>
  <si>
    <t>741R003</t>
  </si>
  <si>
    <t>Dodávka a montáž ovládací tlačítko vyrovnávacího můstku - specifikace a provedení zcela dle PD</t>
  </si>
  <si>
    <t>-1683332273</t>
  </si>
  <si>
    <t>68</t>
  </si>
  <si>
    <t>741R004</t>
  </si>
  <si>
    <t>Dodávka a montáž osvětlovacího tělesa - specifikace a provedení zcela dle PD</t>
  </si>
  <si>
    <t>1726817414</t>
  </si>
  <si>
    <t>69</t>
  </si>
  <si>
    <t>741R004.1</t>
  </si>
  <si>
    <t>Dodávka a montáž vypínače vč. krabice a přístroje - specifikace a provedení zcela dle PD</t>
  </si>
  <si>
    <t>1948717532</t>
  </si>
  <si>
    <t>70</t>
  </si>
  <si>
    <t>741R005</t>
  </si>
  <si>
    <t>Dodávka a montáž uzemnění brány a můstku - specifikace a provedení zcela dle PD</t>
  </si>
  <si>
    <t>soubor</t>
  </si>
  <si>
    <t>-1744016884</t>
  </si>
  <si>
    <t>71</t>
  </si>
  <si>
    <t>998741101</t>
  </si>
  <si>
    <t>Přesun hmot tonážní pro silnoproud v objektech v do 6 m</t>
  </si>
  <si>
    <t>361251692</t>
  </si>
  <si>
    <t>762</t>
  </si>
  <si>
    <t>Konstrukce tesařské</t>
  </si>
  <si>
    <t>72</t>
  </si>
  <si>
    <t>762342211</t>
  </si>
  <si>
    <t>Montáž laťování na střechách jednoduchých sklonu do 60° osové vzdálenosti do 150 mm</t>
  </si>
  <si>
    <t>-1003039211</t>
  </si>
  <si>
    <t>laťování pod vsž plechy</t>
  </si>
  <si>
    <t>73</t>
  </si>
  <si>
    <t>60514114</t>
  </si>
  <si>
    <t>řezivo jehličnaté lať impregnovaná dl 4 m</t>
  </si>
  <si>
    <t>282086832</t>
  </si>
  <si>
    <t>74</t>
  </si>
  <si>
    <t>762395000</t>
  </si>
  <si>
    <t>Spojovací prostředky krovů, bednění, laťování, nadstřešních konstrukcí</t>
  </si>
  <si>
    <t>-159289754</t>
  </si>
  <si>
    <t>75</t>
  </si>
  <si>
    <t>998762101</t>
  </si>
  <si>
    <t>Přesun hmot tonážní pro kce tesařské v objektech v do 6 m</t>
  </si>
  <si>
    <t>2073128861</t>
  </si>
  <si>
    <t>763</t>
  </si>
  <si>
    <t>Konstrukce suché výstavby</t>
  </si>
  <si>
    <t>76</t>
  </si>
  <si>
    <t>763111337.R01</t>
  </si>
  <si>
    <t>Dodávka a montáž opláštění ocelové konstrukce deskami SDK (ref. typ HABITO) - specifikace a provedení zcela dle PD</t>
  </si>
  <si>
    <t>424061302</t>
  </si>
  <si>
    <t>3,9*2*2</t>
  </si>
  <si>
    <t>77</t>
  </si>
  <si>
    <t>998763301</t>
  </si>
  <si>
    <t>Přesun hmot tonážní pro sádrokartonové konstrukce v objektech v do 6 m</t>
  </si>
  <si>
    <t>1167819042</t>
  </si>
  <si>
    <t>764</t>
  </si>
  <si>
    <t>Konstrukce klempířské</t>
  </si>
  <si>
    <t>78</t>
  </si>
  <si>
    <t>764515411.R01</t>
  </si>
  <si>
    <t>Žlaby mezistřešní z poplastovaného plechu r.š. 400 mm</t>
  </si>
  <si>
    <t>720965093</t>
  </si>
  <si>
    <t>79</t>
  </si>
  <si>
    <t>764515411.R02</t>
  </si>
  <si>
    <t>Žlaby podokpaní z poplastovaného plechu 125*100 mm</t>
  </si>
  <si>
    <t>1275832587</t>
  </si>
  <si>
    <t>80</t>
  </si>
  <si>
    <t>998764101</t>
  </si>
  <si>
    <t>Přesun hmot tonážní pro konstrukce klempířské v objektech v do 6 m</t>
  </si>
  <si>
    <t>641902588</t>
  </si>
  <si>
    <t>767</t>
  </si>
  <si>
    <t>Konstrukce zámečnické</t>
  </si>
  <si>
    <t>81</t>
  </si>
  <si>
    <t>767391112</t>
  </si>
  <si>
    <t>Montáž krytiny z tvarovaných plechů šroubováním</t>
  </si>
  <si>
    <t>527791748</t>
  </si>
  <si>
    <t>Poznámka k položce:
včetně spojovacího materiálu</t>
  </si>
  <si>
    <t>82</t>
  </si>
  <si>
    <t>15485114.R01</t>
  </si>
  <si>
    <t>plech trapézový 25/100 - specifikace a provedení zcela dle PD</t>
  </si>
  <si>
    <t>660603996</t>
  </si>
  <si>
    <t>55,818*1,133 'Přepočtené koeficientem množství</t>
  </si>
  <si>
    <t>83</t>
  </si>
  <si>
    <t>767995115</t>
  </si>
  <si>
    <t>Montáž atypických zámečnických konstrukcí hm přes 50 do 100 kg</t>
  </si>
  <si>
    <t>kg</t>
  </si>
  <si>
    <t>-1411354497</t>
  </si>
  <si>
    <t>"L 70/70/7" 85</t>
  </si>
  <si>
    <t>84</t>
  </si>
  <si>
    <t>13010430</t>
  </si>
  <si>
    <t>úhelník ocelový rovnostranný jakost S235JR (11 375) 70x70x7mm</t>
  </si>
  <si>
    <t>1258378924</t>
  </si>
  <si>
    <t>Poznámka k položce:
Hmotnost: 7,39 kg/m</t>
  </si>
  <si>
    <t>0,085*1,1 'Přepočtené koeficientem množství</t>
  </si>
  <si>
    <t>85</t>
  </si>
  <si>
    <t>767995116</t>
  </si>
  <si>
    <t>Montáž atypických zámečnických konstrukcí hm přes 100 do 250 kg</t>
  </si>
  <si>
    <t>1416204632</t>
  </si>
  <si>
    <t>"120/120/3" 129</t>
  </si>
  <si>
    <t>86</t>
  </si>
  <si>
    <t>14550270</t>
  </si>
  <si>
    <t>profil ocelový svařovaný jakost S235 průřez čtvercový 120x120x3mm</t>
  </si>
  <si>
    <t>-1533475472</t>
  </si>
  <si>
    <t>Poznámka k položce:
Hmotnost: 13,78 kg/m</t>
  </si>
  <si>
    <t>0,129*1,1 'Přepočtené koeficientem množství</t>
  </si>
  <si>
    <t>87</t>
  </si>
  <si>
    <t>767995117</t>
  </si>
  <si>
    <t>Montáž atypických zámečnických konstrukcí hm přes 250 do 500 kg</t>
  </si>
  <si>
    <t>1773402452</t>
  </si>
  <si>
    <t>"150/100/4" 372</t>
  </si>
  <si>
    <t>88</t>
  </si>
  <si>
    <t>14550442.R01</t>
  </si>
  <si>
    <t>profil ocelový svařovaný jakost S355 průřez obdelníkový 150x100x4mm</t>
  </si>
  <si>
    <t>1867845171</t>
  </si>
  <si>
    <t>Poznámka k položce:
Hmotnost: 23,186 kg/m</t>
  </si>
  <si>
    <t>0,372*1,1 'Přepočtené koeficientem množství</t>
  </si>
  <si>
    <t>89</t>
  </si>
  <si>
    <t>767995117.R01</t>
  </si>
  <si>
    <t>Montáž atypických zámečnických konstrukcí hm přes 500 kg</t>
  </si>
  <si>
    <t>-1313779977</t>
  </si>
  <si>
    <t>"80/50/5" 652</t>
  </si>
  <si>
    <t>90</t>
  </si>
  <si>
    <t>14550339</t>
  </si>
  <si>
    <t>profil ocelový svařovaný jakost S235 průřez obdelníkový 80x50x5mm</t>
  </si>
  <si>
    <t>1246847820</t>
  </si>
  <si>
    <t>Poznámka k položce:
Hmotnost: 8,64 kg/m</t>
  </si>
  <si>
    <t>0,652*1,1 'Přepočtené koeficientem množství</t>
  </si>
  <si>
    <t>91</t>
  </si>
  <si>
    <t>767R001</t>
  </si>
  <si>
    <t>Dodávka a montáž pouzdra pro bránu</t>
  </si>
  <si>
    <t>1269014458</t>
  </si>
  <si>
    <t>Poznámka k položce:
Z profilů UA 100 dole a nahoře a vlevo - celkem 3.9+3.9+2.0 m, u vjezdu brány do pouzdra přidat L profil 30 x 30 mm
celou konstrukci posvařovat a upevnit ke zdi na chemické kotvy po cca 80 cm po obvodu</t>
  </si>
  <si>
    <t>92</t>
  </si>
  <si>
    <t>998767101</t>
  </si>
  <si>
    <t>Přesun hmot tonážní pro zámečnické konstrukce v objektech v do 6 m</t>
  </si>
  <si>
    <t>2005436928</t>
  </si>
  <si>
    <t>783</t>
  </si>
  <si>
    <t>Dokončovací práce - nátěry</t>
  </si>
  <si>
    <t>93</t>
  </si>
  <si>
    <t>783301401</t>
  </si>
  <si>
    <t>Ometení zámečnických konstrukcí</t>
  </si>
  <si>
    <t>-501660406</t>
  </si>
  <si>
    <t>25,7*0,486</t>
  </si>
  <si>
    <t>75,41*0,243</t>
  </si>
  <si>
    <t>12,3*0,47</t>
  </si>
  <si>
    <t>11,5*0,232</t>
  </si>
  <si>
    <t>55,818*2</t>
  </si>
  <si>
    <t>94</t>
  </si>
  <si>
    <t>783314101</t>
  </si>
  <si>
    <t>Základní jednonásobný syntetický nátěr zámečnických konstrukcí</t>
  </si>
  <si>
    <t>205543830</t>
  </si>
  <si>
    <t>95</t>
  </si>
  <si>
    <t>783315101</t>
  </si>
  <si>
    <t>Mezinátěr jednonásobný syntetický standardní zámečnických konstrukcí</t>
  </si>
  <si>
    <t>-743251292</t>
  </si>
  <si>
    <t>96</t>
  </si>
  <si>
    <t>783317101</t>
  </si>
  <si>
    <t>Krycí jednonásobný syntetický standardní nátěr zámečnických konstrukcí</t>
  </si>
  <si>
    <t>2034074317</t>
  </si>
  <si>
    <t>Práce a dodávky M</t>
  </si>
  <si>
    <t>46-M</t>
  </si>
  <si>
    <t>Zemní práce při extr.mont.pracích</t>
  </si>
  <si>
    <t>97</t>
  </si>
  <si>
    <t>460941112</t>
  </si>
  <si>
    <t>Vyplnění a omítnutí rýh při elektroinstalacích ve stropech hl do 3 cm a š přes 3 do 5 cm</t>
  </si>
  <si>
    <t>-1937040625</t>
  </si>
  <si>
    <t>98</t>
  </si>
  <si>
    <t>468101212</t>
  </si>
  <si>
    <t>Vysekání rýh pro montáž trubek a kabelů ve stropech hl do 3 cm a š přes 3 do 5 cm</t>
  </si>
  <si>
    <t>504679443</t>
  </si>
  <si>
    <t>99</t>
  </si>
  <si>
    <t>469981111</t>
  </si>
  <si>
    <t>Přesun hmot pro pomocné stavební práce při elektromotážích</t>
  </si>
  <si>
    <t>-1916779810</t>
  </si>
  <si>
    <t>HZS</t>
  </si>
  <si>
    <t>Hodinové zúčtovací sazby</t>
  </si>
  <si>
    <t>100</t>
  </si>
  <si>
    <t>HZS1442</t>
  </si>
  <si>
    <t>Hodinová zúčtovací sazba svářeč kvalifikovaný</t>
  </si>
  <si>
    <t>hod</t>
  </si>
  <si>
    <t>512</t>
  </si>
  <si>
    <t>1850534290</t>
  </si>
  <si>
    <t>svářečské práce při montážích ock</t>
  </si>
  <si>
    <t>101</t>
  </si>
  <si>
    <t>31210013</t>
  </si>
  <si>
    <t>elektroda E-B 121 2,5x350mm</t>
  </si>
  <si>
    <t>100 kus</t>
  </si>
  <si>
    <t>-1922672273</t>
  </si>
  <si>
    <t>102</t>
  </si>
  <si>
    <t>HZS2232</t>
  </si>
  <si>
    <t>Hodinová zúčtovací sazba elektrikář odborný</t>
  </si>
  <si>
    <t>1023225435</t>
  </si>
  <si>
    <t>úprava stávajícího rozvaděče, napojení na stávající rozvod</t>
  </si>
  <si>
    <t>VRN</t>
  </si>
  <si>
    <t>Vedlejší rozpočtové náklady</t>
  </si>
  <si>
    <t>VRN3</t>
  </si>
  <si>
    <t>Zařízení staveniště</t>
  </si>
  <si>
    <t>103</t>
  </si>
  <si>
    <t>030001000</t>
  </si>
  <si>
    <t>…</t>
  </si>
  <si>
    <t>1024</t>
  </si>
  <si>
    <t>-717484014</t>
  </si>
  <si>
    <t>VRN6</t>
  </si>
  <si>
    <t>Územní vlivy</t>
  </si>
  <si>
    <t>104</t>
  </si>
  <si>
    <t>060001000</t>
  </si>
  <si>
    <t>-193075738</t>
  </si>
  <si>
    <t>VRN7</t>
  </si>
  <si>
    <t>Provozní vlivy</t>
  </si>
  <si>
    <t>105</t>
  </si>
  <si>
    <t>070001000</t>
  </si>
  <si>
    <t>104263431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</si>
</sst>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2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2" fillId="0" borderId="10" xfId="0" applyNumberFormat="1" applyFont="1" applyBorder="1"/>
    <xf numFmtId="166" fontId="32" fillId="0" borderId="11" xfId="0" applyNumberFormat="1" applyFont="1" applyBorder="1"/>
    <xf numFmtId="4" fontId="33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2" borderId="17" xfId="0" applyFont="1" applyFill="1" applyBorder="1" applyAlignment="1" applyProtection="1">
      <alignment horizontal="left" vertical="center"/>
      <protection locked="0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14" fontId="3" fillId="2" borderId="0" xfId="0" applyNumberFormat="1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97"/>
  <sheetViews>
    <sheetView showGridLines="0" workbookViewId="0" topLeftCell="A97">
      <selection activeCell="AN9" sqref="AN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ht="36.9" customHeight="1">
      <c r="AR2" s="217" t="s">
        <v>5</v>
      </c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S2" s="16" t="s">
        <v>6</v>
      </c>
      <c r="BT2" s="16" t="s">
        <v>7</v>
      </c>
    </row>
    <row r="3" spans="2:72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ht="12" customHeight="1">
      <c r="B5" s="19"/>
      <c r="D5" s="23" t="s">
        <v>13</v>
      </c>
      <c r="K5" s="182" t="s">
        <v>14</v>
      </c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R5" s="19"/>
      <c r="BE5" s="179" t="s">
        <v>15</v>
      </c>
      <c r="BS5" s="16" t="s">
        <v>6</v>
      </c>
    </row>
    <row r="6" spans="2:71" ht="36.9" customHeight="1">
      <c r="B6" s="19"/>
      <c r="D6" s="25" t="s">
        <v>16</v>
      </c>
      <c r="K6" s="184" t="s">
        <v>17</v>
      </c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R6" s="19"/>
      <c r="BE6" s="180"/>
      <c r="BS6" s="16" t="s">
        <v>6</v>
      </c>
    </row>
    <row r="7" spans="2:71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180"/>
      <c r="BS7" s="16" t="s">
        <v>6</v>
      </c>
    </row>
    <row r="8" spans="2:71" ht="12" customHeight="1">
      <c r="B8" s="19"/>
      <c r="D8" s="26" t="s">
        <v>20</v>
      </c>
      <c r="K8" s="24" t="s">
        <v>21</v>
      </c>
      <c r="AK8" s="26" t="s">
        <v>22</v>
      </c>
      <c r="AN8" s="220">
        <v>45022</v>
      </c>
      <c r="AR8" s="19"/>
      <c r="BE8" s="180"/>
      <c r="BS8" s="16" t="s">
        <v>6</v>
      </c>
    </row>
    <row r="9" spans="2:71" ht="14.4" customHeight="1">
      <c r="B9" s="19"/>
      <c r="AR9" s="19"/>
      <c r="BE9" s="180"/>
      <c r="BS9" s="16" t="s">
        <v>6</v>
      </c>
    </row>
    <row r="10" spans="2:71" ht="12" customHeight="1">
      <c r="B10" s="19"/>
      <c r="D10" s="26" t="s">
        <v>23</v>
      </c>
      <c r="AK10" s="26" t="s">
        <v>24</v>
      </c>
      <c r="AN10" s="24" t="s">
        <v>1</v>
      </c>
      <c r="AR10" s="19"/>
      <c r="BE10" s="180"/>
      <c r="BS10" s="16" t="s">
        <v>6</v>
      </c>
    </row>
    <row r="11" spans="2:71" ht="18.45" customHeight="1">
      <c r="B11" s="19"/>
      <c r="E11" s="24" t="s">
        <v>25</v>
      </c>
      <c r="AK11" s="26" t="s">
        <v>26</v>
      </c>
      <c r="AN11" s="24" t="s">
        <v>1</v>
      </c>
      <c r="AR11" s="19"/>
      <c r="BE11" s="180"/>
      <c r="BS11" s="16" t="s">
        <v>6</v>
      </c>
    </row>
    <row r="12" spans="2:71" ht="6.9" customHeight="1">
      <c r="B12" s="19"/>
      <c r="AR12" s="19"/>
      <c r="BE12" s="180"/>
      <c r="BS12" s="16" t="s">
        <v>6</v>
      </c>
    </row>
    <row r="13" spans="2:71" ht="12" customHeight="1">
      <c r="B13" s="19"/>
      <c r="D13" s="26" t="s">
        <v>27</v>
      </c>
      <c r="AK13" s="26" t="s">
        <v>24</v>
      </c>
      <c r="AN13" s="28" t="s">
        <v>28</v>
      </c>
      <c r="AR13" s="19"/>
      <c r="BE13" s="180"/>
      <c r="BS13" s="16" t="s">
        <v>6</v>
      </c>
    </row>
    <row r="14" spans="2:71" ht="13.2">
      <c r="B14" s="19"/>
      <c r="E14" s="185" t="s">
        <v>28</v>
      </c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26" t="s">
        <v>26</v>
      </c>
      <c r="AN14" s="28" t="s">
        <v>28</v>
      </c>
      <c r="AR14" s="19"/>
      <c r="BE14" s="180"/>
      <c r="BS14" s="16" t="s">
        <v>6</v>
      </c>
    </row>
    <row r="15" spans="2:71" ht="6.9" customHeight="1">
      <c r="B15" s="19"/>
      <c r="AR15" s="19"/>
      <c r="BE15" s="180"/>
      <c r="BS15" s="16" t="s">
        <v>3</v>
      </c>
    </row>
    <row r="16" spans="2:71" ht="12" customHeight="1">
      <c r="B16" s="19"/>
      <c r="D16" s="26" t="s">
        <v>29</v>
      </c>
      <c r="AK16" s="26" t="s">
        <v>24</v>
      </c>
      <c r="AN16" s="24" t="s">
        <v>1</v>
      </c>
      <c r="AR16" s="19"/>
      <c r="BE16" s="180"/>
      <c r="BS16" s="16" t="s">
        <v>3</v>
      </c>
    </row>
    <row r="17" spans="2:71" ht="18.45" customHeight="1">
      <c r="B17" s="19"/>
      <c r="E17" s="24" t="s">
        <v>30</v>
      </c>
      <c r="AK17" s="26" t="s">
        <v>26</v>
      </c>
      <c r="AN17" s="24" t="s">
        <v>1</v>
      </c>
      <c r="AR17" s="19"/>
      <c r="BE17" s="180"/>
      <c r="BS17" s="16" t="s">
        <v>31</v>
      </c>
    </row>
    <row r="18" spans="2:71" ht="6.9" customHeight="1">
      <c r="B18" s="19"/>
      <c r="AR18" s="19"/>
      <c r="BE18" s="180"/>
      <c r="BS18" s="16" t="s">
        <v>6</v>
      </c>
    </row>
    <row r="19" spans="2:71" ht="12" customHeight="1">
      <c r="B19" s="19"/>
      <c r="D19" s="26" t="s">
        <v>32</v>
      </c>
      <c r="AK19" s="26" t="s">
        <v>24</v>
      </c>
      <c r="AN19" s="24" t="s">
        <v>33</v>
      </c>
      <c r="AR19" s="19"/>
      <c r="BE19" s="180"/>
      <c r="BS19" s="16" t="s">
        <v>6</v>
      </c>
    </row>
    <row r="20" spans="2:71" ht="18.45" customHeight="1">
      <c r="B20" s="19"/>
      <c r="E20" s="24" t="s">
        <v>34</v>
      </c>
      <c r="AK20" s="26" t="s">
        <v>26</v>
      </c>
      <c r="AN20" s="24" t="s">
        <v>35</v>
      </c>
      <c r="AR20" s="19"/>
      <c r="BE20" s="180"/>
      <c r="BS20" s="16" t="s">
        <v>31</v>
      </c>
    </row>
    <row r="21" spans="2:57" ht="6.9" customHeight="1">
      <c r="B21" s="19"/>
      <c r="AR21" s="19"/>
      <c r="BE21" s="180"/>
    </row>
    <row r="22" spans="2:57" ht="12" customHeight="1">
      <c r="B22" s="19"/>
      <c r="D22" s="26" t="s">
        <v>36</v>
      </c>
      <c r="AR22" s="19"/>
      <c r="BE22" s="180"/>
    </row>
    <row r="23" spans="2:57" ht="16.5" customHeight="1">
      <c r="B23" s="19"/>
      <c r="E23" s="187" t="s">
        <v>1</v>
      </c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R23" s="19"/>
      <c r="BE23" s="180"/>
    </row>
    <row r="24" spans="2:57" ht="6.9" customHeight="1">
      <c r="B24" s="19"/>
      <c r="AR24" s="19"/>
      <c r="BE24" s="180"/>
    </row>
    <row r="25" spans="2:57" ht="6.9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180"/>
    </row>
    <row r="26" spans="2:57" s="1" customFormat="1" ht="25.95" customHeight="1">
      <c r="B26" s="31"/>
      <c r="D26" s="32" t="s">
        <v>37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188">
        <f>ROUND(AG94,2)</f>
        <v>0</v>
      </c>
      <c r="AL26" s="189"/>
      <c r="AM26" s="189"/>
      <c r="AN26" s="189"/>
      <c r="AO26" s="189"/>
      <c r="AR26" s="31"/>
      <c r="BE26" s="180"/>
    </row>
    <row r="27" spans="2:57" s="1" customFormat="1" ht="6.9" customHeight="1">
      <c r="B27" s="31"/>
      <c r="AR27" s="31"/>
      <c r="BE27" s="180"/>
    </row>
    <row r="28" spans="2:57" s="1" customFormat="1" ht="13.2">
      <c r="B28" s="31"/>
      <c r="L28" s="190" t="s">
        <v>38</v>
      </c>
      <c r="M28" s="190"/>
      <c r="N28" s="190"/>
      <c r="O28" s="190"/>
      <c r="P28" s="190"/>
      <c r="W28" s="190" t="s">
        <v>39</v>
      </c>
      <c r="X28" s="190"/>
      <c r="Y28" s="190"/>
      <c r="Z28" s="190"/>
      <c r="AA28" s="190"/>
      <c r="AB28" s="190"/>
      <c r="AC28" s="190"/>
      <c r="AD28" s="190"/>
      <c r="AE28" s="190"/>
      <c r="AK28" s="190" t="s">
        <v>40</v>
      </c>
      <c r="AL28" s="190"/>
      <c r="AM28" s="190"/>
      <c r="AN28" s="190"/>
      <c r="AO28" s="190"/>
      <c r="AR28" s="31"/>
      <c r="BE28" s="180"/>
    </row>
    <row r="29" spans="2:57" s="2" customFormat="1" ht="14.4" customHeight="1">
      <c r="B29" s="35"/>
      <c r="D29" s="26" t="s">
        <v>41</v>
      </c>
      <c r="F29" s="26" t="s">
        <v>42</v>
      </c>
      <c r="L29" s="193">
        <v>0.21</v>
      </c>
      <c r="M29" s="192"/>
      <c r="N29" s="192"/>
      <c r="O29" s="192"/>
      <c r="P29" s="192"/>
      <c r="W29" s="191">
        <f>ROUND(AZ94,2)</f>
        <v>0</v>
      </c>
      <c r="X29" s="192"/>
      <c r="Y29" s="192"/>
      <c r="Z29" s="192"/>
      <c r="AA29" s="192"/>
      <c r="AB29" s="192"/>
      <c r="AC29" s="192"/>
      <c r="AD29" s="192"/>
      <c r="AE29" s="192"/>
      <c r="AK29" s="191">
        <f>ROUND(AV94,2)</f>
        <v>0</v>
      </c>
      <c r="AL29" s="192"/>
      <c r="AM29" s="192"/>
      <c r="AN29" s="192"/>
      <c r="AO29" s="192"/>
      <c r="AR29" s="35"/>
      <c r="BE29" s="181"/>
    </row>
    <row r="30" spans="2:57" s="2" customFormat="1" ht="14.4" customHeight="1">
      <c r="B30" s="35"/>
      <c r="F30" s="26" t="s">
        <v>43</v>
      </c>
      <c r="L30" s="193">
        <v>0.15</v>
      </c>
      <c r="M30" s="192"/>
      <c r="N30" s="192"/>
      <c r="O30" s="192"/>
      <c r="P30" s="192"/>
      <c r="W30" s="191">
        <f>ROUND(BA94,2)</f>
        <v>0</v>
      </c>
      <c r="X30" s="192"/>
      <c r="Y30" s="192"/>
      <c r="Z30" s="192"/>
      <c r="AA30" s="192"/>
      <c r="AB30" s="192"/>
      <c r="AC30" s="192"/>
      <c r="AD30" s="192"/>
      <c r="AE30" s="192"/>
      <c r="AK30" s="191">
        <f>ROUND(AW94,2)</f>
        <v>0</v>
      </c>
      <c r="AL30" s="192"/>
      <c r="AM30" s="192"/>
      <c r="AN30" s="192"/>
      <c r="AO30" s="192"/>
      <c r="AR30" s="35"/>
      <c r="BE30" s="181"/>
    </row>
    <row r="31" spans="2:57" s="2" customFormat="1" ht="14.4" customHeight="1" hidden="1">
      <c r="B31" s="35"/>
      <c r="F31" s="26" t="s">
        <v>44</v>
      </c>
      <c r="L31" s="193">
        <v>0.21</v>
      </c>
      <c r="M31" s="192"/>
      <c r="N31" s="192"/>
      <c r="O31" s="192"/>
      <c r="P31" s="192"/>
      <c r="W31" s="191">
        <f>ROUND(BB94,2)</f>
        <v>0</v>
      </c>
      <c r="X31" s="192"/>
      <c r="Y31" s="192"/>
      <c r="Z31" s="192"/>
      <c r="AA31" s="192"/>
      <c r="AB31" s="192"/>
      <c r="AC31" s="192"/>
      <c r="AD31" s="192"/>
      <c r="AE31" s="192"/>
      <c r="AK31" s="191">
        <v>0</v>
      </c>
      <c r="AL31" s="192"/>
      <c r="AM31" s="192"/>
      <c r="AN31" s="192"/>
      <c r="AO31" s="192"/>
      <c r="AR31" s="35"/>
      <c r="BE31" s="181"/>
    </row>
    <row r="32" spans="2:57" s="2" customFormat="1" ht="14.4" customHeight="1" hidden="1">
      <c r="B32" s="35"/>
      <c r="F32" s="26" t="s">
        <v>45</v>
      </c>
      <c r="L32" s="193">
        <v>0.15</v>
      </c>
      <c r="M32" s="192"/>
      <c r="N32" s="192"/>
      <c r="O32" s="192"/>
      <c r="P32" s="192"/>
      <c r="W32" s="191">
        <f>ROUND(BC94,2)</f>
        <v>0</v>
      </c>
      <c r="X32" s="192"/>
      <c r="Y32" s="192"/>
      <c r="Z32" s="192"/>
      <c r="AA32" s="192"/>
      <c r="AB32" s="192"/>
      <c r="AC32" s="192"/>
      <c r="AD32" s="192"/>
      <c r="AE32" s="192"/>
      <c r="AK32" s="191">
        <v>0</v>
      </c>
      <c r="AL32" s="192"/>
      <c r="AM32" s="192"/>
      <c r="AN32" s="192"/>
      <c r="AO32" s="192"/>
      <c r="AR32" s="35"/>
      <c r="BE32" s="181"/>
    </row>
    <row r="33" spans="2:57" s="2" customFormat="1" ht="14.4" customHeight="1" hidden="1">
      <c r="B33" s="35"/>
      <c r="F33" s="26" t="s">
        <v>46</v>
      </c>
      <c r="L33" s="193">
        <v>0</v>
      </c>
      <c r="M33" s="192"/>
      <c r="N33" s="192"/>
      <c r="O33" s="192"/>
      <c r="P33" s="192"/>
      <c r="W33" s="191">
        <f>ROUND(BD94,2)</f>
        <v>0</v>
      </c>
      <c r="X33" s="192"/>
      <c r="Y33" s="192"/>
      <c r="Z33" s="192"/>
      <c r="AA33" s="192"/>
      <c r="AB33" s="192"/>
      <c r="AC33" s="192"/>
      <c r="AD33" s="192"/>
      <c r="AE33" s="192"/>
      <c r="AK33" s="191">
        <v>0</v>
      </c>
      <c r="AL33" s="192"/>
      <c r="AM33" s="192"/>
      <c r="AN33" s="192"/>
      <c r="AO33" s="192"/>
      <c r="AR33" s="35"/>
      <c r="BE33" s="181"/>
    </row>
    <row r="34" spans="2:57" s="1" customFormat="1" ht="6.9" customHeight="1">
      <c r="B34" s="31"/>
      <c r="AR34" s="31"/>
      <c r="BE34" s="180"/>
    </row>
    <row r="35" spans="2:44" s="1" customFormat="1" ht="25.95" customHeight="1">
      <c r="B35" s="31"/>
      <c r="C35" s="36"/>
      <c r="D35" s="37" t="s">
        <v>47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48</v>
      </c>
      <c r="U35" s="38"/>
      <c r="V35" s="38"/>
      <c r="W35" s="38"/>
      <c r="X35" s="194" t="s">
        <v>49</v>
      </c>
      <c r="Y35" s="195"/>
      <c r="Z35" s="195"/>
      <c r="AA35" s="195"/>
      <c r="AB35" s="195"/>
      <c r="AC35" s="38"/>
      <c r="AD35" s="38"/>
      <c r="AE35" s="38"/>
      <c r="AF35" s="38"/>
      <c r="AG35" s="38"/>
      <c r="AH35" s="38"/>
      <c r="AI35" s="38"/>
      <c r="AJ35" s="38"/>
      <c r="AK35" s="196">
        <f>SUM(AK26:AK33)</f>
        <v>0</v>
      </c>
      <c r="AL35" s="195"/>
      <c r="AM35" s="195"/>
      <c r="AN35" s="195"/>
      <c r="AO35" s="197"/>
      <c r="AP35" s="36"/>
      <c r="AQ35" s="36"/>
      <c r="AR35" s="31"/>
    </row>
    <row r="36" spans="2:44" s="1" customFormat="1" ht="6.9" customHeight="1">
      <c r="B36" s="31"/>
      <c r="AR36" s="31"/>
    </row>
    <row r="37" spans="2:44" s="1" customFormat="1" ht="14.4" customHeight="1">
      <c r="B37" s="31"/>
      <c r="AR37" s="31"/>
    </row>
    <row r="38" spans="2:44" ht="14.4" customHeight="1">
      <c r="B38" s="19"/>
      <c r="AR38" s="19"/>
    </row>
    <row r="39" spans="2:44" ht="14.4" customHeight="1">
      <c r="B39" s="19"/>
      <c r="AR39" s="19"/>
    </row>
    <row r="40" spans="2:44" ht="14.4" customHeight="1">
      <c r="B40" s="19"/>
      <c r="AR40" s="19"/>
    </row>
    <row r="41" spans="2:44" ht="14.4" customHeight="1">
      <c r="B41" s="19"/>
      <c r="AR41" s="19"/>
    </row>
    <row r="42" spans="2:44" ht="14.4" customHeight="1">
      <c r="B42" s="19"/>
      <c r="AR42" s="19"/>
    </row>
    <row r="43" spans="2:44" ht="14.4" customHeight="1">
      <c r="B43" s="19"/>
      <c r="AR43" s="19"/>
    </row>
    <row r="44" spans="2:44" ht="14.4" customHeight="1">
      <c r="B44" s="19"/>
      <c r="AR44" s="19"/>
    </row>
    <row r="45" spans="2:44" ht="14.4" customHeight="1">
      <c r="B45" s="19"/>
      <c r="AR45" s="19"/>
    </row>
    <row r="46" spans="2:44" ht="14.4" customHeight="1">
      <c r="B46" s="19"/>
      <c r="AR46" s="19"/>
    </row>
    <row r="47" spans="2:44" ht="14.4" customHeight="1">
      <c r="B47" s="19"/>
      <c r="AR47" s="19"/>
    </row>
    <row r="48" spans="2:44" ht="14.4" customHeight="1">
      <c r="B48" s="19"/>
      <c r="AR48" s="19"/>
    </row>
    <row r="49" spans="2:44" s="1" customFormat="1" ht="14.4" customHeight="1">
      <c r="B49" s="31"/>
      <c r="D49" s="40" t="s">
        <v>50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51</v>
      </c>
      <c r="AI49" s="41"/>
      <c r="AJ49" s="41"/>
      <c r="AK49" s="41"/>
      <c r="AL49" s="41"/>
      <c r="AM49" s="41"/>
      <c r="AN49" s="41"/>
      <c r="AO49" s="41"/>
      <c r="AR49" s="31"/>
    </row>
    <row r="50" spans="2:44" ht="10.2">
      <c r="B50" s="19"/>
      <c r="AR50" s="19"/>
    </row>
    <row r="51" spans="2:44" ht="10.2">
      <c r="B51" s="19"/>
      <c r="AR51" s="19"/>
    </row>
    <row r="52" spans="2:44" ht="10.2">
      <c r="B52" s="19"/>
      <c r="AR52" s="19"/>
    </row>
    <row r="53" spans="2:44" ht="10.2">
      <c r="B53" s="19"/>
      <c r="AR53" s="19"/>
    </row>
    <row r="54" spans="2:44" ht="10.2">
      <c r="B54" s="19"/>
      <c r="AR54" s="19"/>
    </row>
    <row r="55" spans="2:44" ht="10.2">
      <c r="B55" s="19"/>
      <c r="AR55" s="19"/>
    </row>
    <row r="56" spans="2:44" ht="10.2">
      <c r="B56" s="19"/>
      <c r="AR56" s="19"/>
    </row>
    <row r="57" spans="2:44" ht="10.2">
      <c r="B57" s="19"/>
      <c r="AR57" s="19"/>
    </row>
    <row r="58" spans="2:44" ht="10.2">
      <c r="B58" s="19"/>
      <c r="AR58" s="19"/>
    </row>
    <row r="59" spans="2:44" ht="10.2">
      <c r="B59" s="19"/>
      <c r="AR59" s="19"/>
    </row>
    <row r="60" spans="2:44" s="1" customFormat="1" ht="13.2">
      <c r="B60" s="31"/>
      <c r="D60" s="42" t="s">
        <v>52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53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52</v>
      </c>
      <c r="AI60" s="33"/>
      <c r="AJ60" s="33"/>
      <c r="AK60" s="33"/>
      <c r="AL60" s="33"/>
      <c r="AM60" s="42" t="s">
        <v>53</v>
      </c>
      <c r="AN60" s="33"/>
      <c r="AO60" s="33"/>
      <c r="AR60" s="31"/>
    </row>
    <row r="61" spans="2:44" ht="10.2">
      <c r="B61" s="19"/>
      <c r="AR61" s="19"/>
    </row>
    <row r="62" spans="2:44" ht="10.2">
      <c r="B62" s="19"/>
      <c r="AR62" s="19"/>
    </row>
    <row r="63" spans="2:44" ht="10.2">
      <c r="B63" s="19"/>
      <c r="AR63" s="19"/>
    </row>
    <row r="64" spans="2:44" s="1" customFormat="1" ht="13.2">
      <c r="B64" s="31"/>
      <c r="D64" s="40" t="s">
        <v>54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55</v>
      </c>
      <c r="AI64" s="41"/>
      <c r="AJ64" s="41"/>
      <c r="AK64" s="41"/>
      <c r="AL64" s="41"/>
      <c r="AM64" s="41"/>
      <c r="AN64" s="41"/>
      <c r="AO64" s="41"/>
      <c r="AR64" s="31"/>
    </row>
    <row r="65" spans="2:44" ht="10.2">
      <c r="B65" s="19"/>
      <c r="AR65" s="19"/>
    </row>
    <row r="66" spans="2:44" ht="10.2">
      <c r="B66" s="19"/>
      <c r="AR66" s="19"/>
    </row>
    <row r="67" spans="2:44" ht="10.2">
      <c r="B67" s="19"/>
      <c r="AR67" s="19"/>
    </row>
    <row r="68" spans="2:44" ht="10.2">
      <c r="B68" s="19"/>
      <c r="AR68" s="19"/>
    </row>
    <row r="69" spans="2:44" ht="10.2">
      <c r="B69" s="19"/>
      <c r="AR69" s="19"/>
    </row>
    <row r="70" spans="2:44" ht="10.2">
      <c r="B70" s="19"/>
      <c r="AR70" s="19"/>
    </row>
    <row r="71" spans="2:44" ht="10.2">
      <c r="B71" s="19"/>
      <c r="AR71" s="19"/>
    </row>
    <row r="72" spans="2:44" ht="10.2">
      <c r="B72" s="19"/>
      <c r="AR72" s="19"/>
    </row>
    <row r="73" spans="2:44" ht="10.2">
      <c r="B73" s="19"/>
      <c r="AR73" s="19"/>
    </row>
    <row r="74" spans="2:44" ht="10.2">
      <c r="B74" s="19"/>
      <c r="AR74" s="19"/>
    </row>
    <row r="75" spans="2:44" s="1" customFormat="1" ht="13.2">
      <c r="B75" s="31"/>
      <c r="D75" s="42" t="s">
        <v>52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53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52</v>
      </c>
      <c r="AI75" s="33"/>
      <c r="AJ75" s="33"/>
      <c r="AK75" s="33"/>
      <c r="AL75" s="33"/>
      <c r="AM75" s="42" t="s">
        <v>53</v>
      </c>
      <c r="AN75" s="33"/>
      <c r="AO75" s="33"/>
      <c r="AR75" s="31"/>
    </row>
    <row r="76" spans="2:44" s="1" customFormat="1" ht="10.2">
      <c r="B76" s="31"/>
      <c r="AR76" s="31"/>
    </row>
    <row r="77" spans="2:44" s="1" customFormat="1" ht="6.9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2:44" s="1" customFormat="1" ht="6.9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2:44" s="1" customFormat="1" ht="24.9" customHeight="1">
      <c r="B82" s="31"/>
      <c r="C82" s="20" t="s">
        <v>56</v>
      </c>
      <c r="AR82" s="31"/>
    </row>
    <row r="83" spans="2:44" s="1" customFormat="1" ht="6.9" customHeight="1">
      <c r="B83" s="31"/>
      <c r="AR83" s="31"/>
    </row>
    <row r="84" spans="2:44" s="3" customFormat="1" ht="12" customHeight="1">
      <c r="B84" s="47"/>
      <c r="C84" s="26" t="s">
        <v>13</v>
      </c>
      <c r="L84" s="3" t="str">
        <f>K5</f>
        <v>294/2022</v>
      </c>
      <c r="AR84" s="47"/>
    </row>
    <row r="85" spans="2:44" s="4" customFormat="1" ht="36.9" customHeight="1">
      <c r="B85" s="48"/>
      <c r="C85" s="49" t="s">
        <v>16</v>
      </c>
      <c r="L85" s="198" t="str">
        <f>K6</f>
        <v>Úprava vjezdu zásobování objektu č.p. 83, úprava rampy včetně zastřešení</v>
      </c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R85" s="48"/>
    </row>
    <row r="86" spans="2:44" s="1" customFormat="1" ht="6.9" customHeight="1">
      <c r="B86" s="31"/>
      <c r="AR86" s="31"/>
    </row>
    <row r="87" spans="2:44" s="1" customFormat="1" ht="12" customHeight="1">
      <c r="B87" s="31"/>
      <c r="C87" s="26" t="s">
        <v>20</v>
      </c>
      <c r="L87" s="50" t="str">
        <f>IF(K8="","",K8)</f>
        <v>Nám. 14. října 83/15</v>
      </c>
      <c r="AI87" s="26" t="s">
        <v>22</v>
      </c>
      <c r="AM87" s="200">
        <f>IF(AN8="","",AN8)</f>
        <v>45022</v>
      </c>
      <c r="AN87" s="200"/>
      <c r="AR87" s="31"/>
    </row>
    <row r="88" spans="2:44" s="1" customFormat="1" ht="6.9" customHeight="1">
      <c r="B88" s="31"/>
      <c r="AR88" s="31"/>
    </row>
    <row r="89" spans="2:56" s="1" customFormat="1" ht="15.15" customHeight="1">
      <c r="B89" s="31"/>
      <c r="C89" s="26" t="s">
        <v>23</v>
      </c>
      <c r="L89" s="3" t="str">
        <f>IF(E11="","",E11)</f>
        <v>Městská část Praha 5, 14. října 1381/4, 150 22 Pra</v>
      </c>
      <c r="AI89" s="26" t="s">
        <v>29</v>
      </c>
      <c r="AM89" s="201" t="str">
        <f>IF(E17="","",E17)</f>
        <v>BIANCO Architects s.r.o.</v>
      </c>
      <c r="AN89" s="202"/>
      <c r="AO89" s="202"/>
      <c r="AP89" s="202"/>
      <c r="AR89" s="31"/>
      <c r="AS89" s="203" t="s">
        <v>57</v>
      </c>
      <c r="AT89" s="204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2:56" s="1" customFormat="1" ht="15.15" customHeight="1">
      <c r="B90" s="31"/>
      <c r="C90" s="26" t="s">
        <v>27</v>
      </c>
      <c r="L90" s="3" t="str">
        <f>IF(E14="Vyplň údaj","",E14)</f>
        <v/>
      </c>
      <c r="AI90" s="26" t="s">
        <v>32</v>
      </c>
      <c r="AM90" s="201" t="str">
        <f>IF(E20="","",E20)</f>
        <v>Jan Petr</v>
      </c>
      <c r="AN90" s="202"/>
      <c r="AO90" s="202"/>
      <c r="AP90" s="202"/>
      <c r="AR90" s="31"/>
      <c r="AS90" s="205"/>
      <c r="AT90" s="206"/>
      <c r="BD90" s="55"/>
    </row>
    <row r="91" spans="2:56" s="1" customFormat="1" ht="10.8" customHeight="1">
      <c r="B91" s="31"/>
      <c r="AR91" s="31"/>
      <c r="AS91" s="205"/>
      <c r="AT91" s="206"/>
      <c r="BD91" s="55"/>
    </row>
    <row r="92" spans="2:56" s="1" customFormat="1" ht="29.25" customHeight="1">
      <c r="B92" s="31"/>
      <c r="C92" s="207" t="s">
        <v>58</v>
      </c>
      <c r="D92" s="208"/>
      <c r="E92" s="208"/>
      <c r="F92" s="208"/>
      <c r="G92" s="208"/>
      <c r="H92" s="56"/>
      <c r="I92" s="209" t="s">
        <v>59</v>
      </c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210" t="s">
        <v>60</v>
      </c>
      <c r="AH92" s="208"/>
      <c r="AI92" s="208"/>
      <c r="AJ92" s="208"/>
      <c r="AK92" s="208"/>
      <c r="AL92" s="208"/>
      <c r="AM92" s="208"/>
      <c r="AN92" s="209" t="s">
        <v>61</v>
      </c>
      <c r="AO92" s="208"/>
      <c r="AP92" s="211"/>
      <c r="AQ92" s="57" t="s">
        <v>62</v>
      </c>
      <c r="AR92" s="31"/>
      <c r="AS92" s="58" t="s">
        <v>63</v>
      </c>
      <c r="AT92" s="59" t="s">
        <v>64</v>
      </c>
      <c r="AU92" s="59" t="s">
        <v>65</v>
      </c>
      <c r="AV92" s="59" t="s">
        <v>66</v>
      </c>
      <c r="AW92" s="59" t="s">
        <v>67</v>
      </c>
      <c r="AX92" s="59" t="s">
        <v>68</v>
      </c>
      <c r="AY92" s="59" t="s">
        <v>69</v>
      </c>
      <c r="AZ92" s="59" t="s">
        <v>70</v>
      </c>
      <c r="BA92" s="59" t="s">
        <v>71</v>
      </c>
      <c r="BB92" s="59" t="s">
        <v>72</v>
      </c>
      <c r="BC92" s="59" t="s">
        <v>73</v>
      </c>
      <c r="BD92" s="60" t="s">
        <v>74</v>
      </c>
    </row>
    <row r="93" spans="2:56" s="1" customFormat="1" ht="10.8" customHeight="1">
      <c r="B93" s="31"/>
      <c r="AR93" s="31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2:90" s="5" customFormat="1" ht="32.4" customHeight="1">
      <c r="B94" s="62"/>
      <c r="C94" s="63" t="s">
        <v>75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15">
        <f>ROUND(AG95,2)</f>
        <v>0</v>
      </c>
      <c r="AH94" s="215"/>
      <c r="AI94" s="215"/>
      <c r="AJ94" s="215"/>
      <c r="AK94" s="215"/>
      <c r="AL94" s="215"/>
      <c r="AM94" s="215"/>
      <c r="AN94" s="216">
        <f>SUM(AG94,AT94)</f>
        <v>0</v>
      </c>
      <c r="AO94" s="216"/>
      <c r="AP94" s="216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76</v>
      </c>
      <c r="BT94" s="71" t="s">
        <v>77</v>
      </c>
      <c r="BV94" s="71" t="s">
        <v>78</v>
      </c>
      <c r="BW94" s="71" t="s">
        <v>4</v>
      </c>
      <c r="BX94" s="71" t="s">
        <v>79</v>
      </c>
      <c r="CL94" s="71" t="s">
        <v>1</v>
      </c>
    </row>
    <row r="95" spans="1:90" s="6" customFormat="1" ht="24.75" customHeight="1">
      <c r="A95" s="72" t="s">
        <v>80</v>
      </c>
      <c r="B95" s="73"/>
      <c r="C95" s="74"/>
      <c r="D95" s="214" t="s">
        <v>14</v>
      </c>
      <c r="E95" s="214"/>
      <c r="F95" s="214"/>
      <c r="G95" s="214"/>
      <c r="H95" s="214"/>
      <c r="I95" s="75"/>
      <c r="J95" s="214" t="s">
        <v>17</v>
      </c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4"/>
      <c r="AB95" s="214"/>
      <c r="AC95" s="214"/>
      <c r="AD95" s="214"/>
      <c r="AE95" s="214"/>
      <c r="AF95" s="214"/>
      <c r="AG95" s="212">
        <f>'294-2022 - Úprava vjezdu ...'!J28</f>
        <v>0</v>
      </c>
      <c r="AH95" s="213"/>
      <c r="AI95" s="213"/>
      <c r="AJ95" s="213"/>
      <c r="AK95" s="213"/>
      <c r="AL95" s="213"/>
      <c r="AM95" s="213"/>
      <c r="AN95" s="212">
        <f>SUM(AG95,AT95)</f>
        <v>0</v>
      </c>
      <c r="AO95" s="213"/>
      <c r="AP95" s="213"/>
      <c r="AQ95" s="76" t="s">
        <v>81</v>
      </c>
      <c r="AR95" s="73"/>
      <c r="AS95" s="77">
        <v>0</v>
      </c>
      <c r="AT95" s="78">
        <f>ROUND(SUM(AV95:AW95),2)</f>
        <v>0</v>
      </c>
      <c r="AU95" s="79">
        <f>'294-2022 - Úprava vjezdu ...'!P136</f>
        <v>0</v>
      </c>
      <c r="AV95" s="78">
        <f>'294-2022 - Úprava vjezdu ...'!J31</f>
        <v>0</v>
      </c>
      <c r="AW95" s="78">
        <f>'294-2022 - Úprava vjezdu ...'!J32</f>
        <v>0</v>
      </c>
      <c r="AX95" s="78">
        <f>'294-2022 - Úprava vjezdu ...'!J33</f>
        <v>0</v>
      </c>
      <c r="AY95" s="78">
        <f>'294-2022 - Úprava vjezdu ...'!J34</f>
        <v>0</v>
      </c>
      <c r="AZ95" s="78">
        <f>'294-2022 - Úprava vjezdu ...'!F31</f>
        <v>0</v>
      </c>
      <c r="BA95" s="78">
        <f>'294-2022 - Úprava vjezdu ...'!F32</f>
        <v>0</v>
      </c>
      <c r="BB95" s="78">
        <f>'294-2022 - Úprava vjezdu ...'!F33</f>
        <v>0</v>
      </c>
      <c r="BC95" s="78">
        <f>'294-2022 - Úprava vjezdu ...'!F34</f>
        <v>0</v>
      </c>
      <c r="BD95" s="80">
        <f>'294-2022 - Úprava vjezdu ...'!F35</f>
        <v>0</v>
      </c>
      <c r="BT95" s="81" t="s">
        <v>82</v>
      </c>
      <c r="BU95" s="81" t="s">
        <v>83</v>
      </c>
      <c r="BV95" s="81" t="s">
        <v>78</v>
      </c>
      <c r="BW95" s="81" t="s">
        <v>4</v>
      </c>
      <c r="BX95" s="81" t="s">
        <v>79</v>
      </c>
      <c r="CL95" s="81" t="s">
        <v>1</v>
      </c>
    </row>
    <row r="96" spans="2:44" s="1" customFormat="1" ht="30" customHeight="1">
      <c r="B96" s="31"/>
      <c r="AR96" s="31"/>
    </row>
    <row r="97" spans="2:44" s="1" customFormat="1" ht="6.9" customHeight="1"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31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94-2022 - Úprava vjezdu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421"/>
  <sheetViews>
    <sheetView showGridLines="0" tabSelected="1" workbookViewId="0" topLeftCell="A126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17" t="s">
        <v>5</v>
      </c>
      <c r="M2" s="183"/>
      <c r="N2" s="183"/>
      <c r="O2" s="183"/>
      <c r="P2" s="183"/>
      <c r="Q2" s="183"/>
      <c r="R2" s="183"/>
      <c r="S2" s="183"/>
      <c r="T2" s="183"/>
      <c r="U2" s="183"/>
      <c r="V2" s="183"/>
      <c r="AT2" s="16" t="s">
        <v>4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84</v>
      </c>
    </row>
    <row r="4" spans="2:46" ht="24.9" customHeight="1">
      <c r="B4" s="19"/>
      <c r="D4" s="20" t="s">
        <v>85</v>
      </c>
      <c r="L4" s="19"/>
      <c r="M4" s="82" t="s">
        <v>10</v>
      </c>
      <c r="AT4" s="16" t="s">
        <v>3</v>
      </c>
    </row>
    <row r="5" spans="2:12" ht="6.9" customHeight="1">
      <c r="B5" s="19"/>
      <c r="L5" s="19"/>
    </row>
    <row r="6" spans="2:12" s="1" customFormat="1" ht="12" customHeight="1">
      <c r="B6" s="31"/>
      <c r="D6" s="26" t="s">
        <v>16</v>
      </c>
      <c r="L6" s="31"/>
    </row>
    <row r="7" spans="2:12" s="1" customFormat="1" ht="30" customHeight="1">
      <c r="B7" s="31"/>
      <c r="E7" s="198" t="s">
        <v>17</v>
      </c>
      <c r="F7" s="218"/>
      <c r="G7" s="218"/>
      <c r="H7" s="218"/>
      <c r="L7" s="31"/>
    </row>
    <row r="8" spans="2:12" s="1" customFormat="1" ht="10.2">
      <c r="B8" s="31"/>
      <c r="L8" s="31"/>
    </row>
    <row r="9" spans="2:12" s="1" customFormat="1" ht="12" customHeight="1">
      <c r="B9" s="31"/>
      <c r="D9" s="26" t="s">
        <v>18</v>
      </c>
      <c r="F9" s="24" t="s">
        <v>1</v>
      </c>
      <c r="I9" s="26" t="s">
        <v>19</v>
      </c>
      <c r="J9" s="24" t="s">
        <v>1</v>
      </c>
      <c r="L9" s="31"/>
    </row>
    <row r="10" spans="2:12" s="1" customFormat="1" ht="12" customHeight="1">
      <c r="B10" s="31"/>
      <c r="D10" s="26" t="s">
        <v>20</v>
      </c>
      <c r="F10" s="24" t="s">
        <v>21</v>
      </c>
      <c r="I10" s="26" t="s">
        <v>22</v>
      </c>
      <c r="J10" s="51">
        <f>'Rekapitulace stavby'!AN8</f>
        <v>45022</v>
      </c>
      <c r="L10" s="31"/>
    </row>
    <row r="11" spans="2:12" s="1" customFormat="1" ht="10.8" customHeight="1">
      <c r="B11" s="31"/>
      <c r="L11" s="31"/>
    </row>
    <row r="12" spans="2:12" s="1" customFormat="1" ht="12" customHeight="1">
      <c r="B12" s="31"/>
      <c r="D12" s="26" t="s">
        <v>23</v>
      </c>
      <c r="I12" s="26" t="s">
        <v>24</v>
      </c>
      <c r="J12" s="24" t="s">
        <v>1</v>
      </c>
      <c r="L12" s="31"/>
    </row>
    <row r="13" spans="2:12" s="1" customFormat="1" ht="18" customHeight="1">
      <c r="B13" s="31"/>
      <c r="E13" s="24" t="s">
        <v>25</v>
      </c>
      <c r="I13" s="26" t="s">
        <v>26</v>
      </c>
      <c r="J13" s="24" t="s">
        <v>1</v>
      </c>
      <c r="L13" s="31"/>
    </row>
    <row r="14" spans="2:12" s="1" customFormat="1" ht="6.9" customHeight="1">
      <c r="B14" s="31"/>
      <c r="L14" s="31"/>
    </row>
    <row r="15" spans="2:12" s="1" customFormat="1" ht="12" customHeight="1">
      <c r="B15" s="31"/>
      <c r="D15" s="26" t="s">
        <v>27</v>
      </c>
      <c r="I15" s="26" t="s">
        <v>24</v>
      </c>
      <c r="J15" s="27" t="str">
        <f>'Rekapitulace stavby'!AN13</f>
        <v>Vyplň údaj</v>
      </c>
      <c r="L15" s="31"/>
    </row>
    <row r="16" spans="2:12" s="1" customFormat="1" ht="18" customHeight="1">
      <c r="B16" s="31"/>
      <c r="E16" s="219" t="str">
        <f>'Rekapitulace stavby'!E14</f>
        <v>Vyplň údaj</v>
      </c>
      <c r="F16" s="182"/>
      <c r="G16" s="182"/>
      <c r="H16" s="182"/>
      <c r="I16" s="26" t="s">
        <v>26</v>
      </c>
      <c r="J16" s="27" t="str">
        <f>'Rekapitulace stavby'!AN14</f>
        <v>Vyplň údaj</v>
      </c>
      <c r="L16" s="31"/>
    </row>
    <row r="17" spans="2:12" s="1" customFormat="1" ht="6.9" customHeight="1">
      <c r="B17" s="31"/>
      <c r="L17" s="31"/>
    </row>
    <row r="18" spans="2:12" s="1" customFormat="1" ht="12" customHeight="1">
      <c r="B18" s="31"/>
      <c r="D18" s="26" t="s">
        <v>29</v>
      </c>
      <c r="I18" s="26" t="s">
        <v>24</v>
      </c>
      <c r="J18" s="24" t="s">
        <v>1</v>
      </c>
      <c r="L18" s="31"/>
    </row>
    <row r="19" spans="2:12" s="1" customFormat="1" ht="18" customHeight="1">
      <c r="B19" s="31"/>
      <c r="E19" s="24" t="s">
        <v>30</v>
      </c>
      <c r="I19" s="26" t="s">
        <v>26</v>
      </c>
      <c r="J19" s="24" t="s">
        <v>1</v>
      </c>
      <c r="L19" s="31"/>
    </row>
    <row r="20" spans="2:12" s="1" customFormat="1" ht="6.9" customHeight="1">
      <c r="B20" s="31"/>
      <c r="L20" s="31"/>
    </row>
    <row r="21" spans="2:12" s="1" customFormat="1" ht="12" customHeight="1">
      <c r="B21" s="31"/>
      <c r="D21" s="26" t="s">
        <v>32</v>
      </c>
      <c r="I21" s="26" t="s">
        <v>24</v>
      </c>
      <c r="J21" s="24" t="s">
        <v>33</v>
      </c>
      <c r="L21" s="31"/>
    </row>
    <row r="22" spans="2:12" s="1" customFormat="1" ht="18" customHeight="1">
      <c r="B22" s="31"/>
      <c r="E22" s="24" t="s">
        <v>34</v>
      </c>
      <c r="I22" s="26" t="s">
        <v>26</v>
      </c>
      <c r="J22" s="24" t="s">
        <v>35</v>
      </c>
      <c r="L22" s="31"/>
    </row>
    <row r="23" spans="2:12" s="1" customFormat="1" ht="6.9" customHeight="1">
      <c r="B23" s="31"/>
      <c r="L23" s="31"/>
    </row>
    <row r="24" spans="2:12" s="1" customFormat="1" ht="12" customHeight="1">
      <c r="B24" s="31"/>
      <c r="D24" s="26" t="s">
        <v>36</v>
      </c>
      <c r="L24" s="31"/>
    </row>
    <row r="25" spans="2:12" s="7" customFormat="1" ht="16.5" customHeight="1">
      <c r="B25" s="83"/>
      <c r="E25" s="187" t="s">
        <v>1</v>
      </c>
      <c r="F25" s="187"/>
      <c r="G25" s="187"/>
      <c r="H25" s="187"/>
      <c r="L25" s="83"/>
    </row>
    <row r="26" spans="2:12" s="1" customFormat="1" ht="6.9" customHeight="1">
      <c r="B26" s="31"/>
      <c r="L26" s="31"/>
    </row>
    <row r="27" spans="2:12" s="1" customFormat="1" ht="6.9" customHeight="1">
      <c r="B27" s="31"/>
      <c r="D27" s="52"/>
      <c r="E27" s="52"/>
      <c r="F27" s="52"/>
      <c r="G27" s="52"/>
      <c r="H27" s="52"/>
      <c r="I27" s="52"/>
      <c r="J27" s="52"/>
      <c r="K27" s="52"/>
      <c r="L27" s="31"/>
    </row>
    <row r="28" spans="2:12" s="1" customFormat="1" ht="25.35" customHeight="1">
      <c r="B28" s="31"/>
      <c r="D28" s="84" t="s">
        <v>37</v>
      </c>
      <c r="J28" s="65">
        <f>ROUND(J136,2)</f>
        <v>0</v>
      </c>
      <c r="L28" s="31"/>
    </row>
    <row r="29" spans="2:12" s="1" customFormat="1" ht="6.9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14.4" customHeight="1">
      <c r="B30" s="31"/>
      <c r="F30" s="34" t="s">
        <v>39</v>
      </c>
      <c r="I30" s="34" t="s">
        <v>38</v>
      </c>
      <c r="J30" s="34" t="s">
        <v>40</v>
      </c>
      <c r="L30" s="31"/>
    </row>
    <row r="31" spans="2:12" s="1" customFormat="1" ht="14.4" customHeight="1">
      <c r="B31" s="31"/>
      <c r="D31" s="54" t="s">
        <v>41</v>
      </c>
      <c r="E31" s="26" t="s">
        <v>42</v>
      </c>
      <c r="F31" s="85">
        <f>ROUND((SUM(BE136:BE420)),2)</f>
        <v>0</v>
      </c>
      <c r="I31" s="86">
        <v>0.21</v>
      </c>
      <c r="J31" s="85">
        <f>ROUND(((SUM(BE136:BE420))*I31),2)</f>
        <v>0</v>
      </c>
      <c r="L31" s="31"/>
    </row>
    <row r="32" spans="2:12" s="1" customFormat="1" ht="14.4" customHeight="1">
      <c r="B32" s="31"/>
      <c r="E32" s="26" t="s">
        <v>43</v>
      </c>
      <c r="F32" s="85">
        <f>ROUND((SUM(BF136:BF420)),2)</f>
        <v>0</v>
      </c>
      <c r="I32" s="86">
        <v>0.15</v>
      </c>
      <c r="J32" s="85">
        <f>ROUND(((SUM(BF136:BF420))*I32),2)</f>
        <v>0</v>
      </c>
      <c r="L32" s="31"/>
    </row>
    <row r="33" spans="2:12" s="1" customFormat="1" ht="14.4" customHeight="1" hidden="1">
      <c r="B33" s="31"/>
      <c r="E33" s="26" t="s">
        <v>44</v>
      </c>
      <c r="F33" s="85">
        <f>ROUND((SUM(BG136:BG420)),2)</f>
        <v>0</v>
      </c>
      <c r="I33" s="86">
        <v>0.21</v>
      </c>
      <c r="J33" s="85">
        <f>0</f>
        <v>0</v>
      </c>
      <c r="L33" s="31"/>
    </row>
    <row r="34" spans="2:12" s="1" customFormat="1" ht="14.4" customHeight="1" hidden="1">
      <c r="B34" s="31"/>
      <c r="E34" s="26" t="s">
        <v>45</v>
      </c>
      <c r="F34" s="85">
        <f>ROUND((SUM(BH136:BH420)),2)</f>
        <v>0</v>
      </c>
      <c r="I34" s="86">
        <v>0.15</v>
      </c>
      <c r="J34" s="85">
        <f>0</f>
        <v>0</v>
      </c>
      <c r="L34" s="31"/>
    </row>
    <row r="35" spans="2:12" s="1" customFormat="1" ht="14.4" customHeight="1" hidden="1">
      <c r="B35" s="31"/>
      <c r="E35" s="26" t="s">
        <v>46</v>
      </c>
      <c r="F35" s="85">
        <f>ROUND((SUM(BI136:BI420)),2)</f>
        <v>0</v>
      </c>
      <c r="I35" s="86">
        <v>0</v>
      </c>
      <c r="J35" s="85">
        <f>0</f>
        <v>0</v>
      </c>
      <c r="L35" s="31"/>
    </row>
    <row r="36" spans="2:12" s="1" customFormat="1" ht="6.9" customHeight="1">
      <c r="B36" s="31"/>
      <c r="L36" s="31"/>
    </row>
    <row r="37" spans="2:12" s="1" customFormat="1" ht="25.35" customHeight="1">
      <c r="B37" s="31"/>
      <c r="C37" s="87"/>
      <c r="D37" s="88" t="s">
        <v>47</v>
      </c>
      <c r="E37" s="56"/>
      <c r="F37" s="56"/>
      <c r="G37" s="89" t="s">
        <v>48</v>
      </c>
      <c r="H37" s="90" t="s">
        <v>49</v>
      </c>
      <c r="I37" s="56"/>
      <c r="J37" s="91">
        <f>SUM(J28:J35)</f>
        <v>0</v>
      </c>
      <c r="K37" s="92"/>
      <c r="L37" s="31"/>
    </row>
    <row r="38" spans="2:12" s="1" customFormat="1" ht="14.4" customHeight="1">
      <c r="B38" s="31"/>
      <c r="L38" s="31"/>
    </row>
    <row r="39" spans="2:12" ht="14.4" customHeight="1">
      <c r="B39" s="19"/>
      <c r="L39" s="19"/>
    </row>
    <row r="40" spans="2:12" ht="14.4" customHeight="1">
      <c r="B40" s="19"/>
      <c r="L40" s="19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50</v>
      </c>
      <c r="E50" s="41"/>
      <c r="F50" s="41"/>
      <c r="G50" s="40" t="s">
        <v>51</v>
      </c>
      <c r="H50" s="41"/>
      <c r="I50" s="41"/>
      <c r="J50" s="41"/>
      <c r="K50" s="41"/>
      <c r="L50" s="31"/>
    </row>
    <row r="51" spans="2:12" ht="10.2">
      <c r="B51" s="19"/>
      <c r="L51" s="19"/>
    </row>
    <row r="52" spans="2:12" ht="10.2">
      <c r="B52" s="19"/>
      <c r="L52" s="19"/>
    </row>
    <row r="53" spans="2:12" ht="10.2">
      <c r="B53" s="19"/>
      <c r="L53" s="19"/>
    </row>
    <row r="54" spans="2:12" ht="10.2">
      <c r="B54" s="19"/>
      <c r="L54" s="19"/>
    </row>
    <row r="55" spans="2:12" ht="10.2">
      <c r="B55" s="19"/>
      <c r="L55" s="19"/>
    </row>
    <row r="56" spans="2:12" ht="10.2">
      <c r="B56" s="19"/>
      <c r="L56" s="19"/>
    </row>
    <row r="57" spans="2:12" ht="10.2">
      <c r="B57" s="19"/>
      <c r="L57" s="19"/>
    </row>
    <row r="58" spans="2:12" ht="10.2">
      <c r="B58" s="19"/>
      <c r="L58" s="19"/>
    </row>
    <row r="59" spans="2:12" ht="10.2">
      <c r="B59" s="19"/>
      <c r="L59" s="19"/>
    </row>
    <row r="60" spans="2:12" ht="10.2">
      <c r="B60" s="19"/>
      <c r="L60" s="19"/>
    </row>
    <row r="61" spans="2:12" s="1" customFormat="1" ht="13.2">
      <c r="B61" s="31"/>
      <c r="D61" s="42" t="s">
        <v>52</v>
      </c>
      <c r="E61" s="33"/>
      <c r="F61" s="93" t="s">
        <v>53</v>
      </c>
      <c r="G61" s="42" t="s">
        <v>52</v>
      </c>
      <c r="H61" s="33"/>
      <c r="I61" s="33"/>
      <c r="J61" s="94" t="s">
        <v>53</v>
      </c>
      <c r="K61" s="33"/>
      <c r="L61" s="31"/>
    </row>
    <row r="62" spans="2:12" ht="10.2">
      <c r="B62" s="19"/>
      <c r="L62" s="19"/>
    </row>
    <row r="63" spans="2:12" ht="10.2">
      <c r="B63" s="19"/>
      <c r="L63" s="19"/>
    </row>
    <row r="64" spans="2:12" ht="10.2">
      <c r="B64" s="19"/>
      <c r="L64" s="19"/>
    </row>
    <row r="65" spans="2:12" s="1" customFormat="1" ht="13.2">
      <c r="B65" s="31"/>
      <c r="D65" s="40" t="s">
        <v>54</v>
      </c>
      <c r="E65" s="41"/>
      <c r="F65" s="41"/>
      <c r="G65" s="40" t="s">
        <v>55</v>
      </c>
      <c r="H65" s="41"/>
      <c r="I65" s="41"/>
      <c r="J65" s="41"/>
      <c r="K65" s="41"/>
      <c r="L65" s="31"/>
    </row>
    <row r="66" spans="2:12" ht="10.2">
      <c r="B66" s="19"/>
      <c r="L66" s="19"/>
    </row>
    <row r="67" spans="2:12" ht="10.2">
      <c r="B67" s="19"/>
      <c r="L67" s="19"/>
    </row>
    <row r="68" spans="2:12" ht="10.2">
      <c r="B68" s="19"/>
      <c r="L68" s="19"/>
    </row>
    <row r="69" spans="2:12" ht="10.2">
      <c r="B69" s="19"/>
      <c r="L69" s="19"/>
    </row>
    <row r="70" spans="2:12" ht="10.2">
      <c r="B70" s="19"/>
      <c r="L70" s="19"/>
    </row>
    <row r="71" spans="2:12" ht="10.2">
      <c r="B71" s="19"/>
      <c r="L71" s="19"/>
    </row>
    <row r="72" spans="2:12" ht="10.2">
      <c r="B72" s="19"/>
      <c r="L72" s="19"/>
    </row>
    <row r="73" spans="2:12" ht="10.2">
      <c r="B73" s="19"/>
      <c r="L73" s="19"/>
    </row>
    <row r="74" spans="2:12" ht="10.2">
      <c r="B74" s="19"/>
      <c r="L74" s="19"/>
    </row>
    <row r="75" spans="2:12" ht="10.2">
      <c r="B75" s="19"/>
      <c r="L75" s="19"/>
    </row>
    <row r="76" spans="2:12" s="1" customFormat="1" ht="13.2">
      <c r="B76" s="31"/>
      <c r="D76" s="42" t="s">
        <v>52</v>
      </c>
      <c r="E76" s="33"/>
      <c r="F76" s="93" t="s">
        <v>53</v>
      </c>
      <c r="G76" s="42" t="s">
        <v>52</v>
      </c>
      <c r="H76" s="33"/>
      <c r="I76" s="33"/>
      <c r="J76" s="94" t="s">
        <v>53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" customHeight="1">
      <c r="B82" s="31"/>
      <c r="C82" s="20" t="s">
        <v>86</v>
      </c>
      <c r="L82" s="31"/>
    </row>
    <row r="83" spans="2:12" s="1" customFormat="1" ht="6.9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30" customHeight="1">
      <c r="B85" s="31"/>
      <c r="E85" s="198" t="str">
        <f>E7</f>
        <v>Úprava vjezdu zásobování objektu č.p. 83, úprava rampy včetně zastřešení</v>
      </c>
      <c r="F85" s="218"/>
      <c r="G85" s="218"/>
      <c r="H85" s="218"/>
      <c r="L85" s="31"/>
    </row>
    <row r="86" spans="2:12" s="1" customFormat="1" ht="6.9" customHeight="1">
      <c r="B86" s="31"/>
      <c r="L86" s="31"/>
    </row>
    <row r="87" spans="2:12" s="1" customFormat="1" ht="12" customHeight="1">
      <c r="B87" s="31"/>
      <c r="C87" s="26" t="s">
        <v>20</v>
      </c>
      <c r="F87" s="24" t="str">
        <f>F10</f>
        <v>Nám. 14. října 83/15</v>
      </c>
      <c r="I87" s="26" t="s">
        <v>22</v>
      </c>
      <c r="J87" s="51">
        <f>IF(J10="","",J10)</f>
        <v>45022</v>
      </c>
      <c r="L87" s="31"/>
    </row>
    <row r="88" spans="2:12" s="1" customFormat="1" ht="6.9" customHeight="1">
      <c r="B88" s="31"/>
      <c r="L88" s="31"/>
    </row>
    <row r="89" spans="2:12" s="1" customFormat="1" ht="25.65" customHeight="1">
      <c r="B89" s="31"/>
      <c r="C89" s="26" t="s">
        <v>23</v>
      </c>
      <c r="F89" s="24" t="str">
        <f>E13</f>
        <v>Městská část Praha 5, 14. října 1381/4, 150 22 Pra</v>
      </c>
      <c r="I89" s="26" t="s">
        <v>29</v>
      </c>
      <c r="J89" s="29" t="str">
        <f>E19</f>
        <v>BIANCO Architects s.r.o.</v>
      </c>
      <c r="L89" s="31"/>
    </row>
    <row r="90" spans="2:12" s="1" customFormat="1" ht="15.15" customHeight="1">
      <c r="B90" s="31"/>
      <c r="C90" s="26" t="s">
        <v>27</v>
      </c>
      <c r="F90" s="24" t="str">
        <f>IF(E16="","",E16)</f>
        <v>Vyplň údaj</v>
      </c>
      <c r="I90" s="26" t="s">
        <v>32</v>
      </c>
      <c r="J90" s="29" t="str">
        <f>E22</f>
        <v>Jan Petr</v>
      </c>
      <c r="L90" s="31"/>
    </row>
    <row r="91" spans="2:12" s="1" customFormat="1" ht="10.35" customHeight="1">
      <c r="B91" s="31"/>
      <c r="L91" s="31"/>
    </row>
    <row r="92" spans="2:12" s="1" customFormat="1" ht="29.25" customHeight="1">
      <c r="B92" s="31"/>
      <c r="C92" s="95" t="s">
        <v>87</v>
      </c>
      <c r="D92" s="87"/>
      <c r="E92" s="87"/>
      <c r="F92" s="87"/>
      <c r="G92" s="87"/>
      <c r="H92" s="87"/>
      <c r="I92" s="87"/>
      <c r="J92" s="96" t="s">
        <v>88</v>
      </c>
      <c r="K92" s="87"/>
      <c r="L92" s="31"/>
    </row>
    <row r="93" spans="2:12" s="1" customFormat="1" ht="10.35" customHeight="1">
      <c r="B93" s="31"/>
      <c r="L93" s="31"/>
    </row>
    <row r="94" spans="2:47" s="1" customFormat="1" ht="22.8" customHeight="1">
      <c r="B94" s="31"/>
      <c r="C94" s="97" t="s">
        <v>89</v>
      </c>
      <c r="J94" s="65">
        <f>J136</f>
        <v>0</v>
      </c>
      <c r="L94" s="31"/>
      <c r="AU94" s="16" t="s">
        <v>90</v>
      </c>
    </row>
    <row r="95" spans="2:12" s="8" customFormat="1" ht="24.9" customHeight="1">
      <c r="B95" s="98"/>
      <c r="D95" s="99" t="s">
        <v>91</v>
      </c>
      <c r="E95" s="100"/>
      <c r="F95" s="100"/>
      <c r="G95" s="100"/>
      <c r="H95" s="100"/>
      <c r="I95" s="100"/>
      <c r="J95" s="101">
        <f>J137</f>
        <v>0</v>
      </c>
      <c r="L95" s="98"/>
    </row>
    <row r="96" spans="2:12" s="9" customFormat="1" ht="19.95" customHeight="1">
      <c r="B96" s="102"/>
      <c r="D96" s="103" t="s">
        <v>92</v>
      </c>
      <c r="E96" s="104"/>
      <c r="F96" s="104"/>
      <c r="G96" s="104"/>
      <c r="H96" s="104"/>
      <c r="I96" s="104"/>
      <c r="J96" s="105">
        <f>J138</f>
        <v>0</v>
      </c>
      <c r="L96" s="102"/>
    </row>
    <row r="97" spans="2:12" s="9" customFormat="1" ht="19.95" customHeight="1">
      <c r="B97" s="102"/>
      <c r="D97" s="103" t="s">
        <v>93</v>
      </c>
      <c r="E97" s="104"/>
      <c r="F97" s="104"/>
      <c r="G97" s="104"/>
      <c r="H97" s="104"/>
      <c r="I97" s="104"/>
      <c r="J97" s="105">
        <f>J169</f>
        <v>0</v>
      </c>
      <c r="L97" s="102"/>
    </row>
    <row r="98" spans="2:12" s="9" customFormat="1" ht="19.95" customHeight="1">
      <c r="B98" s="102"/>
      <c r="D98" s="103" t="s">
        <v>94</v>
      </c>
      <c r="E98" s="104"/>
      <c r="F98" s="104"/>
      <c r="G98" s="104"/>
      <c r="H98" s="104"/>
      <c r="I98" s="104"/>
      <c r="J98" s="105">
        <f>J194</f>
        <v>0</v>
      </c>
      <c r="L98" s="102"/>
    </row>
    <row r="99" spans="2:12" s="9" customFormat="1" ht="19.95" customHeight="1">
      <c r="B99" s="102"/>
      <c r="D99" s="103" t="s">
        <v>95</v>
      </c>
      <c r="E99" s="104"/>
      <c r="F99" s="104"/>
      <c r="G99" s="104"/>
      <c r="H99" s="104"/>
      <c r="I99" s="104"/>
      <c r="J99" s="105">
        <f>J203</f>
        <v>0</v>
      </c>
      <c r="L99" s="102"/>
    </row>
    <row r="100" spans="2:12" s="9" customFormat="1" ht="19.95" customHeight="1">
      <c r="B100" s="102"/>
      <c r="D100" s="103" t="s">
        <v>96</v>
      </c>
      <c r="E100" s="104"/>
      <c r="F100" s="104"/>
      <c r="G100" s="104"/>
      <c r="H100" s="104"/>
      <c r="I100" s="104"/>
      <c r="J100" s="105">
        <f>J220</f>
        <v>0</v>
      </c>
      <c r="L100" s="102"/>
    </row>
    <row r="101" spans="2:12" s="9" customFormat="1" ht="19.95" customHeight="1">
      <c r="B101" s="102"/>
      <c r="D101" s="103" t="s">
        <v>97</v>
      </c>
      <c r="E101" s="104"/>
      <c r="F101" s="104"/>
      <c r="G101" s="104"/>
      <c r="H101" s="104"/>
      <c r="I101" s="104"/>
      <c r="J101" s="105">
        <f>J236</f>
        <v>0</v>
      </c>
      <c r="L101" s="102"/>
    </row>
    <row r="102" spans="2:12" s="9" customFormat="1" ht="19.95" customHeight="1">
      <c r="B102" s="102"/>
      <c r="D102" s="103" t="s">
        <v>98</v>
      </c>
      <c r="E102" s="104"/>
      <c r="F102" s="104"/>
      <c r="G102" s="104"/>
      <c r="H102" s="104"/>
      <c r="I102" s="104"/>
      <c r="J102" s="105">
        <f>J241</f>
        <v>0</v>
      </c>
      <c r="L102" s="102"/>
    </row>
    <row r="103" spans="2:12" s="9" customFormat="1" ht="19.95" customHeight="1">
      <c r="B103" s="102"/>
      <c r="D103" s="103" t="s">
        <v>99</v>
      </c>
      <c r="E103" s="104"/>
      <c r="F103" s="104"/>
      <c r="G103" s="104"/>
      <c r="H103" s="104"/>
      <c r="I103" s="104"/>
      <c r="J103" s="105">
        <f>J281</f>
        <v>0</v>
      </c>
      <c r="L103" s="102"/>
    </row>
    <row r="104" spans="2:12" s="9" customFormat="1" ht="19.95" customHeight="1">
      <c r="B104" s="102"/>
      <c r="D104" s="103" t="s">
        <v>100</v>
      </c>
      <c r="E104" s="104"/>
      <c r="F104" s="104"/>
      <c r="G104" s="104"/>
      <c r="H104" s="104"/>
      <c r="I104" s="104"/>
      <c r="J104" s="105">
        <f>J287</f>
        <v>0</v>
      </c>
      <c r="L104" s="102"/>
    </row>
    <row r="105" spans="2:12" s="8" customFormat="1" ht="24.9" customHeight="1">
      <c r="B105" s="98"/>
      <c r="D105" s="99" t="s">
        <v>101</v>
      </c>
      <c r="E105" s="100"/>
      <c r="F105" s="100"/>
      <c r="G105" s="100"/>
      <c r="H105" s="100"/>
      <c r="I105" s="100"/>
      <c r="J105" s="101">
        <f>J289</f>
        <v>0</v>
      </c>
      <c r="L105" s="98"/>
    </row>
    <row r="106" spans="2:12" s="9" customFormat="1" ht="19.95" customHeight="1">
      <c r="B106" s="102"/>
      <c r="D106" s="103" t="s">
        <v>102</v>
      </c>
      <c r="E106" s="104"/>
      <c r="F106" s="104"/>
      <c r="G106" s="104"/>
      <c r="H106" s="104"/>
      <c r="I106" s="104"/>
      <c r="J106" s="105">
        <f>J290</f>
        <v>0</v>
      </c>
      <c r="L106" s="102"/>
    </row>
    <row r="107" spans="2:12" s="9" customFormat="1" ht="19.95" customHeight="1">
      <c r="B107" s="102"/>
      <c r="D107" s="103" t="s">
        <v>103</v>
      </c>
      <c r="E107" s="104"/>
      <c r="F107" s="104"/>
      <c r="G107" s="104"/>
      <c r="H107" s="104"/>
      <c r="I107" s="104"/>
      <c r="J107" s="105">
        <f>J313</f>
        <v>0</v>
      </c>
      <c r="L107" s="102"/>
    </row>
    <row r="108" spans="2:12" s="9" customFormat="1" ht="19.95" customHeight="1">
      <c r="B108" s="102"/>
      <c r="D108" s="103" t="s">
        <v>104</v>
      </c>
      <c r="E108" s="104"/>
      <c r="F108" s="104"/>
      <c r="G108" s="104"/>
      <c r="H108" s="104"/>
      <c r="I108" s="104"/>
      <c r="J108" s="105">
        <f>J322</f>
        <v>0</v>
      </c>
      <c r="L108" s="102"/>
    </row>
    <row r="109" spans="2:12" s="9" customFormat="1" ht="19.95" customHeight="1">
      <c r="B109" s="102"/>
      <c r="D109" s="103" t="s">
        <v>105</v>
      </c>
      <c r="E109" s="104"/>
      <c r="F109" s="104"/>
      <c r="G109" s="104"/>
      <c r="H109" s="104"/>
      <c r="I109" s="104"/>
      <c r="J109" s="105">
        <f>J327</f>
        <v>0</v>
      </c>
      <c r="L109" s="102"/>
    </row>
    <row r="110" spans="2:12" s="9" customFormat="1" ht="19.95" customHeight="1">
      <c r="B110" s="102"/>
      <c r="D110" s="103" t="s">
        <v>106</v>
      </c>
      <c r="E110" s="104"/>
      <c r="F110" s="104"/>
      <c r="G110" s="104"/>
      <c r="H110" s="104"/>
      <c r="I110" s="104"/>
      <c r="J110" s="105">
        <f>J331</f>
        <v>0</v>
      </c>
      <c r="L110" s="102"/>
    </row>
    <row r="111" spans="2:12" s="9" customFormat="1" ht="19.95" customHeight="1">
      <c r="B111" s="102"/>
      <c r="D111" s="103" t="s">
        <v>107</v>
      </c>
      <c r="E111" s="104"/>
      <c r="F111" s="104"/>
      <c r="G111" s="104"/>
      <c r="H111" s="104"/>
      <c r="I111" s="104"/>
      <c r="J111" s="105">
        <f>J366</f>
        <v>0</v>
      </c>
      <c r="L111" s="102"/>
    </row>
    <row r="112" spans="2:12" s="8" customFormat="1" ht="24.9" customHeight="1">
      <c r="B112" s="98"/>
      <c r="D112" s="99" t="s">
        <v>108</v>
      </c>
      <c r="E112" s="100"/>
      <c r="F112" s="100"/>
      <c r="G112" s="100"/>
      <c r="H112" s="100"/>
      <c r="I112" s="100"/>
      <c r="J112" s="101">
        <f>J399</f>
        <v>0</v>
      </c>
      <c r="L112" s="98"/>
    </row>
    <row r="113" spans="2:12" s="9" customFormat="1" ht="19.95" customHeight="1">
      <c r="B113" s="102"/>
      <c r="D113" s="103" t="s">
        <v>109</v>
      </c>
      <c r="E113" s="104"/>
      <c r="F113" s="104"/>
      <c r="G113" s="104"/>
      <c r="H113" s="104"/>
      <c r="I113" s="104"/>
      <c r="J113" s="105">
        <f>J400</f>
        <v>0</v>
      </c>
      <c r="L113" s="102"/>
    </row>
    <row r="114" spans="2:12" s="8" customFormat="1" ht="24.9" customHeight="1">
      <c r="B114" s="98"/>
      <c r="D114" s="99" t="s">
        <v>110</v>
      </c>
      <c r="E114" s="100"/>
      <c r="F114" s="100"/>
      <c r="G114" s="100"/>
      <c r="H114" s="100"/>
      <c r="I114" s="100"/>
      <c r="J114" s="101">
        <f>J404</f>
        <v>0</v>
      </c>
      <c r="L114" s="98"/>
    </row>
    <row r="115" spans="2:12" s="8" customFormat="1" ht="24.9" customHeight="1">
      <c r="B115" s="98"/>
      <c r="D115" s="99" t="s">
        <v>111</v>
      </c>
      <c r="E115" s="100"/>
      <c r="F115" s="100"/>
      <c r="G115" s="100"/>
      <c r="H115" s="100"/>
      <c r="I115" s="100"/>
      <c r="J115" s="101">
        <f>J414</f>
        <v>0</v>
      </c>
      <c r="L115" s="98"/>
    </row>
    <row r="116" spans="2:12" s="9" customFormat="1" ht="19.95" customHeight="1">
      <c r="B116" s="102"/>
      <c r="D116" s="103" t="s">
        <v>112</v>
      </c>
      <c r="E116" s="104"/>
      <c r="F116" s="104"/>
      <c r="G116" s="104"/>
      <c r="H116" s="104"/>
      <c r="I116" s="104"/>
      <c r="J116" s="105">
        <f>J415</f>
        <v>0</v>
      </c>
      <c r="L116" s="102"/>
    </row>
    <row r="117" spans="2:12" s="9" customFormat="1" ht="19.95" customHeight="1">
      <c r="B117" s="102"/>
      <c r="D117" s="103" t="s">
        <v>113</v>
      </c>
      <c r="E117" s="104"/>
      <c r="F117" s="104"/>
      <c r="G117" s="104"/>
      <c r="H117" s="104"/>
      <c r="I117" s="104"/>
      <c r="J117" s="105">
        <f>J417</f>
        <v>0</v>
      </c>
      <c r="L117" s="102"/>
    </row>
    <row r="118" spans="2:12" s="9" customFormat="1" ht="19.95" customHeight="1">
      <c r="B118" s="102"/>
      <c r="D118" s="103" t="s">
        <v>114</v>
      </c>
      <c r="E118" s="104"/>
      <c r="F118" s="104"/>
      <c r="G118" s="104"/>
      <c r="H118" s="104"/>
      <c r="I118" s="104"/>
      <c r="J118" s="105">
        <f>J419</f>
        <v>0</v>
      </c>
      <c r="L118" s="102"/>
    </row>
    <row r="119" spans="2:12" s="1" customFormat="1" ht="21.75" customHeight="1">
      <c r="B119" s="31"/>
      <c r="L119" s="31"/>
    </row>
    <row r="120" spans="2:12" s="1" customFormat="1" ht="6.9" customHeight="1">
      <c r="B120" s="43"/>
      <c r="C120" s="44"/>
      <c r="D120" s="44"/>
      <c r="E120" s="44"/>
      <c r="F120" s="44"/>
      <c r="G120" s="44"/>
      <c r="H120" s="44"/>
      <c r="I120" s="44"/>
      <c r="J120" s="44"/>
      <c r="K120" s="44"/>
      <c r="L120" s="31"/>
    </row>
    <row r="124" spans="2:12" s="1" customFormat="1" ht="6.9" customHeight="1">
      <c r="B124" s="45"/>
      <c r="C124" s="46"/>
      <c r="D124" s="46"/>
      <c r="E124" s="46"/>
      <c r="F124" s="46"/>
      <c r="G124" s="46"/>
      <c r="H124" s="46"/>
      <c r="I124" s="46"/>
      <c r="J124" s="46"/>
      <c r="K124" s="46"/>
      <c r="L124" s="31"/>
    </row>
    <row r="125" spans="2:12" s="1" customFormat="1" ht="24.9" customHeight="1">
      <c r="B125" s="31"/>
      <c r="C125" s="20" t="s">
        <v>115</v>
      </c>
      <c r="L125" s="31"/>
    </row>
    <row r="126" spans="2:12" s="1" customFormat="1" ht="6.9" customHeight="1">
      <c r="B126" s="31"/>
      <c r="L126" s="31"/>
    </row>
    <row r="127" spans="2:12" s="1" customFormat="1" ht="12" customHeight="1">
      <c r="B127" s="31"/>
      <c r="C127" s="26" t="s">
        <v>16</v>
      </c>
      <c r="L127" s="31"/>
    </row>
    <row r="128" spans="2:12" s="1" customFormat="1" ht="30" customHeight="1">
      <c r="B128" s="31"/>
      <c r="E128" s="198" t="str">
        <f>E7</f>
        <v>Úprava vjezdu zásobování objektu č.p. 83, úprava rampy včetně zastřešení</v>
      </c>
      <c r="F128" s="218"/>
      <c r="G128" s="218"/>
      <c r="H128" s="218"/>
      <c r="L128" s="31"/>
    </row>
    <row r="129" spans="2:12" s="1" customFormat="1" ht="6.9" customHeight="1">
      <c r="B129" s="31"/>
      <c r="L129" s="31"/>
    </row>
    <row r="130" spans="2:12" s="1" customFormat="1" ht="12" customHeight="1">
      <c r="B130" s="31"/>
      <c r="C130" s="26" t="s">
        <v>20</v>
      </c>
      <c r="F130" s="24" t="str">
        <f>F10</f>
        <v>Nám. 14. října 83/15</v>
      </c>
      <c r="I130" s="26" t="s">
        <v>22</v>
      </c>
      <c r="J130" s="51">
        <f>IF(J10="","",J10)</f>
        <v>45022</v>
      </c>
      <c r="L130" s="31"/>
    </row>
    <row r="131" spans="2:12" s="1" customFormat="1" ht="6.9" customHeight="1">
      <c r="B131" s="31"/>
      <c r="L131" s="31"/>
    </row>
    <row r="132" spans="2:12" s="1" customFormat="1" ht="25.65" customHeight="1">
      <c r="B132" s="31"/>
      <c r="C132" s="26" t="s">
        <v>23</v>
      </c>
      <c r="F132" s="24" t="str">
        <f>E13</f>
        <v>Městská část Praha 5, 14. října 1381/4, 150 22 Pra</v>
      </c>
      <c r="I132" s="26" t="s">
        <v>29</v>
      </c>
      <c r="J132" s="29" t="str">
        <f>E19</f>
        <v>BIANCO Architects s.r.o.</v>
      </c>
      <c r="L132" s="31"/>
    </row>
    <row r="133" spans="2:12" s="1" customFormat="1" ht="15.15" customHeight="1">
      <c r="B133" s="31"/>
      <c r="C133" s="26" t="s">
        <v>27</v>
      </c>
      <c r="F133" s="24" t="str">
        <f>IF(E16="","",E16)</f>
        <v>Vyplň údaj</v>
      </c>
      <c r="I133" s="26" t="s">
        <v>32</v>
      </c>
      <c r="J133" s="29" t="str">
        <f>E22</f>
        <v>Jan Petr</v>
      </c>
      <c r="L133" s="31"/>
    </row>
    <row r="134" spans="2:12" s="1" customFormat="1" ht="10.35" customHeight="1">
      <c r="B134" s="31"/>
      <c r="L134" s="31"/>
    </row>
    <row r="135" spans="2:20" s="10" customFormat="1" ht="29.25" customHeight="1">
      <c r="B135" s="106"/>
      <c r="C135" s="107" t="s">
        <v>116</v>
      </c>
      <c r="D135" s="108" t="s">
        <v>62</v>
      </c>
      <c r="E135" s="108" t="s">
        <v>58</v>
      </c>
      <c r="F135" s="108" t="s">
        <v>59</v>
      </c>
      <c r="G135" s="108" t="s">
        <v>117</v>
      </c>
      <c r="H135" s="108" t="s">
        <v>118</v>
      </c>
      <c r="I135" s="108" t="s">
        <v>119</v>
      </c>
      <c r="J135" s="108" t="s">
        <v>88</v>
      </c>
      <c r="K135" s="109" t="s">
        <v>120</v>
      </c>
      <c r="L135" s="106"/>
      <c r="M135" s="58" t="s">
        <v>1</v>
      </c>
      <c r="N135" s="59" t="s">
        <v>41</v>
      </c>
      <c r="O135" s="59" t="s">
        <v>121</v>
      </c>
      <c r="P135" s="59" t="s">
        <v>122</v>
      </c>
      <c r="Q135" s="59" t="s">
        <v>123</v>
      </c>
      <c r="R135" s="59" t="s">
        <v>124</v>
      </c>
      <c r="S135" s="59" t="s">
        <v>125</v>
      </c>
      <c r="T135" s="60" t="s">
        <v>126</v>
      </c>
    </row>
    <row r="136" spans="2:63" s="1" customFormat="1" ht="22.8" customHeight="1">
      <c r="B136" s="31"/>
      <c r="C136" s="63" t="s">
        <v>127</v>
      </c>
      <c r="J136" s="110">
        <f>BK136</f>
        <v>0</v>
      </c>
      <c r="L136" s="31"/>
      <c r="M136" s="61"/>
      <c r="N136" s="52"/>
      <c r="O136" s="52"/>
      <c r="P136" s="111">
        <f>P137+P289+P399+P404+P414</f>
        <v>0</v>
      </c>
      <c r="Q136" s="52"/>
      <c r="R136" s="111">
        <f>R137+R289+R399+R404+R414</f>
        <v>57.76100258000001</v>
      </c>
      <c r="S136" s="52"/>
      <c r="T136" s="112">
        <f>T137+T289+T399+T404+T414</f>
        <v>72.51269399999998</v>
      </c>
      <c r="AT136" s="16" t="s">
        <v>76</v>
      </c>
      <c r="AU136" s="16" t="s">
        <v>90</v>
      </c>
      <c r="BK136" s="113">
        <f>BK137+BK289+BK399+BK404+BK414</f>
        <v>0</v>
      </c>
    </row>
    <row r="137" spans="2:63" s="11" customFormat="1" ht="25.95" customHeight="1">
      <c r="B137" s="114"/>
      <c r="D137" s="115" t="s">
        <v>76</v>
      </c>
      <c r="E137" s="116" t="s">
        <v>128</v>
      </c>
      <c r="F137" s="116" t="s">
        <v>129</v>
      </c>
      <c r="I137" s="117"/>
      <c r="J137" s="118">
        <f>BK137</f>
        <v>0</v>
      </c>
      <c r="L137" s="114"/>
      <c r="M137" s="119"/>
      <c r="P137" s="120">
        <f>P138+P169+P194+P203+P220+P236+P241+P281+P287</f>
        <v>0</v>
      </c>
      <c r="R137" s="120">
        <f>R138+R169+R194+R203+R220+R236+R241+R281+R287</f>
        <v>54.07733666000001</v>
      </c>
      <c r="T137" s="121">
        <f>T138+T169+T194+T203+T220+T236+T241+T281+T287</f>
        <v>72.42169399999999</v>
      </c>
      <c r="AR137" s="115" t="s">
        <v>82</v>
      </c>
      <c r="AT137" s="122" t="s">
        <v>76</v>
      </c>
      <c r="AU137" s="122" t="s">
        <v>77</v>
      </c>
      <c r="AY137" s="115" t="s">
        <v>130</v>
      </c>
      <c r="BK137" s="123">
        <f>BK138+BK169+BK194+BK203+BK220+BK236+BK241+BK281+BK287</f>
        <v>0</v>
      </c>
    </row>
    <row r="138" spans="2:63" s="11" customFormat="1" ht="22.8" customHeight="1">
      <c r="B138" s="114"/>
      <c r="D138" s="115" t="s">
        <v>76</v>
      </c>
      <c r="E138" s="124" t="s">
        <v>82</v>
      </c>
      <c r="F138" s="124" t="s">
        <v>131</v>
      </c>
      <c r="I138" s="117"/>
      <c r="J138" s="125">
        <f>BK138</f>
        <v>0</v>
      </c>
      <c r="L138" s="114"/>
      <c r="M138" s="119"/>
      <c r="P138" s="120">
        <f>SUM(P139:P168)</f>
        <v>0</v>
      </c>
      <c r="R138" s="120">
        <f>SUM(R139:R168)</f>
        <v>0</v>
      </c>
      <c r="T138" s="121">
        <f>SUM(T139:T168)</f>
        <v>10.0776</v>
      </c>
      <c r="AR138" s="115" t="s">
        <v>82</v>
      </c>
      <c r="AT138" s="122" t="s">
        <v>76</v>
      </c>
      <c r="AU138" s="122" t="s">
        <v>82</v>
      </c>
      <c r="AY138" s="115" t="s">
        <v>130</v>
      </c>
      <c r="BK138" s="123">
        <f>SUM(BK139:BK168)</f>
        <v>0</v>
      </c>
    </row>
    <row r="139" spans="2:65" s="1" customFormat="1" ht="16.5" customHeight="1">
      <c r="B139" s="126"/>
      <c r="C139" s="127" t="s">
        <v>82</v>
      </c>
      <c r="D139" s="127" t="s">
        <v>132</v>
      </c>
      <c r="E139" s="128" t="s">
        <v>133</v>
      </c>
      <c r="F139" s="129" t="s">
        <v>134</v>
      </c>
      <c r="G139" s="130" t="s">
        <v>135</v>
      </c>
      <c r="H139" s="131">
        <v>12.92</v>
      </c>
      <c r="I139" s="132"/>
      <c r="J139" s="133">
        <f>ROUND(I139*H139,2)</f>
        <v>0</v>
      </c>
      <c r="K139" s="129" t="s">
        <v>1</v>
      </c>
      <c r="L139" s="31"/>
      <c r="M139" s="134" t="s">
        <v>1</v>
      </c>
      <c r="N139" s="135" t="s">
        <v>42</v>
      </c>
      <c r="P139" s="136">
        <f>O139*H139</f>
        <v>0</v>
      </c>
      <c r="Q139" s="136">
        <v>0</v>
      </c>
      <c r="R139" s="136">
        <f>Q139*H139</f>
        <v>0</v>
      </c>
      <c r="S139" s="136">
        <v>0.48</v>
      </c>
      <c r="T139" s="137">
        <f>S139*H139</f>
        <v>6.2016</v>
      </c>
      <c r="AR139" s="138" t="s">
        <v>136</v>
      </c>
      <c r="AT139" s="138" t="s">
        <v>132</v>
      </c>
      <c r="AU139" s="138" t="s">
        <v>84</v>
      </c>
      <c r="AY139" s="16" t="s">
        <v>130</v>
      </c>
      <c r="BE139" s="139">
        <f>IF(N139="základní",J139,0)</f>
        <v>0</v>
      </c>
      <c r="BF139" s="139">
        <f>IF(N139="snížená",J139,0)</f>
        <v>0</v>
      </c>
      <c r="BG139" s="139">
        <f>IF(N139="zákl. přenesená",J139,0)</f>
        <v>0</v>
      </c>
      <c r="BH139" s="139">
        <f>IF(N139="sníž. přenesená",J139,0)</f>
        <v>0</v>
      </c>
      <c r="BI139" s="139">
        <f>IF(N139="nulová",J139,0)</f>
        <v>0</v>
      </c>
      <c r="BJ139" s="16" t="s">
        <v>82</v>
      </c>
      <c r="BK139" s="139">
        <f>ROUND(I139*H139,2)</f>
        <v>0</v>
      </c>
      <c r="BL139" s="16" t="s">
        <v>136</v>
      </c>
      <c r="BM139" s="138" t="s">
        <v>137</v>
      </c>
    </row>
    <row r="140" spans="2:51" s="12" customFormat="1" ht="10.2">
      <c r="B140" s="140"/>
      <c r="D140" s="141" t="s">
        <v>138</v>
      </c>
      <c r="E140" s="142" t="s">
        <v>1</v>
      </c>
      <c r="F140" s="143" t="s">
        <v>139</v>
      </c>
      <c r="H140" s="142" t="s">
        <v>1</v>
      </c>
      <c r="I140" s="144"/>
      <c r="L140" s="140"/>
      <c r="M140" s="145"/>
      <c r="T140" s="146"/>
      <c r="AT140" s="142" t="s">
        <v>138</v>
      </c>
      <c r="AU140" s="142" t="s">
        <v>84</v>
      </c>
      <c r="AV140" s="12" t="s">
        <v>82</v>
      </c>
      <c r="AW140" s="12" t="s">
        <v>31</v>
      </c>
      <c r="AX140" s="12" t="s">
        <v>77</v>
      </c>
      <c r="AY140" s="142" t="s">
        <v>130</v>
      </c>
    </row>
    <row r="141" spans="2:51" s="13" customFormat="1" ht="10.2">
      <c r="B141" s="147"/>
      <c r="D141" s="141" t="s">
        <v>138</v>
      </c>
      <c r="E141" s="148" t="s">
        <v>1</v>
      </c>
      <c r="F141" s="149" t="s">
        <v>140</v>
      </c>
      <c r="H141" s="150">
        <v>12.92</v>
      </c>
      <c r="I141" s="151"/>
      <c r="L141" s="147"/>
      <c r="M141" s="152"/>
      <c r="T141" s="153"/>
      <c r="AT141" s="148" t="s">
        <v>138</v>
      </c>
      <c r="AU141" s="148" t="s">
        <v>84</v>
      </c>
      <c r="AV141" s="13" t="s">
        <v>84</v>
      </c>
      <c r="AW141" s="13" t="s">
        <v>31</v>
      </c>
      <c r="AX141" s="13" t="s">
        <v>77</v>
      </c>
      <c r="AY141" s="148" t="s">
        <v>130</v>
      </c>
    </row>
    <row r="142" spans="2:51" s="14" customFormat="1" ht="10.2">
      <c r="B142" s="154"/>
      <c r="D142" s="141" t="s">
        <v>138</v>
      </c>
      <c r="E142" s="155" t="s">
        <v>1</v>
      </c>
      <c r="F142" s="156" t="s">
        <v>141</v>
      </c>
      <c r="H142" s="157">
        <v>12.92</v>
      </c>
      <c r="I142" s="158"/>
      <c r="L142" s="154"/>
      <c r="M142" s="159"/>
      <c r="T142" s="160"/>
      <c r="AT142" s="155" t="s">
        <v>138</v>
      </c>
      <c r="AU142" s="155" t="s">
        <v>84</v>
      </c>
      <c r="AV142" s="14" t="s">
        <v>136</v>
      </c>
      <c r="AW142" s="14" t="s">
        <v>31</v>
      </c>
      <c r="AX142" s="14" t="s">
        <v>82</v>
      </c>
      <c r="AY142" s="155" t="s">
        <v>130</v>
      </c>
    </row>
    <row r="143" spans="2:65" s="1" customFormat="1" ht="24.15" customHeight="1">
      <c r="B143" s="126"/>
      <c r="C143" s="127" t="s">
        <v>84</v>
      </c>
      <c r="D143" s="127" t="s">
        <v>132</v>
      </c>
      <c r="E143" s="128" t="s">
        <v>142</v>
      </c>
      <c r="F143" s="129" t="s">
        <v>143</v>
      </c>
      <c r="G143" s="130" t="s">
        <v>135</v>
      </c>
      <c r="H143" s="131">
        <v>12.92</v>
      </c>
      <c r="I143" s="132"/>
      <c r="J143" s="133">
        <f>ROUND(I143*H143,2)</f>
        <v>0</v>
      </c>
      <c r="K143" s="129" t="s">
        <v>144</v>
      </c>
      <c r="L143" s="31"/>
      <c r="M143" s="134" t="s">
        <v>1</v>
      </c>
      <c r="N143" s="135" t="s">
        <v>42</v>
      </c>
      <c r="P143" s="136">
        <f>O143*H143</f>
        <v>0</v>
      </c>
      <c r="Q143" s="136">
        <v>0</v>
      </c>
      <c r="R143" s="136">
        <f>Q143*H143</f>
        <v>0</v>
      </c>
      <c r="S143" s="136">
        <v>0.3</v>
      </c>
      <c r="T143" s="137">
        <f>S143*H143</f>
        <v>3.876</v>
      </c>
      <c r="AR143" s="138" t="s">
        <v>136</v>
      </c>
      <c r="AT143" s="138" t="s">
        <v>132</v>
      </c>
      <c r="AU143" s="138" t="s">
        <v>84</v>
      </c>
      <c r="AY143" s="16" t="s">
        <v>130</v>
      </c>
      <c r="BE143" s="139">
        <f>IF(N143="základní",J143,0)</f>
        <v>0</v>
      </c>
      <c r="BF143" s="139">
        <f>IF(N143="snížená",J143,0)</f>
        <v>0</v>
      </c>
      <c r="BG143" s="139">
        <f>IF(N143="zákl. přenesená",J143,0)</f>
        <v>0</v>
      </c>
      <c r="BH143" s="139">
        <f>IF(N143="sníž. přenesená",J143,0)</f>
        <v>0</v>
      </c>
      <c r="BI143" s="139">
        <f>IF(N143="nulová",J143,0)</f>
        <v>0</v>
      </c>
      <c r="BJ143" s="16" t="s">
        <v>82</v>
      </c>
      <c r="BK143" s="139">
        <f>ROUND(I143*H143,2)</f>
        <v>0</v>
      </c>
      <c r="BL143" s="16" t="s">
        <v>136</v>
      </c>
      <c r="BM143" s="138" t="s">
        <v>145</v>
      </c>
    </row>
    <row r="144" spans="2:51" s="12" customFormat="1" ht="10.2">
      <c r="B144" s="140"/>
      <c r="D144" s="141" t="s">
        <v>138</v>
      </c>
      <c r="E144" s="142" t="s">
        <v>1</v>
      </c>
      <c r="F144" s="143" t="s">
        <v>139</v>
      </c>
      <c r="H144" s="142" t="s">
        <v>1</v>
      </c>
      <c r="I144" s="144"/>
      <c r="L144" s="140"/>
      <c r="M144" s="145"/>
      <c r="T144" s="146"/>
      <c r="AT144" s="142" t="s">
        <v>138</v>
      </c>
      <c r="AU144" s="142" t="s">
        <v>84</v>
      </c>
      <c r="AV144" s="12" t="s">
        <v>82</v>
      </c>
      <c r="AW144" s="12" t="s">
        <v>31</v>
      </c>
      <c r="AX144" s="12" t="s">
        <v>77</v>
      </c>
      <c r="AY144" s="142" t="s">
        <v>130</v>
      </c>
    </row>
    <row r="145" spans="2:51" s="13" customFormat="1" ht="10.2">
      <c r="B145" s="147"/>
      <c r="D145" s="141" t="s">
        <v>138</v>
      </c>
      <c r="E145" s="148" t="s">
        <v>1</v>
      </c>
      <c r="F145" s="149" t="s">
        <v>140</v>
      </c>
      <c r="H145" s="150">
        <v>12.92</v>
      </c>
      <c r="I145" s="151"/>
      <c r="L145" s="147"/>
      <c r="M145" s="152"/>
      <c r="T145" s="153"/>
      <c r="AT145" s="148" t="s">
        <v>138</v>
      </c>
      <c r="AU145" s="148" t="s">
        <v>84</v>
      </c>
      <c r="AV145" s="13" t="s">
        <v>84</v>
      </c>
      <c r="AW145" s="13" t="s">
        <v>31</v>
      </c>
      <c r="AX145" s="13" t="s">
        <v>77</v>
      </c>
      <c r="AY145" s="148" t="s">
        <v>130</v>
      </c>
    </row>
    <row r="146" spans="2:51" s="14" customFormat="1" ht="10.2">
      <c r="B146" s="154"/>
      <c r="D146" s="141" t="s">
        <v>138</v>
      </c>
      <c r="E146" s="155" t="s">
        <v>1</v>
      </c>
      <c r="F146" s="156" t="s">
        <v>141</v>
      </c>
      <c r="H146" s="157">
        <v>12.92</v>
      </c>
      <c r="I146" s="158"/>
      <c r="L146" s="154"/>
      <c r="M146" s="159"/>
      <c r="T146" s="160"/>
      <c r="AT146" s="155" t="s">
        <v>138</v>
      </c>
      <c r="AU146" s="155" t="s">
        <v>84</v>
      </c>
      <c r="AV146" s="14" t="s">
        <v>136</v>
      </c>
      <c r="AW146" s="14" t="s">
        <v>31</v>
      </c>
      <c r="AX146" s="14" t="s">
        <v>82</v>
      </c>
      <c r="AY146" s="155" t="s">
        <v>130</v>
      </c>
    </row>
    <row r="147" spans="2:65" s="1" customFormat="1" ht="33" customHeight="1">
      <c r="B147" s="126"/>
      <c r="C147" s="127" t="s">
        <v>146</v>
      </c>
      <c r="D147" s="127" t="s">
        <v>132</v>
      </c>
      <c r="E147" s="128" t="s">
        <v>147</v>
      </c>
      <c r="F147" s="129" t="s">
        <v>148</v>
      </c>
      <c r="G147" s="130" t="s">
        <v>149</v>
      </c>
      <c r="H147" s="131">
        <v>5.284</v>
      </c>
      <c r="I147" s="132"/>
      <c r="J147" s="133">
        <f>ROUND(I147*H147,2)</f>
        <v>0</v>
      </c>
      <c r="K147" s="129" t="s">
        <v>144</v>
      </c>
      <c r="L147" s="31"/>
      <c r="M147" s="134" t="s">
        <v>1</v>
      </c>
      <c r="N147" s="135" t="s">
        <v>42</v>
      </c>
      <c r="P147" s="136">
        <f>O147*H147</f>
        <v>0</v>
      </c>
      <c r="Q147" s="136">
        <v>0</v>
      </c>
      <c r="R147" s="136">
        <f>Q147*H147</f>
        <v>0</v>
      </c>
      <c r="S147" s="136">
        <v>0</v>
      </c>
      <c r="T147" s="137">
        <f>S147*H147</f>
        <v>0</v>
      </c>
      <c r="AR147" s="138" t="s">
        <v>136</v>
      </c>
      <c r="AT147" s="138" t="s">
        <v>132</v>
      </c>
      <c r="AU147" s="138" t="s">
        <v>84</v>
      </c>
      <c r="AY147" s="16" t="s">
        <v>130</v>
      </c>
      <c r="BE147" s="139">
        <f>IF(N147="základní",J147,0)</f>
        <v>0</v>
      </c>
      <c r="BF147" s="139">
        <f>IF(N147="snížená",J147,0)</f>
        <v>0</v>
      </c>
      <c r="BG147" s="139">
        <f>IF(N147="zákl. přenesená",J147,0)</f>
        <v>0</v>
      </c>
      <c r="BH147" s="139">
        <f>IF(N147="sníž. přenesená",J147,0)</f>
        <v>0</v>
      </c>
      <c r="BI147" s="139">
        <f>IF(N147="nulová",J147,0)</f>
        <v>0</v>
      </c>
      <c r="BJ147" s="16" t="s">
        <v>82</v>
      </c>
      <c r="BK147" s="139">
        <f>ROUND(I147*H147,2)</f>
        <v>0</v>
      </c>
      <c r="BL147" s="16" t="s">
        <v>136</v>
      </c>
      <c r="BM147" s="138" t="s">
        <v>150</v>
      </c>
    </row>
    <row r="148" spans="2:51" s="12" customFormat="1" ht="10.2">
      <c r="B148" s="140"/>
      <c r="D148" s="141" t="s">
        <v>138</v>
      </c>
      <c r="E148" s="142" t="s">
        <v>1</v>
      </c>
      <c r="F148" s="143" t="s">
        <v>151</v>
      </c>
      <c r="H148" s="142" t="s">
        <v>1</v>
      </c>
      <c r="I148" s="144"/>
      <c r="L148" s="140"/>
      <c r="M148" s="145"/>
      <c r="T148" s="146"/>
      <c r="AT148" s="142" t="s">
        <v>138</v>
      </c>
      <c r="AU148" s="142" t="s">
        <v>84</v>
      </c>
      <c r="AV148" s="12" t="s">
        <v>82</v>
      </c>
      <c r="AW148" s="12" t="s">
        <v>31</v>
      </c>
      <c r="AX148" s="12" t="s">
        <v>77</v>
      </c>
      <c r="AY148" s="142" t="s">
        <v>130</v>
      </c>
    </row>
    <row r="149" spans="2:51" s="13" customFormat="1" ht="10.2">
      <c r="B149" s="147"/>
      <c r="D149" s="141" t="s">
        <v>138</v>
      </c>
      <c r="E149" s="148" t="s">
        <v>1</v>
      </c>
      <c r="F149" s="149" t="s">
        <v>152</v>
      </c>
      <c r="H149" s="150">
        <v>5.284</v>
      </c>
      <c r="I149" s="151"/>
      <c r="L149" s="147"/>
      <c r="M149" s="152"/>
      <c r="T149" s="153"/>
      <c r="AT149" s="148" t="s">
        <v>138</v>
      </c>
      <c r="AU149" s="148" t="s">
        <v>84</v>
      </c>
      <c r="AV149" s="13" t="s">
        <v>84</v>
      </c>
      <c r="AW149" s="13" t="s">
        <v>31</v>
      </c>
      <c r="AX149" s="13" t="s">
        <v>77</v>
      </c>
      <c r="AY149" s="148" t="s">
        <v>130</v>
      </c>
    </row>
    <row r="150" spans="2:51" s="14" customFormat="1" ht="10.2">
      <c r="B150" s="154"/>
      <c r="D150" s="141" t="s">
        <v>138</v>
      </c>
      <c r="E150" s="155" t="s">
        <v>1</v>
      </c>
      <c r="F150" s="156" t="s">
        <v>141</v>
      </c>
      <c r="H150" s="157">
        <v>5.284</v>
      </c>
      <c r="I150" s="158"/>
      <c r="L150" s="154"/>
      <c r="M150" s="159"/>
      <c r="T150" s="160"/>
      <c r="AT150" s="155" t="s">
        <v>138</v>
      </c>
      <c r="AU150" s="155" t="s">
        <v>84</v>
      </c>
      <c r="AV150" s="14" t="s">
        <v>136</v>
      </c>
      <c r="AW150" s="14" t="s">
        <v>31</v>
      </c>
      <c r="AX150" s="14" t="s">
        <v>82</v>
      </c>
      <c r="AY150" s="155" t="s">
        <v>130</v>
      </c>
    </row>
    <row r="151" spans="2:65" s="1" customFormat="1" ht="24.15" customHeight="1">
      <c r="B151" s="126"/>
      <c r="C151" s="127" t="s">
        <v>136</v>
      </c>
      <c r="D151" s="127" t="s">
        <v>132</v>
      </c>
      <c r="E151" s="128" t="s">
        <v>153</v>
      </c>
      <c r="F151" s="129" t="s">
        <v>154</v>
      </c>
      <c r="G151" s="130" t="s">
        <v>149</v>
      </c>
      <c r="H151" s="131">
        <v>5.284</v>
      </c>
      <c r="I151" s="132"/>
      <c r="J151" s="133">
        <f>ROUND(I151*H151,2)</f>
        <v>0</v>
      </c>
      <c r="K151" s="129" t="s">
        <v>144</v>
      </c>
      <c r="L151" s="31"/>
      <c r="M151" s="134" t="s">
        <v>1</v>
      </c>
      <c r="N151" s="135" t="s">
        <v>42</v>
      </c>
      <c r="P151" s="136">
        <f>O151*H151</f>
        <v>0</v>
      </c>
      <c r="Q151" s="136">
        <v>0</v>
      </c>
      <c r="R151" s="136">
        <f>Q151*H151</f>
        <v>0</v>
      </c>
      <c r="S151" s="136">
        <v>0</v>
      </c>
      <c r="T151" s="137">
        <f>S151*H151</f>
        <v>0</v>
      </c>
      <c r="AR151" s="138" t="s">
        <v>136</v>
      </c>
      <c r="AT151" s="138" t="s">
        <v>132</v>
      </c>
      <c r="AU151" s="138" t="s">
        <v>84</v>
      </c>
      <c r="AY151" s="16" t="s">
        <v>130</v>
      </c>
      <c r="BE151" s="139">
        <f>IF(N151="základní",J151,0)</f>
        <v>0</v>
      </c>
      <c r="BF151" s="139">
        <f>IF(N151="snížená",J151,0)</f>
        <v>0</v>
      </c>
      <c r="BG151" s="139">
        <f>IF(N151="zákl. přenesená",J151,0)</f>
        <v>0</v>
      </c>
      <c r="BH151" s="139">
        <f>IF(N151="sníž. přenesená",J151,0)</f>
        <v>0</v>
      </c>
      <c r="BI151" s="139">
        <f>IF(N151="nulová",J151,0)</f>
        <v>0</v>
      </c>
      <c r="BJ151" s="16" t="s">
        <v>82</v>
      </c>
      <c r="BK151" s="139">
        <f>ROUND(I151*H151,2)</f>
        <v>0</v>
      </c>
      <c r="BL151" s="16" t="s">
        <v>136</v>
      </c>
      <c r="BM151" s="138" t="s">
        <v>155</v>
      </c>
    </row>
    <row r="152" spans="2:65" s="1" customFormat="1" ht="33" customHeight="1">
      <c r="B152" s="126"/>
      <c r="C152" s="127" t="s">
        <v>156</v>
      </c>
      <c r="D152" s="127" t="s">
        <v>132</v>
      </c>
      <c r="E152" s="128" t="s">
        <v>157</v>
      </c>
      <c r="F152" s="129" t="s">
        <v>158</v>
      </c>
      <c r="G152" s="130" t="s">
        <v>149</v>
      </c>
      <c r="H152" s="131">
        <v>11.288</v>
      </c>
      <c r="I152" s="132"/>
      <c r="J152" s="133">
        <f>ROUND(I152*H152,2)</f>
        <v>0</v>
      </c>
      <c r="K152" s="129" t="s">
        <v>144</v>
      </c>
      <c r="L152" s="31"/>
      <c r="M152" s="134" t="s">
        <v>1</v>
      </c>
      <c r="N152" s="135" t="s">
        <v>42</v>
      </c>
      <c r="P152" s="136">
        <f>O152*H152</f>
        <v>0</v>
      </c>
      <c r="Q152" s="136">
        <v>0</v>
      </c>
      <c r="R152" s="136">
        <f>Q152*H152</f>
        <v>0</v>
      </c>
      <c r="S152" s="136">
        <v>0</v>
      </c>
      <c r="T152" s="137">
        <f>S152*H152</f>
        <v>0</v>
      </c>
      <c r="AR152" s="138" t="s">
        <v>136</v>
      </c>
      <c r="AT152" s="138" t="s">
        <v>132</v>
      </c>
      <c r="AU152" s="138" t="s">
        <v>84</v>
      </c>
      <c r="AY152" s="16" t="s">
        <v>130</v>
      </c>
      <c r="BE152" s="139">
        <f>IF(N152="základní",J152,0)</f>
        <v>0</v>
      </c>
      <c r="BF152" s="139">
        <f>IF(N152="snížená",J152,0)</f>
        <v>0</v>
      </c>
      <c r="BG152" s="139">
        <f>IF(N152="zákl. přenesená",J152,0)</f>
        <v>0</v>
      </c>
      <c r="BH152" s="139">
        <f>IF(N152="sníž. přenesená",J152,0)</f>
        <v>0</v>
      </c>
      <c r="BI152" s="139">
        <f>IF(N152="nulová",J152,0)</f>
        <v>0</v>
      </c>
      <c r="BJ152" s="16" t="s">
        <v>82</v>
      </c>
      <c r="BK152" s="139">
        <f>ROUND(I152*H152,2)</f>
        <v>0</v>
      </c>
      <c r="BL152" s="16" t="s">
        <v>136</v>
      </c>
      <c r="BM152" s="138" t="s">
        <v>159</v>
      </c>
    </row>
    <row r="153" spans="2:51" s="13" customFormat="1" ht="10.2">
      <c r="B153" s="147"/>
      <c r="D153" s="141" t="s">
        <v>138</v>
      </c>
      <c r="E153" s="148" t="s">
        <v>1</v>
      </c>
      <c r="F153" s="149" t="s">
        <v>160</v>
      </c>
      <c r="H153" s="150">
        <v>3.098</v>
      </c>
      <c r="I153" s="151"/>
      <c r="L153" s="147"/>
      <c r="M153" s="152"/>
      <c r="T153" s="153"/>
      <c r="AT153" s="148" t="s">
        <v>138</v>
      </c>
      <c r="AU153" s="148" t="s">
        <v>84</v>
      </c>
      <c r="AV153" s="13" t="s">
        <v>84</v>
      </c>
      <c r="AW153" s="13" t="s">
        <v>31</v>
      </c>
      <c r="AX153" s="13" t="s">
        <v>77</v>
      </c>
      <c r="AY153" s="148" t="s">
        <v>130</v>
      </c>
    </row>
    <row r="154" spans="2:51" s="13" customFormat="1" ht="10.2">
      <c r="B154" s="147"/>
      <c r="D154" s="141" t="s">
        <v>138</v>
      </c>
      <c r="E154" s="148" t="s">
        <v>1</v>
      </c>
      <c r="F154" s="149" t="s">
        <v>161</v>
      </c>
      <c r="H154" s="150">
        <v>8.19</v>
      </c>
      <c r="I154" s="151"/>
      <c r="L154" s="147"/>
      <c r="M154" s="152"/>
      <c r="T154" s="153"/>
      <c r="AT154" s="148" t="s">
        <v>138</v>
      </c>
      <c r="AU154" s="148" t="s">
        <v>84</v>
      </c>
      <c r="AV154" s="13" t="s">
        <v>84</v>
      </c>
      <c r="AW154" s="13" t="s">
        <v>31</v>
      </c>
      <c r="AX154" s="13" t="s">
        <v>77</v>
      </c>
      <c r="AY154" s="148" t="s">
        <v>130</v>
      </c>
    </row>
    <row r="155" spans="2:51" s="14" customFormat="1" ht="10.2">
      <c r="B155" s="154"/>
      <c r="D155" s="141" t="s">
        <v>138</v>
      </c>
      <c r="E155" s="155" t="s">
        <v>1</v>
      </c>
      <c r="F155" s="156" t="s">
        <v>141</v>
      </c>
      <c r="H155" s="157">
        <v>11.288</v>
      </c>
      <c r="I155" s="158"/>
      <c r="L155" s="154"/>
      <c r="M155" s="159"/>
      <c r="T155" s="160"/>
      <c r="AT155" s="155" t="s">
        <v>138</v>
      </c>
      <c r="AU155" s="155" t="s">
        <v>84</v>
      </c>
      <c r="AV155" s="14" t="s">
        <v>136</v>
      </c>
      <c r="AW155" s="14" t="s">
        <v>31</v>
      </c>
      <c r="AX155" s="14" t="s">
        <v>82</v>
      </c>
      <c r="AY155" s="155" t="s">
        <v>130</v>
      </c>
    </row>
    <row r="156" spans="2:65" s="1" customFormat="1" ht="37.8" customHeight="1">
      <c r="B156" s="126"/>
      <c r="C156" s="127" t="s">
        <v>162</v>
      </c>
      <c r="D156" s="127" t="s">
        <v>132</v>
      </c>
      <c r="E156" s="128" t="s">
        <v>163</v>
      </c>
      <c r="F156" s="129" t="s">
        <v>164</v>
      </c>
      <c r="G156" s="130" t="s">
        <v>149</v>
      </c>
      <c r="H156" s="131">
        <v>16.572</v>
      </c>
      <c r="I156" s="132"/>
      <c r="J156" s="133">
        <f>ROUND(I156*H156,2)</f>
        <v>0</v>
      </c>
      <c r="K156" s="129" t="s">
        <v>144</v>
      </c>
      <c r="L156" s="31"/>
      <c r="M156" s="134" t="s">
        <v>1</v>
      </c>
      <c r="N156" s="135" t="s">
        <v>42</v>
      </c>
      <c r="P156" s="136">
        <f>O156*H156</f>
        <v>0</v>
      </c>
      <c r="Q156" s="136">
        <v>0</v>
      </c>
      <c r="R156" s="136">
        <f>Q156*H156</f>
        <v>0</v>
      </c>
      <c r="S156" s="136">
        <v>0</v>
      </c>
      <c r="T156" s="137">
        <f>S156*H156</f>
        <v>0</v>
      </c>
      <c r="AR156" s="138" t="s">
        <v>136</v>
      </c>
      <c r="AT156" s="138" t="s">
        <v>132</v>
      </c>
      <c r="AU156" s="138" t="s">
        <v>84</v>
      </c>
      <c r="AY156" s="16" t="s">
        <v>130</v>
      </c>
      <c r="BE156" s="139">
        <f>IF(N156="základní",J156,0)</f>
        <v>0</v>
      </c>
      <c r="BF156" s="139">
        <f>IF(N156="snížená",J156,0)</f>
        <v>0</v>
      </c>
      <c r="BG156" s="139">
        <f>IF(N156="zákl. přenesená",J156,0)</f>
        <v>0</v>
      </c>
      <c r="BH156" s="139">
        <f>IF(N156="sníž. přenesená",J156,0)</f>
        <v>0</v>
      </c>
      <c r="BI156" s="139">
        <f>IF(N156="nulová",J156,0)</f>
        <v>0</v>
      </c>
      <c r="BJ156" s="16" t="s">
        <v>82</v>
      </c>
      <c r="BK156" s="139">
        <f>ROUND(I156*H156,2)</f>
        <v>0</v>
      </c>
      <c r="BL156" s="16" t="s">
        <v>136</v>
      </c>
      <c r="BM156" s="138" t="s">
        <v>165</v>
      </c>
    </row>
    <row r="157" spans="2:51" s="13" customFormat="1" ht="10.2">
      <c r="B157" s="147"/>
      <c r="D157" s="141" t="s">
        <v>138</v>
      </c>
      <c r="E157" s="148" t="s">
        <v>1</v>
      </c>
      <c r="F157" s="149" t="s">
        <v>166</v>
      </c>
      <c r="H157" s="150">
        <v>16.572</v>
      </c>
      <c r="I157" s="151"/>
      <c r="L157" s="147"/>
      <c r="M157" s="152"/>
      <c r="T157" s="153"/>
      <c r="AT157" s="148" t="s">
        <v>138</v>
      </c>
      <c r="AU157" s="148" t="s">
        <v>84</v>
      </c>
      <c r="AV157" s="13" t="s">
        <v>84</v>
      </c>
      <c r="AW157" s="13" t="s">
        <v>31</v>
      </c>
      <c r="AX157" s="13" t="s">
        <v>77</v>
      </c>
      <c r="AY157" s="148" t="s">
        <v>130</v>
      </c>
    </row>
    <row r="158" spans="2:51" s="14" customFormat="1" ht="10.2">
      <c r="B158" s="154"/>
      <c r="D158" s="141" t="s">
        <v>138</v>
      </c>
      <c r="E158" s="155" t="s">
        <v>1</v>
      </c>
      <c r="F158" s="156" t="s">
        <v>141</v>
      </c>
      <c r="H158" s="157">
        <v>16.572</v>
      </c>
      <c r="I158" s="158"/>
      <c r="L158" s="154"/>
      <c r="M158" s="159"/>
      <c r="T158" s="160"/>
      <c r="AT158" s="155" t="s">
        <v>138</v>
      </c>
      <c r="AU158" s="155" t="s">
        <v>84</v>
      </c>
      <c r="AV158" s="14" t="s">
        <v>136</v>
      </c>
      <c r="AW158" s="14" t="s">
        <v>31</v>
      </c>
      <c r="AX158" s="14" t="s">
        <v>82</v>
      </c>
      <c r="AY158" s="155" t="s">
        <v>130</v>
      </c>
    </row>
    <row r="159" spans="2:65" s="1" customFormat="1" ht="37.8" customHeight="1">
      <c r="B159" s="126"/>
      <c r="C159" s="127" t="s">
        <v>167</v>
      </c>
      <c r="D159" s="127" t="s">
        <v>132</v>
      </c>
      <c r="E159" s="128" t="s">
        <v>168</v>
      </c>
      <c r="F159" s="129" t="s">
        <v>169</v>
      </c>
      <c r="G159" s="130" t="s">
        <v>149</v>
      </c>
      <c r="H159" s="131">
        <v>82.86</v>
      </c>
      <c r="I159" s="132"/>
      <c r="J159" s="133">
        <f>ROUND(I159*H159,2)</f>
        <v>0</v>
      </c>
      <c r="K159" s="129" t="s">
        <v>144</v>
      </c>
      <c r="L159" s="31"/>
      <c r="M159" s="134" t="s">
        <v>1</v>
      </c>
      <c r="N159" s="135" t="s">
        <v>42</v>
      </c>
      <c r="P159" s="136">
        <f>O159*H159</f>
        <v>0</v>
      </c>
      <c r="Q159" s="136">
        <v>0</v>
      </c>
      <c r="R159" s="136">
        <f>Q159*H159</f>
        <v>0</v>
      </c>
      <c r="S159" s="136">
        <v>0</v>
      </c>
      <c r="T159" s="137">
        <f>S159*H159</f>
        <v>0</v>
      </c>
      <c r="AR159" s="138" t="s">
        <v>136</v>
      </c>
      <c r="AT159" s="138" t="s">
        <v>132</v>
      </c>
      <c r="AU159" s="138" t="s">
        <v>84</v>
      </c>
      <c r="AY159" s="16" t="s">
        <v>130</v>
      </c>
      <c r="BE159" s="139">
        <f>IF(N159="základní",J159,0)</f>
        <v>0</v>
      </c>
      <c r="BF159" s="139">
        <f>IF(N159="snížená",J159,0)</f>
        <v>0</v>
      </c>
      <c r="BG159" s="139">
        <f>IF(N159="zákl. přenesená",J159,0)</f>
        <v>0</v>
      </c>
      <c r="BH159" s="139">
        <f>IF(N159="sníž. přenesená",J159,0)</f>
        <v>0</v>
      </c>
      <c r="BI159" s="139">
        <f>IF(N159="nulová",J159,0)</f>
        <v>0</v>
      </c>
      <c r="BJ159" s="16" t="s">
        <v>82</v>
      </c>
      <c r="BK159" s="139">
        <f>ROUND(I159*H159,2)</f>
        <v>0</v>
      </c>
      <c r="BL159" s="16" t="s">
        <v>136</v>
      </c>
      <c r="BM159" s="138" t="s">
        <v>170</v>
      </c>
    </row>
    <row r="160" spans="2:51" s="13" customFormat="1" ht="10.2">
      <c r="B160" s="147"/>
      <c r="D160" s="141" t="s">
        <v>138</v>
      </c>
      <c r="F160" s="149" t="s">
        <v>171</v>
      </c>
      <c r="H160" s="150">
        <v>82.86</v>
      </c>
      <c r="I160" s="151"/>
      <c r="L160" s="147"/>
      <c r="M160" s="152"/>
      <c r="T160" s="153"/>
      <c r="AT160" s="148" t="s">
        <v>138</v>
      </c>
      <c r="AU160" s="148" t="s">
        <v>84</v>
      </c>
      <c r="AV160" s="13" t="s">
        <v>84</v>
      </c>
      <c r="AW160" s="13" t="s">
        <v>3</v>
      </c>
      <c r="AX160" s="13" t="s">
        <v>82</v>
      </c>
      <c r="AY160" s="148" t="s">
        <v>130</v>
      </c>
    </row>
    <row r="161" spans="2:65" s="1" customFormat="1" ht="24.15" customHeight="1">
      <c r="B161" s="126"/>
      <c r="C161" s="127" t="s">
        <v>172</v>
      </c>
      <c r="D161" s="127" t="s">
        <v>132</v>
      </c>
      <c r="E161" s="128" t="s">
        <v>173</v>
      </c>
      <c r="F161" s="129" t="s">
        <v>174</v>
      </c>
      <c r="G161" s="130" t="s">
        <v>149</v>
      </c>
      <c r="H161" s="131">
        <v>16.572</v>
      </c>
      <c r="I161" s="132"/>
      <c r="J161" s="133">
        <f>ROUND(I161*H161,2)</f>
        <v>0</v>
      </c>
      <c r="K161" s="129" t="s">
        <v>144</v>
      </c>
      <c r="L161" s="31"/>
      <c r="M161" s="134" t="s">
        <v>1</v>
      </c>
      <c r="N161" s="135" t="s">
        <v>42</v>
      </c>
      <c r="P161" s="136">
        <f>O161*H161</f>
        <v>0</v>
      </c>
      <c r="Q161" s="136">
        <v>0</v>
      </c>
      <c r="R161" s="136">
        <f>Q161*H161</f>
        <v>0</v>
      </c>
      <c r="S161" s="136">
        <v>0</v>
      </c>
      <c r="T161" s="137">
        <f>S161*H161</f>
        <v>0</v>
      </c>
      <c r="AR161" s="138" t="s">
        <v>136</v>
      </c>
      <c r="AT161" s="138" t="s">
        <v>132</v>
      </c>
      <c r="AU161" s="138" t="s">
        <v>84</v>
      </c>
      <c r="AY161" s="16" t="s">
        <v>130</v>
      </c>
      <c r="BE161" s="139">
        <f>IF(N161="základní",J161,0)</f>
        <v>0</v>
      </c>
      <c r="BF161" s="139">
        <f>IF(N161="snížená",J161,0)</f>
        <v>0</v>
      </c>
      <c r="BG161" s="139">
        <f>IF(N161="zákl. přenesená",J161,0)</f>
        <v>0</v>
      </c>
      <c r="BH161" s="139">
        <f>IF(N161="sníž. přenesená",J161,0)</f>
        <v>0</v>
      </c>
      <c r="BI161" s="139">
        <f>IF(N161="nulová",J161,0)</f>
        <v>0</v>
      </c>
      <c r="BJ161" s="16" t="s">
        <v>82</v>
      </c>
      <c r="BK161" s="139">
        <f>ROUND(I161*H161,2)</f>
        <v>0</v>
      </c>
      <c r="BL161" s="16" t="s">
        <v>136</v>
      </c>
      <c r="BM161" s="138" t="s">
        <v>175</v>
      </c>
    </row>
    <row r="162" spans="2:65" s="1" customFormat="1" ht="24.15" customHeight="1">
      <c r="B162" s="126"/>
      <c r="C162" s="127" t="s">
        <v>176</v>
      </c>
      <c r="D162" s="127" t="s">
        <v>132</v>
      </c>
      <c r="E162" s="128" t="s">
        <v>177</v>
      </c>
      <c r="F162" s="129" t="s">
        <v>178</v>
      </c>
      <c r="G162" s="130" t="s">
        <v>149</v>
      </c>
      <c r="H162" s="131">
        <v>16.572</v>
      </c>
      <c r="I162" s="132"/>
      <c r="J162" s="133">
        <f>ROUND(I162*H162,2)</f>
        <v>0</v>
      </c>
      <c r="K162" s="129" t="s">
        <v>144</v>
      </c>
      <c r="L162" s="31"/>
      <c r="M162" s="134" t="s">
        <v>1</v>
      </c>
      <c r="N162" s="135" t="s">
        <v>42</v>
      </c>
      <c r="P162" s="136">
        <f>O162*H162</f>
        <v>0</v>
      </c>
      <c r="Q162" s="136">
        <v>0</v>
      </c>
      <c r="R162" s="136">
        <f>Q162*H162</f>
        <v>0</v>
      </c>
      <c r="S162" s="136">
        <v>0</v>
      </c>
      <c r="T162" s="137">
        <f>S162*H162</f>
        <v>0</v>
      </c>
      <c r="AR162" s="138" t="s">
        <v>136</v>
      </c>
      <c r="AT162" s="138" t="s">
        <v>132</v>
      </c>
      <c r="AU162" s="138" t="s">
        <v>84</v>
      </c>
      <c r="AY162" s="16" t="s">
        <v>130</v>
      </c>
      <c r="BE162" s="139">
        <f>IF(N162="základní",J162,0)</f>
        <v>0</v>
      </c>
      <c r="BF162" s="139">
        <f>IF(N162="snížená",J162,0)</f>
        <v>0</v>
      </c>
      <c r="BG162" s="139">
        <f>IF(N162="zákl. přenesená",J162,0)</f>
        <v>0</v>
      </c>
      <c r="BH162" s="139">
        <f>IF(N162="sníž. přenesená",J162,0)</f>
        <v>0</v>
      </c>
      <c r="BI162" s="139">
        <f>IF(N162="nulová",J162,0)</f>
        <v>0</v>
      </c>
      <c r="BJ162" s="16" t="s">
        <v>82</v>
      </c>
      <c r="BK162" s="139">
        <f>ROUND(I162*H162,2)</f>
        <v>0</v>
      </c>
      <c r="BL162" s="16" t="s">
        <v>136</v>
      </c>
      <c r="BM162" s="138" t="s">
        <v>179</v>
      </c>
    </row>
    <row r="163" spans="2:65" s="1" customFormat="1" ht="24.15" customHeight="1">
      <c r="B163" s="126"/>
      <c r="C163" s="127" t="s">
        <v>180</v>
      </c>
      <c r="D163" s="127" t="s">
        <v>132</v>
      </c>
      <c r="E163" s="128" t="s">
        <v>181</v>
      </c>
      <c r="F163" s="129" t="s">
        <v>182</v>
      </c>
      <c r="G163" s="130" t="s">
        <v>183</v>
      </c>
      <c r="H163" s="131">
        <v>8.454</v>
      </c>
      <c r="I163" s="132"/>
      <c r="J163" s="133">
        <f>ROUND(I163*H163,2)</f>
        <v>0</v>
      </c>
      <c r="K163" s="129" t="s">
        <v>144</v>
      </c>
      <c r="L163" s="31"/>
      <c r="M163" s="134" t="s">
        <v>1</v>
      </c>
      <c r="N163" s="135" t="s">
        <v>42</v>
      </c>
      <c r="P163" s="136">
        <f>O163*H163</f>
        <v>0</v>
      </c>
      <c r="Q163" s="136">
        <v>0</v>
      </c>
      <c r="R163" s="136">
        <f>Q163*H163</f>
        <v>0</v>
      </c>
      <c r="S163" s="136">
        <v>0</v>
      </c>
      <c r="T163" s="137">
        <f>S163*H163</f>
        <v>0</v>
      </c>
      <c r="AR163" s="138" t="s">
        <v>136</v>
      </c>
      <c r="AT163" s="138" t="s">
        <v>132</v>
      </c>
      <c r="AU163" s="138" t="s">
        <v>84</v>
      </c>
      <c r="AY163" s="16" t="s">
        <v>130</v>
      </c>
      <c r="BE163" s="139">
        <f>IF(N163="základní",J163,0)</f>
        <v>0</v>
      </c>
      <c r="BF163" s="139">
        <f>IF(N163="snížená",J163,0)</f>
        <v>0</v>
      </c>
      <c r="BG163" s="139">
        <f>IF(N163="zákl. přenesená",J163,0)</f>
        <v>0</v>
      </c>
      <c r="BH163" s="139">
        <f>IF(N163="sníž. přenesená",J163,0)</f>
        <v>0</v>
      </c>
      <c r="BI163" s="139">
        <f>IF(N163="nulová",J163,0)</f>
        <v>0</v>
      </c>
      <c r="BJ163" s="16" t="s">
        <v>82</v>
      </c>
      <c r="BK163" s="139">
        <f>ROUND(I163*H163,2)</f>
        <v>0</v>
      </c>
      <c r="BL163" s="16" t="s">
        <v>136</v>
      </c>
      <c r="BM163" s="138" t="s">
        <v>184</v>
      </c>
    </row>
    <row r="164" spans="2:51" s="13" customFormat="1" ht="10.2">
      <c r="B164" s="147"/>
      <c r="D164" s="141" t="s">
        <v>138</v>
      </c>
      <c r="F164" s="149" t="s">
        <v>185</v>
      </c>
      <c r="H164" s="150">
        <v>8.454</v>
      </c>
      <c r="I164" s="151"/>
      <c r="L164" s="147"/>
      <c r="M164" s="152"/>
      <c r="T164" s="153"/>
      <c r="AT164" s="148" t="s">
        <v>138</v>
      </c>
      <c r="AU164" s="148" t="s">
        <v>84</v>
      </c>
      <c r="AV164" s="13" t="s">
        <v>84</v>
      </c>
      <c r="AW164" s="13" t="s">
        <v>3</v>
      </c>
      <c r="AX164" s="13" t="s">
        <v>82</v>
      </c>
      <c r="AY164" s="148" t="s">
        <v>130</v>
      </c>
    </row>
    <row r="165" spans="2:65" s="1" customFormat="1" ht="16.5" customHeight="1">
      <c r="B165" s="126"/>
      <c r="C165" s="127" t="s">
        <v>186</v>
      </c>
      <c r="D165" s="127" t="s">
        <v>132</v>
      </c>
      <c r="E165" s="128" t="s">
        <v>187</v>
      </c>
      <c r="F165" s="129" t="s">
        <v>188</v>
      </c>
      <c r="G165" s="130" t="s">
        <v>149</v>
      </c>
      <c r="H165" s="131">
        <v>16.572</v>
      </c>
      <c r="I165" s="132"/>
      <c r="J165" s="133">
        <f>ROUND(I165*H165,2)</f>
        <v>0</v>
      </c>
      <c r="K165" s="129" t="s">
        <v>144</v>
      </c>
      <c r="L165" s="31"/>
      <c r="M165" s="134" t="s">
        <v>1</v>
      </c>
      <c r="N165" s="135" t="s">
        <v>42</v>
      </c>
      <c r="P165" s="136">
        <f>O165*H165</f>
        <v>0</v>
      </c>
      <c r="Q165" s="136">
        <v>0</v>
      </c>
      <c r="R165" s="136">
        <f>Q165*H165</f>
        <v>0</v>
      </c>
      <c r="S165" s="136">
        <v>0</v>
      </c>
      <c r="T165" s="137">
        <f>S165*H165</f>
        <v>0</v>
      </c>
      <c r="AR165" s="138" t="s">
        <v>136</v>
      </c>
      <c r="AT165" s="138" t="s">
        <v>132</v>
      </c>
      <c r="AU165" s="138" t="s">
        <v>84</v>
      </c>
      <c r="AY165" s="16" t="s">
        <v>130</v>
      </c>
      <c r="BE165" s="139">
        <f>IF(N165="základní",J165,0)</f>
        <v>0</v>
      </c>
      <c r="BF165" s="139">
        <f>IF(N165="snížená",J165,0)</f>
        <v>0</v>
      </c>
      <c r="BG165" s="139">
        <f>IF(N165="zákl. přenesená",J165,0)</f>
        <v>0</v>
      </c>
      <c r="BH165" s="139">
        <f>IF(N165="sníž. přenesená",J165,0)</f>
        <v>0</v>
      </c>
      <c r="BI165" s="139">
        <f>IF(N165="nulová",J165,0)</f>
        <v>0</v>
      </c>
      <c r="BJ165" s="16" t="s">
        <v>82</v>
      </c>
      <c r="BK165" s="139">
        <f>ROUND(I165*H165,2)</f>
        <v>0</v>
      </c>
      <c r="BL165" s="16" t="s">
        <v>136</v>
      </c>
      <c r="BM165" s="138" t="s">
        <v>189</v>
      </c>
    </row>
    <row r="166" spans="2:65" s="1" customFormat="1" ht="24.15" customHeight="1">
      <c r="B166" s="126"/>
      <c r="C166" s="127" t="s">
        <v>190</v>
      </c>
      <c r="D166" s="127" t="s">
        <v>132</v>
      </c>
      <c r="E166" s="128" t="s">
        <v>191</v>
      </c>
      <c r="F166" s="129" t="s">
        <v>192</v>
      </c>
      <c r="G166" s="130" t="s">
        <v>135</v>
      </c>
      <c r="H166" s="131">
        <v>14.28</v>
      </c>
      <c r="I166" s="132"/>
      <c r="J166" s="133">
        <f>ROUND(I166*H166,2)</f>
        <v>0</v>
      </c>
      <c r="K166" s="129" t="s">
        <v>144</v>
      </c>
      <c r="L166" s="31"/>
      <c r="M166" s="134" t="s">
        <v>1</v>
      </c>
      <c r="N166" s="135" t="s">
        <v>42</v>
      </c>
      <c r="P166" s="136">
        <f>O166*H166</f>
        <v>0</v>
      </c>
      <c r="Q166" s="136">
        <v>0</v>
      </c>
      <c r="R166" s="136">
        <f>Q166*H166</f>
        <v>0</v>
      </c>
      <c r="S166" s="136">
        <v>0</v>
      </c>
      <c r="T166" s="137">
        <f>S166*H166</f>
        <v>0</v>
      </c>
      <c r="AR166" s="138" t="s">
        <v>136</v>
      </c>
      <c r="AT166" s="138" t="s">
        <v>132</v>
      </c>
      <c r="AU166" s="138" t="s">
        <v>84</v>
      </c>
      <c r="AY166" s="16" t="s">
        <v>130</v>
      </c>
      <c r="BE166" s="139">
        <f>IF(N166="základní",J166,0)</f>
        <v>0</v>
      </c>
      <c r="BF166" s="139">
        <f>IF(N166="snížená",J166,0)</f>
        <v>0</v>
      </c>
      <c r="BG166" s="139">
        <f>IF(N166="zákl. přenesená",J166,0)</f>
        <v>0</v>
      </c>
      <c r="BH166" s="139">
        <f>IF(N166="sníž. přenesená",J166,0)</f>
        <v>0</v>
      </c>
      <c r="BI166" s="139">
        <f>IF(N166="nulová",J166,0)</f>
        <v>0</v>
      </c>
      <c r="BJ166" s="16" t="s">
        <v>82</v>
      </c>
      <c r="BK166" s="139">
        <f>ROUND(I166*H166,2)</f>
        <v>0</v>
      </c>
      <c r="BL166" s="16" t="s">
        <v>136</v>
      </c>
      <c r="BM166" s="138" t="s">
        <v>193</v>
      </c>
    </row>
    <row r="167" spans="2:51" s="13" customFormat="1" ht="10.2">
      <c r="B167" s="147"/>
      <c r="D167" s="141" t="s">
        <v>138</v>
      </c>
      <c r="E167" s="148" t="s">
        <v>1</v>
      </c>
      <c r="F167" s="149" t="s">
        <v>194</v>
      </c>
      <c r="H167" s="150">
        <v>14.28</v>
      </c>
      <c r="I167" s="151"/>
      <c r="L167" s="147"/>
      <c r="M167" s="152"/>
      <c r="T167" s="153"/>
      <c r="AT167" s="148" t="s">
        <v>138</v>
      </c>
      <c r="AU167" s="148" t="s">
        <v>84</v>
      </c>
      <c r="AV167" s="13" t="s">
        <v>84</v>
      </c>
      <c r="AW167" s="13" t="s">
        <v>31</v>
      </c>
      <c r="AX167" s="13" t="s">
        <v>77</v>
      </c>
      <c r="AY167" s="148" t="s">
        <v>130</v>
      </c>
    </row>
    <row r="168" spans="2:51" s="14" customFormat="1" ht="10.2">
      <c r="B168" s="154"/>
      <c r="D168" s="141" t="s">
        <v>138</v>
      </c>
      <c r="E168" s="155" t="s">
        <v>1</v>
      </c>
      <c r="F168" s="156" t="s">
        <v>141</v>
      </c>
      <c r="H168" s="157">
        <v>14.28</v>
      </c>
      <c r="I168" s="158"/>
      <c r="L168" s="154"/>
      <c r="M168" s="159"/>
      <c r="T168" s="160"/>
      <c r="AT168" s="155" t="s">
        <v>138</v>
      </c>
      <c r="AU168" s="155" t="s">
        <v>84</v>
      </c>
      <c r="AV168" s="14" t="s">
        <v>136</v>
      </c>
      <c r="AW168" s="14" t="s">
        <v>31</v>
      </c>
      <c r="AX168" s="14" t="s">
        <v>82</v>
      </c>
      <c r="AY168" s="155" t="s">
        <v>130</v>
      </c>
    </row>
    <row r="169" spans="2:63" s="11" customFormat="1" ht="22.8" customHeight="1">
      <c r="B169" s="114"/>
      <c r="D169" s="115" t="s">
        <v>76</v>
      </c>
      <c r="E169" s="124" t="s">
        <v>84</v>
      </c>
      <c r="F169" s="124" t="s">
        <v>195</v>
      </c>
      <c r="I169" s="117"/>
      <c r="J169" s="125">
        <f>BK169</f>
        <v>0</v>
      </c>
      <c r="L169" s="114"/>
      <c r="M169" s="119"/>
      <c r="P169" s="120">
        <f>SUM(P170:P193)</f>
        <v>0</v>
      </c>
      <c r="R169" s="120">
        <f>SUM(R170:R193)</f>
        <v>37.02701216</v>
      </c>
      <c r="T169" s="121">
        <f>SUM(T170:T193)</f>
        <v>0</v>
      </c>
      <c r="AR169" s="115" t="s">
        <v>82</v>
      </c>
      <c r="AT169" s="122" t="s">
        <v>76</v>
      </c>
      <c r="AU169" s="122" t="s">
        <v>82</v>
      </c>
      <c r="AY169" s="115" t="s">
        <v>130</v>
      </c>
      <c r="BK169" s="123">
        <f>SUM(BK170:BK193)</f>
        <v>0</v>
      </c>
    </row>
    <row r="170" spans="2:65" s="1" customFormat="1" ht="24.15" customHeight="1">
      <c r="B170" s="126"/>
      <c r="C170" s="127" t="s">
        <v>196</v>
      </c>
      <c r="D170" s="127" t="s">
        <v>132</v>
      </c>
      <c r="E170" s="128" t="s">
        <v>197</v>
      </c>
      <c r="F170" s="129" t="s">
        <v>198</v>
      </c>
      <c r="G170" s="130" t="s">
        <v>149</v>
      </c>
      <c r="H170" s="131">
        <v>1.59</v>
      </c>
      <c r="I170" s="132"/>
      <c r="J170" s="133">
        <f>ROUND(I170*H170,2)</f>
        <v>0</v>
      </c>
      <c r="K170" s="129" t="s">
        <v>144</v>
      </c>
      <c r="L170" s="31"/>
      <c r="M170" s="134" t="s">
        <v>1</v>
      </c>
      <c r="N170" s="135" t="s">
        <v>42</v>
      </c>
      <c r="P170" s="136">
        <f>O170*H170</f>
        <v>0</v>
      </c>
      <c r="Q170" s="136">
        <v>2.50187</v>
      </c>
      <c r="R170" s="136">
        <f>Q170*H170</f>
        <v>3.9779733</v>
      </c>
      <c r="S170" s="136">
        <v>0</v>
      </c>
      <c r="T170" s="137">
        <f>S170*H170</f>
        <v>0</v>
      </c>
      <c r="AR170" s="138" t="s">
        <v>136</v>
      </c>
      <c r="AT170" s="138" t="s">
        <v>132</v>
      </c>
      <c r="AU170" s="138" t="s">
        <v>84</v>
      </c>
      <c r="AY170" s="16" t="s">
        <v>130</v>
      </c>
      <c r="BE170" s="139">
        <f>IF(N170="základní",J170,0)</f>
        <v>0</v>
      </c>
      <c r="BF170" s="139">
        <f>IF(N170="snížená",J170,0)</f>
        <v>0</v>
      </c>
      <c r="BG170" s="139">
        <f>IF(N170="zákl. přenesená",J170,0)</f>
        <v>0</v>
      </c>
      <c r="BH170" s="139">
        <f>IF(N170="sníž. přenesená",J170,0)</f>
        <v>0</v>
      </c>
      <c r="BI170" s="139">
        <f>IF(N170="nulová",J170,0)</f>
        <v>0</v>
      </c>
      <c r="BJ170" s="16" t="s">
        <v>82</v>
      </c>
      <c r="BK170" s="139">
        <f>ROUND(I170*H170,2)</f>
        <v>0</v>
      </c>
      <c r="BL170" s="16" t="s">
        <v>136</v>
      </c>
      <c r="BM170" s="138" t="s">
        <v>199</v>
      </c>
    </row>
    <row r="171" spans="2:51" s="13" customFormat="1" ht="10.2">
      <c r="B171" s="147"/>
      <c r="D171" s="141" t="s">
        <v>138</v>
      </c>
      <c r="E171" s="148" t="s">
        <v>1</v>
      </c>
      <c r="F171" s="149" t="s">
        <v>200</v>
      </c>
      <c r="H171" s="150">
        <v>1.59</v>
      </c>
      <c r="I171" s="151"/>
      <c r="L171" s="147"/>
      <c r="M171" s="152"/>
      <c r="T171" s="153"/>
      <c r="AT171" s="148" t="s">
        <v>138</v>
      </c>
      <c r="AU171" s="148" t="s">
        <v>84</v>
      </c>
      <c r="AV171" s="13" t="s">
        <v>84</v>
      </c>
      <c r="AW171" s="13" t="s">
        <v>31</v>
      </c>
      <c r="AX171" s="13" t="s">
        <v>77</v>
      </c>
      <c r="AY171" s="148" t="s">
        <v>130</v>
      </c>
    </row>
    <row r="172" spans="2:51" s="14" customFormat="1" ht="10.2">
      <c r="B172" s="154"/>
      <c r="D172" s="141" t="s">
        <v>138</v>
      </c>
      <c r="E172" s="155" t="s">
        <v>1</v>
      </c>
      <c r="F172" s="156" t="s">
        <v>141</v>
      </c>
      <c r="H172" s="157">
        <v>1.59</v>
      </c>
      <c r="I172" s="158"/>
      <c r="L172" s="154"/>
      <c r="M172" s="159"/>
      <c r="T172" s="160"/>
      <c r="AT172" s="155" t="s">
        <v>138</v>
      </c>
      <c r="AU172" s="155" t="s">
        <v>84</v>
      </c>
      <c r="AV172" s="14" t="s">
        <v>136</v>
      </c>
      <c r="AW172" s="14" t="s">
        <v>31</v>
      </c>
      <c r="AX172" s="14" t="s">
        <v>82</v>
      </c>
      <c r="AY172" s="155" t="s">
        <v>130</v>
      </c>
    </row>
    <row r="173" spans="2:65" s="1" customFormat="1" ht="16.5" customHeight="1">
      <c r="B173" s="126"/>
      <c r="C173" s="127" t="s">
        <v>201</v>
      </c>
      <c r="D173" s="127" t="s">
        <v>132</v>
      </c>
      <c r="E173" s="128" t="s">
        <v>202</v>
      </c>
      <c r="F173" s="129" t="s">
        <v>203</v>
      </c>
      <c r="G173" s="130" t="s">
        <v>135</v>
      </c>
      <c r="H173" s="131">
        <v>4.08</v>
      </c>
      <c r="I173" s="132"/>
      <c r="J173" s="133">
        <f>ROUND(I173*H173,2)</f>
        <v>0</v>
      </c>
      <c r="K173" s="129" t="s">
        <v>144</v>
      </c>
      <c r="L173" s="31"/>
      <c r="M173" s="134" t="s">
        <v>1</v>
      </c>
      <c r="N173" s="135" t="s">
        <v>42</v>
      </c>
      <c r="P173" s="136">
        <f>O173*H173</f>
        <v>0</v>
      </c>
      <c r="Q173" s="136">
        <v>0.00247</v>
      </c>
      <c r="R173" s="136">
        <f>Q173*H173</f>
        <v>0.0100776</v>
      </c>
      <c r="S173" s="136">
        <v>0</v>
      </c>
      <c r="T173" s="137">
        <f>S173*H173</f>
        <v>0</v>
      </c>
      <c r="AR173" s="138" t="s">
        <v>136</v>
      </c>
      <c r="AT173" s="138" t="s">
        <v>132</v>
      </c>
      <c r="AU173" s="138" t="s">
        <v>84</v>
      </c>
      <c r="AY173" s="16" t="s">
        <v>130</v>
      </c>
      <c r="BE173" s="139">
        <f>IF(N173="základní",J173,0)</f>
        <v>0</v>
      </c>
      <c r="BF173" s="139">
        <f>IF(N173="snížená",J173,0)</f>
        <v>0</v>
      </c>
      <c r="BG173" s="139">
        <f>IF(N173="zákl. přenesená",J173,0)</f>
        <v>0</v>
      </c>
      <c r="BH173" s="139">
        <f>IF(N173="sníž. přenesená",J173,0)</f>
        <v>0</v>
      </c>
      <c r="BI173" s="139">
        <f>IF(N173="nulová",J173,0)</f>
        <v>0</v>
      </c>
      <c r="BJ173" s="16" t="s">
        <v>82</v>
      </c>
      <c r="BK173" s="139">
        <f>ROUND(I173*H173,2)</f>
        <v>0</v>
      </c>
      <c r="BL173" s="16" t="s">
        <v>136</v>
      </c>
      <c r="BM173" s="138" t="s">
        <v>204</v>
      </c>
    </row>
    <row r="174" spans="2:51" s="13" customFormat="1" ht="10.2">
      <c r="B174" s="147"/>
      <c r="D174" s="141" t="s">
        <v>138</v>
      </c>
      <c r="E174" s="148" t="s">
        <v>1</v>
      </c>
      <c r="F174" s="149" t="s">
        <v>205</v>
      </c>
      <c r="H174" s="150">
        <v>4.08</v>
      </c>
      <c r="I174" s="151"/>
      <c r="L174" s="147"/>
      <c r="M174" s="152"/>
      <c r="T174" s="153"/>
      <c r="AT174" s="148" t="s">
        <v>138</v>
      </c>
      <c r="AU174" s="148" t="s">
        <v>84</v>
      </c>
      <c r="AV174" s="13" t="s">
        <v>84</v>
      </c>
      <c r="AW174" s="13" t="s">
        <v>31</v>
      </c>
      <c r="AX174" s="13" t="s">
        <v>77</v>
      </c>
      <c r="AY174" s="148" t="s">
        <v>130</v>
      </c>
    </row>
    <row r="175" spans="2:51" s="14" customFormat="1" ht="10.2">
      <c r="B175" s="154"/>
      <c r="D175" s="141" t="s">
        <v>138</v>
      </c>
      <c r="E175" s="155" t="s">
        <v>1</v>
      </c>
      <c r="F175" s="156" t="s">
        <v>141</v>
      </c>
      <c r="H175" s="157">
        <v>4.08</v>
      </c>
      <c r="I175" s="158"/>
      <c r="L175" s="154"/>
      <c r="M175" s="159"/>
      <c r="T175" s="160"/>
      <c r="AT175" s="155" t="s">
        <v>138</v>
      </c>
      <c r="AU175" s="155" t="s">
        <v>84</v>
      </c>
      <c r="AV175" s="14" t="s">
        <v>136</v>
      </c>
      <c r="AW175" s="14" t="s">
        <v>31</v>
      </c>
      <c r="AX175" s="14" t="s">
        <v>82</v>
      </c>
      <c r="AY175" s="155" t="s">
        <v>130</v>
      </c>
    </row>
    <row r="176" spans="2:65" s="1" customFormat="1" ht="16.5" customHeight="1">
      <c r="B176" s="126"/>
      <c r="C176" s="127" t="s">
        <v>8</v>
      </c>
      <c r="D176" s="127" t="s">
        <v>132</v>
      </c>
      <c r="E176" s="128" t="s">
        <v>206</v>
      </c>
      <c r="F176" s="129" t="s">
        <v>207</v>
      </c>
      <c r="G176" s="130" t="s">
        <v>135</v>
      </c>
      <c r="H176" s="131">
        <v>4.08</v>
      </c>
      <c r="I176" s="132"/>
      <c r="J176" s="133">
        <f>ROUND(I176*H176,2)</f>
        <v>0</v>
      </c>
      <c r="K176" s="129" t="s">
        <v>144</v>
      </c>
      <c r="L176" s="31"/>
      <c r="M176" s="134" t="s">
        <v>1</v>
      </c>
      <c r="N176" s="135" t="s">
        <v>42</v>
      </c>
      <c r="P176" s="136">
        <f>O176*H176</f>
        <v>0</v>
      </c>
      <c r="Q176" s="136">
        <v>0</v>
      </c>
      <c r="R176" s="136">
        <f>Q176*H176</f>
        <v>0</v>
      </c>
      <c r="S176" s="136">
        <v>0</v>
      </c>
      <c r="T176" s="137">
        <f>S176*H176</f>
        <v>0</v>
      </c>
      <c r="AR176" s="138" t="s">
        <v>136</v>
      </c>
      <c r="AT176" s="138" t="s">
        <v>132</v>
      </c>
      <c r="AU176" s="138" t="s">
        <v>84</v>
      </c>
      <c r="AY176" s="16" t="s">
        <v>130</v>
      </c>
      <c r="BE176" s="139">
        <f>IF(N176="základní",J176,0)</f>
        <v>0</v>
      </c>
      <c r="BF176" s="139">
        <f>IF(N176="snížená",J176,0)</f>
        <v>0</v>
      </c>
      <c r="BG176" s="139">
        <f>IF(N176="zákl. přenesená",J176,0)</f>
        <v>0</v>
      </c>
      <c r="BH176" s="139">
        <f>IF(N176="sníž. přenesená",J176,0)</f>
        <v>0</v>
      </c>
      <c r="BI176" s="139">
        <f>IF(N176="nulová",J176,0)</f>
        <v>0</v>
      </c>
      <c r="BJ176" s="16" t="s">
        <v>82</v>
      </c>
      <c r="BK176" s="139">
        <f>ROUND(I176*H176,2)</f>
        <v>0</v>
      </c>
      <c r="BL176" s="16" t="s">
        <v>136</v>
      </c>
      <c r="BM176" s="138" t="s">
        <v>208</v>
      </c>
    </row>
    <row r="177" spans="2:51" s="13" customFormat="1" ht="10.2">
      <c r="B177" s="147"/>
      <c r="D177" s="141" t="s">
        <v>138</v>
      </c>
      <c r="E177" s="148" t="s">
        <v>1</v>
      </c>
      <c r="F177" s="149" t="s">
        <v>205</v>
      </c>
      <c r="H177" s="150">
        <v>4.08</v>
      </c>
      <c r="I177" s="151"/>
      <c r="L177" s="147"/>
      <c r="M177" s="152"/>
      <c r="T177" s="153"/>
      <c r="AT177" s="148" t="s">
        <v>138</v>
      </c>
      <c r="AU177" s="148" t="s">
        <v>84</v>
      </c>
      <c r="AV177" s="13" t="s">
        <v>84</v>
      </c>
      <c r="AW177" s="13" t="s">
        <v>31</v>
      </c>
      <c r="AX177" s="13" t="s">
        <v>77</v>
      </c>
      <c r="AY177" s="148" t="s">
        <v>130</v>
      </c>
    </row>
    <row r="178" spans="2:51" s="14" customFormat="1" ht="10.2">
      <c r="B178" s="154"/>
      <c r="D178" s="141" t="s">
        <v>138</v>
      </c>
      <c r="E178" s="155" t="s">
        <v>1</v>
      </c>
      <c r="F178" s="156" t="s">
        <v>141</v>
      </c>
      <c r="H178" s="157">
        <v>4.08</v>
      </c>
      <c r="I178" s="158"/>
      <c r="L178" s="154"/>
      <c r="M178" s="159"/>
      <c r="T178" s="160"/>
      <c r="AT178" s="155" t="s">
        <v>138</v>
      </c>
      <c r="AU178" s="155" t="s">
        <v>84</v>
      </c>
      <c r="AV178" s="14" t="s">
        <v>136</v>
      </c>
      <c r="AW178" s="14" t="s">
        <v>31</v>
      </c>
      <c r="AX178" s="14" t="s">
        <v>82</v>
      </c>
      <c r="AY178" s="155" t="s">
        <v>130</v>
      </c>
    </row>
    <row r="179" spans="2:65" s="1" customFormat="1" ht="16.5" customHeight="1">
      <c r="B179" s="126"/>
      <c r="C179" s="127" t="s">
        <v>209</v>
      </c>
      <c r="D179" s="127" t="s">
        <v>132</v>
      </c>
      <c r="E179" s="128" t="s">
        <v>210</v>
      </c>
      <c r="F179" s="129" t="s">
        <v>211</v>
      </c>
      <c r="G179" s="130" t="s">
        <v>183</v>
      </c>
      <c r="H179" s="131">
        <v>0.098</v>
      </c>
      <c r="I179" s="132"/>
      <c r="J179" s="133">
        <f>ROUND(I179*H179,2)</f>
        <v>0</v>
      </c>
      <c r="K179" s="129" t="s">
        <v>144</v>
      </c>
      <c r="L179" s="31"/>
      <c r="M179" s="134" t="s">
        <v>1</v>
      </c>
      <c r="N179" s="135" t="s">
        <v>42</v>
      </c>
      <c r="P179" s="136">
        <f>O179*H179</f>
        <v>0</v>
      </c>
      <c r="Q179" s="136">
        <v>1.06277</v>
      </c>
      <c r="R179" s="136">
        <f>Q179*H179</f>
        <v>0.10415146</v>
      </c>
      <c r="S179" s="136">
        <v>0</v>
      </c>
      <c r="T179" s="137">
        <f>S179*H179</f>
        <v>0</v>
      </c>
      <c r="AR179" s="138" t="s">
        <v>136</v>
      </c>
      <c r="AT179" s="138" t="s">
        <v>132</v>
      </c>
      <c r="AU179" s="138" t="s">
        <v>84</v>
      </c>
      <c r="AY179" s="16" t="s">
        <v>130</v>
      </c>
      <c r="BE179" s="139">
        <f>IF(N179="základní",J179,0)</f>
        <v>0</v>
      </c>
      <c r="BF179" s="139">
        <f>IF(N179="snížená",J179,0)</f>
        <v>0</v>
      </c>
      <c r="BG179" s="139">
        <f>IF(N179="zákl. přenesená",J179,0)</f>
        <v>0</v>
      </c>
      <c r="BH179" s="139">
        <f>IF(N179="sníž. přenesená",J179,0)</f>
        <v>0</v>
      </c>
      <c r="BI179" s="139">
        <f>IF(N179="nulová",J179,0)</f>
        <v>0</v>
      </c>
      <c r="BJ179" s="16" t="s">
        <v>82</v>
      </c>
      <c r="BK179" s="139">
        <f>ROUND(I179*H179,2)</f>
        <v>0</v>
      </c>
      <c r="BL179" s="16" t="s">
        <v>136</v>
      </c>
      <c r="BM179" s="138" t="s">
        <v>212</v>
      </c>
    </row>
    <row r="180" spans="2:51" s="13" customFormat="1" ht="10.2">
      <c r="B180" s="147"/>
      <c r="D180" s="141" t="s">
        <v>138</v>
      </c>
      <c r="E180" s="148" t="s">
        <v>1</v>
      </c>
      <c r="F180" s="149" t="s">
        <v>213</v>
      </c>
      <c r="H180" s="150">
        <v>0.049</v>
      </c>
      <c r="I180" s="151"/>
      <c r="L180" s="147"/>
      <c r="M180" s="152"/>
      <c r="T180" s="153"/>
      <c r="AT180" s="148" t="s">
        <v>138</v>
      </c>
      <c r="AU180" s="148" t="s">
        <v>84</v>
      </c>
      <c r="AV180" s="13" t="s">
        <v>84</v>
      </c>
      <c r="AW180" s="13" t="s">
        <v>31</v>
      </c>
      <c r="AX180" s="13" t="s">
        <v>77</v>
      </c>
      <c r="AY180" s="148" t="s">
        <v>130</v>
      </c>
    </row>
    <row r="181" spans="2:51" s="14" customFormat="1" ht="10.2">
      <c r="B181" s="154"/>
      <c r="D181" s="141" t="s">
        <v>138</v>
      </c>
      <c r="E181" s="155" t="s">
        <v>1</v>
      </c>
      <c r="F181" s="156" t="s">
        <v>141</v>
      </c>
      <c r="H181" s="157">
        <v>0.049</v>
      </c>
      <c r="I181" s="158"/>
      <c r="L181" s="154"/>
      <c r="M181" s="159"/>
      <c r="T181" s="160"/>
      <c r="AT181" s="155" t="s">
        <v>138</v>
      </c>
      <c r="AU181" s="155" t="s">
        <v>84</v>
      </c>
      <c r="AV181" s="14" t="s">
        <v>136</v>
      </c>
      <c r="AW181" s="14" t="s">
        <v>31</v>
      </c>
      <c r="AX181" s="14" t="s">
        <v>82</v>
      </c>
      <c r="AY181" s="155" t="s">
        <v>130</v>
      </c>
    </row>
    <row r="182" spans="2:51" s="13" customFormat="1" ht="10.2">
      <c r="B182" s="147"/>
      <c r="D182" s="141" t="s">
        <v>138</v>
      </c>
      <c r="F182" s="149" t="s">
        <v>214</v>
      </c>
      <c r="H182" s="150">
        <v>0.098</v>
      </c>
      <c r="I182" s="151"/>
      <c r="L182" s="147"/>
      <c r="M182" s="152"/>
      <c r="T182" s="153"/>
      <c r="AT182" s="148" t="s">
        <v>138</v>
      </c>
      <c r="AU182" s="148" t="s">
        <v>84</v>
      </c>
      <c r="AV182" s="13" t="s">
        <v>84</v>
      </c>
      <c r="AW182" s="13" t="s">
        <v>3</v>
      </c>
      <c r="AX182" s="13" t="s">
        <v>82</v>
      </c>
      <c r="AY182" s="148" t="s">
        <v>130</v>
      </c>
    </row>
    <row r="183" spans="2:65" s="1" customFormat="1" ht="33" customHeight="1">
      <c r="B183" s="126"/>
      <c r="C183" s="127" t="s">
        <v>215</v>
      </c>
      <c r="D183" s="127" t="s">
        <v>132</v>
      </c>
      <c r="E183" s="128" t="s">
        <v>216</v>
      </c>
      <c r="F183" s="129" t="s">
        <v>217</v>
      </c>
      <c r="G183" s="130" t="s">
        <v>135</v>
      </c>
      <c r="H183" s="131">
        <v>10.325</v>
      </c>
      <c r="I183" s="132"/>
      <c r="J183" s="133">
        <f>ROUND(I183*H183,2)</f>
        <v>0</v>
      </c>
      <c r="K183" s="129" t="s">
        <v>144</v>
      </c>
      <c r="L183" s="31"/>
      <c r="M183" s="134" t="s">
        <v>1</v>
      </c>
      <c r="N183" s="135" t="s">
        <v>42</v>
      </c>
      <c r="P183" s="136">
        <f>O183*H183</f>
        <v>0</v>
      </c>
      <c r="Q183" s="136">
        <v>0.73404</v>
      </c>
      <c r="R183" s="136">
        <f>Q183*H183</f>
        <v>7.578963</v>
      </c>
      <c r="S183" s="136">
        <v>0</v>
      </c>
      <c r="T183" s="137">
        <f>S183*H183</f>
        <v>0</v>
      </c>
      <c r="AR183" s="138" t="s">
        <v>136</v>
      </c>
      <c r="AT183" s="138" t="s">
        <v>132</v>
      </c>
      <c r="AU183" s="138" t="s">
        <v>84</v>
      </c>
      <c r="AY183" s="16" t="s">
        <v>130</v>
      </c>
      <c r="BE183" s="139">
        <f>IF(N183="základní",J183,0)</f>
        <v>0</v>
      </c>
      <c r="BF183" s="139">
        <f>IF(N183="snížená",J183,0)</f>
        <v>0</v>
      </c>
      <c r="BG183" s="139">
        <f>IF(N183="zákl. přenesená",J183,0)</f>
        <v>0</v>
      </c>
      <c r="BH183" s="139">
        <f>IF(N183="sníž. přenesená",J183,0)</f>
        <v>0</v>
      </c>
      <c r="BI183" s="139">
        <f>IF(N183="nulová",J183,0)</f>
        <v>0</v>
      </c>
      <c r="BJ183" s="16" t="s">
        <v>82</v>
      </c>
      <c r="BK183" s="139">
        <f>ROUND(I183*H183,2)</f>
        <v>0</v>
      </c>
      <c r="BL183" s="16" t="s">
        <v>136</v>
      </c>
      <c r="BM183" s="138" t="s">
        <v>218</v>
      </c>
    </row>
    <row r="184" spans="2:51" s="13" customFormat="1" ht="10.2">
      <c r="B184" s="147"/>
      <c r="D184" s="141" t="s">
        <v>138</v>
      </c>
      <c r="E184" s="148" t="s">
        <v>1</v>
      </c>
      <c r="F184" s="149" t="s">
        <v>219</v>
      </c>
      <c r="H184" s="150">
        <v>10.325</v>
      </c>
      <c r="I184" s="151"/>
      <c r="L184" s="147"/>
      <c r="M184" s="152"/>
      <c r="T184" s="153"/>
      <c r="AT184" s="148" t="s">
        <v>138</v>
      </c>
      <c r="AU184" s="148" t="s">
        <v>84</v>
      </c>
      <c r="AV184" s="13" t="s">
        <v>84</v>
      </c>
      <c r="AW184" s="13" t="s">
        <v>31</v>
      </c>
      <c r="AX184" s="13" t="s">
        <v>77</v>
      </c>
      <c r="AY184" s="148" t="s">
        <v>130</v>
      </c>
    </row>
    <row r="185" spans="2:51" s="14" customFormat="1" ht="10.2">
      <c r="B185" s="154"/>
      <c r="D185" s="141" t="s">
        <v>138</v>
      </c>
      <c r="E185" s="155" t="s">
        <v>1</v>
      </c>
      <c r="F185" s="156" t="s">
        <v>141</v>
      </c>
      <c r="H185" s="157">
        <v>10.325</v>
      </c>
      <c r="I185" s="158"/>
      <c r="L185" s="154"/>
      <c r="M185" s="159"/>
      <c r="T185" s="160"/>
      <c r="AT185" s="155" t="s">
        <v>138</v>
      </c>
      <c r="AU185" s="155" t="s">
        <v>84</v>
      </c>
      <c r="AV185" s="14" t="s">
        <v>136</v>
      </c>
      <c r="AW185" s="14" t="s">
        <v>31</v>
      </c>
      <c r="AX185" s="14" t="s">
        <v>82</v>
      </c>
      <c r="AY185" s="155" t="s">
        <v>130</v>
      </c>
    </row>
    <row r="186" spans="2:65" s="1" customFormat="1" ht="33" customHeight="1">
      <c r="B186" s="126"/>
      <c r="C186" s="127" t="s">
        <v>220</v>
      </c>
      <c r="D186" s="127" t="s">
        <v>132</v>
      </c>
      <c r="E186" s="128" t="s">
        <v>221</v>
      </c>
      <c r="F186" s="129" t="s">
        <v>222</v>
      </c>
      <c r="G186" s="130" t="s">
        <v>135</v>
      </c>
      <c r="H186" s="131">
        <v>23.55</v>
      </c>
      <c r="I186" s="132"/>
      <c r="J186" s="133">
        <f>ROUND(I186*H186,2)</f>
        <v>0</v>
      </c>
      <c r="K186" s="129" t="s">
        <v>144</v>
      </c>
      <c r="L186" s="31"/>
      <c r="M186" s="134" t="s">
        <v>1</v>
      </c>
      <c r="N186" s="135" t="s">
        <v>42</v>
      </c>
      <c r="P186" s="136">
        <f>O186*H186</f>
        <v>0</v>
      </c>
      <c r="Q186" s="136">
        <v>1.02036</v>
      </c>
      <c r="R186" s="136">
        <f>Q186*H186</f>
        <v>24.029477999999997</v>
      </c>
      <c r="S186" s="136">
        <v>0</v>
      </c>
      <c r="T186" s="137">
        <f>S186*H186</f>
        <v>0</v>
      </c>
      <c r="AR186" s="138" t="s">
        <v>136</v>
      </c>
      <c r="AT186" s="138" t="s">
        <v>132</v>
      </c>
      <c r="AU186" s="138" t="s">
        <v>84</v>
      </c>
      <c r="AY186" s="16" t="s">
        <v>130</v>
      </c>
      <c r="BE186" s="139">
        <f>IF(N186="základní",J186,0)</f>
        <v>0</v>
      </c>
      <c r="BF186" s="139">
        <f>IF(N186="snížená",J186,0)</f>
        <v>0</v>
      </c>
      <c r="BG186" s="139">
        <f>IF(N186="zákl. přenesená",J186,0)</f>
        <v>0</v>
      </c>
      <c r="BH186" s="139">
        <f>IF(N186="sníž. přenesená",J186,0)</f>
        <v>0</v>
      </c>
      <c r="BI186" s="139">
        <f>IF(N186="nulová",J186,0)</f>
        <v>0</v>
      </c>
      <c r="BJ186" s="16" t="s">
        <v>82</v>
      </c>
      <c r="BK186" s="139">
        <f>ROUND(I186*H186,2)</f>
        <v>0</v>
      </c>
      <c r="BL186" s="16" t="s">
        <v>136</v>
      </c>
      <c r="BM186" s="138" t="s">
        <v>223</v>
      </c>
    </row>
    <row r="187" spans="2:51" s="13" customFormat="1" ht="10.2">
      <c r="B187" s="147"/>
      <c r="D187" s="141" t="s">
        <v>138</v>
      </c>
      <c r="E187" s="148" t="s">
        <v>1</v>
      </c>
      <c r="F187" s="149" t="s">
        <v>224</v>
      </c>
      <c r="H187" s="150">
        <v>3.075</v>
      </c>
      <c r="I187" s="151"/>
      <c r="L187" s="147"/>
      <c r="M187" s="152"/>
      <c r="T187" s="153"/>
      <c r="AT187" s="148" t="s">
        <v>138</v>
      </c>
      <c r="AU187" s="148" t="s">
        <v>84</v>
      </c>
      <c r="AV187" s="13" t="s">
        <v>84</v>
      </c>
      <c r="AW187" s="13" t="s">
        <v>31</v>
      </c>
      <c r="AX187" s="13" t="s">
        <v>77</v>
      </c>
      <c r="AY187" s="148" t="s">
        <v>130</v>
      </c>
    </row>
    <row r="188" spans="2:51" s="13" customFormat="1" ht="10.2">
      <c r="B188" s="147"/>
      <c r="D188" s="141" t="s">
        <v>138</v>
      </c>
      <c r="E188" s="148" t="s">
        <v>1</v>
      </c>
      <c r="F188" s="149" t="s">
        <v>225</v>
      </c>
      <c r="H188" s="150">
        <v>20.475</v>
      </c>
      <c r="I188" s="151"/>
      <c r="L188" s="147"/>
      <c r="M188" s="152"/>
      <c r="T188" s="153"/>
      <c r="AT188" s="148" t="s">
        <v>138</v>
      </c>
      <c r="AU188" s="148" t="s">
        <v>84</v>
      </c>
      <c r="AV188" s="13" t="s">
        <v>84</v>
      </c>
      <c r="AW188" s="13" t="s">
        <v>31</v>
      </c>
      <c r="AX188" s="13" t="s">
        <v>77</v>
      </c>
      <c r="AY188" s="148" t="s">
        <v>130</v>
      </c>
    </row>
    <row r="189" spans="2:51" s="14" customFormat="1" ht="10.2">
      <c r="B189" s="154"/>
      <c r="D189" s="141" t="s">
        <v>138</v>
      </c>
      <c r="E189" s="155" t="s">
        <v>1</v>
      </c>
      <c r="F189" s="156" t="s">
        <v>141</v>
      </c>
      <c r="H189" s="157">
        <v>23.55</v>
      </c>
      <c r="I189" s="158"/>
      <c r="L189" s="154"/>
      <c r="M189" s="159"/>
      <c r="T189" s="160"/>
      <c r="AT189" s="155" t="s">
        <v>138</v>
      </c>
      <c r="AU189" s="155" t="s">
        <v>84</v>
      </c>
      <c r="AV189" s="14" t="s">
        <v>136</v>
      </c>
      <c r="AW189" s="14" t="s">
        <v>31</v>
      </c>
      <c r="AX189" s="14" t="s">
        <v>82</v>
      </c>
      <c r="AY189" s="155" t="s">
        <v>130</v>
      </c>
    </row>
    <row r="190" spans="2:65" s="1" customFormat="1" ht="24.15" customHeight="1">
      <c r="B190" s="126"/>
      <c r="C190" s="127" t="s">
        <v>226</v>
      </c>
      <c r="D190" s="127" t="s">
        <v>132</v>
      </c>
      <c r="E190" s="128" t="s">
        <v>227</v>
      </c>
      <c r="F190" s="129" t="s">
        <v>228</v>
      </c>
      <c r="G190" s="130" t="s">
        <v>183</v>
      </c>
      <c r="H190" s="131">
        <v>1.252</v>
      </c>
      <c r="I190" s="132"/>
      <c r="J190" s="133">
        <f>ROUND(I190*H190,2)</f>
        <v>0</v>
      </c>
      <c r="K190" s="129" t="s">
        <v>144</v>
      </c>
      <c r="L190" s="31"/>
      <c r="M190" s="134" t="s">
        <v>1</v>
      </c>
      <c r="N190" s="135" t="s">
        <v>42</v>
      </c>
      <c r="P190" s="136">
        <f>O190*H190</f>
        <v>0</v>
      </c>
      <c r="Q190" s="136">
        <v>1.0594</v>
      </c>
      <c r="R190" s="136">
        <f>Q190*H190</f>
        <v>1.3263687999999998</v>
      </c>
      <c r="S190" s="136">
        <v>0</v>
      </c>
      <c r="T190" s="137">
        <f>S190*H190</f>
        <v>0</v>
      </c>
      <c r="AR190" s="138" t="s">
        <v>136</v>
      </c>
      <c r="AT190" s="138" t="s">
        <v>132</v>
      </c>
      <c r="AU190" s="138" t="s">
        <v>84</v>
      </c>
      <c r="AY190" s="16" t="s">
        <v>130</v>
      </c>
      <c r="BE190" s="139">
        <f>IF(N190="základní",J190,0)</f>
        <v>0</v>
      </c>
      <c r="BF190" s="139">
        <f>IF(N190="snížená",J190,0)</f>
        <v>0</v>
      </c>
      <c r="BG190" s="139">
        <f>IF(N190="zákl. přenesená",J190,0)</f>
        <v>0</v>
      </c>
      <c r="BH190" s="139">
        <f>IF(N190="sníž. přenesená",J190,0)</f>
        <v>0</v>
      </c>
      <c r="BI190" s="139">
        <f>IF(N190="nulová",J190,0)</f>
        <v>0</v>
      </c>
      <c r="BJ190" s="16" t="s">
        <v>82</v>
      </c>
      <c r="BK190" s="139">
        <f>ROUND(I190*H190,2)</f>
        <v>0</v>
      </c>
      <c r="BL190" s="16" t="s">
        <v>136</v>
      </c>
      <c r="BM190" s="138" t="s">
        <v>229</v>
      </c>
    </row>
    <row r="191" spans="2:51" s="13" customFormat="1" ht="10.2">
      <c r="B191" s="147"/>
      <c r="D191" s="141" t="s">
        <v>138</v>
      </c>
      <c r="E191" s="148" t="s">
        <v>1</v>
      </c>
      <c r="F191" s="149" t="s">
        <v>230</v>
      </c>
      <c r="H191" s="150">
        <v>0.942</v>
      </c>
      <c r="I191" s="151"/>
      <c r="L191" s="147"/>
      <c r="M191" s="152"/>
      <c r="T191" s="153"/>
      <c r="AT191" s="148" t="s">
        <v>138</v>
      </c>
      <c r="AU191" s="148" t="s">
        <v>84</v>
      </c>
      <c r="AV191" s="13" t="s">
        <v>84</v>
      </c>
      <c r="AW191" s="13" t="s">
        <v>31</v>
      </c>
      <c r="AX191" s="13" t="s">
        <v>77</v>
      </c>
      <c r="AY191" s="148" t="s">
        <v>130</v>
      </c>
    </row>
    <row r="192" spans="2:51" s="13" customFormat="1" ht="10.2">
      <c r="B192" s="147"/>
      <c r="D192" s="141" t="s">
        <v>138</v>
      </c>
      <c r="E192" s="148" t="s">
        <v>1</v>
      </c>
      <c r="F192" s="149" t="s">
        <v>231</v>
      </c>
      <c r="H192" s="150">
        <v>0.31</v>
      </c>
      <c r="I192" s="151"/>
      <c r="L192" s="147"/>
      <c r="M192" s="152"/>
      <c r="T192" s="153"/>
      <c r="AT192" s="148" t="s">
        <v>138</v>
      </c>
      <c r="AU192" s="148" t="s">
        <v>84</v>
      </c>
      <c r="AV192" s="13" t="s">
        <v>84</v>
      </c>
      <c r="AW192" s="13" t="s">
        <v>31</v>
      </c>
      <c r="AX192" s="13" t="s">
        <v>77</v>
      </c>
      <c r="AY192" s="148" t="s">
        <v>130</v>
      </c>
    </row>
    <row r="193" spans="2:51" s="14" customFormat="1" ht="10.2">
      <c r="B193" s="154"/>
      <c r="D193" s="141" t="s">
        <v>138</v>
      </c>
      <c r="E193" s="155" t="s">
        <v>1</v>
      </c>
      <c r="F193" s="156" t="s">
        <v>141</v>
      </c>
      <c r="H193" s="157">
        <v>1.252</v>
      </c>
      <c r="I193" s="158"/>
      <c r="L193" s="154"/>
      <c r="M193" s="159"/>
      <c r="T193" s="160"/>
      <c r="AT193" s="155" t="s">
        <v>138</v>
      </c>
      <c r="AU193" s="155" t="s">
        <v>84</v>
      </c>
      <c r="AV193" s="14" t="s">
        <v>136</v>
      </c>
      <c r="AW193" s="14" t="s">
        <v>31</v>
      </c>
      <c r="AX193" s="14" t="s">
        <v>82</v>
      </c>
      <c r="AY193" s="155" t="s">
        <v>130</v>
      </c>
    </row>
    <row r="194" spans="2:63" s="11" customFormat="1" ht="22.8" customHeight="1">
      <c r="B194" s="114"/>
      <c r="D194" s="115" t="s">
        <v>76</v>
      </c>
      <c r="E194" s="124" t="s">
        <v>146</v>
      </c>
      <c r="F194" s="124" t="s">
        <v>232</v>
      </c>
      <c r="I194" s="117"/>
      <c r="J194" s="125">
        <f>BK194</f>
        <v>0</v>
      </c>
      <c r="L194" s="114"/>
      <c r="M194" s="119"/>
      <c r="P194" s="120">
        <f>SUM(P195:P202)</f>
        <v>0</v>
      </c>
      <c r="R194" s="120">
        <f>SUM(R195:R202)</f>
        <v>0.6388</v>
      </c>
      <c r="T194" s="121">
        <f>SUM(T195:T202)</f>
        <v>0</v>
      </c>
      <c r="AR194" s="115" t="s">
        <v>82</v>
      </c>
      <c r="AT194" s="122" t="s">
        <v>76</v>
      </c>
      <c r="AU194" s="122" t="s">
        <v>82</v>
      </c>
      <c r="AY194" s="115" t="s">
        <v>130</v>
      </c>
      <c r="BK194" s="123">
        <f>SUM(BK195:BK202)</f>
        <v>0</v>
      </c>
    </row>
    <row r="195" spans="2:65" s="1" customFormat="1" ht="24.15" customHeight="1">
      <c r="B195" s="126"/>
      <c r="C195" s="127" t="s">
        <v>233</v>
      </c>
      <c r="D195" s="127" t="s">
        <v>132</v>
      </c>
      <c r="E195" s="128" t="s">
        <v>234</v>
      </c>
      <c r="F195" s="129" t="s">
        <v>235</v>
      </c>
      <c r="G195" s="130" t="s">
        <v>236</v>
      </c>
      <c r="H195" s="131">
        <v>1</v>
      </c>
      <c r="I195" s="132"/>
      <c r="J195" s="133">
        <f>ROUND(I195*H195,2)</f>
        <v>0</v>
      </c>
      <c r="K195" s="129" t="s">
        <v>144</v>
      </c>
      <c r="L195" s="31"/>
      <c r="M195" s="134" t="s">
        <v>1</v>
      </c>
      <c r="N195" s="135" t="s">
        <v>42</v>
      </c>
      <c r="P195" s="136">
        <f>O195*H195</f>
        <v>0</v>
      </c>
      <c r="Q195" s="136">
        <v>0</v>
      </c>
      <c r="R195" s="136">
        <f>Q195*H195</f>
        <v>0</v>
      </c>
      <c r="S195" s="136">
        <v>0</v>
      </c>
      <c r="T195" s="137">
        <f>S195*H195</f>
        <v>0</v>
      </c>
      <c r="AR195" s="138" t="s">
        <v>136</v>
      </c>
      <c r="AT195" s="138" t="s">
        <v>132</v>
      </c>
      <c r="AU195" s="138" t="s">
        <v>84</v>
      </c>
      <c r="AY195" s="16" t="s">
        <v>130</v>
      </c>
      <c r="BE195" s="139">
        <f>IF(N195="základní",J195,0)</f>
        <v>0</v>
      </c>
      <c r="BF195" s="139">
        <f>IF(N195="snížená",J195,0)</f>
        <v>0</v>
      </c>
      <c r="BG195" s="139">
        <f>IF(N195="zákl. přenesená",J195,0)</f>
        <v>0</v>
      </c>
      <c r="BH195" s="139">
        <f>IF(N195="sníž. přenesená",J195,0)</f>
        <v>0</v>
      </c>
      <c r="BI195" s="139">
        <f>IF(N195="nulová",J195,0)</f>
        <v>0</v>
      </c>
      <c r="BJ195" s="16" t="s">
        <v>82</v>
      </c>
      <c r="BK195" s="139">
        <f>ROUND(I195*H195,2)</f>
        <v>0</v>
      </c>
      <c r="BL195" s="16" t="s">
        <v>136</v>
      </c>
      <c r="BM195" s="138" t="s">
        <v>237</v>
      </c>
    </row>
    <row r="196" spans="2:65" s="1" customFormat="1" ht="24.15" customHeight="1">
      <c r="B196" s="126"/>
      <c r="C196" s="127" t="s">
        <v>7</v>
      </c>
      <c r="D196" s="127" t="s">
        <v>132</v>
      </c>
      <c r="E196" s="128" t="s">
        <v>238</v>
      </c>
      <c r="F196" s="129" t="s">
        <v>239</v>
      </c>
      <c r="G196" s="130" t="s">
        <v>236</v>
      </c>
      <c r="H196" s="131">
        <v>1</v>
      </c>
      <c r="I196" s="132"/>
      <c r="J196" s="133">
        <f>ROUND(I196*H196,2)</f>
        <v>0</v>
      </c>
      <c r="K196" s="129" t="s">
        <v>144</v>
      </c>
      <c r="L196" s="31"/>
      <c r="M196" s="134" t="s">
        <v>1</v>
      </c>
      <c r="N196" s="135" t="s">
        <v>42</v>
      </c>
      <c r="P196" s="136">
        <f>O196*H196</f>
        <v>0</v>
      </c>
      <c r="Q196" s="136">
        <v>0</v>
      </c>
      <c r="R196" s="136">
        <f>Q196*H196</f>
        <v>0</v>
      </c>
      <c r="S196" s="136">
        <v>0</v>
      </c>
      <c r="T196" s="137">
        <f>S196*H196</f>
        <v>0</v>
      </c>
      <c r="AR196" s="138" t="s">
        <v>136</v>
      </c>
      <c r="AT196" s="138" t="s">
        <v>132</v>
      </c>
      <c r="AU196" s="138" t="s">
        <v>84</v>
      </c>
      <c r="AY196" s="16" t="s">
        <v>130</v>
      </c>
      <c r="BE196" s="139">
        <f>IF(N196="základní",J196,0)</f>
        <v>0</v>
      </c>
      <c r="BF196" s="139">
        <f>IF(N196="snížená",J196,0)</f>
        <v>0</v>
      </c>
      <c r="BG196" s="139">
        <f>IF(N196="zákl. přenesená",J196,0)</f>
        <v>0</v>
      </c>
      <c r="BH196" s="139">
        <f>IF(N196="sníž. přenesená",J196,0)</f>
        <v>0</v>
      </c>
      <c r="BI196" s="139">
        <f>IF(N196="nulová",J196,0)</f>
        <v>0</v>
      </c>
      <c r="BJ196" s="16" t="s">
        <v>82</v>
      </c>
      <c r="BK196" s="139">
        <f>ROUND(I196*H196,2)</f>
        <v>0</v>
      </c>
      <c r="BL196" s="16" t="s">
        <v>136</v>
      </c>
      <c r="BM196" s="138" t="s">
        <v>240</v>
      </c>
    </row>
    <row r="197" spans="2:65" s="1" customFormat="1" ht="16.5" customHeight="1">
      <c r="B197" s="126"/>
      <c r="C197" s="161" t="s">
        <v>241</v>
      </c>
      <c r="D197" s="161" t="s">
        <v>242</v>
      </c>
      <c r="E197" s="162" t="s">
        <v>243</v>
      </c>
      <c r="F197" s="163" t="s">
        <v>244</v>
      </c>
      <c r="G197" s="164" t="s">
        <v>236</v>
      </c>
      <c r="H197" s="165">
        <v>1</v>
      </c>
      <c r="I197" s="166"/>
      <c r="J197" s="167">
        <f>ROUND(I197*H197,2)</f>
        <v>0</v>
      </c>
      <c r="K197" s="163" t="s">
        <v>1</v>
      </c>
      <c r="L197" s="168"/>
      <c r="M197" s="169" t="s">
        <v>1</v>
      </c>
      <c r="N197" s="170" t="s">
        <v>42</v>
      </c>
      <c r="P197" s="136">
        <f>O197*H197</f>
        <v>0</v>
      </c>
      <c r="Q197" s="136">
        <v>0.0788</v>
      </c>
      <c r="R197" s="136">
        <f>Q197*H197</f>
        <v>0.0788</v>
      </c>
      <c r="S197" s="136">
        <v>0</v>
      </c>
      <c r="T197" s="137">
        <f>S197*H197</f>
        <v>0</v>
      </c>
      <c r="AR197" s="138" t="s">
        <v>172</v>
      </c>
      <c r="AT197" s="138" t="s">
        <v>242</v>
      </c>
      <c r="AU197" s="138" t="s">
        <v>84</v>
      </c>
      <c r="AY197" s="16" t="s">
        <v>130</v>
      </c>
      <c r="BE197" s="139">
        <f>IF(N197="základní",J197,0)</f>
        <v>0</v>
      </c>
      <c r="BF197" s="139">
        <f>IF(N197="snížená",J197,0)</f>
        <v>0</v>
      </c>
      <c r="BG197" s="139">
        <f>IF(N197="zákl. přenesená",J197,0)</f>
        <v>0</v>
      </c>
      <c r="BH197" s="139">
        <f>IF(N197="sníž. přenesená",J197,0)</f>
        <v>0</v>
      </c>
      <c r="BI197" s="139">
        <f>IF(N197="nulová",J197,0)</f>
        <v>0</v>
      </c>
      <c r="BJ197" s="16" t="s">
        <v>82</v>
      </c>
      <c r="BK197" s="139">
        <f>ROUND(I197*H197,2)</f>
        <v>0</v>
      </c>
      <c r="BL197" s="16" t="s">
        <v>136</v>
      </c>
      <c r="BM197" s="138" t="s">
        <v>245</v>
      </c>
    </row>
    <row r="198" spans="2:65" s="1" customFormat="1" ht="24.15" customHeight="1">
      <c r="B198" s="126"/>
      <c r="C198" s="127" t="s">
        <v>246</v>
      </c>
      <c r="D198" s="127" t="s">
        <v>132</v>
      </c>
      <c r="E198" s="128" t="s">
        <v>247</v>
      </c>
      <c r="F198" s="129" t="s">
        <v>248</v>
      </c>
      <c r="G198" s="130" t="s">
        <v>236</v>
      </c>
      <c r="H198" s="131">
        <v>1</v>
      </c>
      <c r="I198" s="132"/>
      <c r="J198" s="133">
        <f>ROUND(I198*H198,2)</f>
        <v>0</v>
      </c>
      <c r="K198" s="129" t="s">
        <v>144</v>
      </c>
      <c r="L198" s="31"/>
      <c r="M198" s="134" t="s">
        <v>1</v>
      </c>
      <c r="N198" s="135" t="s">
        <v>42</v>
      </c>
      <c r="P198" s="136">
        <f>O198*H198</f>
        <v>0</v>
      </c>
      <c r="Q198" s="136">
        <v>0</v>
      </c>
      <c r="R198" s="136">
        <f>Q198*H198</f>
        <v>0</v>
      </c>
      <c r="S198" s="136">
        <v>0</v>
      </c>
      <c r="T198" s="137">
        <f>S198*H198</f>
        <v>0</v>
      </c>
      <c r="AR198" s="138" t="s">
        <v>136</v>
      </c>
      <c r="AT198" s="138" t="s">
        <v>132</v>
      </c>
      <c r="AU198" s="138" t="s">
        <v>84</v>
      </c>
      <c r="AY198" s="16" t="s">
        <v>130</v>
      </c>
      <c r="BE198" s="139">
        <f>IF(N198="základní",J198,0)</f>
        <v>0</v>
      </c>
      <c r="BF198" s="139">
        <f>IF(N198="snížená",J198,0)</f>
        <v>0</v>
      </c>
      <c r="BG198" s="139">
        <f>IF(N198="zákl. přenesená",J198,0)</f>
        <v>0</v>
      </c>
      <c r="BH198" s="139">
        <f>IF(N198="sníž. přenesená",J198,0)</f>
        <v>0</v>
      </c>
      <c r="BI198" s="139">
        <f>IF(N198="nulová",J198,0)</f>
        <v>0</v>
      </c>
      <c r="BJ198" s="16" t="s">
        <v>82</v>
      </c>
      <c r="BK198" s="139">
        <f>ROUND(I198*H198,2)</f>
        <v>0</v>
      </c>
      <c r="BL198" s="16" t="s">
        <v>136</v>
      </c>
      <c r="BM198" s="138" t="s">
        <v>249</v>
      </c>
    </row>
    <row r="199" spans="2:65" s="1" customFormat="1" ht="24.15" customHeight="1">
      <c r="B199" s="126"/>
      <c r="C199" s="161" t="s">
        <v>250</v>
      </c>
      <c r="D199" s="161" t="s">
        <v>242</v>
      </c>
      <c r="E199" s="162" t="s">
        <v>251</v>
      </c>
      <c r="F199" s="163" t="s">
        <v>252</v>
      </c>
      <c r="G199" s="164" t="s">
        <v>236</v>
      </c>
      <c r="H199" s="165">
        <v>1</v>
      </c>
      <c r="I199" s="166"/>
      <c r="J199" s="167">
        <f>ROUND(I199*H199,2)</f>
        <v>0</v>
      </c>
      <c r="K199" s="163" t="s">
        <v>1</v>
      </c>
      <c r="L199" s="168"/>
      <c r="M199" s="169" t="s">
        <v>1</v>
      </c>
      <c r="N199" s="170" t="s">
        <v>42</v>
      </c>
      <c r="P199" s="136">
        <f>O199*H199</f>
        <v>0</v>
      </c>
      <c r="Q199" s="136">
        <v>0.2</v>
      </c>
      <c r="R199" s="136">
        <f>Q199*H199</f>
        <v>0.2</v>
      </c>
      <c r="S199" s="136">
        <v>0</v>
      </c>
      <c r="T199" s="137">
        <f>S199*H199</f>
        <v>0</v>
      </c>
      <c r="AR199" s="138" t="s">
        <v>172</v>
      </c>
      <c r="AT199" s="138" t="s">
        <v>242</v>
      </c>
      <c r="AU199" s="138" t="s">
        <v>84</v>
      </c>
      <c r="AY199" s="16" t="s">
        <v>130</v>
      </c>
      <c r="BE199" s="139">
        <f>IF(N199="základní",J199,0)</f>
        <v>0</v>
      </c>
      <c r="BF199" s="139">
        <f>IF(N199="snížená",J199,0)</f>
        <v>0</v>
      </c>
      <c r="BG199" s="139">
        <f>IF(N199="zákl. přenesená",J199,0)</f>
        <v>0</v>
      </c>
      <c r="BH199" s="139">
        <f>IF(N199="sníž. přenesená",J199,0)</f>
        <v>0</v>
      </c>
      <c r="BI199" s="139">
        <f>IF(N199="nulová",J199,0)</f>
        <v>0</v>
      </c>
      <c r="BJ199" s="16" t="s">
        <v>82</v>
      </c>
      <c r="BK199" s="139">
        <f>ROUND(I199*H199,2)</f>
        <v>0</v>
      </c>
      <c r="BL199" s="16" t="s">
        <v>136</v>
      </c>
      <c r="BM199" s="138" t="s">
        <v>253</v>
      </c>
    </row>
    <row r="200" spans="2:47" s="1" customFormat="1" ht="19.2">
      <c r="B200" s="31"/>
      <c r="D200" s="141" t="s">
        <v>254</v>
      </c>
      <c r="F200" s="171" t="s">
        <v>255</v>
      </c>
      <c r="I200" s="172"/>
      <c r="L200" s="31"/>
      <c r="M200" s="173"/>
      <c r="T200" s="55"/>
      <c r="AT200" s="16" t="s">
        <v>254</v>
      </c>
      <c r="AU200" s="16" t="s">
        <v>84</v>
      </c>
    </row>
    <row r="201" spans="2:65" s="1" customFormat="1" ht="24.15" customHeight="1">
      <c r="B201" s="126"/>
      <c r="C201" s="127" t="s">
        <v>256</v>
      </c>
      <c r="D201" s="127" t="s">
        <v>132</v>
      </c>
      <c r="E201" s="128" t="s">
        <v>257</v>
      </c>
      <c r="F201" s="129" t="s">
        <v>258</v>
      </c>
      <c r="G201" s="130" t="s">
        <v>259</v>
      </c>
      <c r="H201" s="131">
        <v>12</v>
      </c>
      <c r="I201" s="132"/>
      <c r="J201" s="133">
        <f>ROUND(I201*H201,2)</f>
        <v>0</v>
      </c>
      <c r="K201" s="129" t="s">
        <v>1</v>
      </c>
      <c r="L201" s="31"/>
      <c r="M201" s="134" t="s">
        <v>1</v>
      </c>
      <c r="N201" s="135" t="s">
        <v>42</v>
      </c>
      <c r="P201" s="136">
        <f>O201*H201</f>
        <v>0</v>
      </c>
      <c r="Q201" s="136">
        <v>0.03</v>
      </c>
      <c r="R201" s="136">
        <f>Q201*H201</f>
        <v>0.36</v>
      </c>
      <c r="S201" s="136">
        <v>0</v>
      </c>
      <c r="T201" s="137">
        <f>S201*H201</f>
        <v>0</v>
      </c>
      <c r="AR201" s="138" t="s">
        <v>136</v>
      </c>
      <c r="AT201" s="138" t="s">
        <v>132</v>
      </c>
      <c r="AU201" s="138" t="s">
        <v>84</v>
      </c>
      <c r="AY201" s="16" t="s">
        <v>130</v>
      </c>
      <c r="BE201" s="139">
        <f>IF(N201="základní",J201,0)</f>
        <v>0</v>
      </c>
      <c r="BF201" s="139">
        <f>IF(N201="snížená",J201,0)</f>
        <v>0</v>
      </c>
      <c r="BG201" s="139">
        <f>IF(N201="zákl. přenesená",J201,0)</f>
        <v>0</v>
      </c>
      <c r="BH201" s="139">
        <f>IF(N201="sníž. přenesená",J201,0)</f>
        <v>0</v>
      </c>
      <c r="BI201" s="139">
        <f>IF(N201="nulová",J201,0)</f>
        <v>0</v>
      </c>
      <c r="BJ201" s="16" t="s">
        <v>82</v>
      </c>
      <c r="BK201" s="139">
        <f>ROUND(I201*H201,2)</f>
        <v>0</v>
      </c>
      <c r="BL201" s="16" t="s">
        <v>136</v>
      </c>
      <c r="BM201" s="138" t="s">
        <v>260</v>
      </c>
    </row>
    <row r="202" spans="2:47" s="1" customFormat="1" ht="19.2">
      <c r="B202" s="31"/>
      <c r="D202" s="141" t="s">
        <v>254</v>
      </c>
      <c r="F202" s="171" t="s">
        <v>255</v>
      </c>
      <c r="I202" s="172"/>
      <c r="L202" s="31"/>
      <c r="M202" s="173"/>
      <c r="T202" s="55"/>
      <c r="AT202" s="16" t="s">
        <v>254</v>
      </c>
      <c r="AU202" s="16" t="s">
        <v>84</v>
      </c>
    </row>
    <row r="203" spans="2:63" s="11" customFormat="1" ht="22.8" customHeight="1">
      <c r="B203" s="114"/>
      <c r="D203" s="115" t="s">
        <v>76</v>
      </c>
      <c r="E203" s="124" t="s">
        <v>136</v>
      </c>
      <c r="F203" s="124" t="s">
        <v>261</v>
      </c>
      <c r="I203" s="117"/>
      <c r="J203" s="125">
        <f>BK203</f>
        <v>0</v>
      </c>
      <c r="L203" s="114"/>
      <c r="M203" s="119"/>
      <c r="P203" s="120">
        <f>SUM(P204:P219)</f>
        <v>0</v>
      </c>
      <c r="R203" s="120">
        <f>SUM(R204:R219)</f>
        <v>4.1395453</v>
      </c>
      <c r="T203" s="121">
        <f>SUM(T204:T219)</f>
        <v>0</v>
      </c>
      <c r="AR203" s="115" t="s">
        <v>82</v>
      </c>
      <c r="AT203" s="122" t="s">
        <v>76</v>
      </c>
      <c r="AU203" s="122" t="s">
        <v>82</v>
      </c>
      <c r="AY203" s="115" t="s">
        <v>130</v>
      </c>
      <c r="BK203" s="123">
        <f>SUM(BK204:BK219)</f>
        <v>0</v>
      </c>
    </row>
    <row r="204" spans="2:65" s="1" customFormat="1" ht="21.75" customHeight="1">
      <c r="B204" s="126"/>
      <c r="C204" s="127" t="s">
        <v>262</v>
      </c>
      <c r="D204" s="127" t="s">
        <v>132</v>
      </c>
      <c r="E204" s="128" t="s">
        <v>263</v>
      </c>
      <c r="F204" s="129" t="s">
        <v>264</v>
      </c>
      <c r="G204" s="130" t="s">
        <v>149</v>
      </c>
      <c r="H204" s="131">
        <v>0.825</v>
      </c>
      <c r="I204" s="132"/>
      <c r="J204" s="133">
        <f>ROUND(I204*H204,2)</f>
        <v>0</v>
      </c>
      <c r="K204" s="129" t="s">
        <v>144</v>
      </c>
      <c r="L204" s="31"/>
      <c r="M204" s="134" t="s">
        <v>1</v>
      </c>
      <c r="N204" s="135" t="s">
        <v>42</v>
      </c>
      <c r="P204" s="136">
        <f>O204*H204</f>
        <v>0</v>
      </c>
      <c r="Q204" s="136">
        <v>2.50195</v>
      </c>
      <c r="R204" s="136">
        <f>Q204*H204</f>
        <v>2.06410875</v>
      </c>
      <c r="S204" s="136">
        <v>0</v>
      </c>
      <c r="T204" s="137">
        <f>S204*H204</f>
        <v>0</v>
      </c>
      <c r="AR204" s="138" t="s">
        <v>136</v>
      </c>
      <c r="AT204" s="138" t="s">
        <v>132</v>
      </c>
      <c r="AU204" s="138" t="s">
        <v>84</v>
      </c>
      <c r="AY204" s="16" t="s">
        <v>130</v>
      </c>
      <c r="BE204" s="139">
        <f>IF(N204="základní",J204,0)</f>
        <v>0</v>
      </c>
      <c r="BF204" s="139">
        <f>IF(N204="snížená",J204,0)</f>
        <v>0</v>
      </c>
      <c r="BG204" s="139">
        <f>IF(N204="zákl. přenesená",J204,0)</f>
        <v>0</v>
      </c>
      <c r="BH204" s="139">
        <f>IF(N204="sníž. přenesená",J204,0)</f>
        <v>0</v>
      </c>
      <c r="BI204" s="139">
        <f>IF(N204="nulová",J204,0)</f>
        <v>0</v>
      </c>
      <c r="BJ204" s="16" t="s">
        <v>82</v>
      </c>
      <c r="BK204" s="139">
        <f>ROUND(I204*H204,2)</f>
        <v>0</v>
      </c>
      <c r="BL204" s="16" t="s">
        <v>136</v>
      </c>
      <c r="BM204" s="138" t="s">
        <v>265</v>
      </c>
    </row>
    <row r="205" spans="2:51" s="13" customFormat="1" ht="10.2">
      <c r="B205" s="147"/>
      <c r="D205" s="141" t="s">
        <v>138</v>
      </c>
      <c r="E205" s="148" t="s">
        <v>1</v>
      </c>
      <c r="F205" s="149" t="s">
        <v>266</v>
      </c>
      <c r="H205" s="150">
        <v>0.375</v>
      </c>
      <c r="I205" s="151"/>
      <c r="L205" s="147"/>
      <c r="M205" s="152"/>
      <c r="T205" s="153"/>
      <c r="AT205" s="148" t="s">
        <v>138</v>
      </c>
      <c r="AU205" s="148" t="s">
        <v>84</v>
      </c>
      <c r="AV205" s="13" t="s">
        <v>84</v>
      </c>
      <c r="AW205" s="13" t="s">
        <v>31</v>
      </c>
      <c r="AX205" s="13" t="s">
        <v>77</v>
      </c>
      <c r="AY205" s="148" t="s">
        <v>130</v>
      </c>
    </row>
    <row r="206" spans="2:51" s="13" customFormat="1" ht="10.2">
      <c r="B206" s="147"/>
      <c r="D206" s="141" t="s">
        <v>138</v>
      </c>
      <c r="E206" s="148" t="s">
        <v>1</v>
      </c>
      <c r="F206" s="149" t="s">
        <v>267</v>
      </c>
      <c r="H206" s="150">
        <v>0.45</v>
      </c>
      <c r="I206" s="151"/>
      <c r="L206" s="147"/>
      <c r="M206" s="152"/>
      <c r="T206" s="153"/>
      <c r="AT206" s="148" t="s">
        <v>138</v>
      </c>
      <c r="AU206" s="148" t="s">
        <v>84</v>
      </c>
      <c r="AV206" s="13" t="s">
        <v>84</v>
      </c>
      <c r="AW206" s="13" t="s">
        <v>31</v>
      </c>
      <c r="AX206" s="13" t="s">
        <v>77</v>
      </c>
      <c r="AY206" s="148" t="s">
        <v>130</v>
      </c>
    </row>
    <row r="207" spans="2:51" s="14" customFormat="1" ht="10.2">
      <c r="B207" s="154"/>
      <c r="D207" s="141" t="s">
        <v>138</v>
      </c>
      <c r="E207" s="155" t="s">
        <v>1</v>
      </c>
      <c r="F207" s="156" t="s">
        <v>141</v>
      </c>
      <c r="H207" s="157">
        <v>0.825</v>
      </c>
      <c r="I207" s="158"/>
      <c r="L207" s="154"/>
      <c r="M207" s="159"/>
      <c r="T207" s="160"/>
      <c r="AT207" s="155" t="s">
        <v>138</v>
      </c>
      <c r="AU207" s="155" t="s">
        <v>84</v>
      </c>
      <c r="AV207" s="14" t="s">
        <v>136</v>
      </c>
      <c r="AW207" s="14" t="s">
        <v>31</v>
      </c>
      <c r="AX207" s="14" t="s">
        <v>82</v>
      </c>
      <c r="AY207" s="155" t="s">
        <v>130</v>
      </c>
    </row>
    <row r="208" spans="2:65" s="1" customFormat="1" ht="24.15" customHeight="1">
      <c r="B208" s="126"/>
      <c r="C208" s="127" t="s">
        <v>268</v>
      </c>
      <c r="D208" s="127" t="s">
        <v>132</v>
      </c>
      <c r="E208" s="128" t="s">
        <v>269</v>
      </c>
      <c r="F208" s="129" t="s">
        <v>270</v>
      </c>
      <c r="G208" s="130" t="s">
        <v>183</v>
      </c>
      <c r="H208" s="131">
        <v>0.165</v>
      </c>
      <c r="I208" s="132"/>
      <c r="J208" s="133">
        <f>ROUND(I208*H208,2)</f>
        <v>0</v>
      </c>
      <c r="K208" s="129" t="s">
        <v>144</v>
      </c>
      <c r="L208" s="31"/>
      <c r="M208" s="134" t="s">
        <v>1</v>
      </c>
      <c r="N208" s="135" t="s">
        <v>42</v>
      </c>
      <c r="P208" s="136">
        <f>O208*H208</f>
        <v>0</v>
      </c>
      <c r="Q208" s="136">
        <v>1.04927</v>
      </c>
      <c r="R208" s="136">
        <f>Q208*H208</f>
        <v>0.17312955</v>
      </c>
      <c r="S208" s="136">
        <v>0</v>
      </c>
      <c r="T208" s="137">
        <f>S208*H208</f>
        <v>0</v>
      </c>
      <c r="AR208" s="138" t="s">
        <v>136</v>
      </c>
      <c r="AT208" s="138" t="s">
        <v>132</v>
      </c>
      <c r="AU208" s="138" t="s">
        <v>84</v>
      </c>
      <c r="AY208" s="16" t="s">
        <v>130</v>
      </c>
      <c r="BE208" s="139">
        <f>IF(N208="základní",J208,0)</f>
        <v>0</v>
      </c>
      <c r="BF208" s="139">
        <f>IF(N208="snížená",J208,0)</f>
        <v>0</v>
      </c>
      <c r="BG208" s="139">
        <f>IF(N208="zákl. přenesená",J208,0)</f>
        <v>0</v>
      </c>
      <c r="BH208" s="139">
        <f>IF(N208="sníž. přenesená",J208,0)</f>
        <v>0</v>
      </c>
      <c r="BI208" s="139">
        <f>IF(N208="nulová",J208,0)</f>
        <v>0</v>
      </c>
      <c r="BJ208" s="16" t="s">
        <v>82</v>
      </c>
      <c r="BK208" s="139">
        <f>ROUND(I208*H208,2)</f>
        <v>0</v>
      </c>
      <c r="BL208" s="16" t="s">
        <v>136</v>
      </c>
      <c r="BM208" s="138" t="s">
        <v>271</v>
      </c>
    </row>
    <row r="209" spans="2:51" s="13" customFormat="1" ht="10.2">
      <c r="B209" s="147"/>
      <c r="D209" s="141" t="s">
        <v>138</v>
      </c>
      <c r="E209" s="148" t="s">
        <v>1</v>
      </c>
      <c r="F209" s="149" t="s">
        <v>272</v>
      </c>
      <c r="H209" s="150">
        <v>0.165</v>
      </c>
      <c r="I209" s="151"/>
      <c r="L209" s="147"/>
      <c r="M209" s="152"/>
      <c r="T209" s="153"/>
      <c r="AT209" s="148" t="s">
        <v>138</v>
      </c>
      <c r="AU209" s="148" t="s">
        <v>84</v>
      </c>
      <c r="AV209" s="13" t="s">
        <v>84</v>
      </c>
      <c r="AW209" s="13" t="s">
        <v>31</v>
      </c>
      <c r="AX209" s="13" t="s">
        <v>77</v>
      </c>
      <c r="AY209" s="148" t="s">
        <v>130</v>
      </c>
    </row>
    <row r="210" spans="2:51" s="14" customFormat="1" ht="10.2">
      <c r="B210" s="154"/>
      <c r="D210" s="141" t="s">
        <v>138</v>
      </c>
      <c r="E210" s="155" t="s">
        <v>1</v>
      </c>
      <c r="F210" s="156" t="s">
        <v>141</v>
      </c>
      <c r="H210" s="157">
        <v>0.165</v>
      </c>
      <c r="I210" s="158"/>
      <c r="L210" s="154"/>
      <c r="M210" s="159"/>
      <c r="T210" s="160"/>
      <c r="AT210" s="155" t="s">
        <v>138</v>
      </c>
      <c r="AU210" s="155" t="s">
        <v>84</v>
      </c>
      <c r="AV210" s="14" t="s">
        <v>136</v>
      </c>
      <c r="AW210" s="14" t="s">
        <v>31</v>
      </c>
      <c r="AX210" s="14" t="s">
        <v>82</v>
      </c>
      <c r="AY210" s="155" t="s">
        <v>130</v>
      </c>
    </row>
    <row r="211" spans="2:65" s="1" customFormat="1" ht="24.15" customHeight="1">
      <c r="B211" s="126"/>
      <c r="C211" s="127" t="s">
        <v>273</v>
      </c>
      <c r="D211" s="127" t="s">
        <v>132</v>
      </c>
      <c r="E211" s="128" t="s">
        <v>274</v>
      </c>
      <c r="F211" s="129" t="s">
        <v>275</v>
      </c>
      <c r="G211" s="130" t="s">
        <v>135</v>
      </c>
      <c r="H211" s="131">
        <v>2.75</v>
      </c>
      <c r="I211" s="132"/>
      <c r="J211" s="133">
        <f>ROUND(I211*H211,2)</f>
        <v>0</v>
      </c>
      <c r="K211" s="129" t="s">
        <v>144</v>
      </c>
      <c r="L211" s="31"/>
      <c r="M211" s="134" t="s">
        <v>1</v>
      </c>
      <c r="N211" s="135" t="s">
        <v>42</v>
      </c>
      <c r="P211" s="136">
        <f>O211*H211</f>
        <v>0</v>
      </c>
      <c r="Q211" s="136">
        <v>0.00874</v>
      </c>
      <c r="R211" s="136">
        <f>Q211*H211</f>
        <v>0.024034999999999997</v>
      </c>
      <c r="S211" s="136">
        <v>0</v>
      </c>
      <c r="T211" s="137">
        <f>S211*H211</f>
        <v>0</v>
      </c>
      <c r="AR211" s="138" t="s">
        <v>136</v>
      </c>
      <c r="AT211" s="138" t="s">
        <v>132</v>
      </c>
      <c r="AU211" s="138" t="s">
        <v>84</v>
      </c>
      <c r="AY211" s="16" t="s">
        <v>130</v>
      </c>
      <c r="BE211" s="139">
        <f>IF(N211="základní",J211,0)</f>
        <v>0</v>
      </c>
      <c r="BF211" s="139">
        <f>IF(N211="snížená",J211,0)</f>
        <v>0</v>
      </c>
      <c r="BG211" s="139">
        <f>IF(N211="zákl. přenesená",J211,0)</f>
        <v>0</v>
      </c>
      <c r="BH211" s="139">
        <f>IF(N211="sníž. přenesená",J211,0)</f>
        <v>0</v>
      </c>
      <c r="BI211" s="139">
        <f>IF(N211="nulová",J211,0)</f>
        <v>0</v>
      </c>
      <c r="BJ211" s="16" t="s">
        <v>82</v>
      </c>
      <c r="BK211" s="139">
        <f>ROUND(I211*H211,2)</f>
        <v>0</v>
      </c>
      <c r="BL211" s="16" t="s">
        <v>136</v>
      </c>
      <c r="BM211" s="138" t="s">
        <v>276</v>
      </c>
    </row>
    <row r="212" spans="2:51" s="13" customFormat="1" ht="10.2">
      <c r="B212" s="147"/>
      <c r="D212" s="141" t="s">
        <v>138</v>
      </c>
      <c r="E212" s="148" t="s">
        <v>1</v>
      </c>
      <c r="F212" s="149" t="s">
        <v>277</v>
      </c>
      <c r="H212" s="150">
        <v>1.25</v>
      </c>
      <c r="I212" s="151"/>
      <c r="L212" s="147"/>
      <c r="M212" s="152"/>
      <c r="T212" s="153"/>
      <c r="AT212" s="148" t="s">
        <v>138</v>
      </c>
      <c r="AU212" s="148" t="s">
        <v>84</v>
      </c>
      <c r="AV212" s="13" t="s">
        <v>84</v>
      </c>
      <c r="AW212" s="13" t="s">
        <v>31</v>
      </c>
      <c r="AX212" s="13" t="s">
        <v>77</v>
      </c>
      <c r="AY212" s="148" t="s">
        <v>130</v>
      </c>
    </row>
    <row r="213" spans="2:51" s="13" customFormat="1" ht="10.2">
      <c r="B213" s="147"/>
      <c r="D213" s="141" t="s">
        <v>138</v>
      </c>
      <c r="E213" s="148" t="s">
        <v>1</v>
      </c>
      <c r="F213" s="149" t="s">
        <v>278</v>
      </c>
      <c r="H213" s="150">
        <v>1.5</v>
      </c>
      <c r="I213" s="151"/>
      <c r="L213" s="147"/>
      <c r="M213" s="152"/>
      <c r="T213" s="153"/>
      <c r="AT213" s="148" t="s">
        <v>138</v>
      </c>
      <c r="AU213" s="148" t="s">
        <v>84</v>
      </c>
      <c r="AV213" s="13" t="s">
        <v>84</v>
      </c>
      <c r="AW213" s="13" t="s">
        <v>31</v>
      </c>
      <c r="AX213" s="13" t="s">
        <v>77</v>
      </c>
      <c r="AY213" s="148" t="s">
        <v>130</v>
      </c>
    </row>
    <row r="214" spans="2:51" s="14" customFormat="1" ht="10.2">
      <c r="B214" s="154"/>
      <c r="D214" s="141" t="s">
        <v>138</v>
      </c>
      <c r="E214" s="155" t="s">
        <v>1</v>
      </c>
      <c r="F214" s="156" t="s">
        <v>141</v>
      </c>
      <c r="H214" s="157">
        <v>2.75</v>
      </c>
      <c r="I214" s="158"/>
      <c r="L214" s="154"/>
      <c r="M214" s="159"/>
      <c r="T214" s="160"/>
      <c r="AT214" s="155" t="s">
        <v>138</v>
      </c>
      <c r="AU214" s="155" t="s">
        <v>84</v>
      </c>
      <c r="AV214" s="14" t="s">
        <v>136</v>
      </c>
      <c r="AW214" s="14" t="s">
        <v>31</v>
      </c>
      <c r="AX214" s="14" t="s">
        <v>82</v>
      </c>
      <c r="AY214" s="155" t="s">
        <v>130</v>
      </c>
    </row>
    <row r="215" spans="2:65" s="1" customFormat="1" ht="24.15" customHeight="1">
      <c r="B215" s="126"/>
      <c r="C215" s="127" t="s">
        <v>279</v>
      </c>
      <c r="D215" s="127" t="s">
        <v>132</v>
      </c>
      <c r="E215" s="128" t="s">
        <v>280</v>
      </c>
      <c r="F215" s="129" t="s">
        <v>281</v>
      </c>
      <c r="G215" s="130" t="s">
        <v>135</v>
      </c>
      <c r="H215" s="131">
        <v>2.75</v>
      </c>
      <c r="I215" s="132"/>
      <c r="J215" s="133">
        <f>ROUND(I215*H215,2)</f>
        <v>0</v>
      </c>
      <c r="K215" s="129" t="s">
        <v>144</v>
      </c>
      <c r="L215" s="31"/>
      <c r="M215" s="134" t="s">
        <v>1</v>
      </c>
      <c r="N215" s="135" t="s">
        <v>42</v>
      </c>
      <c r="P215" s="136">
        <f>O215*H215</f>
        <v>0</v>
      </c>
      <c r="Q215" s="136">
        <v>0</v>
      </c>
      <c r="R215" s="136">
        <f>Q215*H215</f>
        <v>0</v>
      </c>
      <c r="S215" s="136">
        <v>0</v>
      </c>
      <c r="T215" s="137">
        <f>S215*H215</f>
        <v>0</v>
      </c>
      <c r="AR215" s="138" t="s">
        <v>136</v>
      </c>
      <c r="AT215" s="138" t="s">
        <v>132</v>
      </c>
      <c r="AU215" s="138" t="s">
        <v>84</v>
      </c>
      <c r="AY215" s="16" t="s">
        <v>130</v>
      </c>
      <c r="BE215" s="139">
        <f>IF(N215="základní",J215,0)</f>
        <v>0</v>
      </c>
      <c r="BF215" s="139">
        <f>IF(N215="snížená",J215,0)</f>
        <v>0</v>
      </c>
      <c r="BG215" s="139">
        <f>IF(N215="zákl. přenesená",J215,0)</f>
        <v>0</v>
      </c>
      <c r="BH215" s="139">
        <f>IF(N215="sníž. přenesená",J215,0)</f>
        <v>0</v>
      </c>
      <c r="BI215" s="139">
        <f>IF(N215="nulová",J215,0)</f>
        <v>0</v>
      </c>
      <c r="BJ215" s="16" t="s">
        <v>82</v>
      </c>
      <c r="BK215" s="139">
        <f>ROUND(I215*H215,2)</f>
        <v>0</v>
      </c>
      <c r="BL215" s="16" t="s">
        <v>136</v>
      </c>
      <c r="BM215" s="138" t="s">
        <v>282</v>
      </c>
    </row>
    <row r="216" spans="2:65" s="1" customFormat="1" ht="33" customHeight="1">
      <c r="B216" s="126"/>
      <c r="C216" s="127" t="s">
        <v>283</v>
      </c>
      <c r="D216" s="127" t="s">
        <v>132</v>
      </c>
      <c r="E216" s="128" t="s">
        <v>284</v>
      </c>
      <c r="F216" s="129" t="s">
        <v>285</v>
      </c>
      <c r="G216" s="130" t="s">
        <v>135</v>
      </c>
      <c r="H216" s="131">
        <v>11.6</v>
      </c>
      <c r="I216" s="132"/>
      <c r="J216" s="133">
        <f>ROUND(I216*H216,2)</f>
        <v>0</v>
      </c>
      <c r="K216" s="129" t="s">
        <v>144</v>
      </c>
      <c r="L216" s="31"/>
      <c r="M216" s="134" t="s">
        <v>1</v>
      </c>
      <c r="N216" s="135" t="s">
        <v>42</v>
      </c>
      <c r="P216" s="136">
        <f>O216*H216</f>
        <v>0</v>
      </c>
      <c r="Q216" s="136">
        <v>0.16192</v>
      </c>
      <c r="R216" s="136">
        <f>Q216*H216</f>
        <v>1.878272</v>
      </c>
      <c r="S216" s="136">
        <v>0</v>
      </c>
      <c r="T216" s="137">
        <f>S216*H216</f>
        <v>0</v>
      </c>
      <c r="AR216" s="138" t="s">
        <v>136</v>
      </c>
      <c r="AT216" s="138" t="s">
        <v>132</v>
      </c>
      <c r="AU216" s="138" t="s">
        <v>84</v>
      </c>
      <c r="AY216" s="16" t="s">
        <v>130</v>
      </c>
      <c r="BE216" s="139">
        <f>IF(N216="základní",J216,0)</f>
        <v>0</v>
      </c>
      <c r="BF216" s="139">
        <f>IF(N216="snížená",J216,0)</f>
        <v>0</v>
      </c>
      <c r="BG216" s="139">
        <f>IF(N216="zákl. přenesená",J216,0)</f>
        <v>0</v>
      </c>
      <c r="BH216" s="139">
        <f>IF(N216="sníž. přenesená",J216,0)</f>
        <v>0</v>
      </c>
      <c r="BI216" s="139">
        <f>IF(N216="nulová",J216,0)</f>
        <v>0</v>
      </c>
      <c r="BJ216" s="16" t="s">
        <v>82</v>
      </c>
      <c r="BK216" s="139">
        <f>ROUND(I216*H216,2)</f>
        <v>0</v>
      </c>
      <c r="BL216" s="16" t="s">
        <v>136</v>
      </c>
      <c r="BM216" s="138" t="s">
        <v>286</v>
      </c>
    </row>
    <row r="217" spans="2:51" s="13" customFormat="1" ht="10.2">
      <c r="B217" s="147"/>
      <c r="D217" s="141" t="s">
        <v>138</v>
      </c>
      <c r="E217" s="148" t="s">
        <v>1</v>
      </c>
      <c r="F217" s="149" t="s">
        <v>287</v>
      </c>
      <c r="H217" s="150">
        <v>9.5</v>
      </c>
      <c r="I217" s="151"/>
      <c r="L217" s="147"/>
      <c r="M217" s="152"/>
      <c r="T217" s="153"/>
      <c r="AT217" s="148" t="s">
        <v>138</v>
      </c>
      <c r="AU217" s="148" t="s">
        <v>84</v>
      </c>
      <c r="AV217" s="13" t="s">
        <v>84</v>
      </c>
      <c r="AW217" s="13" t="s">
        <v>31</v>
      </c>
      <c r="AX217" s="13" t="s">
        <v>77</v>
      </c>
      <c r="AY217" s="148" t="s">
        <v>130</v>
      </c>
    </row>
    <row r="218" spans="2:51" s="13" customFormat="1" ht="10.2">
      <c r="B218" s="147"/>
      <c r="D218" s="141" t="s">
        <v>138</v>
      </c>
      <c r="E218" s="148" t="s">
        <v>1</v>
      </c>
      <c r="F218" s="149" t="s">
        <v>288</v>
      </c>
      <c r="H218" s="150">
        <v>2.1</v>
      </c>
      <c r="I218" s="151"/>
      <c r="L218" s="147"/>
      <c r="M218" s="152"/>
      <c r="T218" s="153"/>
      <c r="AT218" s="148" t="s">
        <v>138</v>
      </c>
      <c r="AU218" s="148" t="s">
        <v>84</v>
      </c>
      <c r="AV218" s="13" t="s">
        <v>84</v>
      </c>
      <c r="AW218" s="13" t="s">
        <v>31</v>
      </c>
      <c r="AX218" s="13" t="s">
        <v>77</v>
      </c>
      <c r="AY218" s="148" t="s">
        <v>130</v>
      </c>
    </row>
    <row r="219" spans="2:51" s="14" customFormat="1" ht="10.2">
      <c r="B219" s="154"/>
      <c r="D219" s="141" t="s">
        <v>138</v>
      </c>
      <c r="E219" s="155" t="s">
        <v>1</v>
      </c>
      <c r="F219" s="156" t="s">
        <v>141</v>
      </c>
      <c r="H219" s="157">
        <v>11.6</v>
      </c>
      <c r="I219" s="158"/>
      <c r="L219" s="154"/>
      <c r="M219" s="159"/>
      <c r="T219" s="160"/>
      <c r="AT219" s="155" t="s">
        <v>138</v>
      </c>
      <c r="AU219" s="155" t="s">
        <v>84</v>
      </c>
      <c r="AV219" s="14" t="s">
        <v>136</v>
      </c>
      <c r="AW219" s="14" t="s">
        <v>31</v>
      </c>
      <c r="AX219" s="14" t="s">
        <v>82</v>
      </c>
      <c r="AY219" s="155" t="s">
        <v>130</v>
      </c>
    </row>
    <row r="220" spans="2:63" s="11" customFormat="1" ht="22.8" customHeight="1">
      <c r="B220" s="114"/>
      <c r="D220" s="115" t="s">
        <v>76</v>
      </c>
      <c r="E220" s="124" t="s">
        <v>156</v>
      </c>
      <c r="F220" s="124" t="s">
        <v>289</v>
      </c>
      <c r="I220" s="117"/>
      <c r="J220" s="125">
        <f>BK220</f>
        <v>0</v>
      </c>
      <c r="L220" s="114"/>
      <c r="M220" s="119"/>
      <c r="P220" s="120">
        <f>SUM(P221:P235)</f>
        <v>0</v>
      </c>
      <c r="R220" s="120">
        <f>SUM(R221:R235)</f>
        <v>10.37993</v>
      </c>
      <c r="T220" s="121">
        <f>SUM(T221:T235)</f>
        <v>0</v>
      </c>
      <c r="AR220" s="115" t="s">
        <v>82</v>
      </c>
      <c r="AT220" s="122" t="s">
        <v>76</v>
      </c>
      <c r="AU220" s="122" t="s">
        <v>82</v>
      </c>
      <c r="AY220" s="115" t="s">
        <v>130</v>
      </c>
      <c r="BK220" s="123">
        <f>SUM(BK221:BK235)</f>
        <v>0</v>
      </c>
    </row>
    <row r="221" spans="2:65" s="1" customFormat="1" ht="24.15" customHeight="1">
      <c r="B221" s="126"/>
      <c r="C221" s="127" t="s">
        <v>290</v>
      </c>
      <c r="D221" s="127" t="s">
        <v>132</v>
      </c>
      <c r="E221" s="128" t="s">
        <v>291</v>
      </c>
      <c r="F221" s="129" t="s">
        <v>292</v>
      </c>
      <c r="G221" s="130" t="s">
        <v>135</v>
      </c>
      <c r="H221" s="131">
        <v>2.1</v>
      </c>
      <c r="I221" s="132"/>
      <c r="J221" s="133">
        <f>ROUND(I221*H221,2)</f>
        <v>0</v>
      </c>
      <c r="K221" s="129" t="s">
        <v>1</v>
      </c>
      <c r="L221" s="31"/>
      <c r="M221" s="134" t="s">
        <v>1</v>
      </c>
      <c r="N221" s="135" t="s">
        <v>42</v>
      </c>
      <c r="P221" s="136">
        <f>O221*H221</f>
        <v>0</v>
      </c>
      <c r="Q221" s="136">
        <v>0.1</v>
      </c>
      <c r="R221" s="136">
        <f>Q221*H221</f>
        <v>0.21000000000000002</v>
      </c>
      <c r="S221" s="136">
        <v>0</v>
      </c>
      <c r="T221" s="137">
        <f>S221*H221</f>
        <v>0</v>
      </c>
      <c r="AR221" s="138" t="s">
        <v>136</v>
      </c>
      <c r="AT221" s="138" t="s">
        <v>132</v>
      </c>
      <c r="AU221" s="138" t="s">
        <v>84</v>
      </c>
      <c r="AY221" s="16" t="s">
        <v>130</v>
      </c>
      <c r="BE221" s="139">
        <f>IF(N221="základní",J221,0)</f>
        <v>0</v>
      </c>
      <c r="BF221" s="139">
        <f>IF(N221="snížená",J221,0)</f>
        <v>0</v>
      </c>
      <c r="BG221" s="139">
        <f>IF(N221="zákl. přenesená",J221,0)</f>
        <v>0</v>
      </c>
      <c r="BH221" s="139">
        <f>IF(N221="sníž. přenesená",J221,0)</f>
        <v>0</v>
      </c>
      <c r="BI221" s="139">
        <f>IF(N221="nulová",J221,0)</f>
        <v>0</v>
      </c>
      <c r="BJ221" s="16" t="s">
        <v>82</v>
      </c>
      <c r="BK221" s="139">
        <f>ROUND(I221*H221,2)</f>
        <v>0</v>
      </c>
      <c r="BL221" s="16" t="s">
        <v>136</v>
      </c>
      <c r="BM221" s="138" t="s">
        <v>293</v>
      </c>
    </row>
    <row r="222" spans="2:51" s="13" customFormat="1" ht="10.2">
      <c r="B222" s="147"/>
      <c r="D222" s="141" t="s">
        <v>138</v>
      </c>
      <c r="E222" s="148" t="s">
        <v>1</v>
      </c>
      <c r="F222" s="149" t="s">
        <v>288</v>
      </c>
      <c r="H222" s="150">
        <v>2.1</v>
      </c>
      <c r="I222" s="151"/>
      <c r="L222" s="147"/>
      <c r="M222" s="152"/>
      <c r="T222" s="153"/>
      <c r="AT222" s="148" t="s">
        <v>138</v>
      </c>
      <c r="AU222" s="148" t="s">
        <v>84</v>
      </c>
      <c r="AV222" s="13" t="s">
        <v>84</v>
      </c>
      <c r="AW222" s="13" t="s">
        <v>31</v>
      </c>
      <c r="AX222" s="13" t="s">
        <v>77</v>
      </c>
      <c r="AY222" s="148" t="s">
        <v>130</v>
      </c>
    </row>
    <row r="223" spans="2:51" s="14" customFormat="1" ht="10.2">
      <c r="B223" s="154"/>
      <c r="D223" s="141" t="s">
        <v>138</v>
      </c>
      <c r="E223" s="155" t="s">
        <v>1</v>
      </c>
      <c r="F223" s="156" t="s">
        <v>141</v>
      </c>
      <c r="H223" s="157">
        <v>2.1</v>
      </c>
      <c r="I223" s="158"/>
      <c r="L223" s="154"/>
      <c r="M223" s="159"/>
      <c r="T223" s="160"/>
      <c r="AT223" s="155" t="s">
        <v>138</v>
      </c>
      <c r="AU223" s="155" t="s">
        <v>84</v>
      </c>
      <c r="AV223" s="14" t="s">
        <v>136</v>
      </c>
      <c r="AW223" s="14" t="s">
        <v>31</v>
      </c>
      <c r="AX223" s="14" t="s">
        <v>82</v>
      </c>
      <c r="AY223" s="155" t="s">
        <v>130</v>
      </c>
    </row>
    <row r="224" spans="2:65" s="1" customFormat="1" ht="24.15" customHeight="1">
      <c r="B224" s="126"/>
      <c r="C224" s="127" t="s">
        <v>294</v>
      </c>
      <c r="D224" s="127" t="s">
        <v>132</v>
      </c>
      <c r="E224" s="128" t="s">
        <v>295</v>
      </c>
      <c r="F224" s="129" t="s">
        <v>296</v>
      </c>
      <c r="G224" s="130" t="s">
        <v>259</v>
      </c>
      <c r="H224" s="131">
        <v>5.2</v>
      </c>
      <c r="I224" s="132"/>
      <c r="J224" s="133">
        <f>ROUND(I224*H224,2)</f>
        <v>0</v>
      </c>
      <c r="K224" s="129" t="s">
        <v>1</v>
      </c>
      <c r="L224" s="31"/>
      <c r="M224" s="134" t="s">
        <v>1</v>
      </c>
      <c r="N224" s="135" t="s">
        <v>42</v>
      </c>
      <c r="P224" s="136">
        <f>O224*H224</f>
        <v>0</v>
      </c>
      <c r="Q224" s="136">
        <v>0.1</v>
      </c>
      <c r="R224" s="136">
        <f>Q224*H224</f>
        <v>0.52</v>
      </c>
      <c r="S224" s="136">
        <v>0</v>
      </c>
      <c r="T224" s="137">
        <f>S224*H224</f>
        <v>0</v>
      </c>
      <c r="AR224" s="138" t="s">
        <v>136</v>
      </c>
      <c r="AT224" s="138" t="s">
        <v>132</v>
      </c>
      <c r="AU224" s="138" t="s">
        <v>84</v>
      </c>
      <c r="AY224" s="16" t="s">
        <v>130</v>
      </c>
      <c r="BE224" s="139">
        <f>IF(N224="základní",J224,0)</f>
        <v>0</v>
      </c>
      <c r="BF224" s="139">
        <f>IF(N224="snížená",J224,0)</f>
        <v>0</v>
      </c>
      <c r="BG224" s="139">
        <f>IF(N224="zákl. přenesená",J224,0)</f>
        <v>0</v>
      </c>
      <c r="BH224" s="139">
        <f>IF(N224="sníž. přenesená",J224,0)</f>
        <v>0</v>
      </c>
      <c r="BI224" s="139">
        <f>IF(N224="nulová",J224,0)</f>
        <v>0</v>
      </c>
      <c r="BJ224" s="16" t="s">
        <v>82</v>
      </c>
      <c r="BK224" s="139">
        <f>ROUND(I224*H224,2)</f>
        <v>0</v>
      </c>
      <c r="BL224" s="16" t="s">
        <v>136</v>
      </c>
      <c r="BM224" s="138" t="s">
        <v>297</v>
      </c>
    </row>
    <row r="225" spans="2:51" s="13" customFormat="1" ht="10.2">
      <c r="B225" s="147"/>
      <c r="D225" s="141" t="s">
        <v>138</v>
      </c>
      <c r="E225" s="148" t="s">
        <v>1</v>
      </c>
      <c r="F225" s="149" t="s">
        <v>298</v>
      </c>
      <c r="H225" s="150">
        <v>5.2</v>
      </c>
      <c r="I225" s="151"/>
      <c r="L225" s="147"/>
      <c r="M225" s="152"/>
      <c r="T225" s="153"/>
      <c r="AT225" s="148" t="s">
        <v>138</v>
      </c>
      <c r="AU225" s="148" t="s">
        <v>84</v>
      </c>
      <c r="AV225" s="13" t="s">
        <v>84</v>
      </c>
      <c r="AW225" s="13" t="s">
        <v>31</v>
      </c>
      <c r="AX225" s="13" t="s">
        <v>77</v>
      </c>
      <c r="AY225" s="148" t="s">
        <v>130</v>
      </c>
    </row>
    <row r="226" spans="2:51" s="14" customFormat="1" ht="10.2">
      <c r="B226" s="154"/>
      <c r="D226" s="141" t="s">
        <v>138</v>
      </c>
      <c r="E226" s="155" t="s">
        <v>1</v>
      </c>
      <c r="F226" s="156" t="s">
        <v>141</v>
      </c>
      <c r="H226" s="157">
        <v>5.2</v>
      </c>
      <c r="I226" s="158"/>
      <c r="L226" s="154"/>
      <c r="M226" s="159"/>
      <c r="T226" s="160"/>
      <c r="AT226" s="155" t="s">
        <v>138</v>
      </c>
      <c r="AU226" s="155" t="s">
        <v>84</v>
      </c>
      <c r="AV226" s="14" t="s">
        <v>136</v>
      </c>
      <c r="AW226" s="14" t="s">
        <v>31</v>
      </c>
      <c r="AX226" s="14" t="s">
        <v>82</v>
      </c>
      <c r="AY226" s="155" t="s">
        <v>130</v>
      </c>
    </row>
    <row r="227" spans="2:65" s="1" customFormat="1" ht="24.15" customHeight="1">
      <c r="B227" s="126"/>
      <c r="C227" s="127" t="s">
        <v>299</v>
      </c>
      <c r="D227" s="127" t="s">
        <v>132</v>
      </c>
      <c r="E227" s="128" t="s">
        <v>300</v>
      </c>
      <c r="F227" s="129" t="s">
        <v>301</v>
      </c>
      <c r="G227" s="130" t="s">
        <v>135</v>
      </c>
      <c r="H227" s="131">
        <v>11.6</v>
      </c>
      <c r="I227" s="132"/>
      <c r="J227" s="133">
        <f>ROUND(I227*H227,2)</f>
        <v>0</v>
      </c>
      <c r="K227" s="129" t="s">
        <v>1</v>
      </c>
      <c r="L227" s="31"/>
      <c r="M227" s="134" t="s">
        <v>1</v>
      </c>
      <c r="N227" s="135" t="s">
        <v>42</v>
      </c>
      <c r="P227" s="136">
        <f>O227*H227</f>
        <v>0</v>
      </c>
      <c r="Q227" s="136">
        <v>0.496</v>
      </c>
      <c r="R227" s="136">
        <f>Q227*H227</f>
        <v>5.7536</v>
      </c>
      <c r="S227" s="136">
        <v>0</v>
      </c>
      <c r="T227" s="137">
        <f>S227*H227</f>
        <v>0</v>
      </c>
      <c r="AR227" s="138" t="s">
        <v>136</v>
      </c>
      <c r="AT227" s="138" t="s">
        <v>132</v>
      </c>
      <c r="AU227" s="138" t="s">
        <v>84</v>
      </c>
      <c r="AY227" s="16" t="s">
        <v>130</v>
      </c>
      <c r="BE227" s="139">
        <f>IF(N227="základní",J227,0)</f>
        <v>0</v>
      </c>
      <c r="BF227" s="139">
        <f>IF(N227="snížená",J227,0)</f>
        <v>0</v>
      </c>
      <c r="BG227" s="139">
        <f>IF(N227="zákl. přenesená",J227,0)</f>
        <v>0</v>
      </c>
      <c r="BH227" s="139">
        <f>IF(N227="sníž. přenesená",J227,0)</f>
        <v>0</v>
      </c>
      <c r="BI227" s="139">
        <f>IF(N227="nulová",J227,0)</f>
        <v>0</v>
      </c>
      <c r="BJ227" s="16" t="s">
        <v>82</v>
      </c>
      <c r="BK227" s="139">
        <f>ROUND(I227*H227,2)</f>
        <v>0</v>
      </c>
      <c r="BL227" s="16" t="s">
        <v>136</v>
      </c>
      <c r="BM227" s="138" t="s">
        <v>302</v>
      </c>
    </row>
    <row r="228" spans="2:51" s="13" customFormat="1" ht="10.2">
      <c r="B228" s="147"/>
      <c r="D228" s="141" t="s">
        <v>138</v>
      </c>
      <c r="E228" s="148" t="s">
        <v>1</v>
      </c>
      <c r="F228" s="149" t="s">
        <v>287</v>
      </c>
      <c r="H228" s="150">
        <v>9.5</v>
      </c>
      <c r="I228" s="151"/>
      <c r="L228" s="147"/>
      <c r="M228" s="152"/>
      <c r="T228" s="153"/>
      <c r="AT228" s="148" t="s">
        <v>138</v>
      </c>
      <c r="AU228" s="148" t="s">
        <v>84</v>
      </c>
      <c r="AV228" s="13" t="s">
        <v>84</v>
      </c>
      <c r="AW228" s="13" t="s">
        <v>31</v>
      </c>
      <c r="AX228" s="13" t="s">
        <v>77</v>
      </c>
      <c r="AY228" s="148" t="s">
        <v>130</v>
      </c>
    </row>
    <row r="229" spans="2:51" s="13" customFormat="1" ht="10.2">
      <c r="B229" s="147"/>
      <c r="D229" s="141" t="s">
        <v>138</v>
      </c>
      <c r="E229" s="148" t="s">
        <v>1</v>
      </c>
      <c r="F229" s="149" t="s">
        <v>288</v>
      </c>
      <c r="H229" s="150">
        <v>2.1</v>
      </c>
      <c r="I229" s="151"/>
      <c r="L229" s="147"/>
      <c r="M229" s="152"/>
      <c r="T229" s="153"/>
      <c r="AT229" s="148" t="s">
        <v>138</v>
      </c>
      <c r="AU229" s="148" t="s">
        <v>84</v>
      </c>
      <c r="AV229" s="13" t="s">
        <v>84</v>
      </c>
      <c r="AW229" s="13" t="s">
        <v>31</v>
      </c>
      <c r="AX229" s="13" t="s">
        <v>77</v>
      </c>
      <c r="AY229" s="148" t="s">
        <v>130</v>
      </c>
    </row>
    <row r="230" spans="2:51" s="14" customFormat="1" ht="10.2">
      <c r="B230" s="154"/>
      <c r="D230" s="141" t="s">
        <v>138</v>
      </c>
      <c r="E230" s="155" t="s">
        <v>1</v>
      </c>
      <c r="F230" s="156" t="s">
        <v>141</v>
      </c>
      <c r="H230" s="157">
        <v>11.6</v>
      </c>
      <c r="I230" s="158"/>
      <c r="L230" s="154"/>
      <c r="M230" s="159"/>
      <c r="T230" s="160"/>
      <c r="AT230" s="155" t="s">
        <v>138</v>
      </c>
      <c r="AU230" s="155" t="s">
        <v>84</v>
      </c>
      <c r="AV230" s="14" t="s">
        <v>136</v>
      </c>
      <c r="AW230" s="14" t="s">
        <v>31</v>
      </c>
      <c r="AX230" s="14" t="s">
        <v>82</v>
      </c>
      <c r="AY230" s="155" t="s">
        <v>130</v>
      </c>
    </row>
    <row r="231" spans="2:65" s="1" customFormat="1" ht="24.15" customHeight="1">
      <c r="B231" s="126"/>
      <c r="C231" s="127" t="s">
        <v>303</v>
      </c>
      <c r="D231" s="127" t="s">
        <v>132</v>
      </c>
      <c r="E231" s="128" t="s">
        <v>304</v>
      </c>
      <c r="F231" s="129" t="s">
        <v>305</v>
      </c>
      <c r="G231" s="130" t="s">
        <v>135</v>
      </c>
      <c r="H231" s="131">
        <v>9.5</v>
      </c>
      <c r="I231" s="132"/>
      <c r="J231" s="133">
        <f>ROUND(I231*H231,2)</f>
        <v>0</v>
      </c>
      <c r="K231" s="129" t="s">
        <v>144</v>
      </c>
      <c r="L231" s="31"/>
      <c r="M231" s="134" t="s">
        <v>1</v>
      </c>
      <c r="N231" s="135" t="s">
        <v>42</v>
      </c>
      <c r="P231" s="136">
        <f>O231*H231</f>
        <v>0</v>
      </c>
      <c r="Q231" s="136">
        <v>0.1837</v>
      </c>
      <c r="R231" s="136">
        <f>Q231*H231</f>
        <v>1.74515</v>
      </c>
      <c r="S231" s="136">
        <v>0</v>
      </c>
      <c r="T231" s="137">
        <f>S231*H231</f>
        <v>0</v>
      </c>
      <c r="AR231" s="138" t="s">
        <v>136</v>
      </c>
      <c r="AT231" s="138" t="s">
        <v>132</v>
      </c>
      <c r="AU231" s="138" t="s">
        <v>84</v>
      </c>
      <c r="AY231" s="16" t="s">
        <v>130</v>
      </c>
      <c r="BE231" s="139">
        <f>IF(N231="základní",J231,0)</f>
        <v>0</v>
      </c>
      <c r="BF231" s="139">
        <f>IF(N231="snížená",J231,0)</f>
        <v>0</v>
      </c>
      <c r="BG231" s="139">
        <f>IF(N231="zákl. přenesená",J231,0)</f>
        <v>0</v>
      </c>
      <c r="BH231" s="139">
        <f>IF(N231="sníž. přenesená",J231,0)</f>
        <v>0</v>
      </c>
      <c r="BI231" s="139">
        <f>IF(N231="nulová",J231,0)</f>
        <v>0</v>
      </c>
      <c r="BJ231" s="16" t="s">
        <v>82</v>
      </c>
      <c r="BK231" s="139">
        <f>ROUND(I231*H231,2)</f>
        <v>0</v>
      </c>
      <c r="BL231" s="16" t="s">
        <v>136</v>
      </c>
      <c r="BM231" s="138" t="s">
        <v>306</v>
      </c>
    </row>
    <row r="232" spans="2:51" s="13" customFormat="1" ht="10.2">
      <c r="B232" s="147"/>
      <c r="D232" s="141" t="s">
        <v>138</v>
      </c>
      <c r="E232" s="148" t="s">
        <v>1</v>
      </c>
      <c r="F232" s="149" t="s">
        <v>287</v>
      </c>
      <c r="H232" s="150">
        <v>9.5</v>
      </c>
      <c r="I232" s="151"/>
      <c r="L232" s="147"/>
      <c r="M232" s="152"/>
      <c r="T232" s="153"/>
      <c r="AT232" s="148" t="s">
        <v>138</v>
      </c>
      <c r="AU232" s="148" t="s">
        <v>84</v>
      </c>
      <c r="AV232" s="13" t="s">
        <v>84</v>
      </c>
      <c r="AW232" s="13" t="s">
        <v>31</v>
      </c>
      <c r="AX232" s="13" t="s">
        <v>77</v>
      </c>
      <c r="AY232" s="148" t="s">
        <v>130</v>
      </c>
    </row>
    <row r="233" spans="2:51" s="14" customFormat="1" ht="10.2">
      <c r="B233" s="154"/>
      <c r="D233" s="141" t="s">
        <v>138</v>
      </c>
      <c r="E233" s="155" t="s">
        <v>1</v>
      </c>
      <c r="F233" s="156" t="s">
        <v>141</v>
      </c>
      <c r="H233" s="157">
        <v>9.5</v>
      </c>
      <c r="I233" s="158"/>
      <c r="L233" s="154"/>
      <c r="M233" s="159"/>
      <c r="T233" s="160"/>
      <c r="AT233" s="155" t="s">
        <v>138</v>
      </c>
      <c r="AU233" s="155" t="s">
        <v>84</v>
      </c>
      <c r="AV233" s="14" t="s">
        <v>136</v>
      </c>
      <c r="AW233" s="14" t="s">
        <v>31</v>
      </c>
      <c r="AX233" s="14" t="s">
        <v>82</v>
      </c>
      <c r="AY233" s="155" t="s">
        <v>130</v>
      </c>
    </row>
    <row r="234" spans="2:65" s="1" customFormat="1" ht="16.5" customHeight="1">
      <c r="B234" s="126"/>
      <c r="C234" s="161" t="s">
        <v>307</v>
      </c>
      <c r="D234" s="161" t="s">
        <v>242</v>
      </c>
      <c r="E234" s="162" t="s">
        <v>308</v>
      </c>
      <c r="F234" s="163" t="s">
        <v>309</v>
      </c>
      <c r="G234" s="164" t="s">
        <v>135</v>
      </c>
      <c r="H234" s="165">
        <v>9.69</v>
      </c>
      <c r="I234" s="166"/>
      <c r="J234" s="167">
        <f>ROUND(I234*H234,2)</f>
        <v>0</v>
      </c>
      <c r="K234" s="163" t="s">
        <v>144</v>
      </c>
      <c r="L234" s="168"/>
      <c r="M234" s="169" t="s">
        <v>1</v>
      </c>
      <c r="N234" s="170" t="s">
        <v>42</v>
      </c>
      <c r="P234" s="136">
        <f>O234*H234</f>
        <v>0</v>
      </c>
      <c r="Q234" s="136">
        <v>0.222</v>
      </c>
      <c r="R234" s="136">
        <f>Q234*H234</f>
        <v>2.15118</v>
      </c>
      <c r="S234" s="136">
        <v>0</v>
      </c>
      <c r="T234" s="137">
        <f>S234*H234</f>
        <v>0</v>
      </c>
      <c r="AR234" s="138" t="s">
        <v>172</v>
      </c>
      <c r="AT234" s="138" t="s">
        <v>242</v>
      </c>
      <c r="AU234" s="138" t="s">
        <v>84</v>
      </c>
      <c r="AY234" s="16" t="s">
        <v>130</v>
      </c>
      <c r="BE234" s="139">
        <f>IF(N234="základní",J234,0)</f>
        <v>0</v>
      </c>
      <c r="BF234" s="139">
        <f>IF(N234="snížená",J234,0)</f>
        <v>0</v>
      </c>
      <c r="BG234" s="139">
        <f>IF(N234="zákl. přenesená",J234,0)</f>
        <v>0</v>
      </c>
      <c r="BH234" s="139">
        <f>IF(N234="sníž. přenesená",J234,0)</f>
        <v>0</v>
      </c>
      <c r="BI234" s="139">
        <f>IF(N234="nulová",J234,0)</f>
        <v>0</v>
      </c>
      <c r="BJ234" s="16" t="s">
        <v>82</v>
      </c>
      <c r="BK234" s="139">
        <f>ROUND(I234*H234,2)</f>
        <v>0</v>
      </c>
      <c r="BL234" s="16" t="s">
        <v>136</v>
      </c>
      <c r="BM234" s="138" t="s">
        <v>310</v>
      </c>
    </row>
    <row r="235" spans="2:51" s="13" customFormat="1" ht="10.2">
      <c r="B235" s="147"/>
      <c r="D235" s="141" t="s">
        <v>138</v>
      </c>
      <c r="F235" s="149" t="s">
        <v>311</v>
      </c>
      <c r="H235" s="150">
        <v>9.69</v>
      </c>
      <c r="I235" s="151"/>
      <c r="L235" s="147"/>
      <c r="M235" s="152"/>
      <c r="T235" s="153"/>
      <c r="AT235" s="148" t="s">
        <v>138</v>
      </c>
      <c r="AU235" s="148" t="s">
        <v>84</v>
      </c>
      <c r="AV235" s="13" t="s">
        <v>84</v>
      </c>
      <c r="AW235" s="13" t="s">
        <v>3</v>
      </c>
      <c r="AX235" s="13" t="s">
        <v>82</v>
      </c>
      <c r="AY235" s="148" t="s">
        <v>130</v>
      </c>
    </row>
    <row r="236" spans="2:63" s="11" customFormat="1" ht="22.8" customHeight="1">
      <c r="B236" s="114"/>
      <c r="D236" s="115" t="s">
        <v>76</v>
      </c>
      <c r="E236" s="124" t="s">
        <v>162</v>
      </c>
      <c r="F236" s="124" t="s">
        <v>312</v>
      </c>
      <c r="I236" s="117"/>
      <c r="J236" s="125">
        <f>BK236</f>
        <v>0</v>
      </c>
      <c r="L236" s="114"/>
      <c r="M236" s="119"/>
      <c r="P236" s="120">
        <f>SUM(P237:P240)</f>
        <v>0</v>
      </c>
      <c r="R236" s="120">
        <f>SUM(R237:R240)</f>
        <v>0.0105</v>
      </c>
      <c r="T236" s="121">
        <f>SUM(T237:T240)</f>
        <v>0</v>
      </c>
      <c r="AR236" s="115" t="s">
        <v>82</v>
      </c>
      <c r="AT236" s="122" t="s">
        <v>76</v>
      </c>
      <c r="AU236" s="122" t="s">
        <v>82</v>
      </c>
      <c r="AY236" s="115" t="s">
        <v>130</v>
      </c>
      <c r="BK236" s="123">
        <f>SUM(BK237:BK240)</f>
        <v>0</v>
      </c>
    </row>
    <row r="237" spans="2:65" s="1" customFormat="1" ht="16.5" customHeight="1">
      <c r="B237" s="126"/>
      <c r="C237" s="127" t="s">
        <v>313</v>
      </c>
      <c r="D237" s="127" t="s">
        <v>132</v>
      </c>
      <c r="E237" s="128" t="s">
        <v>314</v>
      </c>
      <c r="F237" s="129" t="s">
        <v>315</v>
      </c>
      <c r="G237" s="130" t="s">
        <v>135</v>
      </c>
      <c r="H237" s="131">
        <v>15</v>
      </c>
      <c r="I237" s="132"/>
      <c r="J237" s="133">
        <f>ROUND(I237*H237,2)</f>
        <v>0</v>
      </c>
      <c r="K237" s="129" t="s">
        <v>144</v>
      </c>
      <c r="L237" s="31"/>
      <c r="M237" s="134" t="s">
        <v>1</v>
      </c>
      <c r="N237" s="135" t="s">
        <v>42</v>
      </c>
      <c r="P237" s="136">
        <f>O237*H237</f>
        <v>0</v>
      </c>
      <c r="Q237" s="136">
        <v>0.0007</v>
      </c>
      <c r="R237" s="136">
        <f>Q237*H237</f>
        <v>0.0105</v>
      </c>
      <c r="S237" s="136">
        <v>0</v>
      </c>
      <c r="T237" s="137">
        <f>S237*H237</f>
        <v>0</v>
      </c>
      <c r="AR237" s="138" t="s">
        <v>136</v>
      </c>
      <c r="AT237" s="138" t="s">
        <v>132</v>
      </c>
      <c r="AU237" s="138" t="s">
        <v>84</v>
      </c>
      <c r="AY237" s="16" t="s">
        <v>130</v>
      </c>
      <c r="BE237" s="139">
        <f>IF(N237="základní",J237,0)</f>
        <v>0</v>
      </c>
      <c r="BF237" s="139">
        <f>IF(N237="snížená",J237,0)</f>
        <v>0</v>
      </c>
      <c r="BG237" s="139">
        <f>IF(N237="zákl. přenesená",J237,0)</f>
        <v>0</v>
      </c>
      <c r="BH237" s="139">
        <f>IF(N237="sníž. přenesená",J237,0)</f>
        <v>0</v>
      </c>
      <c r="BI237" s="139">
        <f>IF(N237="nulová",J237,0)</f>
        <v>0</v>
      </c>
      <c r="BJ237" s="16" t="s">
        <v>82</v>
      </c>
      <c r="BK237" s="139">
        <f>ROUND(I237*H237,2)</f>
        <v>0</v>
      </c>
      <c r="BL237" s="16" t="s">
        <v>136</v>
      </c>
      <c r="BM237" s="138" t="s">
        <v>316</v>
      </c>
    </row>
    <row r="238" spans="2:51" s="12" customFormat="1" ht="20.4">
      <c r="B238" s="140"/>
      <c r="D238" s="141" t="s">
        <v>138</v>
      </c>
      <c r="E238" s="142" t="s">
        <v>1</v>
      </c>
      <c r="F238" s="143" t="s">
        <v>317</v>
      </c>
      <c r="H238" s="142" t="s">
        <v>1</v>
      </c>
      <c r="I238" s="144"/>
      <c r="L238" s="140"/>
      <c r="M238" s="145"/>
      <c r="T238" s="146"/>
      <c r="AT238" s="142" t="s">
        <v>138</v>
      </c>
      <c r="AU238" s="142" t="s">
        <v>84</v>
      </c>
      <c r="AV238" s="12" t="s">
        <v>82</v>
      </c>
      <c r="AW238" s="12" t="s">
        <v>31</v>
      </c>
      <c r="AX238" s="12" t="s">
        <v>77</v>
      </c>
      <c r="AY238" s="142" t="s">
        <v>130</v>
      </c>
    </row>
    <row r="239" spans="2:51" s="13" customFormat="1" ht="10.2">
      <c r="B239" s="147"/>
      <c r="D239" s="141" t="s">
        <v>138</v>
      </c>
      <c r="E239" s="148" t="s">
        <v>1</v>
      </c>
      <c r="F239" s="149" t="s">
        <v>8</v>
      </c>
      <c r="H239" s="150">
        <v>15</v>
      </c>
      <c r="I239" s="151"/>
      <c r="L239" s="147"/>
      <c r="M239" s="152"/>
      <c r="T239" s="153"/>
      <c r="AT239" s="148" t="s">
        <v>138</v>
      </c>
      <c r="AU239" s="148" t="s">
        <v>84</v>
      </c>
      <c r="AV239" s="13" t="s">
        <v>84</v>
      </c>
      <c r="AW239" s="13" t="s">
        <v>31</v>
      </c>
      <c r="AX239" s="13" t="s">
        <v>77</v>
      </c>
      <c r="AY239" s="148" t="s">
        <v>130</v>
      </c>
    </row>
    <row r="240" spans="2:51" s="14" customFormat="1" ht="10.2">
      <c r="B240" s="154"/>
      <c r="D240" s="141" t="s">
        <v>138</v>
      </c>
      <c r="E240" s="155" t="s">
        <v>1</v>
      </c>
      <c r="F240" s="156" t="s">
        <v>141</v>
      </c>
      <c r="H240" s="157">
        <v>15</v>
      </c>
      <c r="I240" s="158"/>
      <c r="L240" s="154"/>
      <c r="M240" s="159"/>
      <c r="T240" s="160"/>
      <c r="AT240" s="155" t="s">
        <v>138</v>
      </c>
      <c r="AU240" s="155" t="s">
        <v>84</v>
      </c>
      <c r="AV240" s="14" t="s">
        <v>136</v>
      </c>
      <c r="AW240" s="14" t="s">
        <v>31</v>
      </c>
      <c r="AX240" s="14" t="s">
        <v>82</v>
      </c>
      <c r="AY240" s="155" t="s">
        <v>130</v>
      </c>
    </row>
    <row r="241" spans="2:63" s="11" customFormat="1" ht="22.8" customHeight="1">
      <c r="B241" s="114"/>
      <c r="D241" s="115" t="s">
        <v>76</v>
      </c>
      <c r="E241" s="124" t="s">
        <v>176</v>
      </c>
      <c r="F241" s="124" t="s">
        <v>318</v>
      </c>
      <c r="I241" s="117"/>
      <c r="J241" s="125">
        <f>BK241</f>
        <v>0</v>
      </c>
      <c r="L241" s="114"/>
      <c r="M241" s="119"/>
      <c r="P241" s="120">
        <f>SUM(P242:P280)</f>
        <v>0</v>
      </c>
      <c r="R241" s="120">
        <f>SUM(R242:R280)</f>
        <v>1.8815492</v>
      </c>
      <c r="T241" s="121">
        <f>SUM(T242:T280)</f>
        <v>62.34409399999999</v>
      </c>
      <c r="AR241" s="115" t="s">
        <v>82</v>
      </c>
      <c r="AT241" s="122" t="s">
        <v>76</v>
      </c>
      <c r="AU241" s="122" t="s">
        <v>82</v>
      </c>
      <c r="AY241" s="115" t="s">
        <v>130</v>
      </c>
      <c r="BK241" s="123">
        <f>SUM(BK242:BK280)</f>
        <v>0</v>
      </c>
    </row>
    <row r="242" spans="2:65" s="1" customFormat="1" ht="24.15" customHeight="1">
      <c r="B242" s="126"/>
      <c r="C242" s="127" t="s">
        <v>319</v>
      </c>
      <c r="D242" s="127" t="s">
        <v>132</v>
      </c>
      <c r="E242" s="128" t="s">
        <v>320</v>
      </c>
      <c r="F242" s="129" t="s">
        <v>321</v>
      </c>
      <c r="G242" s="130" t="s">
        <v>236</v>
      </c>
      <c r="H242" s="131">
        <v>1</v>
      </c>
      <c r="I242" s="132"/>
      <c r="J242" s="133">
        <f>ROUND(I242*H242,2)</f>
        <v>0</v>
      </c>
      <c r="K242" s="129" t="s">
        <v>1</v>
      </c>
      <c r="L242" s="31"/>
      <c r="M242" s="134" t="s">
        <v>1</v>
      </c>
      <c r="N242" s="135" t="s">
        <v>42</v>
      </c>
      <c r="P242" s="136">
        <f>O242*H242</f>
        <v>0</v>
      </c>
      <c r="Q242" s="136">
        <v>0</v>
      </c>
      <c r="R242" s="136">
        <f>Q242*H242</f>
        <v>0</v>
      </c>
      <c r="S242" s="136">
        <v>0</v>
      </c>
      <c r="T242" s="137">
        <f>S242*H242</f>
        <v>0</v>
      </c>
      <c r="AR242" s="138" t="s">
        <v>136</v>
      </c>
      <c r="AT242" s="138" t="s">
        <v>132</v>
      </c>
      <c r="AU242" s="138" t="s">
        <v>84</v>
      </c>
      <c r="AY242" s="16" t="s">
        <v>130</v>
      </c>
      <c r="BE242" s="139">
        <f>IF(N242="základní",J242,0)</f>
        <v>0</v>
      </c>
      <c r="BF242" s="139">
        <f>IF(N242="snížená",J242,0)</f>
        <v>0</v>
      </c>
      <c r="BG242" s="139">
        <f>IF(N242="zákl. přenesená",J242,0)</f>
        <v>0</v>
      </c>
      <c r="BH242" s="139">
        <f>IF(N242="sníž. přenesená",J242,0)</f>
        <v>0</v>
      </c>
      <c r="BI242" s="139">
        <f>IF(N242="nulová",J242,0)</f>
        <v>0</v>
      </c>
      <c r="BJ242" s="16" t="s">
        <v>82</v>
      </c>
      <c r="BK242" s="139">
        <f>ROUND(I242*H242,2)</f>
        <v>0</v>
      </c>
      <c r="BL242" s="16" t="s">
        <v>136</v>
      </c>
      <c r="BM242" s="138" t="s">
        <v>322</v>
      </c>
    </row>
    <row r="243" spans="2:65" s="1" customFormat="1" ht="24.15" customHeight="1">
      <c r="B243" s="126"/>
      <c r="C243" s="127" t="s">
        <v>323</v>
      </c>
      <c r="D243" s="127" t="s">
        <v>132</v>
      </c>
      <c r="E243" s="128" t="s">
        <v>324</v>
      </c>
      <c r="F243" s="129" t="s">
        <v>325</v>
      </c>
      <c r="G243" s="130" t="s">
        <v>259</v>
      </c>
      <c r="H243" s="131">
        <v>7.4</v>
      </c>
      <c r="I243" s="132"/>
      <c r="J243" s="133">
        <f>ROUND(I243*H243,2)</f>
        <v>0</v>
      </c>
      <c r="K243" s="129" t="s">
        <v>144</v>
      </c>
      <c r="L243" s="31"/>
      <c r="M243" s="134" t="s">
        <v>1</v>
      </c>
      <c r="N243" s="135" t="s">
        <v>42</v>
      </c>
      <c r="P243" s="136">
        <f>O243*H243</f>
        <v>0</v>
      </c>
      <c r="Q243" s="136">
        <v>0.20219</v>
      </c>
      <c r="R243" s="136">
        <f>Q243*H243</f>
        <v>1.4962060000000001</v>
      </c>
      <c r="S243" s="136">
        <v>0</v>
      </c>
      <c r="T243" s="137">
        <f>S243*H243</f>
        <v>0</v>
      </c>
      <c r="AR243" s="138" t="s">
        <v>136</v>
      </c>
      <c r="AT243" s="138" t="s">
        <v>132</v>
      </c>
      <c r="AU243" s="138" t="s">
        <v>84</v>
      </c>
      <c r="AY243" s="16" t="s">
        <v>130</v>
      </c>
      <c r="BE243" s="139">
        <f>IF(N243="základní",J243,0)</f>
        <v>0</v>
      </c>
      <c r="BF243" s="139">
        <f>IF(N243="snížená",J243,0)</f>
        <v>0</v>
      </c>
      <c r="BG243" s="139">
        <f>IF(N243="zákl. přenesená",J243,0)</f>
        <v>0</v>
      </c>
      <c r="BH243" s="139">
        <f>IF(N243="sníž. přenesená",J243,0)</f>
        <v>0</v>
      </c>
      <c r="BI243" s="139">
        <f>IF(N243="nulová",J243,0)</f>
        <v>0</v>
      </c>
      <c r="BJ243" s="16" t="s">
        <v>82</v>
      </c>
      <c r="BK243" s="139">
        <f>ROUND(I243*H243,2)</f>
        <v>0</v>
      </c>
      <c r="BL243" s="16" t="s">
        <v>136</v>
      </c>
      <c r="BM243" s="138" t="s">
        <v>326</v>
      </c>
    </row>
    <row r="244" spans="2:47" s="1" customFormat="1" ht="19.2">
      <c r="B244" s="31"/>
      <c r="D244" s="141" t="s">
        <v>254</v>
      </c>
      <c r="F244" s="171" t="s">
        <v>327</v>
      </c>
      <c r="I244" s="172"/>
      <c r="L244" s="31"/>
      <c r="M244" s="173"/>
      <c r="T244" s="55"/>
      <c r="AT244" s="16" t="s">
        <v>254</v>
      </c>
      <c r="AU244" s="16" t="s">
        <v>84</v>
      </c>
    </row>
    <row r="245" spans="2:51" s="12" customFormat="1" ht="10.2">
      <c r="B245" s="140"/>
      <c r="D245" s="141" t="s">
        <v>138</v>
      </c>
      <c r="E245" s="142" t="s">
        <v>1</v>
      </c>
      <c r="F245" s="143" t="s">
        <v>328</v>
      </c>
      <c r="H245" s="142" t="s">
        <v>1</v>
      </c>
      <c r="I245" s="144"/>
      <c r="L245" s="140"/>
      <c r="M245" s="145"/>
      <c r="T245" s="146"/>
      <c r="AT245" s="142" t="s">
        <v>138</v>
      </c>
      <c r="AU245" s="142" t="s">
        <v>84</v>
      </c>
      <c r="AV245" s="12" t="s">
        <v>82</v>
      </c>
      <c r="AW245" s="12" t="s">
        <v>31</v>
      </c>
      <c r="AX245" s="12" t="s">
        <v>77</v>
      </c>
      <c r="AY245" s="142" t="s">
        <v>130</v>
      </c>
    </row>
    <row r="246" spans="2:51" s="13" customFormat="1" ht="10.2">
      <c r="B246" s="147"/>
      <c r="D246" s="141" t="s">
        <v>138</v>
      </c>
      <c r="E246" s="148" t="s">
        <v>1</v>
      </c>
      <c r="F246" s="149" t="s">
        <v>329</v>
      </c>
      <c r="H246" s="150">
        <v>7.4</v>
      </c>
      <c r="I246" s="151"/>
      <c r="L246" s="147"/>
      <c r="M246" s="152"/>
      <c r="T246" s="153"/>
      <c r="AT246" s="148" t="s">
        <v>138</v>
      </c>
      <c r="AU246" s="148" t="s">
        <v>84</v>
      </c>
      <c r="AV246" s="13" t="s">
        <v>84</v>
      </c>
      <c r="AW246" s="13" t="s">
        <v>31</v>
      </c>
      <c r="AX246" s="13" t="s">
        <v>77</v>
      </c>
      <c r="AY246" s="148" t="s">
        <v>130</v>
      </c>
    </row>
    <row r="247" spans="2:51" s="14" customFormat="1" ht="10.2">
      <c r="B247" s="154"/>
      <c r="D247" s="141" t="s">
        <v>138</v>
      </c>
      <c r="E247" s="155" t="s">
        <v>1</v>
      </c>
      <c r="F247" s="156" t="s">
        <v>141</v>
      </c>
      <c r="H247" s="157">
        <v>7.4</v>
      </c>
      <c r="I247" s="158"/>
      <c r="L247" s="154"/>
      <c r="M247" s="159"/>
      <c r="T247" s="160"/>
      <c r="AT247" s="155" t="s">
        <v>138</v>
      </c>
      <c r="AU247" s="155" t="s">
        <v>84</v>
      </c>
      <c r="AV247" s="14" t="s">
        <v>136</v>
      </c>
      <c r="AW247" s="14" t="s">
        <v>31</v>
      </c>
      <c r="AX247" s="14" t="s">
        <v>82</v>
      </c>
      <c r="AY247" s="155" t="s">
        <v>130</v>
      </c>
    </row>
    <row r="248" spans="2:65" s="1" customFormat="1" ht="16.5" customHeight="1">
      <c r="B248" s="126"/>
      <c r="C248" s="161" t="s">
        <v>330</v>
      </c>
      <c r="D248" s="161" t="s">
        <v>242</v>
      </c>
      <c r="E248" s="162" t="s">
        <v>331</v>
      </c>
      <c r="F248" s="163" t="s">
        <v>332</v>
      </c>
      <c r="G248" s="164" t="s">
        <v>259</v>
      </c>
      <c r="H248" s="165">
        <v>7.548</v>
      </c>
      <c r="I248" s="166"/>
      <c r="J248" s="167">
        <f>ROUND(I248*H248,2)</f>
        <v>0</v>
      </c>
      <c r="K248" s="163" t="s">
        <v>1</v>
      </c>
      <c r="L248" s="168"/>
      <c r="M248" s="169" t="s">
        <v>1</v>
      </c>
      <c r="N248" s="170" t="s">
        <v>42</v>
      </c>
      <c r="P248" s="136">
        <f>O248*H248</f>
        <v>0</v>
      </c>
      <c r="Q248" s="136">
        <v>0.0484</v>
      </c>
      <c r="R248" s="136">
        <f>Q248*H248</f>
        <v>0.3653232</v>
      </c>
      <c r="S248" s="136">
        <v>0</v>
      </c>
      <c r="T248" s="137">
        <f>S248*H248</f>
        <v>0</v>
      </c>
      <c r="AR248" s="138" t="s">
        <v>172</v>
      </c>
      <c r="AT248" s="138" t="s">
        <v>242</v>
      </c>
      <c r="AU248" s="138" t="s">
        <v>84</v>
      </c>
      <c r="AY248" s="16" t="s">
        <v>130</v>
      </c>
      <c r="BE248" s="139">
        <f>IF(N248="základní",J248,0)</f>
        <v>0</v>
      </c>
      <c r="BF248" s="139">
        <f>IF(N248="snížená",J248,0)</f>
        <v>0</v>
      </c>
      <c r="BG248" s="139">
        <f>IF(N248="zákl. přenesená",J248,0)</f>
        <v>0</v>
      </c>
      <c r="BH248" s="139">
        <f>IF(N248="sníž. přenesená",J248,0)</f>
        <v>0</v>
      </c>
      <c r="BI248" s="139">
        <f>IF(N248="nulová",J248,0)</f>
        <v>0</v>
      </c>
      <c r="BJ248" s="16" t="s">
        <v>82</v>
      </c>
      <c r="BK248" s="139">
        <f>ROUND(I248*H248,2)</f>
        <v>0</v>
      </c>
      <c r="BL248" s="16" t="s">
        <v>136</v>
      </c>
      <c r="BM248" s="138" t="s">
        <v>333</v>
      </c>
    </row>
    <row r="249" spans="2:51" s="13" customFormat="1" ht="10.2">
      <c r="B249" s="147"/>
      <c r="D249" s="141" t="s">
        <v>138</v>
      </c>
      <c r="F249" s="149" t="s">
        <v>334</v>
      </c>
      <c r="H249" s="150">
        <v>7.548</v>
      </c>
      <c r="I249" s="151"/>
      <c r="L249" s="147"/>
      <c r="M249" s="152"/>
      <c r="T249" s="153"/>
      <c r="AT249" s="148" t="s">
        <v>138</v>
      </c>
      <c r="AU249" s="148" t="s">
        <v>84</v>
      </c>
      <c r="AV249" s="13" t="s">
        <v>84</v>
      </c>
      <c r="AW249" s="13" t="s">
        <v>3</v>
      </c>
      <c r="AX249" s="13" t="s">
        <v>82</v>
      </c>
      <c r="AY249" s="148" t="s">
        <v>130</v>
      </c>
    </row>
    <row r="250" spans="2:65" s="1" customFormat="1" ht="33" customHeight="1">
      <c r="B250" s="126"/>
      <c r="C250" s="127" t="s">
        <v>335</v>
      </c>
      <c r="D250" s="127" t="s">
        <v>132</v>
      </c>
      <c r="E250" s="128" t="s">
        <v>336</v>
      </c>
      <c r="F250" s="129" t="s">
        <v>337</v>
      </c>
      <c r="G250" s="130" t="s">
        <v>135</v>
      </c>
      <c r="H250" s="131">
        <v>154</v>
      </c>
      <c r="I250" s="132"/>
      <c r="J250" s="133">
        <f>ROUND(I250*H250,2)</f>
        <v>0</v>
      </c>
      <c r="K250" s="129" t="s">
        <v>144</v>
      </c>
      <c r="L250" s="31"/>
      <c r="M250" s="134" t="s">
        <v>1</v>
      </c>
      <c r="N250" s="135" t="s">
        <v>42</v>
      </c>
      <c r="P250" s="136">
        <f>O250*H250</f>
        <v>0</v>
      </c>
      <c r="Q250" s="136">
        <v>0.00013</v>
      </c>
      <c r="R250" s="136">
        <f>Q250*H250</f>
        <v>0.02002</v>
      </c>
      <c r="S250" s="136">
        <v>0</v>
      </c>
      <c r="T250" s="137">
        <f>S250*H250</f>
        <v>0</v>
      </c>
      <c r="AR250" s="138" t="s">
        <v>136</v>
      </c>
      <c r="AT250" s="138" t="s">
        <v>132</v>
      </c>
      <c r="AU250" s="138" t="s">
        <v>84</v>
      </c>
      <c r="AY250" s="16" t="s">
        <v>130</v>
      </c>
      <c r="BE250" s="139">
        <f>IF(N250="základní",J250,0)</f>
        <v>0</v>
      </c>
      <c r="BF250" s="139">
        <f>IF(N250="snížená",J250,0)</f>
        <v>0</v>
      </c>
      <c r="BG250" s="139">
        <f>IF(N250="zákl. přenesená",J250,0)</f>
        <v>0</v>
      </c>
      <c r="BH250" s="139">
        <f>IF(N250="sníž. přenesená",J250,0)</f>
        <v>0</v>
      </c>
      <c r="BI250" s="139">
        <f>IF(N250="nulová",J250,0)</f>
        <v>0</v>
      </c>
      <c r="BJ250" s="16" t="s">
        <v>82</v>
      </c>
      <c r="BK250" s="139">
        <f>ROUND(I250*H250,2)</f>
        <v>0</v>
      </c>
      <c r="BL250" s="16" t="s">
        <v>136</v>
      </c>
      <c r="BM250" s="138" t="s">
        <v>338</v>
      </c>
    </row>
    <row r="251" spans="2:65" s="1" customFormat="1" ht="21.75" customHeight="1">
      <c r="B251" s="126"/>
      <c r="C251" s="127" t="s">
        <v>339</v>
      </c>
      <c r="D251" s="127" t="s">
        <v>132</v>
      </c>
      <c r="E251" s="128" t="s">
        <v>340</v>
      </c>
      <c r="F251" s="129" t="s">
        <v>341</v>
      </c>
      <c r="G251" s="130" t="s">
        <v>342</v>
      </c>
      <c r="H251" s="131">
        <v>16</v>
      </c>
      <c r="I251" s="132"/>
      <c r="J251" s="133">
        <f>ROUND(I251*H251,2)</f>
        <v>0</v>
      </c>
      <c r="K251" s="129" t="s">
        <v>144</v>
      </c>
      <c r="L251" s="31"/>
      <c r="M251" s="134" t="s">
        <v>1</v>
      </c>
      <c r="N251" s="135" t="s">
        <v>42</v>
      </c>
      <c r="P251" s="136">
        <f>O251*H251</f>
        <v>0</v>
      </c>
      <c r="Q251" s="136">
        <v>0</v>
      </c>
      <c r="R251" s="136">
        <f>Q251*H251</f>
        <v>0</v>
      </c>
      <c r="S251" s="136">
        <v>0</v>
      </c>
      <c r="T251" s="137">
        <f>S251*H251</f>
        <v>0</v>
      </c>
      <c r="AR251" s="138" t="s">
        <v>136</v>
      </c>
      <c r="AT251" s="138" t="s">
        <v>132</v>
      </c>
      <c r="AU251" s="138" t="s">
        <v>84</v>
      </c>
      <c r="AY251" s="16" t="s">
        <v>130</v>
      </c>
      <c r="BE251" s="139">
        <f>IF(N251="základní",J251,0)</f>
        <v>0</v>
      </c>
      <c r="BF251" s="139">
        <f>IF(N251="snížená",J251,0)</f>
        <v>0</v>
      </c>
      <c r="BG251" s="139">
        <f>IF(N251="zákl. přenesená",J251,0)</f>
        <v>0</v>
      </c>
      <c r="BH251" s="139">
        <f>IF(N251="sníž. přenesená",J251,0)</f>
        <v>0</v>
      </c>
      <c r="BI251" s="139">
        <f>IF(N251="nulová",J251,0)</f>
        <v>0</v>
      </c>
      <c r="BJ251" s="16" t="s">
        <v>82</v>
      </c>
      <c r="BK251" s="139">
        <f>ROUND(I251*H251,2)</f>
        <v>0</v>
      </c>
      <c r="BL251" s="16" t="s">
        <v>136</v>
      </c>
      <c r="BM251" s="138" t="s">
        <v>343</v>
      </c>
    </row>
    <row r="252" spans="2:65" s="1" customFormat="1" ht="24.15" customHeight="1">
      <c r="B252" s="126"/>
      <c r="C252" s="127" t="s">
        <v>344</v>
      </c>
      <c r="D252" s="127" t="s">
        <v>132</v>
      </c>
      <c r="E252" s="128" t="s">
        <v>345</v>
      </c>
      <c r="F252" s="129" t="s">
        <v>346</v>
      </c>
      <c r="G252" s="130" t="s">
        <v>342</v>
      </c>
      <c r="H252" s="131">
        <v>7</v>
      </c>
      <c r="I252" s="132"/>
      <c r="J252" s="133">
        <f>ROUND(I252*H252,2)</f>
        <v>0</v>
      </c>
      <c r="K252" s="129" t="s">
        <v>144</v>
      </c>
      <c r="L252" s="31"/>
      <c r="M252" s="134" t="s">
        <v>1</v>
      </c>
      <c r="N252" s="135" t="s">
        <v>42</v>
      </c>
      <c r="P252" s="136">
        <f>O252*H252</f>
        <v>0</v>
      </c>
      <c r="Q252" s="136">
        <v>0</v>
      </c>
      <c r="R252" s="136">
        <f>Q252*H252</f>
        <v>0</v>
      </c>
      <c r="S252" s="136">
        <v>0</v>
      </c>
      <c r="T252" s="137">
        <f>S252*H252</f>
        <v>0</v>
      </c>
      <c r="AR252" s="138" t="s">
        <v>136</v>
      </c>
      <c r="AT252" s="138" t="s">
        <v>132</v>
      </c>
      <c r="AU252" s="138" t="s">
        <v>84</v>
      </c>
      <c r="AY252" s="16" t="s">
        <v>130</v>
      </c>
      <c r="BE252" s="139">
        <f>IF(N252="základní",J252,0)</f>
        <v>0</v>
      </c>
      <c r="BF252" s="139">
        <f>IF(N252="snížená",J252,0)</f>
        <v>0</v>
      </c>
      <c r="BG252" s="139">
        <f>IF(N252="zákl. přenesená",J252,0)</f>
        <v>0</v>
      </c>
      <c r="BH252" s="139">
        <f>IF(N252="sníž. přenesená",J252,0)</f>
        <v>0</v>
      </c>
      <c r="BI252" s="139">
        <f>IF(N252="nulová",J252,0)</f>
        <v>0</v>
      </c>
      <c r="BJ252" s="16" t="s">
        <v>82</v>
      </c>
      <c r="BK252" s="139">
        <f>ROUND(I252*H252,2)</f>
        <v>0</v>
      </c>
      <c r="BL252" s="16" t="s">
        <v>136</v>
      </c>
      <c r="BM252" s="138" t="s">
        <v>347</v>
      </c>
    </row>
    <row r="253" spans="2:65" s="1" customFormat="1" ht="24.15" customHeight="1">
      <c r="B253" s="126"/>
      <c r="C253" s="127" t="s">
        <v>348</v>
      </c>
      <c r="D253" s="127" t="s">
        <v>132</v>
      </c>
      <c r="E253" s="128" t="s">
        <v>349</v>
      </c>
      <c r="F253" s="129" t="s">
        <v>350</v>
      </c>
      <c r="G253" s="130" t="s">
        <v>149</v>
      </c>
      <c r="H253" s="131">
        <v>1.304</v>
      </c>
      <c r="I253" s="132"/>
      <c r="J253" s="133">
        <f>ROUND(I253*H253,2)</f>
        <v>0</v>
      </c>
      <c r="K253" s="129" t="s">
        <v>144</v>
      </c>
      <c r="L253" s="31"/>
      <c r="M253" s="134" t="s">
        <v>1</v>
      </c>
      <c r="N253" s="135" t="s">
        <v>42</v>
      </c>
      <c r="P253" s="136">
        <f>O253*H253</f>
        <v>0</v>
      </c>
      <c r="Q253" s="136">
        <v>0</v>
      </c>
      <c r="R253" s="136">
        <f>Q253*H253</f>
        <v>0</v>
      </c>
      <c r="S253" s="136">
        <v>1.95</v>
      </c>
      <c r="T253" s="137">
        <f>S253*H253</f>
        <v>2.5428</v>
      </c>
      <c r="AR253" s="138" t="s">
        <v>136</v>
      </c>
      <c r="AT253" s="138" t="s">
        <v>132</v>
      </c>
      <c r="AU253" s="138" t="s">
        <v>84</v>
      </c>
      <c r="AY253" s="16" t="s">
        <v>130</v>
      </c>
      <c r="BE253" s="139">
        <f>IF(N253="základní",J253,0)</f>
        <v>0</v>
      </c>
      <c r="BF253" s="139">
        <f>IF(N253="snížená",J253,0)</f>
        <v>0</v>
      </c>
      <c r="BG253" s="139">
        <f>IF(N253="zákl. přenesená",J253,0)</f>
        <v>0</v>
      </c>
      <c r="BH253" s="139">
        <f>IF(N253="sníž. přenesená",J253,0)</f>
        <v>0</v>
      </c>
      <c r="BI253" s="139">
        <f>IF(N253="nulová",J253,0)</f>
        <v>0</v>
      </c>
      <c r="BJ253" s="16" t="s">
        <v>82</v>
      </c>
      <c r="BK253" s="139">
        <f>ROUND(I253*H253,2)</f>
        <v>0</v>
      </c>
      <c r="BL253" s="16" t="s">
        <v>136</v>
      </c>
      <c r="BM253" s="138" t="s">
        <v>351</v>
      </c>
    </row>
    <row r="254" spans="2:51" s="12" customFormat="1" ht="20.4">
      <c r="B254" s="140"/>
      <c r="D254" s="141" t="s">
        <v>138</v>
      </c>
      <c r="E254" s="142" t="s">
        <v>1</v>
      </c>
      <c r="F254" s="143" t="s">
        <v>352</v>
      </c>
      <c r="H254" s="142" t="s">
        <v>1</v>
      </c>
      <c r="I254" s="144"/>
      <c r="L254" s="140"/>
      <c r="M254" s="145"/>
      <c r="T254" s="146"/>
      <c r="AT254" s="142" t="s">
        <v>138</v>
      </c>
      <c r="AU254" s="142" t="s">
        <v>84</v>
      </c>
      <c r="AV254" s="12" t="s">
        <v>82</v>
      </c>
      <c r="AW254" s="12" t="s">
        <v>31</v>
      </c>
      <c r="AX254" s="12" t="s">
        <v>77</v>
      </c>
      <c r="AY254" s="142" t="s">
        <v>130</v>
      </c>
    </row>
    <row r="255" spans="2:51" s="13" customFormat="1" ht="10.2">
      <c r="B255" s="147"/>
      <c r="D255" s="141" t="s">
        <v>138</v>
      </c>
      <c r="E255" s="148" t="s">
        <v>1</v>
      </c>
      <c r="F255" s="149" t="s">
        <v>353</v>
      </c>
      <c r="H255" s="150">
        <v>1.304</v>
      </c>
      <c r="I255" s="151"/>
      <c r="L255" s="147"/>
      <c r="M255" s="152"/>
      <c r="T255" s="153"/>
      <c r="AT255" s="148" t="s">
        <v>138</v>
      </c>
      <c r="AU255" s="148" t="s">
        <v>84</v>
      </c>
      <c r="AV255" s="13" t="s">
        <v>84</v>
      </c>
      <c r="AW255" s="13" t="s">
        <v>31</v>
      </c>
      <c r="AX255" s="13" t="s">
        <v>77</v>
      </c>
      <c r="AY255" s="148" t="s">
        <v>130</v>
      </c>
    </row>
    <row r="256" spans="2:51" s="14" customFormat="1" ht="10.2">
      <c r="B256" s="154"/>
      <c r="D256" s="141" t="s">
        <v>138</v>
      </c>
      <c r="E256" s="155" t="s">
        <v>1</v>
      </c>
      <c r="F256" s="156" t="s">
        <v>141</v>
      </c>
      <c r="H256" s="157">
        <v>1.304</v>
      </c>
      <c r="I256" s="158"/>
      <c r="L256" s="154"/>
      <c r="M256" s="159"/>
      <c r="T256" s="160"/>
      <c r="AT256" s="155" t="s">
        <v>138</v>
      </c>
      <c r="AU256" s="155" t="s">
        <v>84</v>
      </c>
      <c r="AV256" s="14" t="s">
        <v>136</v>
      </c>
      <c r="AW256" s="14" t="s">
        <v>31</v>
      </c>
      <c r="AX256" s="14" t="s">
        <v>82</v>
      </c>
      <c r="AY256" s="155" t="s">
        <v>130</v>
      </c>
    </row>
    <row r="257" spans="2:65" s="1" customFormat="1" ht="16.5" customHeight="1">
      <c r="B257" s="126"/>
      <c r="C257" s="127" t="s">
        <v>354</v>
      </c>
      <c r="D257" s="127" t="s">
        <v>132</v>
      </c>
      <c r="E257" s="128" t="s">
        <v>355</v>
      </c>
      <c r="F257" s="129" t="s">
        <v>356</v>
      </c>
      <c r="G257" s="130" t="s">
        <v>135</v>
      </c>
      <c r="H257" s="131">
        <v>62.86</v>
      </c>
      <c r="I257" s="132"/>
      <c r="J257" s="133">
        <f>ROUND(I257*H257,2)</f>
        <v>0</v>
      </c>
      <c r="K257" s="129" t="s">
        <v>1</v>
      </c>
      <c r="L257" s="31"/>
      <c r="M257" s="134" t="s">
        <v>1</v>
      </c>
      <c r="N257" s="135" t="s">
        <v>42</v>
      </c>
      <c r="P257" s="136">
        <f>O257*H257</f>
        <v>0</v>
      </c>
      <c r="Q257" s="136">
        <v>0</v>
      </c>
      <c r="R257" s="136">
        <f>Q257*H257</f>
        <v>0</v>
      </c>
      <c r="S257" s="136">
        <v>0.9</v>
      </c>
      <c r="T257" s="137">
        <f>S257*H257</f>
        <v>56.574</v>
      </c>
      <c r="AR257" s="138" t="s">
        <v>136</v>
      </c>
      <c r="AT257" s="138" t="s">
        <v>132</v>
      </c>
      <c r="AU257" s="138" t="s">
        <v>84</v>
      </c>
      <c r="AY257" s="16" t="s">
        <v>130</v>
      </c>
      <c r="BE257" s="139">
        <f>IF(N257="základní",J257,0)</f>
        <v>0</v>
      </c>
      <c r="BF257" s="139">
        <f>IF(N257="snížená",J257,0)</f>
        <v>0</v>
      </c>
      <c r="BG257" s="139">
        <f>IF(N257="zákl. přenesená",J257,0)</f>
        <v>0</v>
      </c>
      <c r="BH257" s="139">
        <f>IF(N257="sníž. přenesená",J257,0)</f>
        <v>0</v>
      </c>
      <c r="BI257" s="139">
        <f>IF(N257="nulová",J257,0)</f>
        <v>0</v>
      </c>
      <c r="BJ257" s="16" t="s">
        <v>82</v>
      </c>
      <c r="BK257" s="139">
        <f>ROUND(I257*H257,2)</f>
        <v>0</v>
      </c>
      <c r="BL257" s="16" t="s">
        <v>136</v>
      </c>
      <c r="BM257" s="138" t="s">
        <v>357</v>
      </c>
    </row>
    <row r="258" spans="2:51" s="12" customFormat="1" ht="20.4">
      <c r="B258" s="140"/>
      <c r="D258" s="141" t="s">
        <v>138</v>
      </c>
      <c r="E258" s="142" t="s">
        <v>1</v>
      </c>
      <c r="F258" s="143" t="s">
        <v>358</v>
      </c>
      <c r="H258" s="142" t="s">
        <v>1</v>
      </c>
      <c r="I258" s="144"/>
      <c r="L258" s="140"/>
      <c r="M258" s="145"/>
      <c r="T258" s="146"/>
      <c r="AT258" s="142" t="s">
        <v>138</v>
      </c>
      <c r="AU258" s="142" t="s">
        <v>84</v>
      </c>
      <c r="AV258" s="12" t="s">
        <v>82</v>
      </c>
      <c r="AW258" s="12" t="s">
        <v>31</v>
      </c>
      <c r="AX258" s="12" t="s">
        <v>77</v>
      </c>
      <c r="AY258" s="142" t="s">
        <v>130</v>
      </c>
    </row>
    <row r="259" spans="2:51" s="12" customFormat="1" ht="20.4">
      <c r="B259" s="140"/>
      <c r="D259" s="141" t="s">
        <v>138</v>
      </c>
      <c r="E259" s="142" t="s">
        <v>1</v>
      </c>
      <c r="F259" s="143" t="s">
        <v>359</v>
      </c>
      <c r="H259" s="142" t="s">
        <v>1</v>
      </c>
      <c r="I259" s="144"/>
      <c r="L259" s="140"/>
      <c r="M259" s="145"/>
      <c r="T259" s="146"/>
      <c r="AT259" s="142" t="s">
        <v>138</v>
      </c>
      <c r="AU259" s="142" t="s">
        <v>84</v>
      </c>
      <c r="AV259" s="12" t="s">
        <v>82</v>
      </c>
      <c r="AW259" s="12" t="s">
        <v>31</v>
      </c>
      <c r="AX259" s="12" t="s">
        <v>77</v>
      </c>
      <c r="AY259" s="142" t="s">
        <v>130</v>
      </c>
    </row>
    <row r="260" spans="2:51" s="12" customFormat="1" ht="20.4">
      <c r="B260" s="140"/>
      <c r="D260" s="141" t="s">
        <v>138</v>
      </c>
      <c r="E260" s="142" t="s">
        <v>1</v>
      </c>
      <c r="F260" s="143" t="s">
        <v>360</v>
      </c>
      <c r="H260" s="142" t="s">
        <v>1</v>
      </c>
      <c r="I260" s="144"/>
      <c r="L260" s="140"/>
      <c r="M260" s="145"/>
      <c r="T260" s="146"/>
      <c r="AT260" s="142" t="s">
        <v>138</v>
      </c>
      <c r="AU260" s="142" t="s">
        <v>84</v>
      </c>
      <c r="AV260" s="12" t="s">
        <v>82</v>
      </c>
      <c r="AW260" s="12" t="s">
        <v>31</v>
      </c>
      <c r="AX260" s="12" t="s">
        <v>77</v>
      </c>
      <c r="AY260" s="142" t="s">
        <v>130</v>
      </c>
    </row>
    <row r="261" spans="2:51" s="12" customFormat="1" ht="10.2">
      <c r="B261" s="140"/>
      <c r="D261" s="141" t="s">
        <v>138</v>
      </c>
      <c r="E261" s="142" t="s">
        <v>1</v>
      </c>
      <c r="F261" s="143" t="s">
        <v>361</v>
      </c>
      <c r="H261" s="142" t="s">
        <v>1</v>
      </c>
      <c r="I261" s="144"/>
      <c r="L261" s="140"/>
      <c r="M261" s="145"/>
      <c r="T261" s="146"/>
      <c r="AT261" s="142" t="s">
        <v>138</v>
      </c>
      <c r="AU261" s="142" t="s">
        <v>84</v>
      </c>
      <c r="AV261" s="12" t="s">
        <v>82</v>
      </c>
      <c r="AW261" s="12" t="s">
        <v>31</v>
      </c>
      <c r="AX261" s="12" t="s">
        <v>77</v>
      </c>
      <c r="AY261" s="142" t="s">
        <v>130</v>
      </c>
    </row>
    <row r="262" spans="2:51" s="13" customFormat="1" ht="10.2">
      <c r="B262" s="147"/>
      <c r="D262" s="141" t="s">
        <v>138</v>
      </c>
      <c r="E262" s="148" t="s">
        <v>1</v>
      </c>
      <c r="F262" s="149" t="s">
        <v>362</v>
      </c>
      <c r="H262" s="150">
        <v>61.86</v>
      </c>
      <c r="I262" s="151"/>
      <c r="L262" s="147"/>
      <c r="M262" s="152"/>
      <c r="T262" s="153"/>
      <c r="AT262" s="148" t="s">
        <v>138</v>
      </c>
      <c r="AU262" s="148" t="s">
        <v>84</v>
      </c>
      <c r="AV262" s="13" t="s">
        <v>84</v>
      </c>
      <c r="AW262" s="13" t="s">
        <v>31</v>
      </c>
      <c r="AX262" s="13" t="s">
        <v>77</v>
      </c>
      <c r="AY262" s="148" t="s">
        <v>130</v>
      </c>
    </row>
    <row r="263" spans="2:51" s="12" customFormat="1" ht="20.4">
      <c r="B263" s="140"/>
      <c r="D263" s="141" t="s">
        <v>138</v>
      </c>
      <c r="E263" s="142" t="s">
        <v>1</v>
      </c>
      <c r="F263" s="143" t="s">
        <v>363</v>
      </c>
      <c r="H263" s="142" t="s">
        <v>1</v>
      </c>
      <c r="I263" s="144"/>
      <c r="L263" s="140"/>
      <c r="M263" s="145"/>
      <c r="T263" s="146"/>
      <c r="AT263" s="142" t="s">
        <v>138</v>
      </c>
      <c r="AU263" s="142" t="s">
        <v>84</v>
      </c>
      <c r="AV263" s="12" t="s">
        <v>82</v>
      </c>
      <c r="AW263" s="12" t="s">
        <v>31</v>
      </c>
      <c r="AX263" s="12" t="s">
        <v>77</v>
      </c>
      <c r="AY263" s="142" t="s">
        <v>130</v>
      </c>
    </row>
    <row r="264" spans="2:51" s="13" customFormat="1" ht="10.2">
      <c r="B264" s="147"/>
      <c r="D264" s="141" t="s">
        <v>138</v>
      </c>
      <c r="E264" s="148" t="s">
        <v>1</v>
      </c>
      <c r="F264" s="149" t="s">
        <v>364</v>
      </c>
      <c r="H264" s="150">
        <v>1</v>
      </c>
      <c r="I264" s="151"/>
      <c r="L264" s="147"/>
      <c r="M264" s="152"/>
      <c r="T264" s="153"/>
      <c r="AT264" s="148" t="s">
        <v>138</v>
      </c>
      <c r="AU264" s="148" t="s">
        <v>84</v>
      </c>
      <c r="AV264" s="13" t="s">
        <v>84</v>
      </c>
      <c r="AW264" s="13" t="s">
        <v>31</v>
      </c>
      <c r="AX264" s="13" t="s">
        <v>77</v>
      </c>
      <c r="AY264" s="148" t="s">
        <v>130</v>
      </c>
    </row>
    <row r="265" spans="2:51" s="14" customFormat="1" ht="10.2">
      <c r="B265" s="154"/>
      <c r="D265" s="141" t="s">
        <v>138</v>
      </c>
      <c r="E265" s="155" t="s">
        <v>1</v>
      </c>
      <c r="F265" s="156" t="s">
        <v>141</v>
      </c>
      <c r="H265" s="157">
        <v>62.86</v>
      </c>
      <c r="I265" s="158"/>
      <c r="L265" s="154"/>
      <c r="M265" s="159"/>
      <c r="T265" s="160"/>
      <c r="AT265" s="155" t="s">
        <v>138</v>
      </c>
      <c r="AU265" s="155" t="s">
        <v>84</v>
      </c>
      <c r="AV265" s="14" t="s">
        <v>136</v>
      </c>
      <c r="AW265" s="14" t="s">
        <v>31</v>
      </c>
      <c r="AX265" s="14" t="s">
        <v>82</v>
      </c>
      <c r="AY265" s="155" t="s">
        <v>130</v>
      </c>
    </row>
    <row r="266" spans="2:65" s="1" customFormat="1" ht="16.5" customHeight="1">
      <c r="B266" s="126"/>
      <c r="C266" s="127" t="s">
        <v>365</v>
      </c>
      <c r="D266" s="127" t="s">
        <v>132</v>
      </c>
      <c r="E266" s="128" t="s">
        <v>366</v>
      </c>
      <c r="F266" s="129" t="s">
        <v>367</v>
      </c>
      <c r="G266" s="130" t="s">
        <v>259</v>
      </c>
      <c r="H266" s="131">
        <v>5.48</v>
      </c>
      <c r="I266" s="132"/>
      <c r="J266" s="133">
        <f>ROUND(I266*H266,2)</f>
        <v>0</v>
      </c>
      <c r="K266" s="129" t="s">
        <v>144</v>
      </c>
      <c r="L266" s="31"/>
      <c r="M266" s="134" t="s">
        <v>1</v>
      </c>
      <c r="N266" s="135" t="s">
        <v>42</v>
      </c>
      <c r="P266" s="136">
        <f>O266*H266</f>
        <v>0</v>
      </c>
      <c r="Q266" s="136">
        <v>0</v>
      </c>
      <c r="R266" s="136">
        <f>Q266*H266</f>
        <v>0</v>
      </c>
      <c r="S266" s="136">
        <v>0.144</v>
      </c>
      <c r="T266" s="137">
        <f>S266*H266</f>
        <v>0.78912</v>
      </c>
      <c r="AR266" s="138" t="s">
        <v>136</v>
      </c>
      <c r="AT266" s="138" t="s">
        <v>132</v>
      </c>
      <c r="AU266" s="138" t="s">
        <v>84</v>
      </c>
      <c r="AY266" s="16" t="s">
        <v>130</v>
      </c>
      <c r="BE266" s="139">
        <f>IF(N266="základní",J266,0)</f>
        <v>0</v>
      </c>
      <c r="BF266" s="139">
        <f>IF(N266="snížená",J266,0)</f>
        <v>0</v>
      </c>
      <c r="BG266" s="139">
        <f>IF(N266="zákl. přenesená",J266,0)</f>
        <v>0</v>
      </c>
      <c r="BH266" s="139">
        <f>IF(N266="sníž. přenesená",J266,0)</f>
        <v>0</v>
      </c>
      <c r="BI266" s="139">
        <f>IF(N266="nulová",J266,0)</f>
        <v>0</v>
      </c>
      <c r="BJ266" s="16" t="s">
        <v>82</v>
      </c>
      <c r="BK266" s="139">
        <f>ROUND(I266*H266,2)</f>
        <v>0</v>
      </c>
      <c r="BL266" s="16" t="s">
        <v>136</v>
      </c>
      <c r="BM266" s="138" t="s">
        <v>368</v>
      </c>
    </row>
    <row r="267" spans="2:51" s="13" customFormat="1" ht="10.2">
      <c r="B267" s="147"/>
      <c r="D267" s="141" t="s">
        <v>138</v>
      </c>
      <c r="E267" s="148" t="s">
        <v>1</v>
      </c>
      <c r="F267" s="149" t="s">
        <v>369</v>
      </c>
      <c r="H267" s="150">
        <v>5.48</v>
      </c>
      <c r="I267" s="151"/>
      <c r="L267" s="147"/>
      <c r="M267" s="152"/>
      <c r="T267" s="153"/>
      <c r="AT267" s="148" t="s">
        <v>138</v>
      </c>
      <c r="AU267" s="148" t="s">
        <v>84</v>
      </c>
      <c r="AV267" s="13" t="s">
        <v>84</v>
      </c>
      <c r="AW267" s="13" t="s">
        <v>31</v>
      </c>
      <c r="AX267" s="13" t="s">
        <v>77</v>
      </c>
      <c r="AY267" s="148" t="s">
        <v>130</v>
      </c>
    </row>
    <row r="268" spans="2:51" s="14" customFormat="1" ht="10.2">
      <c r="B268" s="154"/>
      <c r="D268" s="141" t="s">
        <v>138</v>
      </c>
      <c r="E268" s="155" t="s">
        <v>1</v>
      </c>
      <c r="F268" s="156" t="s">
        <v>141</v>
      </c>
      <c r="H268" s="157">
        <v>5.48</v>
      </c>
      <c r="I268" s="158"/>
      <c r="L268" s="154"/>
      <c r="M268" s="159"/>
      <c r="T268" s="160"/>
      <c r="AT268" s="155" t="s">
        <v>138</v>
      </c>
      <c r="AU268" s="155" t="s">
        <v>84</v>
      </c>
      <c r="AV268" s="14" t="s">
        <v>136</v>
      </c>
      <c r="AW268" s="14" t="s">
        <v>31</v>
      </c>
      <c r="AX268" s="14" t="s">
        <v>82</v>
      </c>
      <c r="AY268" s="155" t="s">
        <v>130</v>
      </c>
    </row>
    <row r="269" spans="2:65" s="1" customFormat="1" ht="37.8" customHeight="1">
      <c r="B269" s="126"/>
      <c r="C269" s="127" t="s">
        <v>370</v>
      </c>
      <c r="D269" s="127" t="s">
        <v>132</v>
      </c>
      <c r="E269" s="128" t="s">
        <v>371</v>
      </c>
      <c r="F269" s="129" t="s">
        <v>372</v>
      </c>
      <c r="G269" s="130" t="s">
        <v>135</v>
      </c>
      <c r="H269" s="131">
        <v>55.818</v>
      </c>
      <c r="I269" s="132"/>
      <c r="J269" s="133">
        <f>ROUND(I269*H269,2)</f>
        <v>0</v>
      </c>
      <c r="K269" s="129" t="s">
        <v>1</v>
      </c>
      <c r="L269" s="31"/>
      <c r="M269" s="134" t="s">
        <v>1</v>
      </c>
      <c r="N269" s="135" t="s">
        <v>42</v>
      </c>
      <c r="P269" s="136">
        <f>O269*H269</f>
        <v>0</v>
      </c>
      <c r="Q269" s="136">
        <v>0</v>
      </c>
      <c r="R269" s="136">
        <f>Q269*H269</f>
        <v>0</v>
      </c>
      <c r="S269" s="136">
        <v>0.034</v>
      </c>
      <c r="T269" s="137">
        <f>S269*H269</f>
        <v>1.897812</v>
      </c>
      <c r="AR269" s="138" t="s">
        <v>136</v>
      </c>
      <c r="AT269" s="138" t="s">
        <v>132</v>
      </c>
      <c r="AU269" s="138" t="s">
        <v>84</v>
      </c>
      <c r="AY269" s="16" t="s">
        <v>130</v>
      </c>
      <c r="BE269" s="139">
        <f>IF(N269="základní",J269,0)</f>
        <v>0</v>
      </c>
      <c r="BF269" s="139">
        <f>IF(N269="snížená",J269,0)</f>
        <v>0</v>
      </c>
      <c r="BG269" s="139">
        <f>IF(N269="zákl. přenesená",J269,0)</f>
        <v>0</v>
      </c>
      <c r="BH269" s="139">
        <f>IF(N269="sníž. přenesená",J269,0)</f>
        <v>0</v>
      </c>
      <c r="BI269" s="139">
        <f>IF(N269="nulová",J269,0)</f>
        <v>0</v>
      </c>
      <c r="BJ269" s="16" t="s">
        <v>82</v>
      </c>
      <c r="BK269" s="139">
        <f>ROUND(I269*H269,2)</f>
        <v>0</v>
      </c>
      <c r="BL269" s="16" t="s">
        <v>136</v>
      </c>
      <c r="BM269" s="138" t="s">
        <v>373</v>
      </c>
    </row>
    <row r="270" spans="2:51" s="13" customFormat="1" ht="10.2">
      <c r="B270" s="147"/>
      <c r="D270" s="141" t="s">
        <v>138</v>
      </c>
      <c r="E270" s="148" t="s">
        <v>1</v>
      </c>
      <c r="F270" s="149" t="s">
        <v>374</v>
      </c>
      <c r="H270" s="150">
        <v>37.674</v>
      </c>
      <c r="I270" s="151"/>
      <c r="L270" s="147"/>
      <c r="M270" s="152"/>
      <c r="T270" s="153"/>
      <c r="AT270" s="148" t="s">
        <v>138</v>
      </c>
      <c r="AU270" s="148" t="s">
        <v>84</v>
      </c>
      <c r="AV270" s="13" t="s">
        <v>84</v>
      </c>
      <c r="AW270" s="13" t="s">
        <v>31</v>
      </c>
      <c r="AX270" s="13" t="s">
        <v>77</v>
      </c>
      <c r="AY270" s="148" t="s">
        <v>130</v>
      </c>
    </row>
    <row r="271" spans="2:51" s="13" customFormat="1" ht="10.2">
      <c r="B271" s="147"/>
      <c r="D271" s="141" t="s">
        <v>138</v>
      </c>
      <c r="E271" s="148" t="s">
        <v>1</v>
      </c>
      <c r="F271" s="149" t="s">
        <v>375</v>
      </c>
      <c r="H271" s="150">
        <v>18.144</v>
      </c>
      <c r="I271" s="151"/>
      <c r="L271" s="147"/>
      <c r="M271" s="152"/>
      <c r="T271" s="153"/>
      <c r="AT271" s="148" t="s">
        <v>138</v>
      </c>
      <c r="AU271" s="148" t="s">
        <v>84</v>
      </c>
      <c r="AV271" s="13" t="s">
        <v>84</v>
      </c>
      <c r="AW271" s="13" t="s">
        <v>31</v>
      </c>
      <c r="AX271" s="13" t="s">
        <v>77</v>
      </c>
      <c r="AY271" s="148" t="s">
        <v>130</v>
      </c>
    </row>
    <row r="272" spans="2:51" s="14" customFormat="1" ht="10.2">
      <c r="B272" s="154"/>
      <c r="D272" s="141" t="s">
        <v>138</v>
      </c>
      <c r="E272" s="155" t="s">
        <v>1</v>
      </c>
      <c r="F272" s="156" t="s">
        <v>141</v>
      </c>
      <c r="H272" s="157">
        <v>55.818</v>
      </c>
      <c r="I272" s="158"/>
      <c r="L272" s="154"/>
      <c r="M272" s="159"/>
      <c r="T272" s="160"/>
      <c r="AT272" s="155" t="s">
        <v>138</v>
      </c>
      <c r="AU272" s="155" t="s">
        <v>84</v>
      </c>
      <c r="AV272" s="14" t="s">
        <v>136</v>
      </c>
      <c r="AW272" s="14" t="s">
        <v>31</v>
      </c>
      <c r="AX272" s="14" t="s">
        <v>82</v>
      </c>
      <c r="AY272" s="155" t="s">
        <v>130</v>
      </c>
    </row>
    <row r="273" spans="2:65" s="1" customFormat="1" ht="24.15" customHeight="1">
      <c r="B273" s="126"/>
      <c r="C273" s="127" t="s">
        <v>376</v>
      </c>
      <c r="D273" s="127" t="s">
        <v>132</v>
      </c>
      <c r="E273" s="128" t="s">
        <v>377</v>
      </c>
      <c r="F273" s="129" t="s">
        <v>378</v>
      </c>
      <c r="G273" s="130" t="s">
        <v>135</v>
      </c>
      <c r="H273" s="131">
        <v>55.818</v>
      </c>
      <c r="I273" s="132"/>
      <c r="J273" s="133">
        <f>ROUND(I273*H273,2)</f>
        <v>0</v>
      </c>
      <c r="K273" s="129" t="s">
        <v>144</v>
      </c>
      <c r="L273" s="31"/>
      <c r="M273" s="134" t="s">
        <v>1</v>
      </c>
      <c r="N273" s="135" t="s">
        <v>42</v>
      </c>
      <c r="P273" s="136">
        <f>O273*H273</f>
        <v>0</v>
      </c>
      <c r="Q273" s="136">
        <v>0</v>
      </c>
      <c r="R273" s="136">
        <f>Q273*H273</f>
        <v>0</v>
      </c>
      <c r="S273" s="136">
        <v>0.009</v>
      </c>
      <c r="T273" s="137">
        <f>S273*H273</f>
        <v>0.502362</v>
      </c>
      <c r="AR273" s="138" t="s">
        <v>136</v>
      </c>
      <c r="AT273" s="138" t="s">
        <v>132</v>
      </c>
      <c r="AU273" s="138" t="s">
        <v>84</v>
      </c>
      <c r="AY273" s="16" t="s">
        <v>130</v>
      </c>
      <c r="BE273" s="139">
        <f>IF(N273="základní",J273,0)</f>
        <v>0</v>
      </c>
      <c r="BF273" s="139">
        <f>IF(N273="snížená",J273,0)</f>
        <v>0</v>
      </c>
      <c r="BG273" s="139">
        <f>IF(N273="zákl. přenesená",J273,0)</f>
        <v>0</v>
      </c>
      <c r="BH273" s="139">
        <f>IF(N273="sníž. přenesená",J273,0)</f>
        <v>0</v>
      </c>
      <c r="BI273" s="139">
        <f>IF(N273="nulová",J273,0)</f>
        <v>0</v>
      </c>
      <c r="BJ273" s="16" t="s">
        <v>82</v>
      </c>
      <c r="BK273" s="139">
        <f>ROUND(I273*H273,2)</f>
        <v>0</v>
      </c>
      <c r="BL273" s="16" t="s">
        <v>136</v>
      </c>
      <c r="BM273" s="138" t="s">
        <v>379</v>
      </c>
    </row>
    <row r="274" spans="2:51" s="13" customFormat="1" ht="10.2">
      <c r="B274" s="147"/>
      <c r="D274" s="141" t="s">
        <v>138</v>
      </c>
      <c r="E274" s="148" t="s">
        <v>1</v>
      </c>
      <c r="F274" s="149" t="s">
        <v>374</v>
      </c>
      <c r="H274" s="150">
        <v>37.674</v>
      </c>
      <c r="I274" s="151"/>
      <c r="L274" s="147"/>
      <c r="M274" s="152"/>
      <c r="T274" s="153"/>
      <c r="AT274" s="148" t="s">
        <v>138</v>
      </c>
      <c r="AU274" s="148" t="s">
        <v>84</v>
      </c>
      <c r="AV274" s="13" t="s">
        <v>84</v>
      </c>
      <c r="AW274" s="13" t="s">
        <v>31</v>
      </c>
      <c r="AX274" s="13" t="s">
        <v>77</v>
      </c>
      <c r="AY274" s="148" t="s">
        <v>130</v>
      </c>
    </row>
    <row r="275" spans="2:51" s="13" customFormat="1" ht="10.2">
      <c r="B275" s="147"/>
      <c r="D275" s="141" t="s">
        <v>138</v>
      </c>
      <c r="E275" s="148" t="s">
        <v>1</v>
      </c>
      <c r="F275" s="149" t="s">
        <v>375</v>
      </c>
      <c r="H275" s="150">
        <v>18.144</v>
      </c>
      <c r="I275" s="151"/>
      <c r="L275" s="147"/>
      <c r="M275" s="152"/>
      <c r="T275" s="153"/>
      <c r="AT275" s="148" t="s">
        <v>138</v>
      </c>
      <c r="AU275" s="148" t="s">
        <v>84</v>
      </c>
      <c r="AV275" s="13" t="s">
        <v>84</v>
      </c>
      <c r="AW275" s="13" t="s">
        <v>31</v>
      </c>
      <c r="AX275" s="13" t="s">
        <v>77</v>
      </c>
      <c r="AY275" s="148" t="s">
        <v>130</v>
      </c>
    </row>
    <row r="276" spans="2:51" s="14" customFormat="1" ht="10.2">
      <c r="B276" s="154"/>
      <c r="D276" s="141" t="s">
        <v>138</v>
      </c>
      <c r="E276" s="155" t="s">
        <v>1</v>
      </c>
      <c r="F276" s="156" t="s">
        <v>141</v>
      </c>
      <c r="H276" s="157">
        <v>55.818</v>
      </c>
      <c r="I276" s="158"/>
      <c r="L276" s="154"/>
      <c r="M276" s="159"/>
      <c r="T276" s="160"/>
      <c r="AT276" s="155" t="s">
        <v>138</v>
      </c>
      <c r="AU276" s="155" t="s">
        <v>84</v>
      </c>
      <c r="AV276" s="14" t="s">
        <v>136</v>
      </c>
      <c r="AW276" s="14" t="s">
        <v>31</v>
      </c>
      <c r="AX276" s="14" t="s">
        <v>82</v>
      </c>
      <c r="AY276" s="155" t="s">
        <v>130</v>
      </c>
    </row>
    <row r="277" spans="2:65" s="1" customFormat="1" ht="24.15" customHeight="1">
      <c r="B277" s="126"/>
      <c r="C277" s="127" t="s">
        <v>380</v>
      </c>
      <c r="D277" s="127" t="s">
        <v>132</v>
      </c>
      <c r="E277" s="128" t="s">
        <v>381</v>
      </c>
      <c r="F277" s="129" t="s">
        <v>382</v>
      </c>
      <c r="G277" s="130" t="s">
        <v>259</v>
      </c>
      <c r="H277" s="131">
        <v>2</v>
      </c>
      <c r="I277" s="132"/>
      <c r="J277" s="133">
        <f>ROUND(I277*H277,2)</f>
        <v>0</v>
      </c>
      <c r="K277" s="129" t="s">
        <v>144</v>
      </c>
      <c r="L277" s="31"/>
      <c r="M277" s="134" t="s">
        <v>1</v>
      </c>
      <c r="N277" s="135" t="s">
        <v>42</v>
      </c>
      <c r="P277" s="136">
        <f>O277*H277</f>
        <v>0</v>
      </c>
      <c r="Q277" s="136">
        <v>0</v>
      </c>
      <c r="R277" s="136">
        <f>Q277*H277</f>
        <v>0</v>
      </c>
      <c r="S277" s="136">
        <v>0.019</v>
      </c>
      <c r="T277" s="137">
        <f>S277*H277</f>
        <v>0.038</v>
      </c>
      <c r="AR277" s="138" t="s">
        <v>136</v>
      </c>
      <c r="AT277" s="138" t="s">
        <v>132</v>
      </c>
      <c r="AU277" s="138" t="s">
        <v>84</v>
      </c>
      <c r="AY277" s="16" t="s">
        <v>130</v>
      </c>
      <c r="BE277" s="139">
        <f>IF(N277="základní",J277,0)</f>
        <v>0</v>
      </c>
      <c r="BF277" s="139">
        <f>IF(N277="snížená",J277,0)</f>
        <v>0</v>
      </c>
      <c r="BG277" s="139">
        <f>IF(N277="zákl. přenesená",J277,0)</f>
        <v>0</v>
      </c>
      <c r="BH277" s="139">
        <f>IF(N277="sníž. přenesená",J277,0)</f>
        <v>0</v>
      </c>
      <c r="BI277" s="139">
        <f>IF(N277="nulová",J277,0)</f>
        <v>0</v>
      </c>
      <c r="BJ277" s="16" t="s">
        <v>82</v>
      </c>
      <c r="BK277" s="139">
        <f>ROUND(I277*H277,2)</f>
        <v>0</v>
      </c>
      <c r="BL277" s="16" t="s">
        <v>136</v>
      </c>
      <c r="BM277" s="138" t="s">
        <v>383</v>
      </c>
    </row>
    <row r="278" spans="2:51" s="12" customFormat="1" ht="10.2">
      <c r="B278" s="140"/>
      <c r="D278" s="141" t="s">
        <v>138</v>
      </c>
      <c r="E278" s="142" t="s">
        <v>1</v>
      </c>
      <c r="F278" s="143" t="s">
        <v>384</v>
      </c>
      <c r="H278" s="142" t="s">
        <v>1</v>
      </c>
      <c r="I278" s="144"/>
      <c r="L278" s="140"/>
      <c r="M278" s="145"/>
      <c r="T278" s="146"/>
      <c r="AT278" s="142" t="s">
        <v>138</v>
      </c>
      <c r="AU278" s="142" t="s">
        <v>84</v>
      </c>
      <c r="AV278" s="12" t="s">
        <v>82</v>
      </c>
      <c r="AW278" s="12" t="s">
        <v>31</v>
      </c>
      <c r="AX278" s="12" t="s">
        <v>77</v>
      </c>
      <c r="AY278" s="142" t="s">
        <v>130</v>
      </c>
    </row>
    <row r="279" spans="2:51" s="13" customFormat="1" ht="10.2">
      <c r="B279" s="147"/>
      <c r="D279" s="141" t="s">
        <v>138</v>
      </c>
      <c r="E279" s="148" t="s">
        <v>1</v>
      </c>
      <c r="F279" s="149" t="s">
        <v>84</v>
      </c>
      <c r="H279" s="150">
        <v>2</v>
      </c>
      <c r="I279" s="151"/>
      <c r="L279" s="147"/>
      <c r="M279" s="152"/>
      <c r="T279" s="153"/>
      <c r="AT279" s="148" t="s">
        <v>138</v>
      </c>
      <c r="AU279" s="148" t="s">
        <v>84</v>
      </c>
      <c r="AV279" s="13" t="s">
        <v>84</v>
      </c>
      <c r="AW279" s="13" t="s">
        <v>31</v>
      </c>
      <c r="AX279" s="13" t="s">
        <v>77</v>
      </c>
      <c r="AY279" s="148" t="s">
        <v>130</v>
      </c>
    </row>
    <row r="280" spans="2:51" s="14" customFormat="1" ht="10.2">
      <c r="B280" s="154"/>
      <c r="D280" s="141" t="s">
        <v>138</v>
      </c>
      <c r="E280" s="155" t="s">
        <v>1</v>
      </c>
      <c r="F280" s="156" t="s">
        <v>141</v>
      </c>
      <c r="H280" s="157">
        <v>2</v>
      </c>
      <c r="I280" s="158"/>
      <c r="L280" s="154"/>
      <c r="M280" s="159"/>
      <c r="T280" s="160"/>
      <c r="AT280" s="155" t="s">
        <v>138</v>
      </c>
      <c r="AU280" s="155" t="s">
        <v>84</v>
      </c>
      <c r="AV280" s="14" t="s">
        <v>136</v>
      </c>
      <c r="AW280" s="14" t="s">
        <v>31</v>
      </c>
      <c r="AX280" s="14" t="s">
        <v>82</v>
      </c>
      <c r="AY280" s="155" t="s">
        <v>130</v>
      </c>
    </row>
    <row r="281" spans="2:63" s="11" customFormat="1" ht="22.8" customHeight="1">
      <c r="B281" s="114"/>
      <c r="D281" s="115" t="s">
        <v>76</v>
      </c>
      <c r="E281" s="124" t="s">
        <v>385</v>
      </c>
      <c r="F281" s="124" t="s">
        <v>386</v>
      </c>
      <c r="I281" s="117"/>
      <c r="J281" s="125">
        <f>BK281</f>
        <v>0</v>
      </c>
      <c r="L281" s="114"/>
      <c r="M281" s="119"/>
      <c r="P281" s="120">
        <f>SUM(P282:P286)</f>
        <v>0</v>
      </c>
      <c r="R281" s="120">
        <f>SUM(R282:R286)</f>
        <v>0</v>
      </c>
      <c r="T281" s="121">
        <f>SUM(T282:T286)</f>
        <v>0</v>
      </c>
      <c r="AR281" s="115" t="s">
        <v>82</v>
      </c>
      <c r="AT281" s="122" t="s">
        <v>76</v>
      </c>
      <c r="AU281" s="122" t="s">
        <v>82</v>
      </c>
      <c r="AY281" s="115" t="s">
        <v>130</v>
      </c>
      <c r="BK281" s="123">
        <f>SUM(BK282:BK286)</f>
        <v>0</v>
      </c>
    </row>
    <row r="282" spans="2:65" s="1" customFormat="1" ht="33" customHeight="1">
      <c r="B282" s="126"/>
      <c r="C282" s="127" t="s">
        <v>387</v>
      </c>
      <c r="D282" s="127" t="s">
        <v>132</v>
      </c>
      <c r="E282" s="128" t="s">
        <v>388</v>
      </c>
      <c r="F282" s="129" t="s">
        <v>389</v>
      </c>
      <c r="G282" s="130" t="s">
        <v>183</v>
      </c>
      <c r="H282" s="131">
        <v>72.422</v>
      </c>
      <c r="I282" s="132"/>
      <c r="J282" s="133">
        <f>ROUND(I282*H282,2)</f>
        <v>0</v>
      </c>
      <c r="K282" s="129" t="s">
        <v>144</v>
      </c>
      <c r="L282" s="31"/>
      <c r="M282" s="134" t="s">
        <v>1</v>
      </c>
      <c r="N282" s="135" t="s">
        <v>42</v>
      </c>
      <c r="P282" s="136">
        <f>O282*H282</f>
        <v>0</v>
      </c>
      <c r="Q282" s="136">
        <v>0</v>
      </c>
      <c r="R282" s="136">
        <f>Q282*H282</f>
        <v>0</v>
      </c>
      <c r="S282" s="136">
        <v>0</v>
      </c>
      <c r="T282" s="137">
        <f>S282*H282</f>
        <v>0</v>
      </c>
      <c r="AR282" s="138" t="s">
        <v>136</v>
      </c>
      <c r="AT282" s="138" t="s">
        <v>132</v>
      </c>
      <c r="AU282" s="138" t="s">
        <v>84</v>
      </c>
      <c r="AY282" s="16" t="s">
        <v>130</v>
      </c>
      <c r="BE282" s="139">
        <f>IF(N282="základní",J282,0)</f>
        <v>0</v>
      </c>
      <c r="BF282" s="139">
        <f>IF(N282="snížená",J282,0)</f>
        <v>0</v>
      </c>
      <c r="BG282" s="139">
        <f>IF(N282="zákl. přenesená",J282,0)</f>
        <v>0</v>
      </c>
      <c r="BH282" s="139">
        <f>IF(N282="sníž. přenesená",J282,0)</f>
        <v>0</v>
      </c>
      <c r="BI282" s="139">
        <f>IF(N282="nulová",J282,0)</f>
        <v>0</v>
      </c>
      <c r="BJ282" s="16" t="s">
        <v>82</v>
      </c>
      <c r="BK282" s="139">
        <f>ROUND(I282*H282,2)</f>
        <v>0</v>
      </c>
      <c r="BL282" s="16" t="s">
        <v>136</v>
      </c>
      <c r="BM282" s="138" t="s">
        <v>390</v>
      </c>
    </row>
    <row r="283" spans="2:65" s="1" customFormat="1" ht="24.15" customHeight="1">
      <c r="B283" s="126"/>
      <c r="C283" s="127" t="s">
        <v>391</v>
      </c>
      <c r="D283" s="127" t="s">
        <v>132</v>
      </c>
      <c r="E283" s="128" t="s">
        <v>392</v>
      </c>
      <c r="F283" s="129" t="s">
        <v>393</v>
      </c>
      <c r="G283" s="130" t="s">
        <v>183</v>
      </c>
      <c r="H283" s="131">
        <v>2172.66</v>
      </c>
      <c r="I283" s="132"/>
      <c r="J283" s="133">
        <f>ROUND(I283*H283,2)</f>
        <v>0</v>
      </c>
      <c r="K283" s="129" t="s">
        <v>144</v>
      </c>
      <c r="L283" s="31"/>
      <c r="M283" s="134" t="s">
        <v>1</v>
      </c>
      <c r="N283" s="135" t="s">
        <v>42</v>
      </c>
      <c r="P283" s="136">
        <f>O283*H283</f>
        <v>0</v>
      </c>
      <c r="Q283" s="136">
        <v>0</v>
      </c>
      <c r="R283" s="136">
        <f>Q283*H283</f>
        <v>0</v>
      </c>
      <c r="S283" s="136">
        <v>0</v>
      </c>
      <c r="T283" s="137">
        <f>S283*H283</f>
        <v>0</v>
      </c>
      <c r="AR283" s="138" t="s">
        <v>136</v>
      </c>
      <c r="AT283" s="138" t="s">
        <v>132</v>
      </c>
      <c r="AU283" s="138" t="s">
        <v>84</v>
      </c>
      <c r="AY283" s="16" t="s">
        <v>130</v>
      </c>
      <c r="BE283" s="139">
        <f>IF(N283="základní",J283,0)</f>
        <v>0</v>
      </c>
      <c r="BF283" s="139">
        <f>IF(N283="snížená",J283,0)</f>
        <v>0</v>
      </c>
      <c r="BG283" s="139">
        <f>IF(N283="zákl. přenesená",J283,0)</f>
        <v>0</v>
      </c>
      <c r="BH283" s="139">
        <f>IF(N283="sníž. přenesená",J283,0)</f>
        <v>0</v>
      </c>
      <c r="BI283" s="139">
        <f>IF(N283="nulová",J283,0)</f>
        <v>0</v>
      </c>
      <c r="BJ283" s="16" t="s">
        <v>82</v>
      </c>
      <c r="BK283" s="139">
        <f>ROUND(I283*H283,2)</f>
        <v>0</v>
      </c>
      <c r="BL283" s="16" t="s">
        <v>136</v>
      </c>
      <c r="BM283" s="138" t="s">
        <v>394</v>
      </c>
    </row>
    <row r="284" spans="2:51" s="13" customFormat="1" ht="10.2">
      <c r="B284" s="147"/>
      <c r="D284" s="141" t="s">
        <v>138</v>
      </c>
      <c r="F284" s="149" t="s">
        <v>395</v>
      </c>
      <c r="H284" s="150">
        <v>2172.66</v>
      </c>
      <c r="I284" s="151"/>
      <c r="L284" s="147"/>
      <c r="M284" s="152"/>
      <c r="T284" s="153"/>
      <c r="AT284" s="148" t="s">
        <v>138</v>
      </c>
      <c r="AU284" s="148" t="s">
        <v>84</v>
      </c>
      <c r="AV284" s="13" t="s">
        <v>84</v>
      </c>
      <c r="AW284" s="13" t="s">
        <v>3</v>
      </c>
      <c r="AX284" s="13" t="s">
        <v>82</v>
      </c>
      <c r="AY284" s="148" t="s">
        <v>130</v>
      </c>
    </row>
    <row r="285" spans="2:65" s="1" customFormat="1" ht="33" customHeight="1">
      <c r="B285" s="126"/>
      <c r="C285" s="127" t="s">
        <v>396</v>
      </c>
      <c r="D285" s="127" t="s">
        <v>132</v>
      </c>
      <c r="E285" s="128" t="s">
        <v>397</v>
      </c>
      <c r="F285" s="129" t="s">
        <v>398</v>
      </c>
      <c r="G285" s="130" t="s">
        <v>183</v>
      </c>
      <c r="H285" s="131">
        <v>72.422</v>
      </c>
      <c r="I285" s="132"/>
      <c r="J285" s="133">
        <f>ROUND(I285*H285,2)</f>
        <v>0</v>
      </c>
      <c r="K285" s="129" t="s">
        <v>144</v>
      </c>
      <c r="L285" s="31"/>
      <c r="M285" s="134" t="s">
        <v>1</v>
      </c>
      <c r="N285" s="135" t="s">
        <v>42</v>
      </c>
      <c r="P285" s="136">
        <f>O285*H285</f>
        <v>0</v>
      </c>
      <c r="Q285" s="136">
        <v>0</v>
      </c>
      <c r="R285" s="136">
        <f>Q285*H285</f>
        <v>0</v>
      </c>
      <c r="S285" s="136">
        <v>0</v>
      </c>
      <c r="T285" s="137">
        <f>S285*H285</f>
        <v>0</v>
      </c>
      <c r="AR285" s="138" t="s">
        <v>136</v>
      </c>
      <c r="AT285" s="138" t="s">
        <v>132</v>
      </c>
      <c r="AU285" s="138" t="s">
        <v>84</v>
      </c>
      <c r="AY285" s="16" t="s">
        <v>130</v>
      </c>
      <c r="BE285" s="139">
        <f>IF(N285="základní",J285,0)</f>
        <v>0</v>
      </c>
      <c r="BF285" s="139">
        <f>IF(N285="snížená",J285,0)</f>
        <v>0</v>
      </c>
      <c r="BG285" s="139">
        <f>IF(N285="zákl. přenesená",J285,0)</f>
        <v>0</v>
      </c>
      <c r="BH285" s="139">
        <f>IF(N285="sníž. přenesená",J285,0)</f>
        <v>0</v>
      </c>
      <c r="BI285" s="139">
        <f>IF(N285="nulová",J285,0)</f>
        <v>0</v>
      </c>
      <c r="BJ285" s="16" t="s">
        <v>82</v>
      </c>
      <c r="BK285" s="139">
        <f>ROUND(I285*H285,2)</f>
        <v>0</v>
      </c>
      <c r="BL285" s="16" t="s">
        <v>136</v>
      </c>
      <c r="BM285" s="138" t="s">
        <v>399</v>
      </c>
    </row>
    <row r="286" spans="2:65" s="1" customFormat="1" ht="33" customHeight="1">
      <c r="B286" s="126"/>
      <c r="C286" s="127" t="s">
        <v>400</v>
      </c>
      <c r="D286" s="127" t="s">
        <v>132</v>
      </c>
      <c r="E286" s="128" t="s">
        <v>401</v>
      </c>
      <c r="F286" s="129" t="s">
        <v>402</v>
      </c>
      <c r="G286" s="130" t="s">
        <v>183</v>
      </c>
      <c r="H286" s="131">
        <v>72.422</v>
      </c>
      <c r="I286" s="132"/>
      <c r="J286" s="133">
        <f>ROUND(I286*H286,2)</f>
        <v>0</v>
      </c>
      <c r="K286" s="129" t="s">
        <v>144</v>
      </c>
      <c r="L286" s="31"/>
      <c r="M286" s="134" t="s">
        <v>1</v>
      </c>
      <c r="N286" s="135" t="s">
        <v>42</v>
      </c>
      <c r="P286" s="136">
        <f>O286*H286</f>
        <v>0</v>
      </c>
      <c r="Q286" s="136">
        <v>0</v>
      </c>
      <c r="R286" s="136">
        <f>Q286*H286</f>
        <v>0</v>
      </c>
      <c r="S286" s="136">
        <v>0</v>
      </c>
      <c r="T286" s="137">
        <f>S286*H286</f>
        <v>0</v>
      </c>
      <c r="AR286" s="138" t="s">
        <v>136</v>
      </c>
      <c r="AT286" s="138" t="s">
        <v>132</v>
      </c>
      <c r="AU286" s="138" t="s">
        <v>84</v>
      </c>
      <c r="AY286" s="16" t="s">
        <v>130</v>
      </c>
      <c r="BE286" s="139">
        <f>IF(N286="základní",J286,0)</f>
        <v>0</v>
      </c>
      <c r="BF286" s="139">
        <f>IF(N286="snížená",J286,0)</f>
        <v>0</v>
      </c>
      <c r="BG286" s="139">
        <f>IF(N286="zákl. přenesená",J286,0)</f>
        <v>0</v>
      </c>
      <c r="BH286" s="139">
        <f>IF(N286="sníž. přenesená",J286,0)</f>
        <v>0</v>
      </c>
      <c r="BI286" s="139">
        <f>IF(N286="nulová",J286,0)</f>
        <v>0</v>
      </c>
      <c r="BJ286" s="16" t="s">
        <v>82</v>
      </c>
      <c r="BK286" s="139">
        <f>ROUND(I286*H286,2)</f>
        <v>0</v>
      </c>
      <c r="BL286" s="16" t="s">
        <v>136</v>
      </c>
      <c r="BM286" s="138" t="s">
        <v>403</v>
      </c>
    </row>
    <row r="287" spans="2:63" s="11" customFormat="1" ht="22.8" customHeight="1">
      <c r="B287" s="114"/>
      <c r="D287" s="115" t="s">
        <v>76</v>
      </c>
      <c r="E287" s="124" t="s">
        <v>404</v>
      </c>
      <c r="F287" s="124" t="s">
        <v>405</v>
      </c>
      <c r="I287" s="117"/>
      <c r="J287" s="125">
        <f>BK287</f>
        <v>0</v>
      </c>
      <c r="L287" s="114"/>
      <c r="M287" s="119"/>
      <c r="P287" s="120">
        <f>P288</f>
        <v>0</v>
      </c>
      <c r="R287" s="120">
        <f>R288</f>
        <v>0</v>
      </c>
      <c r="T287" s="121">
        <f>T288</f>
        <v>0</v>
      </c>
      <c r="AR287" s="115" t="s">
        <v>82</v>
      </c>
      <c r="AT287" s="122" t="s">
        <v>76</v>
      </c>
      <c r="AU287" s="122" t="s">
        <v>82</v>
      </c>
      <c r="AY287" s="115" t="s">
        <v>130</v>
      </c>
      <c r="BK287" s="123">
        <f>BK288</f>
        <v>0</v>
      </c>
    </row>
    <row r="288" spans="2:65" s="1" customFormat="1" ht="24.15" customHeight="1">
      <c r="B288" s="126"/>
      <c r="C288" s="127" t="s">
        <v>406</v>
      </c>
      <c r="D288" s="127" t="s">
        <v>132</v>
      </c>
      <c r="E288" s="128" t="s">
        <v>407</v>
      </c>
      <c r="F288" s="129" t="s">
        <v>408</v>
      </c>
      <c r="G288" s="130" t="s">
        <v>183</v>
      </c>
      <c r="H288" s="131">
        <v>54.077</v>
      </c>
      <c r="I288" s="132"/>
      <c r="J288" s="133">
        <f>ROUND(I288*H288,2)</f>
        <v>0</v>
      </c>
      <c r="K288" s="129" t="s">
        <v>144</v>
      </c>
      <c r="L288" s="31"/>
      <c r="M288" s="134" t="s">
        <v>1</v>
      </c>
      <c r="N288" s="135" t="s">
        <v>42</v>
      </c>
      <c r="P288" s="136">
        <f>O288*H288</f>
        <v>0</v>
      </c>
      <c r="Q288" s="136">
        <v>0</v>
      </c>
      <c r="R288" s="136">
        <f>Q288*H288</f>
        <v>0</v>
      </c>
      <c r="S288" s="136">
        <v>0</v>
      </c>
      <c r="T288" s="137">
        <f>S288*H288</f>
        <v>0</v>
      </c>
      <c r="AR288" s="138" t="s">
        <v>136</v>
      </c>
      <c r="AT288" s="138" t="s">
        <v>132</v>
      </c>
      <c r="AU288" s="138" t="s">
        <v>84</v>
      </c>
      <c r="AY288" s="16" t="s">
        <v>130</v>
      </c>
      <c r="BE288" s="139">
        <f>IF(N288="základní",J288,0)</f>
        <v>0</v>
      </c>
      <c r="BF288" s="139">
        <f>IF(N288="snížená",J288,0)</f>
        <v>0</v>
      </c>
      <c r="BG288" s="139">
        <f>IF(N288="zákl. přenesená",J288,0)</f>
        <v>0</v>
      </c>
      <c r="BH288" s="139">
        <f>IF(N288="sníž. přenesená",J288,0)</f>
        <v>0</v>
      </c>
      <c r="BI288" s="139">
        <f>IF(N288="nulová",J288,0)</f>
        <v>0</v>
      </c>
      <c r="BJ288" s="16" t="s">
        <v>82</v>
      </c>
      <c r="BK288" s="139">
        <f>ROUND(I288*H288,2)</f>
        <v>0</v>
      </c>
      <c r="BL288" s="16" t="s">
        <v>136</v>
      </c>
      <c r="BM288" s="138" t="s">
        <v>409</v>
      </c>
    </row>
    <row r="289" spans="2:63" s="11" customFormat="1" ht="25.95" customHeight="1">
      <c r="B289" s="114"/>
      <c r="D289" s="115" t="s">
        <v>76</v>
      </c>
      <c r="E289" s="116" t="s">
        <v>410</v>
      </c>
      <c r="F289" s="116" t="s">
        <v>411</v>
      </c>
      <c r="I289" s="117"/>
      <c r="J289" s="118">
        <f>BK289</f>
        <v>0</v>
      </c>
      <c r="L289" s="114"/>
      <c r="M289" s="119"/>
      <c r="P289" s="120">
        <f>P290+P313+P322+P327+P331+P366</f>
        <v>0</v>
      </c>
      <c r="R289" s="120">
        <f>R290+R313+R322+R327+R331+R366</f>
        <v>3.6557059199999995</v>
      </c>
      <c r="T289" s="121">
        <f>T290+T313+T322+T327+T331+T366</f>
        <v>0</v>
      </c>
      <c r="AR289" s="115" t="s">
        <v>84</v>
      </c>
      <c r="AT289" s="122" t="s">
        <v>76</v>
      </c>
      <c r="AU289" s="122" t="s">
        <v>77</v>
      </c>
      <c r="AY289" s="115" t="s">
        <v>130</v>
      </c>
      <c r="BK289" s="123">
        <f>BK290+BK313+BK322+BK327+BK331+BK366</f>
        <v>0</v>
      </c>
    </row>
    <row r="290" spans="2:63" s="11" customFormat="1" ht="22.8" customHeight="1">
      <c r="B290" s="114"/>
      <c r="D290" s="115" t="s">
        <v>76</v>
      </c>
      <c r="E290" s="124" t="s">
        <v>412</v>
      </c>
      <c r="F290" s="124" t="s">
        <v>413</v>
      </c>
      <c r="I290" s="117"/>
      <c r="J290" s="125">
        <f>BK290</f>
        <v>0</v>
      </c>
      <c r="L290" s="114"/>
      <c r="M290" s="119"/>
      <c r="P290" s="120">
        <f>SUM(P291:P312)</f>
        <v>0</v>
      </c>
      <c r="R290" s="120">
        <f>SUM(R291:R312)</f>
        <v>0.016963</v>
      </c>
      <c r="T290" s="121">
        <f>SUM(T291:T312)</f>
        <v>0</v>
      </c>
      <c r="AR290" s="115" t="s">
        <v>84</v>
      </c>
      <c r="AT290" s="122" t="s">
        <v>76</v>
      </c>
      <c r="AU290" s="122" t="s">
        <v>82</v>
      </c>
      <c r="AY290" s="115" t="s">
        <v>130</v>
      </c>
      <c r="BK290" s="123">
        <f>SUM(BK291:BK312)</f>
        <v>0</v>
      </c>
    </row>
    <row r="291" spans="2:65" s="1" customFormat="1" ht="24.15" customHeight="1">
      <c r="B291" s="126"/>
      <c r="C291" s="127" t="s">
        <v>414</v>
      </c>
      <c r="D291" s="127" t="s">
        <v>132</v>
      </c>
      <c r="E291" s="128" t="s">
        <v>415</v>
      </c>
      <c r="F291" s="129" t="s">
        <v>416</v>
      </c>
      <c r="G291" s="130" t="s">
        <v>259</v>
      </c>
      <c r="H291" s="131">
        <v>25</v>
      </c>
      <c r="I291" s="132"/>
      <c r="J291" s="133">
        <f>ROUND(I291*H291,2)</f>
        <v>0</v>
      </c>
      <c r="K291" s="129" t="s">
        <v>144</v>
      </c>
      <c r="L291" s="31"/>
      <c r="M291" s="134" t="s">
        <v>1</v>
      </c>
      <c r="N291" s="135" t="s">
        <v>42</v>
      </c>
      <c r="P291" s="136">
        <f>O291*H291</f>
        <v>0</v>
      </c>
      <c r="Q291" s="136">
        <v>0</v>
      </c>
      <c r="R291" s="136">
        <f>Q291*H291</f>
        <v>0</v>
      </c>
      <c r="S291" s="136">
        <v>0</v>
      </c>
      <c r="T291" s="137">
        <f>S291*H291</f>
        <v>0</v>
      </c>
      <c r="AR291" s="138" t="s">
        <v>209</v>
      </c>
      <c r="AT291" s="138" t="s">
        <v>132</v>
      </c>
      <c r="AU291" s="138" t="s">
        <v>84</v>
      </c>
      <c r="AY291" s="16" t="s">
        <v>130</v>
      </c>
      <c r="BE291" s="139">
        <f>IF(N291="základní",J291,0)</f>
        <v>0</v>
      </c>
      <c r="BF291" s="139">
        <f>IF(N291="snížená",J291,0)</f>
        <v>0</v>
      </c>
      <c r="BG291" s="139">
        <f>IF(N291="zákl. přenesená",J291,0)</f>
        <v>0</v>
      </c>
      <c r="BH291" s="139">
        <f>IF(N291="sníž. přenesená",J291,0)</f>
        <v>0</v>
      </c>
      <c r="BI291" s="139">
        <f>IF(N291="nulová",J291,0)</f>
        <v>0</v>
      </c>
      <c r="BJ291" s="16" t="s">
        <v>82</v>
      </c>
      <c r="BK291" s="139">
        <f>ROUND(I291*H291,2)</f>
        <v>0</v>
      </c>
      <c r="BL291" s="16" t="s">
        <v>209</v>
      </c>
      <c r="BM291" s="138" t="s">
        <v>417</v>
      </c>
    </row>
    <row r="292" spans="2:65" s="1" customFormat="1" ht="16.5" customHeight="1">
      <c r="B292" s="126"/>
      <c r="C292" s="161" t="s">
        <v>418</v>
      </c>
      <c r="D292" s="161" t="s">
        <v>242</v>
      </c>
      <c r="E292" s="162" t="s">
        <v>419</v>
      </c>
      <c r="F292" s="163" t="s">
        <v>420</v>
      </c>
      <c r="G292" s="164" t="s">
        <v>259</v>
      </c>
      <c r="H292" s="165">
        <v>26.25</v>
      </c>
      <c r="I292" s="166"/>
      <c r="J292" s="167">
        <f>ROUND(I292*H292,2)</f>
        <v>0</v>
      </c>
      <c r="K292" s="163" t="s">
        <v>1</v>
      </c>
      <c r="L292" s="168"/>
      <c r="M292" s="169" t="s">
        <v>1</v>
      </c>
      <c r="N292" s="170" t="s">
        <v>42</v>
      </c>
      <c r="P292" s="136">
        <f>O292*H292</f>
        <v>0</v>
      </c>
      <c r="Q292" s="136">
        <v>0.00019</v>
      </c>
      <c r="R292" s="136">
        <f>Q292*H292</f>
        <v>0.004987500000000001</v>
      </c>
      <c r="S292" s="136">
        <v>0</v>
      </c>
      <c r="T292" s="137">
        <f>S292*H292</f>
        <v>0</v>
      </c>
      <c r="AR292" s="138" t="s">
        <v>294</v>
      </c>
      <c r="AT292" s="138" t="s">
        <v>242</v>
      </c>
      <c r="AU292" s="138" t="s">
        <v>84</v>
      </c>
      <c r="AY292" s="16" t="s">
        <v>130</v>
      </c>
      <c r="BE292" s="139">
        <f>IF(N292="základní",J292,0)</f>
        <v>0</v>
      </c>
      <c r="BF292" s="139">
        <f>IF(N292="snížená",J292,0)</f>
        <v>0</v>
      </c>
      <c r="BG292" s="139">
        <f>IF(N292="zákl. přenesená",J292,0)</f>
        <v>0</v>
      </c>
      <c r="BH292" s="139">
        <f>IF(N292="sníž. přenesená",J292,0)</f>
        <v>0</v>
      </c>
      <c r="BI292" s="139">
        <f>IF(N292="nulová",J292,0)</f>
        <v>0</v>
      </c>
      <c r="BJ292" s="16" t="s">
        <v>82</v>
      </c>
      <c r="BK292" s="139">
        <f>ROUND(I292*H292,2)</f>
        <v>0</v>
      </c>
      <c r="BL292" s="16" t="s">
        <v>209</v>
      </c>
      <c r="BM292" s="138" t="s">
        <v>421</v>
      </c>
    </row>
    <row r="293" spans="2:51" s="13" customFormat="1" ht="10.2">
      <c r="B293" s="147"/>
      <c r="D293" s="141" t="s">
        <v>138</v>
      </c>
      <c r="F293" s="149" t="s">
        <v>422</v>
      </c>
      <c r="H293" s="150">
        <v>26.25</v>
      </c>
      <c r="I293" s="151"/>
      <c r="L293" s="147"/>
      <c r="M293" s="152"/>
      <c r="T293" s="153"/>
      <c r="AT293" s="148" t="s">
        <v>138</v>
      </c>
      <c r="AU293" s="148" t="s">
        <v>84</v>
      </c>
      <c r="AV293" s="13" t="s">
        <v>84</v>
      </c>
      <c r="AW293" s="13" t="s">
        <v>3</v>
      </c>
      <c r="AX293" s="13" t="s">
        <v>82</v>
      </c>
      <c r="AY293" s="148" t="s">
        <v>130</v>
      </c>
    </row>
    <row r="294" spans="2:65" s="1" customFormat="1" ht="24.15" customHeight="1">
      <c r="B294" s="126"/>
      <c r="C294" s="127" t="s">
        <v>423</v>
      </c>
      <c r="D294" s="127" t="s">
        <v>132</v>
      </c>
      <c r="E294" s="128" t="s">
        <v>424</v>
      </c>
      <c r="F294" s="129" t="s">
        <v>425</v>
      </c>
      <c r="G294" s="130" t="s">
        <v>259</v>
      </c>
      <c r="H294" s="131">
        <v>3</v>
      </c>
      <c r="I294" s="132"/>
      <c r="J294" s="133">
        <f>ROUND(I294*H294,2)</f>
        <v>0</v>
      </c>
      <c r="K294" s="129" t="s">
        <v>144</v>
      </c>
      <c r="L294" s="31"/>
      <c r="M294" s="134" t="s">
        <v>1</v>
      </c>
      <c r="N294" s="135" t="s">
        <v>42</v>
      </c>
      <c r="P294" s="136">
        <f>O294*H294</f>
        <v>0</v>
      </c>
      <c r="Q294" s="136">
        <v>0</v>
      </c>
      <c r="R294" s="136">
        <f>Q294*H294</f>
        <v>0</v>
      </c>
      <c r="S294" s="136">
        <v>0</v>
      </c>
      <c r="T294" s="137">
        <f>S294*H294</f>
        <v>0</v>
      </c>
      <c r="AR294" s="138" t="s">
        <v>209</v>
      </c>
      <c r="AT294" s="138" t="s">
        <v>132</v>
      </c>
      <c r="AU294" s="138" t="s">
        <v>84</v>
      </c>
      <c r="AY294" s="16" t="s">
        <v>130</v>
      </c>
      <c r="BE294" s="139">
        <f>IF(N294="základní",J294,0)</f>
        <v>0</v>
      </c>
      <c r="BF294" s="139">
        <f>IF(N294="snížená",J294,0)</f>
        <v>0</v>
      </c>
      <c r="BG294" s="139">
        <f>IF(N294="zákl. přenesená",J294,0)</f>
        <v>0</v>
      </c>
      <c r="BH294" s="139">
        <f>IF(N294="sníž. přenesená",J294,0)</f>
        <v>0</v>
      </c>
      <c r="BI294" s="139">
        <f>IF(N294="nulová",J294,0)</f>
        <v>0</v>
      </c>
      <c r="BJ294" s="16" t="s">
        <v>82</v>
      </c>
      <c r="BK294" s="139">
        <f>ROUND(I294*H294,2)</f>
        <v>0</v>
      </c>
      <c r="BL294" s="16" t="s">
        <v>209</v>
      </c>
      <c r="BM294" s="138" t="s">
        <v>426</v>
      </c>
    </row>
    <row r="295" spans="2:65" s="1" customFormat="1" ht="24.15" customHeight="1">
      <c r="B295" s="126"/>
      <c r="C295" s="127" t="s">
        <v>427</v>
      </c>
      <c r="D295" s="127" t="s">
        <v>132</v>
      </c>
      <c r="E295" s="128" t="s">
        <v>428</v>
      </c>
      <c r="F295" s="129" t="s">
        <v>429</v>
      </c>
      <c r="G295" s="130" t="s">
        <v>259</v>
      </c>
      <c r="H295" s="131">
        <v>26</v>
      </c>
      <c r="I295" s="132"/>
      <c r="J295" s="133">
        <f>ROUND(I295*H295,2)</f>
        <v>0</v>
      </c>
      <c r="K295" s="129" t="s">
        <v>144</v>
      </c>
      <c r="L295" s="31"/>
      <c r="M295" s="134" t="s">
        <v>1</v>
      </c>
      <c r="N295" s="135" t="s">
        <v>42</v>
      </c>
      <c r="P295" s="136">
        <f>O295*H295</f>
        <v>0</v>
      </c>
      <c r="Q295" s="136">
        <v>0</v>
      </c>
      <c r="R295" s="136">
        <f>Q295*H295</f>
        <v>0</v>
      </c>
      <c r="S295" s="136">
        <v>0</v>
      </c>
      <c r="T295" s="137">
        <f>S295*H295</f>
        <v>0</v>
      </c>
      <c r="AR295" s="138" t="s">
        <v>209</v>
      </c>
      <c r="AT295" s="138" t="s">
        <v>132</v>
      </c>
      <c r="AU295" s="138" t="s">
        <v>84</v>
      </c>
      <c r="AY295" s="16" t="s">
        <v>130</v>
      </c>
      <c r="BE295" s="139">
        <f>IF(N295="základní",J295,0)</f>
        <v>0</v>
      </c>
      <c r="BF295" s="139">
        <f>IF(N295="snížená",J295,0)</f>
        <v>0</v>
      </c>
      <c r="BG295" s="139">
        <f>IF(N295="zákl. přenesená",J295,0)</f>
        <v>0</v>
      </c>
      <c r="BH295" s="139">
        <f>IF(N295="sníž. přenesená",J295,0)</f>
        <v>0</v>
      </c>
      <c r="BI295" s="139">
        <f>IF(N295="nulová",J295,0)</f>
        <v>0</v>
      </c>
      <c r="BJ295" s="16" t="s">
        <v>82</v>
      </c>
      <c r="BK295" s="139">
        <f>ROUND(I295*H295,2)</f>
        <v>0</v>
      </c>
      <c r="BL295" s="16" t="s">
        <v>209</v>
      </c>
      <c r="BM295" s="138" t="s">
        <v>430</v>
      </c>
    </row>
    <row r="296" spans="2:65" s="1" customFormat="1" ht="24.15" customHeight="1">
      <c r="B296" s="126"/>
      <c r="C296" s="161" t="s">
        <v>431</v>
      </c>
      <c r="D296" s="161" t="s">
        <v>242</v>
      </c>
      <c r="E296" s="162" t="s">
        <v>432</v>
      </c>
      <c r="F296" s="163" t="s">
        <v>433</v>
      </c>
      <c r="G296" s="164" t="s">
        <v>259</v>
      </c>
      <c r="H296" s="165">
        <v>29.9</v>
      </c>
      <c r="I296" s="166"/>
      <c r="J296" s="167">
        <f>ROUND(I296*H296,2)</f>
        <v>0</v>
      </c>
      <c r="K296" s="163" t="s">
        <v>144</v>
      </c>
      <c r="L296" s="168"/>
      <c r="M296" s="169" t="s">
        <v>1</v>
      </c>
      <c r="N296" s="170" t="s">
        <v>42</v>
      </c>
      <c r="P296" s="136">
        <f>O296*H296</f>
        <v>0</v>
      </c>
      <c r="Q296" s="136">
        <v>0.00012</v>
      </c>
      <c r="R296" s="136">
        <f>Q296*H296</f>
        <v>0.003588</v>
      </c>
      <c r="S296" s="136">
        <v>0</v>
      </c>
      <c r="T296" s="137">
        <f>S296*H296</f>
        <v>0</v>
      </c>
      <c r="AR296" s="138" t="s">
        <v>294</v>
      </c>
      <c r="AT296" s="138" t="s">
        <v>242</v>
      </c>
      <c r="AU296" s="138" t="s">
        <v>84</v>
      </c>
      <c r="AY296" s="16" t="s">
        <v>130</v>
      </c>
      <c r="BE296" s="139">
        <f>IF(N296="základní",J296,0)</f>
        <v>0</v>
      </c>
      <c r="BF296" s="139">
        <f>IF(N296="snížená",J296,0)</f>
        <v>0</v>
      </c>
      <c r="BG296" s="139">
        <f>IF(N296="zákl. přenesená",J296,0)</f>
        <v>0</v>
      </c>
      <c r="BH296" s="139">
        <f>IF(N296="sníž. přenesená",J296,0)</f>
        <v>0</v>
      </c>
      <c r="BI296" s="139">
        <f>IF(N296="nulová",J296,0)</f>
        <v>0</v>
      </c>
      <c r="BJ296" s="16" t="s">
        <v>82</v>
      </c>
      <c r="BK296" s="139">
        <f>ROUND(I296*H296,2)</f>
        <v>0</v>
      </c>
      <c r="BL296" s="16" t="s">
        <v>209</v>
      </c>
      <c r="BM296" s="138" t="s">
        <v>434</v>
      </c>
    </row>
    <row r="297" spans="2:51" s="13" customFormat="1" ht="10.2">
      <c r="B297" s="147"/>
      <c r="D297" s="141" t="s">
        <v>138</v>
      </c>
      <c r="F297" s="149" t="s">
        <v>435</v>
      </c>
      <c r="H297" s="150">
        <v>29.9</v>
      </c>
      <c r="I297" s="151"/>
      <c r="L297" s="147"/>
      <c r="M297" s="152"/>
      <c r="T297" s="153"/>
      <c r="AT297" s="148" t="s">
        <v>138</v>
      </c>
      <c r="AU297" s="148" t="s">
        <v>84</v>
      </c>
      <c r="AV297" s="13" t="s">
        <v>84</v>
      </c>
      <c r="AW297" s="13" t="s">
        <v>3</v>
      </c>
      <c r="AX297" s="13" t="s">
        <v>82</v>
      </c>
      <c r="AY297" s="148" t="s">
        <v>130</v>
      </c>
    </row>
    <row r="298" spans="2:65" s="1" customFormat="1" ht="24.15" customHeight="1">
      <c r="B298" s="126"/>
      <c r="C298" s="127" t="s">
        <v>436</v>
      </c>
      <c r="D298" s="127" t="s">
        <v>132</v>
      </c>
      <c r="E298" s="128" t="s">
        <v>437</v>
      </c>
      <c r="F298" s="129" t="s">
        <v>438</v>
      </c>
      <c r="G298" s="130" t="s">
        <v>259</v>
      </c>
      <c r="H298" s="131">
        <v>25</v>
      </c>
      <c r="I298" s="132"/>
      <c r="J298" s="133">
        <f>ROUND(I298*H298,2)</f>
        <v>0</v>
      </c>
      <c r="K298" s="129" t="s">
        <v>144</v>
      </c>
      <c r="L298" s="31"/>
      <c r="M298" s="134" t="s">
        <v>1</v>
      </c>
      <c r="N298" s="135" t="s">
        <v>42</v>
      </c>
      <c r="P298" s="136">
        <f>O298*H298</f>
        <v>0</v>
      </c>
      <c r="Q298" s="136">
        <v>0</v>
      </c>
      <c r="R298" s="136">
        <f>Q298*H298</f>
        <v>0</v>
      </c>
      <c r="S298" s="136">
        <v>0</v>
      </c>
      <c r="T298" s="137">
        <f>S298*H298</f>
        <v>0</v>
      </c>
      <c r="AR298" s="138" t="s">
        <v>209</v>
      </c>
      <c r="AT298" s="138" t="s">
        <v>132</v>
      </c>
      <c r="AU298" s="138" t="s">
        <v>84</v>
      </c>
      <c r="AY298" s="16" t="s">
        <v>130</v>
      </c>
      <c r="BE298" s="139">
        <f>IF(N298="základní",J298,0)</f>
        <v>0</v>
      </c>
      <c r="BF298" s="139">
        <f>IF(N298="snížená",J298,0)</f>
        <v>0</v>
      </c>
      <c r="BG298" s="139">
        <f>IF(N298="zákl. přenesená",J298,0)</f>
        <v>0</v>
      </c>
      <c r="BH298" s="139">
        <f>IF(N298="sníž. přenesená",J298,0)</f>
        <v>0</v>
      </c>
      <c r="BI298" s="139">
        <f>IF(N298="nulová",J298,0)</f>
        <v>0</v>
      </c>
      <c r="BJ298" s="16" t="s">
        <v>82</v>
      </c>
      <c r="BK298" s="139">
        <f>ROUND(I298*H298,2)</f>
        <v>0</v>
      </c>
      <c r="BL298" s="16" t="s">
        <v>209</v>
      </c>
      <c r="BM298" s="138" t="s">
        <v>439</v>
      </c>
    </row>
    <row r="299" spans="2:65" s="1" customFormat="1" ht="24.15" customHeight="1">
      <c r="B299" s="126"/>
      <c r="C299" s="161" t="s">
        <v>440</v>
      </c>
      <c r="D299" s="161" t="s">
        <v>242</v>
      </c>
      <c r="E299" s="162" t="s">
        <v>441</v>
      </c>
      <c r="F299" s="163" t="s">
        <v>442</v>
      </c>
      <c r="G299" s="164" t="s">
        <v>259</v>
      </c>
      <c r="H299" s="165">
        <v>28.75</v>
      </c>
      <c r="I299" s="166"/>
      <c r="J299" s="167">
        <f>ROUND(I299*H299,2)</f>
        <v>0</v>
      </c>
      <c r="K299" s="163" t="s">
        <v>144</v>
      </c>
      <c r="L299" s="168"/>
      <c r="M299" s="169" t="s">
        <v>1</v>
      </c>
      <c r="N299" s="170" t="s">
        <v>42</v>
      </c>
      <c r="P299" s="136">
        <f>O299*H299</f>
        <v>0</v>
      </c>
      <c r="Q299" s="136">
        <v>0.00025</v>
      </c>
      <c r="R299" s="136">
        <f>Q299*H299</f>
        <v>0.0071875</v>
      </c>
      <c r="S299" s="136">
        <v>0</v>
      </c>
      <c r="T299" s="137">
        <f>S299*H299</f>
        <v>0</v>
      </c>
      <c r="AR299" s="138" t="s">
        <v>294</v>
      </c>
      <c r="AT299" s="138" t="s">
        <v>242</v>
      </c>
      <c r="AU299" s="138" t="s">
        <v>84</v>
      </c>
      <c r="AY299" s="16" t="s">
        <v>130</v>
      </c>
      <c r="BE299" s="139">
        <f>IF(N299="základní",J299,0)</f>
        <v>0</v>
      </c>
      <c r="BF299" s="139">
        <f>IF(N299="snížená",J299,0)</f>
        <v>0</v>
      </c>
      <c r="BG299" s="139">
        <f>IF(N299="zákl. přenesená",J299,0)</f>
        <v>0</v>
      </c>
      <c r="BH299" s="139">
        <f>IF(N299="sníž. přenesená",J299,0)</f>
        <v>0</v>
      </c>
      <c r="BI299" s="139">
        <f>IF(N299="nulová",J299,0)</f>
        <v>0</v>
      </c>
      <c r="BJ299" s="16" t="s">
        <v>82</v>
      </c>
      <c r="BK299" s="139">
        <f>ROUND(I299*H299,2)</f>
        <v>0</v>
      </c>
      <c r="BL299" s="16" t="s">
        <v>209</v>
      </c>
      <c r="BM299" s="138" t="s">
        <v>443</v>
      </c>
    </row>
    <row r="300" spans="2:51" s="13" customFormat="1" ht="10.2">
      <c r="B300" s="147"/>
      <c r="D300" s="141" t="s">
        <v>138</v>
      </c>
      <c r="F300" s="149" t="s">
        <v>444</v>
      </c>
      <c r="H300" s="150">
        <v>28.75</v>
      </c>
      <c r="I300" s="151"/>
      <c r="L300" s="147"/>
      <c r="M300" s="152"/>
      <c r="T300" s="153"/>
      <c r="AT300" s="148" t="s">
        <v>138</v>
      </c>
      <c r="AU300" s="148" t="s">
        <v>84</v>
      </c>
      <c r="AV300" s="13" t="s">
        <v>84</v>
      </c>
      <c r="AW300" s="13" t="s">
        <v>3</v>
      </c>
      <c r="AX300" s="13" t="s">
        <v>82</v>
      </c>
      <c r="AY300" s="148" t="s">
        <v>130</v>
      </c>
    </row>
    <row r="301" spans="2:65" s="1" customFormat="1" ht="24.15" customHeight="1">
      <c r="B301" s="126"/>
      <c r="C301" s="127" t="s">
        <v>445</v>
      </c>
      <c r="D301" s="127" t="s">
        <v>132</v>
      </c>
      <c r="E301" s="128" t="s">
        <v>446</v>
      </c>
      <c r="F301" s="129" t="s">
        <v>447</v>
      </c>
      <c r="G301" s="130" t="s">
        <v>236</v>
      </c>
      <c r="H301" s="131">
        <v>3</v>
      </c>
      <c r="I301" s="132"/>
      <c r="J301" s="133">
        <f>ROUND(I301*H301,2)</f>
        <v>0</v>
      </c>
      <c r="K301" s="129" t="s">
        <v>144</v>
      </c>
      <c r="L301" s="31"/>
      <c r="M301" s="134" t="s">
        <v>1</v>
      </c>
      <c r="N301" s="135" t="s">
        <v>42</v>
      </c>
      <c r="P301" s="136">
        <f>O301*H301</f>
        <v>0</v>
      </c>
      <c r="Q301" s="136">
        <v>0</v>
      </c>
      <c r="R301" s="136">
        <f>Q301*H301</f>
        <v>0</v>
      </c>
      <c r="S301" s="136">
        <v>0</v>
      </c>
      <c r="T301" s="137">
        <f>S301*H301</f>
        <v>0</v>
      </c>
      <c r="AR301" s="138" t="s">
        <v>209</v>
      </c>
      <c r="AT301" s="138" t="s">
        <v>132</v>
      </c>
      <c r="AU301" s="138" t="s">
        <v>84</v>
      </c>
      <c r="AY301" s="16" t="s">
        <v>130</v>
      </c>
      <c r="BE301" s="139">
        <f>IF(N301="základní",J301,0)</f>
        <v>0</v>
      </c>
      <c r="BF301" s="139">
        <f>IF(N301="snížená",J301,0)</f>
        <v>0</v>
      </c>
      <c r="BG301" s="139">
        <f>IF(N301="zákl. přenesená",J301,0)</f>
        <v>0</v>
      </c>
      <c r="BH301" s="139">
        <f>IF(N301="sníž. přenesená",J301,0)</f>
        <v>0</v>
      </c>
      <c r="BI301" s="139">
        <f>IF(N301="nulová",J301,0)</f>
        <v>0</v>
      </c>
      <c r="BJ301" s="16" t="s">
        <v>82</v>
      </c>
      <c r="BK301" s="139">
        <f>ROUND(I301*H301,2)</f>
        <v>0</v>
      </c>
      <c r="BL301" s="16" t="s">
        <v>209</v>
      </c>
      <c r="BM301" s="138" t="s">
        <v>448</v>
      </c>
    </row>
    <row r="302" spans="2:65" s="1" customFormat="1" ht="24.15" customHeight="1">
      <c r="B302" s="126"/>
      <c r="C302" s="161" t="s">
        <v>449</v>
      </c>
      <c r="D302" s="161" t="s">
        <v>242</v>
      </c>
      <c r="E302" s="162" t="s">
        <v>450</v>
      </c>
      <c r="F302" s="163" t="s">
        <v>451</v>
      </c>
      <c r="G302" s="164" t="s">
        <v>236</v>
      </c>
      <c r="H302" s="165">
        <v>2</v>
      </c>
      <c r="I302" s="166"/>
      <c r="J302" s="167">
        <f>ROUND(I302*H302,2)</f>
        <v>0</v>
      </c>
      <c r="K302" s="163" t="s">
        <v>144</v>
      </c>
      <c r="L302" s="168"/>
      <c r="M302" s="169" t="s">
        <v>1</v>
      </c>
      <c r="N302" s="170" t="s">
        <v>42</v>
      </c>
      <c r="P302" s="136">
        <f>O302*H302</f>
        <v>0</v>
      </c>
      <c r="Q302" s="136">
        <v>0.0004</v>
      </c>
      <c r="R302" s="136">
        <f>Q302*H302</f>
        <v>0.0008</v>
      </c>
      <c r="S302" s="136">
        <v>0</v>
      </c>
      <c r="T302" s="137">
        <f>S302*H302</f>
        <v>0</v>
      </c>
      <c r="AR302" s="138" t="s">
        <v>294</v>
      </c>
      <c r="AT302" s="138" t="s">
        <v>242</v>
      </c>
      <c r="AU302" s="138" t="s">
        <v>84</v>
      </c>
      <c r="AY302" s="16" t="s">
        <v>130</v>
      </c>
      <c r="BE302" s="139">
        <f>IF(N302="základní",J302,0)</f>
        <v>0</v>
      </c>
      <c r="BF302" s="139">
        <f>IF(N302="snížená",J302,0)</f>
        <v>0</v>
      </c>
      <c r="BG302" s="139">
        <f>IF(N302="zákl. přenesená",J302,0)</f>
        <v>0</v>
      </c>
      <c r="BH302" s="139">
        <f>IF(N302="sníž. přenesená",J302,0)</f>
        <v>0</v>
      </c>
      <c r="BI302" s="139">
        <f>IF(N302="nulová",J302,0)</f>
        <v>0</v>
      </c>
      <c r="BJ302" s="16" t="s">
        <v>82</v>
      </c>
      <c r="BK302" s="139">
        <f>ROUND(I302*H302,2)</f>
        <v>0</v>
      </c>
      <c r="BL302" s="16" t="s">
        <v>209</v>
      </c>
      <c r="BM302" s="138" t="s">
        <v>452</v>
      </c>
    </row>
    <row r="303" spans="2:65" s="1" customFormat="1" ht="24.15" customHeight="1">
      <c r="B303" s="126"/>
      <c r="C303" s="161" t="s">
        <v>453</v>
      </c>
      <c r="D303" s="161" t="s">
        <v>242</v>
      </c>
      <c r="E303" s="162" t="s">
        <v>454</v>
      </c>
      <c r="F303" s="163" t="s">
        <v>455</v>
      </c>
      <c r="G303" s="164" t="s">
        <v>236</v>
      </c>
      <c r="H303" s="165">
        <v>1</v>
      </c>
      <c r="I303" s="166"/>
      <c r="J303" s="167">
        <f>ROUND(I303*H303,2)</f>
        <v>0</v>
      </c>
      <c r="K303" s="163" t="s">
        <v>1</v>
      </c>
      <c r="L303" s="168"/>
      <c r="M303" s="169" t="s">
        <v>1</v>
      </c>
      <c r="N303" s="170" t="s">
        <v>42</v>
      </c>
      <c r="P303" s="136">
        <f>O303*H303</f>
        <v>0</v>
      </c>
      <c r="Q303" s="136">
        <v>0.0004</v>
      </c>
      <c r="R303" s="136">
        <f>Q303*H303</f>
        <v>0.0004</v>
      </c>
      <c r="S303" s="136">
        <v>0</v>
      </c>
      <c r="T303" s="137">
        <f>S303*H303</f>
        <v>0</v>
      </c>
      <c r="AR303" s="138" t="s">
        <v>294</v>
      </c>
      <c r="AT303" s="138" t="s">
        <v>242</v>
      </c>
      <c r="AU303" s="138" t="s">
        <v>84</v>
      </c>
      <c r="AY303" s="16" t="s">
        <v>130</v>
      </c>
      <c r="BE303" s="139">
        <f>IF(N303="základní",J303,0)</f>
        <v>0</v>
      </c>
      <c r="BF303" s="139">
        <f>IF(N303="snížená",J303,0)</f>
        <v>0</v>
      </c>
      <c r="BG303" s="139">
        <f>IF(N303="zákl. přenesená",J303,0)</f>
        <v>0</v>
      </c>
      <c r="BH303" s="139">
        <f>IF(N303="sníž. přenesená",J303,0)</f>
        <v>0</v>
      </c>
      <c r="BI303" s="139">
        <f>IF(N303="nulová",J303,0)</f>
        <v>0</v>
      </c>
      <c r="BJ303" s="16" t="s">
        <v>82</v>
      </c>
      <c r="BK303" s="139">
        <f>ROUND(I303*H303,2)</f>
        <v>0</v>
      </c>
      <c r="BL303" s="16" t="s">
        <v>209</v>
      </c>
      <c r="BM303" s="138" t="s">
        <v>456</v>
      </c>
    </row>
    <row r="304" spans="2:65" s="1" customFormat="1" ht="24.15" customHeight="1">
      <c r="B304" s="126"/>
      <c r="C304" s="127" t="s">
        <v>457</v>
      </c>
      <c r="D304" s="127" t="s">
        <v>132</v>
      </c>
      <c r="E304" s="128" t="s">
        <v>458</v>
      </c>
      <c r="F304" s="129" t="s">
        <v>459</v>
      </c>
      <c r="G304" s="130" t="s">
        <v>236</v>
      </c>
      <c r="H304" s="131">
        <v>1</v>
      </c>
      <c r="I304" s="132"/>
      <c r="J304" s="133">
        <f>ROUND(I304*H304,2)</f>
        <v>0</v>
      </c>
      <c r="K304" s="129" t="s">
        <v>144</v>
      </c>
      <c r="L304" s="31"/>
      <c r="M304" s="134" t="s">
        <v>1</v>
      </c>
      <c r="N304" s="135" t="s">
        <v>42</v>
      </c>
      <c r="P304" s="136">
        <f>O304*H304</f>
        <v>0</v>
      </c>
      <c r="Q304" s="136">
        <v>0</v>
      </c>
      <c r="R304" s="136">
        <f>Q304*H304</f>
        <v>0</v>
      </c>
      <c r="S304" s="136">
        <v>0</v>
      </c>
      <c r="T304" s="137">
        <f>S304*H304</f>
        <v>0</v>
      </c>
      <c r="AR304" s="138" t="s">
        <v>209</v>
      </c>
      <c r="AT304" s="138" t="s">
        <v>132</v>
      </c>
      <c r="AU304" s="138" t="s">
        <v>84</v>
      </c>
      <c r="AY304" s="16" t="s">
        <v>130</v>
      </c>
      <c r="BE304" s="139">
        <f>IF(N304="základní",J304,0)</f>
        <v>0</v>
      </c>
      <c r="BF304" s="139">
        <f>IF(N304="snížená",J304,0)</f>
        <v>0</v>
      </c>
      <c r="BG304" s="139">
        <f>IF(N304="zákl. přenesená",J304,0)</f>
        <v>0</v>
      </c>
      <c r="BH304" s="139">
        <f>IF(N304="sníž. přenesená",J304,0)</f>
        <v>0</v>
      </c>
      <c r="BI304" s="139">
        <f>IF(N304="nulová",J304,0)</f>
        <v>0</v>
      </c>
      <c r="BJ304" s="16" t="s">
        <v>82</v>
      </c>
      <c r="BK304" s="139">
        <f>ROUND(I304*H304,2)</f>
        <v>0</v>
      </c>
      <c r="BL304" s="16" t="s">
        <v>209</v>
      </c>
      <c r="BM304" s="138" t="s">
        <v>460</v>
      </c>
    </row>
    <row r="305" spans="2:47" s="1" customFormat="1" ht="19.2">
      <c r="B305" s="31"/>
      <c r="D305" s="141" t="s">
        <v>254</v>
      </c>
      <c r="F305" s="171" t="s">
        <v>461</v>
      </c>
      <c r="I305" s="172"/>
      <c r="L305" s="31"/>
      <c r="M305" s="173"/>
      <c r="T305" s="55"/>
      <c r="AT305" s="16" t="s">
        <v>254</v>
      </c>
      <c r="AU305" s="16" t="s">
        <v>84</v>
      </c>
    </row>
    <row r="306" spans="2:65" s="1" customFormat="1" ht="24.15" customHeight="1">
      <c r="B306" s="126"/>
      <c r="C306" s="127" t="s">
        <v>462</v>
      </c>
      <c r="D306" s="127" t="s">
        <v>132</v>
      </c>
      <c r="E306" s="128" t="s">
        <v>463</v>
      </c>
      <c r="F306" s="129" t="s">
        <v>464</v>
      </c>
      <c r="G306" s="130" t="s">
        <v>236</v>
      </c>
      <c r="H306" s="131">
        <v>1</v>
      </c>
      <c r="I306" s="132"/>
      <c r="J306" s="133">
        <f aca="true" t="shared" si="0" ref="J306:J312">ROUND(I306*H306,2)</f>
        <v>0</v>
      </c>
      <c r="K306" s="129" t="s">
        <v>1</v>
      </c>
      <c r="L306" s="31"/>
      <c r="M306" s="134" t="s">
        <v>1</v>
      </c>
      <c r="N306" s="135" t="s">
        <v>42</v>
      </c>
      <c r="P306" s="136">
        <f aca="true" t="shared" si="1" ref="P306:P312">O306*H306</f>
        <v>0</v>
      </c>
      <c r="Q306" s="136">
        <v>0</v>
      </c>
      <c r="R306" s="136">
        <f aca="true" t="shared" si="2" ref="R306:R312">Q306*H306</f>
        <v>0</v>
      </c>
      <c r="S306" s="136">
        <v>0</v>
      </c>
      <c r="T306" s="137">
        <f aca="true" t="shared" si="3" ref="T306:T312">S306*H306</f>
        <v>0</v>
      </c>
      <c r="AR306" s="138" t="s">
        <v>209</v>
      </c>
      <c r="AT306" s="138" t="s">
        <v>132</v>
      </c>
      <c r="AU306" s="138" t="s">
        <v>84</v>
      </c>
      <c r="AY306" s="16" t="s">
        <v>130</v>
      </c>
      <c r="BE306" s="139">
        <f aca="true" t="shared" si="4" ref="BE306:BE312">IF(N306="základní",J306,0)</f>
        <v>0</v>
      </c>
      <c r="BF306" s="139">
        <f aca="true" t="shared" si="5" ref="BF306:BF312">IF(N306="snížená",J306,0)</f>
        <v>0</v>
      </c>
      <c r="BG306" s="139">
        <f aca="true" t="shared" si="6" ref="BG306:BG312">IF(N306="zákl. přenesená",J306,0)</f>
        <v>0</v>
      </c>
      <c r="BH306" s="139">
        <f aca="true" t="shared" si="7" ref="BH306:BH312">IF(N306="sníž. přenesená",J306,0)</f>
        <v>0</v>
      </c>
      <c r="BI306" s="139">
        <f aca="true" t="shared" si="8" ref="BI306:BI312">IF(N306="nulová",J306,0)</f>
        <v>0</v>
      </c>
      <c r="BJ306" s="16" t="s">
        <v>82</v>
      </c>
      <c r="BK306" s="139">
        <f aca="true" t="shared" si="9" ref="BK306:BK312">ROUND(I306*H306,2)</f>
        <v>0</v>
      </c>
      <c r="BL306" s="16" t="s">
        <v>209</v>
      </c>
      <c r="BM306" s="138" t="s">
        <v>465</v>
      </c>
    </row>
    <row r="307" spans="2:65" s="1" customFormat="1" ht="24.15" customHeight="1">
      <c r="B307" s="126"/>
      <c r="C307" s="127" t="s">
        <v>466</v>
      </c>
      <c r="D307" s="127" t="s">
        <v>132</v>
      </c>
      <c r="E307" s="128" t="s">
        <v>467</v>
      </c>
      <c r="F307" s="129" t="s">
        <v>468</v>
      </c>
      <c r="G307" s="130" t="s">
        <v>236</v>
      </c>
      <c r="H307" s="131">
        <v>1</v>
      </c>
      <c r="I307" s="132"/>
      <c r="J307" s="133">
        <f t="shared" si="0"/>
        <v>0</v>
      </c>
      <c r="K307" s="129" t="s">
        <v>1</v>
      </c>
      <c r="L307" s="31"/>
      <c r="M307" s="134" t="s">
        <v>1</v>
      </c>
      <c r="N307" s="135" t="s">
        <v>42</v>
      </c>
      <c r="P307" s="136">
        <f t="shared" si="1"/>
        <v>0</v>
      </c>
      <c r="Q307" s="136">
        <v>0</v>
      </c>
      <c r="R307" s="136">
        <f t="shared" si="2"/>
        <v>0</v>
      </c>
      <c r="S307" s="136">
        <v>0</v>
      </c>
      <c r="T307" s="137">
        <f t="shared" si="3"/>
        <v>0</v>
      </c>
      <c r="AR307" s="138" t="s">
        <v>209</v>
      </c>
      <c r="AT307" s="138" t="s">
        <v>132</v>
      </c>
      <c r="AU307" s="138" t="s">
        <v>84</v>
      </c>
      <c r="AY307" s="16" t="s">
        <v>130</v>
      </c>
      <c r="BE307" s="139">
        <f t="shared" si="4"/>
        <v>0</v>
      </c>
      <c r="BF307" s="139">
        <f t="shared" si="5"/>
        <v>0</v>
      </c>
      <c r="BG307" s="139">
        <f t="shared" si="6"/>
        <v>0</v>
      </c>
      <c r="BH307" s="139">
        <f t="shared" si="7"/>
        <v>0</v>
      </c>
      <c r="BI307" s="139">
        <f t="shared" si="8"/>
        <v>0</v>
      </c>
      <c r="BJ307" s="16" t="s">
        <v>82</v>
      </c>
      <c r="BK307" s="139">
        <f t="shared" si="9"/>
        <v>0</v>
      </c>
      <c r="BL307" s="16" t="s">
        <v>209</v>
      </c>
      <c r="BM307" s="138" t="s">
        <v>469</v>
      </c>
    </row>
    <row r="308" spans="2:65" s="1" customFormat="1" ht="33" customHeight="1">
      <c r="B308" s="126"/>
      <c r="C308" s="127" t="s">
        <v>470</v>
      </c>
      <c r="D308" s="127" t="s">
        <v>132</v>
      </c>
      <c r="E308" s="128" t="s">
        <v>471</v>
      </c>
      <c r="F308" s="129" t="s">
        <v>472</v>
      </c>
      <c r="G308" s="130" t="s">
        <v>236</v>
      </c>
      <c r="H308" s="131">
        <v>1</v>
      </c>
      <c r="I308" s="132"/>
      <c r="J308" s="133">
        <f t="shared" si="0"/>
        <v>0</v>
      </c>
      <c r="K308" s="129" t="s">
        <v>1</v>
      </c>
      <c r="L308" s="31"/>
      <c r="M308" s="134" t="s">
        <v>1</v>
      </c>
      <c r="N308" s="135" t="s">
        <v>42</v>
      </c>
      <c r="P308" s="136">
        <f t="shared" si="1"/>
        <v>0</v>
      </c>
      <c r="Q308" s="136">
        <v>0</v>
      </c>
      <c r="R308" s="136">
        <f t="shared" si="2"/>
        <v>0</v>
      </c>
      <c r="S308" s="136">
        <v>0</v>
      </c>
      <c r="T308" s="137">
        <f t="shared" si="3"/>
        <v>0</v>
      </c>
      <c r="AR308" s="138" t="s">
        <v>209</v>
      </c>
      <c r="AT308" s="138" t="s">
        <v>132</v>
      </c>
      <c r="AU308" s="138" t="s">
        <v>84</v>
      </c>
      <c r="AY308" s="16" t="s">
        <v>130</v>
      </c>
      <c r="BE308" s="139">
        <f t="shared" si="4"/>
        <v>0</v>
      </c>
      <c r="BF308" s="139">
        <f t="shared" si="5"/>
        <v>0</v>
      </c>
      <c r="BG308" s="139">
        <f t="shared" si="6"/>
        <v>0</v>
      </c>
      <c r="BH308" s="139">
        <f t="shared" si="7"/>
        <v>0</v>
      </c>
      <c r="BI308" s="139">
        <f t="shared" si="8"/>
        <v>0</v>
      </c>
      <c r="BJ308" s="16" t="s">
        <v>82</v>
      </c>
      <c r="BK308" s="139">
        <f t="shared" si="9"/>
        <v>0</v>
      </c>
      <c r="BL308" s="16" t="s">
        <v>209</v>
      </c>
      <c r="BM308" s="138" t="s">
        <v>473</v>
      </c>
    </row>
    <row r="309" spans="2:65" s="1" customFormat="1" ht="24.15" customHeight="1">
      <c r="B309" s="126"/>
      <c r="C309" s="127" t="s">
        <v>474</v>
      </c>
      <c r="D309" s="127" t="s">
        <v>132</v>
      </c>
      <c r="E309" s="128" t="s">
        <v>475</v>
      </c>
      <c r="F309" s="129" t="s">
        <v>476</v>
      </c>
      <c r="G309" s="130" t="s">
        <v>236</v>
      </c>
      <c r="H309" s="131">
        <v>9</v>
      </c>
      <c r="I309" s="132"/>
      <c r="J309" s="133">
        <f t="shared" si="0"/>
        <v>0</v>
      </c>
      <c r="K309" s="129" t="s">
        <v>1</v>
      </c>
      <c r="L309" s="31"/>
      <c r="M309" s="134" t="s">
        <v>1</v>
      </c>
      <c r="N309" s="135" t="s">
        <v>42</v>
      </c>
      <c r="P309" s="136">
        <f t="shared" si="1"/>
        <v>0</v>
      </c>
      <c r="Q309" s="136">
        <v>0</v>
      </c>
      <c r="R309" s="136">
        <f t="shared" si="2"/>
        <v>0</v>
      </c>
      <c r="S309" s="136">
        <v>0</v>
      </c>
      <c r="T309" s="137">
        <f t="shared" si="3"/>
        <v>0</v>
      </c>
      <c r="AR309" s="138" t="s">
        <v>209</v>
      </c>
      <c r="AT309" s="138" t="s">
        <v>132</v>
      </c>
      <c r="AU309" s="138" t="s">
        <v>84</v>
      </c>
      <c r="AY309" s="16" t="s">
        <v>130</v>
      </c>
      <c r="BE309" s="139">
        <f t="shared" si="4"/>
        <v>0</v>
      </c>
      <c r="BF309" s="139">
        <f t="shared" si="5"/>
        <v>0</v>
      </c>
      <c r="BG309" s="139">
        <f t="shared" si="6"/>
        <v>0</v>
      </c>
      <c r="BH309" s="139">
        <f t="shared" si="7"/>
        <v>0</v>
      </c>
      <c r="BI309" s="139">
        <f t="shared" si="8"/>
        <v>0</v>
      </c>
      <c r="BJ309" s="16" t="s">
        <v>82</v>
      </c>
      <c r="BK309" s="139">
        <f t="shared" si="9"/>
        <v>0</v>
      </c>
      <c r="BL309" s="16" t="s">
        <v>209</v>
      </c>
      <c r="BM309" s="138" t="s">
        <v>477</v>
      </c>
    </row>
    <row r="310" spans="2:65" s="1" customFormat="1" ht="24.15" customHeight="1">
      <c r="B310" s="126"/>
      <c r="C310" s="127" t="s">
        <v>478</v>
      </c>
      <c r="D310" s="127" t="s">
        <v>132</v>
      </c>
      <c r="E310" s="128" t="s">
        <v>479</v>
      </c>
      <c r="F310" s="129" t="s">
        <v>480</v>
      </c>
      <c r="G310" s="130" t="s">
        <v>236</v>
      </c>
      <c r="H310" s="131">
        <v>3</v>
      </c>
      <c r="I310" s="132"/>
      <c r="J310" s="133">
        <f t="shared" si="0"/>
        <v>0</v>
      </c>
      <c r="K310" s="129" t="s">
        <v>1</v>
      </c>
      <c r="L310" s="31"/>
      <c r="M310" s="134" t="s">
        <v>1</v>
      </c>
      <c r="N310" s="135" t="s">
        <v>42</v>
      </c>
      <c r="P310" s="136">
        <f t="shared" si="1"/>
        <v>0</v>
      </c>
      <c r="Q310" s="136">
        <v>0</v>
      </c>
      <c r="R310" s="136">
        <f t="shared" si="2"/>
        <v>0</v>
      </c>
      <c r="S310" s="136">
        <v>0</v>
      </c>
      <c r="T310" s="137">
        <f t="shared" si="3"/>
        <v>0</v>
      </c>
      <c r="AR310" s="138" t="s">
        <v>209</v>
      </c>
      <c r="AT310" s="138" t="s">
        <v>132</v>
      </c>
      <c r="AU310" s="138" t="s">
        <v>84</v>
      </c>
      <c r="AY310" s="16" t="s">
        <v>130</v>
      </c>
      <c r="BE310" s="139">
        <f t="shared" si="4"/>
        <v>0</v>
      </c>
      <c r="BF310" s="139">
        <f t="shared" si="5"/>
        <v>0</v>
      </c>
      <c r="BG310" s="139">
        <f t="shared" si="6"/>
        <v>0</v>
      </c>
      <c r="BH310" s="139">
        <f t="shared" si="7"/>
        <v>0</v>
      </c>
      <c r="BI310" s="139">
        <f t="shared" si="8"/>
        <v>0</v>
      </c>
      <c r="BJ310" s="16" t="s">
        <v>82</v>
      </c>
      <c r="BK310" s="139">
        <f t="shared" si="9"/>
        <v>0</v>
      </c>
      <c r="BL310" s="16" t="s">
        <v>209</v>
      </c>
      <c r="BM310" s="138" t="s">
        <v>481</v>
      </c>
    </row>
    <row r="311" spans="2:65" s="1" customFormat="1" ht="24.15" customHeight="1">
      <c r="B311" s="126"/>
      <c r="C311" s="127" t="s">
        <v>482</v>
      </c>
      <c r="D311" s="127" t="s">
        <v>132</v>
      </c>
      <c r="E311" s="128" t="s">
        <v>483</v>
      </c>
      <c r="F311" s="129" t="s">
        <v>484</v>
      </c>
      <c r="G311" s="130" t="s">
        <v>485</v>
      </c>
      <c r="H311" s="131">
        <v>1</v>
      </c>
      <c r="I311" s="132"/>
      <c r="J311" s="133">
        <f t="shared" si="0"/>
        <v>0</v>
      </c>
      <c r="K311" s="129" t="s">
        <v>1</v>
      </c>
      <c r="L311" s="31"/>
      <c r="M311" s="134" t="s">
        <v>1</v>
      </c>
      <c r="N311" s="135" t="s">
        <v>42</v>
      </c>
      <c r="P311" s="136">
        <f t="shared" si="1"/>
        <v>0</v>
      </c>
      <c r="Q311" s="136">
        <v>0</v>
      </c>
      <c r="R311" s="136">
        <f t="shared" si="2"/>
        <v>0</v>
      </c>
      <c r="S311" s="136">
        <v>0</v>
      </c>
      <c r="T311" s="137">
        <f t="shared" si="3"/>
        <v>0</v>
      </c>
      <c r="AR311" s="138" t="s">
        <v>209</v>
      </c>
      <c r="AT311" s="138" t="s">
        <v>132</v>
      </c>
      <c r="AU311" s="138" t="s">
        <v>84</v>
      </c>
      <c r="AY311" s="16" t="s">
        <v>130</v>
      </c>
      <c r="BE311" s="139">
        <f t="shared" si="4"/>
        <v>0</v>
      </c>
      <c r="BF311" s="139">
        <f t="shared" si="5"/>
        <v>0</v>
      </c>
      <c r="BG311" s="139">
        <f t="shared" si="6"/>
        <v>0</v>
      </c>
      <c r="BH311" s="139">
        <f t="shared" si="7"/>
        <v>0</v>
      </c>
      <c r="BI311" s="139">
        <f t="shared" si="8"/>
        <v>0</v>
      </c>
      <c r="BJ311" s="16" t="s">
        <v>82</v>
      </c>
      <c r="BK311" s="139">
        <f t="shared" si="9"/>
        <v>0</v>
      </c>
      <c r="BL311" s="16" t="s">
        <v>209</v>
      </c>
      <c r="BM311" s="138" t="s">
        <v>486</v>
      </c>
    </row>
    <row r="312" spans="2:65" s="1" customFormat="1" ht="24.15" customHeight="1">
      <c r="B312" s="126"/>
      <c r="C312" s="127" t="s">
        <v>487</v>
      </c>
      <c r="D312" s="127" t="s">
        <v>132</v>
      </c>
      <c r="E312" s="128" t="s">
        <v>488</v>
      </c>
      <c r="F312" s="129" t="s">
        <v>489</v>
      </c>
      <c r="G312" s="130" t="s">
        <v>183</v>
      </c>
      <c r="H312" s="131">
        <v>0.078</v>
      </c>
      <c r="I312" s="132"/>
      <c r="J312" s="133">
        <f t="shared" si="0"/>
        <v>0</v>
      </c>
      <c r="K312" s="129" t="s">
        <v>144</v>
      </c>
      <c r="L312" s="31"/>
      <c r="M312" s="134" t="s">
        <v>1</v>
      </c>
      <c r="N312" s="135" t="s">
        <v>42</v>
      </c>
      <c r="P312" s="136">
        <f t="shared" si="1"/>
        <v>0</v>
      </c>
      <c r="Q312" s="136">
        <v>0</v>
      </c>
      <c r="R312" s="136">
        <f t="shared" si="2"/>
        <v>0</v>
      </c>
      <c r="S312" s="136">
        <v>0</v>
      </c>
      <c r="T312" s="137">
        <f t="shared" si="3"/>
        <v>0</v>
      </c>
      <c r="AR312" s="138" t="s">
        <v>209</v>
      </c>
      <c r="AT312" s="138" t="s">
        <v>132</v>
      </c>
      <c r="AU312" s="138" t="s">
        <v>84</v>
      </c>
      <c r="AY312" s="16" t="s">
        <v>130</v>
      </c>
      <c r="BE312" s="139">
        <f t="shared" si="4"/>
        <v>0</v>
      </c>
      <c r="BF312" s="139">
        <f t="shared" si="5"/>
        <v>0</v>
      </c>
      <c r="BG312" s="139">
        <f t="shared" si="6"/>
        <v>0</v>
      </c>
      <c r="BH312" s="139">
        <f t="shared" si="7"/>
        <v>0</v>
      </c>
      <c r="BI312" s="139">
        <f t="shared" si="8"/>
        <v>0</v>
      </c>
      <c r="BJ312" s="16" t="s">
        <v>82</v>
      </c>
      <c r="BK312" s="139">
        <f t="shared" si="9"/>
        <v>0</v>
      </c>
      <c r="BL312" s="16" t="s">
        <v>209</v>
      </c>
      <c r="BM312" s="138" t="s">
        <v>490</v>
      </c>
    </row>
    <row r="313" spans="2:63" s="11" customFormat="1" ht="22.8" customHeight="1">
      <c r="B313" s="114"/>
      <c r="D313" s="115" t="s">
        <v>76</v>
      </c>
      <c r="E313" s="124" t="s">
        <v>491</v>
      </c>
      <c r="F313" s="124" t="s">
        <v>492</v>
      </c>
      <c r="I313" s="117"/>
      <c r="J313" s="125">
        <f>BK313</f>
        <v>0</v>
      </c>
      <c r="L313" s="114"/>
      <c r="M313" s="119"/>
      <c r="P313" s="120">
        <f>SUM(P314:P321)</f>
        <v>0</v>
      </c>
      <c r="R313" s="120">
        <f>SUM(R314:R321)</f>
        <v>0.18118492</v>
      </c>
      <c r="T313" s="121">
        <f>SUM(T314:T321)</f>
        <v>0</v>
      </c>
      <c r="AR313" s="115" t="s">
        <v>84</v>
      </c>
      <c r="AT313" s="122" t="s">
        <v>76</v>
      </c>
      <c r="AU313" s="122" t="s">
        <v>82</v>
      </c>
      <c r="AY313" s="115" t="s">
        <v>130</v>
      </c>
      <c r="BK313" s="123">
        <f>SUM(BK314:BK321)</f>
        <v>0</v>
      </c>
    </row>
    <row r="314" spans="2:65" s="1" customFormat="1" ht="24.15" customHeight="1">
      <c r="B314" s="126"/>
      <c r="C314" s="127" t="s">
        <v>493</v>
      </c>
      <c r="D314" s="127" t="s">
        <v>132</v>
      </c>
      <c r="E314" s="128" t="s">
        <v>494</v>
      </c>
      <c r="F314" s="129" t="s">
        <v>495</v>
      </c>
      <c r="G314" s="130" t="s">
        <v>135</v>
      </c>
      <c r="H314" s="131">
        <v>55.818</v>
      </c>
      <c r="I314" s="132"/>
      <c r="J314" s="133">
        <f>ROUND(I314*H314,2)</f>
        <v>0</v>
      </c>
      <c r="K314" s="129" t="s">
        <v>144</v>
      </c>
      <c r="L314" s="31"/>
      <c r="M314" s="134" t="s">
        <v>1</v>
      </c>
      <c r="N314" s="135" t="s">
        <v>42</v>
      </c>
      <c r="P314" s="136">
        <f>O314*H314</f>
        <v>0</v>
      </c>
      <c r="Q314" s="136">
        <v>0</v>
      </c>
      <c r="R314" s="136">
        <f>Q314*H314</f>
        <v>0</v>
      </c>
      <c r="S314" s="136">
        <v>0</v>
      </c>
      <c r="T314" s="137">
        <f>S314*H314</f>
        <v>0</v>
      </c>
      <c r="AR314" s="138" t="s">
        <v>209</v>
      </c>
      <c r="AT314" s="138" t="s">
        <v>132</v>
      </c>
      <c r="AU314" s="138" t="s">
        <v>84</v>
      </c>
      <c r="AY314" s="16" t="s">
        <v>130</v>
      </c>
      <c r="BE314" s="139">
        <f>IF(N314="základní",J314,0)</f>
        <v>0</v>
      </c>
      <c r="BF314" s="139">
        <f>IF(N314="snížená",J314,0)</f>
        <v>0</v>
      </c>
      <c r="BG314" s="139">
        <f>IF(N314="zákl. přenesená",J314,0)</f>
        <v>0</v>
      </c>
      <c r="BH314" s="139">
        <f>IF(N314="sníž. přenesená",J314,0)</f>
        <v>0</v>
      </c>
      <c r="BI314" s="139">
        <f>IF(N314="nulová",J314,0)</f>
        <v>0</v>
      </c>
      <c r="BJ314" s="16" t="s">
        <v>82</v>
      </c>
      <c r="BK314" s="139">
        <f>ROUND(I314*H314,2)</f>
        <v>0</v>
      </c>
      <c r="BL314" s="16" t="s">
        <v>209</v>
      </c>
      <c r="BM314" s="138" t="s">
        <v>496</v>
      </c>
    </row>
    <row r="315" spans="2:51" s="12" customFormat="1" ht="10.2">
      <c r="B315" s="140"/>
      <c r="D315" s="141" t="s">
        <v>138</v>
      </c>
      <c r="E315" s="142" t="s">
        <v>1</v>
      </c>
      <c r="F315" s="143" t="s">
        <v>497</v>
      </c>
      <c r="H315" s="142" t="s">
        <v>1</v>
      </c>
      <c r="I315" s="144"/>
      <c r="L315" s="140"/>
      <c r="M315" s="145"/>
      <c r="T315" s="146"/>
      <c r="AT315" s="142" t="s">
        <v>138</v>
      </c>
      <c r="AU315" s="142" t="s">
        <v>84</v>
      </c>
      <c r="AV315" s="12" t="s">
        <v>82</v>
      </c>
      <c r="AW315" s="12" t="s">
        <v>31</v>
      </c>
      <c r="AX315" s="12" t="s">
        <v>77</v>
      </c>
      <c r="AY315" s="142" t="s">
        <v>130</v>
      </c>
    </row>
    <row r="316" spans="2:51" s="13" customFormat="1" ht="10.2">
      <c r="B316" s="147"/>
      <c r="D316" s="141" t="s">
        <v>138</v>
      </c>
      <c r="E316" s="148" t="s">
        <v>1</v>
      </c>
      <c r="F316" s="149" t="s">
        <v>374</v>
      </c>
      <c r="H316" s="150">
        <v>37.674</v>
      </c>
      <c r="I316" s="151"/>
      <c r="L316" s="147"/>
      <c r="M316" s="152"/>
      <c r="T316" s="153"/>
      <c r="AT316" s="148" t="s">
        <v>138</v>
      </c>
      <c r="AU316" s="148" t="s">
        <v>84</v>
      </c>
      <c r="AV316" s="13" t="s">
        <v>84</v>
      </c>
      <c r="AW316" s="13" t="s">
        <v>31</v>
      </c>
      <c r="AX316" s="13" t="s">
        <v>77</v>
      </c>
      <c r="AY316" s="148" t="s">
        <v>130</v>
      </c>
    </row>
    <row r="317" spans="2:51" s="13" customFormat="1" ht="10.2">
      <c r="B317" s="147"/>
      <c r="D317" s="141" t="s">
        <v>138</v>
      </c>
      <c r="E317" s="148" t="s">
        <v>1</v>
      </c>
      <c r="F317" s="149" t="s">
        <v>375</v>
      </c>
      <c r="H317" s="150">
        <v>18.144</v>
      </c>
      <c r="I317" s="151"/>
      <c r="L317" s="147"/>
      <c r="M317" s="152"/>
      <c r="T317" s="153"/>
      <c r="AT317" s="148" t="s">
        <v>138</v>
      </c>
      <c r="AU317" s="148" t="s">
        <v>84</v>
      </c>
      <c r="AV317" s="13" t="s">
        <v>84</v>
      </c>
      <c r="AW317" s="13" t="s">
        <v>31</v>
      </c>
      <c r="AX317" s="13" t="s">
        <v>77</v>
      </c>
      <c r="AY317" s="148" t="s">
        <v>130</v>
      </c>
    </row>
    <row r="318" spans="2:51" s="14" customFormat="1" ht="10.2">
      <c r="B318" s="154"/>
      <c r="D318" s="141" t="s">
        <v>138</v>
      </c>
      <c r="E318" s="155" t="s">
        <v>1</v>
      </c>
      <c r="F318" s="156" t="s">
        <v>141</v>
      </c>
      <c r="H318" s="157">
        <v>55.818</v>
      </c>
      <c r="I318" s="158"/>
      <c r="L318" s="154"/>
      <c r="M318" s="159"/>
      <c r="T318" s="160"/>
      <c r="AT318" s="155" t="s">
        <v>138</v>
      </c>
      <c r="AU318" s="155" t="s">
        <v>84</v>
      </c>
      <c r="AV318" s="14" t="s">
        <v>136</v>
      </c>
      <c r="AW318" s="14" t="s">
        <v>31</v>
      </c>
      <c r="AX318" s="14" t="s">
        <v>82</v>
      </c>
      <c r="AY318" s="155" t="s">
        <v>130</v>
      </c>
    </row>
    <row r="319" spans="2:65" s="1" customFormat="1" ht="16.5" customHeight="1">
      <c r="B319" s="126"/>
      <c r="C319" s="161" t="s">
        <v>498</v>
      </c>
      <c r="D319" s="161" t="s">
        <v>242</v>
      </c>
      <c r="E319" s="162" t="s">
        <v>499</v>
      </c>
      <c r="F319" s="163" t="s">
        <v>500</v>
      </c>
      <c r="G319" s="164" t="s">
        <v>149</v>
      </c>
      <c r="H319" s="165">
        <v>0.316</v>
      </c>
      <c r="I319" s="166"/>
      <c r="J319" s="167">
        <f>ROUND(I319*H319,2)</f>
        <v>0</v>
      </c>
      <c r="K319" s="163" t="s">
        <v>144</v>
      </c>
      <c r="L319" s="168"/>
      <c r="M319" s="169" t="s">
        <v>1</v>
      </c>
      <c r="N319" s="170" t="s">
        <v>42</v>
      </c>
      <c r="P319" s="136">
        <f>O319*H319</f>
        <v>0</v>
      </c>
      <c r="Q319" s="136">
        <v>0.55</v>
      </c>
      <c r="R319" s="136">
        <f>Q319*H319</f>
        <v>0.1738</v>
      </c>
      <c r="S319" s="136">
        <v>0</v>
      </c>
      <c r="T319" s="137">
        <f>S319*H319</f>
        <v>0</v>
      </c>
      <c r="AR319" s="138" t="s">
        <v>294</v>
      </c>
      <c r="AT319" s="138" t="s">
        <v>242</v>
      </c>
      <c r="AU319" s="138" t="s">
        <v>84</v>
      </c>
      <c r="AY319" s="16" t="s">
        <v>130</v>
      </c>
      <c r="BE319" s="139">
        <f>IF(N319="základní",J319,0)</f>
        <v>0</v>
      </c>
      <c r="BF319" s="139">
        <f>IF(N319="snížená",J319,0)</f>
        <v>0</v>
      </c>
      <c r="BG319" s="139">
        <f>IF(N319="zákl. přenesená",J319,0)</f>
        <v>0</v>
      </c>
      <c r="BH319" s="139">
        <f>IF(N319="sníž. přenesená",J319,0)</f>
        <v>0</v>
      </c>
      <c r="BI319" s="139">
        <f>IF(N319="nulová",J319,0)</f>
        <v>0</v>
      </c>
      <c r="BJ319" s="16" t="s">
        <v>82</v>
      </c>
      <c r="BK319" s="139">
        <f>ROUND(I319*H319,2)</f>
        <v>0</v>
      </c>
      <c r="BL319" s="16" t="s">
        <v>209</v>
      </c>
      <c r="BM319" s="138" t="s">
        <v>501</v>
      </c>
    </row>
    <row r="320" spans="2:65" s="1" customFormat="1" ht="24.15" customHeight="1">
      <c r="B320" s="126"/>
      <c r="C320" s="127" t="s">
        <v>502</v>
      </c>
      <c r="D320" s="127" t="s">
        <v>132</v>
      </c>
      <c r="E320" s="128" t="s">
        <v>503</v>
      </c>
      <c r="F320" s="129" t="s">
        <v>504</v>
      </c>
      <c r="G320" s="130" t="s">
        <v>149</v>
      </c>
      <c r="H320" s="131">
        <v>0.316</v>
      </c>
      <c r="I320" s="132"/>
      <c r="J320" s="133">
        <f>ROUND(I320*H320,2)</f>
        <v>0</v>
      </c>
      <c r="K320" s="129" t="s">
        <v>144</v>
      </c>
      <c r="L320" s="31"/>
      <c r="M320" s="134" t="s">
        <v>1</v>
      </c>
      <c r="N320" s="135" t="s">
        <v>42</v>
      </c>
      <c r="P320" s="136">
        <f>O320*H320</f>
        <v>0</v>
      </c>
      <c r="Q320" s="136">
        <v>0.02337</v>
      </c>
      <c r="R320" s="136">
        <f>Q320*H320</f>
        <v>0.00738492</v>
      </c>
      <c r="S320" s="136">
        <v>0</v>
      </c>
      <c r="T320" s="137">
        <f>S320*H320</f>
        <v>0</v>
      </c>
      <c r="AR320" s="138" t="s">
        <v>209</v>
      </c>
      <c r="AT320" s="138" t="s">
        <v>132</v>
      </c>
      <c r="AU320" s="138" t="s">
        <v>84</v>
      </c>
      <c r="AY320" s="16" t="s">
        <v>130</v>
      </c>
      <c r="BE320" s="139">
        <f>IF(N320="základní",J320,0)</f>
        <v>0</v>
      </c>
      <c r="BF320" s="139">
        <f>IF(N320="snížená",J320,0)</f>
        <v>0</v>
      </c>
      <c r="BG320" s="139">
        <f>IF(N320="zákl. přenesená",J320,0)</f>
        <v>0</v>
      </c>
      <c r="BH320" s="139">
        <f>IF(N320="sníž. přenesená",J320,0)</f>
        <v>0</v>
      </c>
      <c r="BI320" s="139">
        <f>IF(N320="nulová",J320,0)</f>
        <v>0</v>
      </c>
      <c r="BJ320" s="16" t="s">
        <v>82</v>
      </c>
      <c r="BK320" s="139">
        <f>ROUND(I320*H320,2)</f>
        <v>0</v>
      </c>
      <c r="BL320" s="16" t="s">
        <v>209</v>
      </c>
      <c r="BM320" s="138" t="s">
        <v>505</v>
      </c>
    </row>
    <row r="321" spans="2:65" s="1" customFormat="1" ht="24.15" customHeight="1">
      <c r="B321" s="126"/>
      <c r="C321" s="127" t="s">
        <v>506</v>
      </c>
      <c r="D321" s="127" t="s">
        <v>132</v>
      </c>
      <c r="E321" s="128" t="s">
        <v>507</v>
      </c>
      <c r="F321" s="129" t="s">
        <v>508</v>
      </c>
      <c r="G321" s="130" t="s">
        <v>183</v>
      </c>
      <c r="H321" s="131">
        <v>0.181</v>
      </c>
      <c r="I321" s="132"/>
      <c r="J321" s="133">
        <f>ROUND(I321*H321,2)</f>
        <v>0</v>
      </c>
      <c r="K321" s="129" t="s">
        <v>144</v>
      </c>
      <c r="L321" s="31"/>
      <c r="M321" s="134" t="s">
        <v>1</v>
      </c>
      <c r="N321" s="135" t="s">
        <v>42</v>
      </c>
      <c r="P321" s="136">
        <f>O321*H321</f>
        <v>0</v>
      </c>
      <c r="Q321" s="136">
        <v>0</v>
      </c>
      <c r="R321" s="136">
        <f>Q321*H321</f>
        <v>0</v>
      </c>
      <c r="S321" s="136">
        <v>0</v>
      </c>
      <c r="T321" s="137">
        <f>S321*H321</f>
        <v>0</v>
      </c>
      <c r="AR321" s="138" t="s">
        <v>209</v>
      </c>
      <c r="AT321" s="138" t="s">
        <v>132</v>
      </c>
      <c r="AU321" s="138" t="s">
        <v>84</v>
      </c>
      <c r="AY321" s="16" t="s">
        <v>130</v>
      </c>
      <c r="BE321" s="139">
        <f>IF(N321="základní",J321,0)</f>
        <v>0</v>
      </c>
      <c r="BF321" s="139">
        <f>IF(N321="snížená",J321,0)</f>
        <v>0</v>
      </c>
      <c r="BG321" s="139">
        <f>IF(N321="zákl. přenesená",J321,0)</f>
        <v>0</v>
      </c>
      <c r="BH321" s="139">
        <f>IF(N321="sníž. přenesená",J321,0)</f>
        <v>0</v>
      </c>
      <c r="BI321" s="139">
        <f>IF(N321="nulová",J321,0)</f>
        <v>0</v>
      </c>
      <c r="BJ321" s="16" t="s">
        <v>82</v>
      </c>
      <c r="BK321" s="139">
        <f>ROUND(I321*H321,2)</f>
        <v>0</v>
      </c>
      <c r="BL321" s="16" t="s">
        <v>209</v>
      </c>
      <c r="BM321" s="138" t="s">
        <v>509</v>
      </c>
    </row>
    <row r="322" spans="2:63" s="11" customFormat="1" ht="22.8" customHeight="1">
      <c r="B322" s="114"/>
      <c r="D322" s="115" t="s">
        <v>76</v>
      </c>
      <c r="E322" s="124" t="s">
        <v>510</v>
      </c>
      <c r="F322" s="124" t="s">
        <v>511</v>
      </c>
      <c r="I322" s="117"/>
      <c r="J322" s="125">
        <f>BK322</f>
        <v>0</v>
      </c>
      <c r="L322" s="114"/>
      <c r="M322" s="119"/>
      <c r="P322" s="120">
        <f>SUM(P323:P326)</f>
        <v>0</v>
      </c>
      <c r="R322" s="120">
        <f>SUM(R323:R326)</f>
        <v>0.510744</v>
      </c>
      <c r="T322" s="121">
        <f>SUM(T323:T326)</f>
        <v>0</v>
      </c>
      <c r="AR322" s="115" t="s">
        <v>84</v>
      </c>
      <c r="AT322" s="122" t="s">
        <v>76</v>
      </c>
      <c r="AU322" s="122" t="s">
        <v>82</v>
      </c>
      <c r="AY322" s="115" t="s">
        <v>130</v>
      </c>
      <c r="BK322" s="123">
        <f>SUM(BK323:BK326)</f>
        <v>0</v>
      </c>
    </row>
    <row r="323" spans="2:65" s="1" customFormat="1" ht="37.8" customHeight="1">
      <c r="B323" s="126"/>
      <c r="C323" s="127" t="s">
        <v>512</v>
      </c>
      <c r="D323" s="127" t="s">
        <v>132</v>
      </c>
      <c r="E323" s="128" t="s">
        <v>513</v>
      </c>
      <c r="F323" s="129" t="s">
        <v>514</v>
      </c>
      <c r="G323" s="130" t="s">
        <v>135</v>
      </c>
      <c r="H323" s="131">
        <v>15.6</v>
      </c>
      <c r="I323" s="132"/>
      <c r="J323" s="133">
        <f>ROUND(I323*H323,2)</f>
        <v>0</v>
      </c>
      <c r="K323" s="129" t="s">
        <v>1</v>
      </c>
      <c r="L323" s="31"/>
      <c r="M323" s="134" t="s">
        <v>1</v>
      </c>
      <c r="N323" s="135" t="s">
        <v>42</v>
      </c>
      <c r="P323" s="136">
        <f>O323*H323</f>
        <v>0</v>
      </c>
      <c r="Q323" s="136">
        <v>0.03274</v>
      </c>
      <c r="R323" s="136">
        <f>Q323*H323</f>
        <v>0.510744</v>
      </c>
      <c r="S323" s="136">
        <v>0</v>
      </c>
      <c r="T323" s="137">
        <f>S323*H323</f>
        <v>0</v>
      </c>
      <c r="AR323" s="138" t="s">
        <v>209</v>
      </c>
      <c r="AT323" s="138" t="s">
        <v>132</v>
      </c>
      <c r="AU323" s="138" t="s">
        <v>84</v>
      </c>
      <c r="AY323" s="16" t="s">
        <v>130</v>
      </c>
      <c r="BE323" s="139">
        <f>IF(N323="základní",J323,0)</f>
        <v>0</v>
      </c>
      <c r="BF323" s="139">
        <f>IF(N323="snížená",J323,0)</f>
        <v>0</v>
      </c>
      <c r="BG323" s="139">
        <f>IF(N323="zákl. přenesená",J323,0)</f>
        <v>0</v>
      </c>
      <c r="BH323" s="139">
        <f>IF(N323="sníž. přenesená",J323,0)</f>
        <v>0</v>
      </c>
      <c r="BI323" s="139">
        <f>IF(N323="nulová",J323,0)</f>
        <v>0</v>
      </c>
      <c r="BJ323" s="16" t="s">
        <v>82</v>
      </c>
      <c r="BK323" s="139">
        <f>ROUND(I323*H323,2)</f>
        <v>0</v>
      </c>
      <c r="BL323" s="16" t="s">
        <v>209</v>
      </c>
      <c r="BM323" s="138" t="s">
        <v>515</v>
      </c>
    </row>
    <row r="324" spans="2:51" s="13" customFormat="1" ht="10.2">
      <c r="B324" s="147"/>
      <c r="D324" s="141" t="s">
        <v>138</v>
      </c>
      <c r="E324" s="148" t="s">
        <v>1</v>
      </c>
      <c r="F324" s="149" t="s">
        <v>516</v>
      </c>
      <c r="H324" s="150">
        <v>15.6</v>
      </c>
      <c r="I324" s="151"/>
      <c r="L324" s="147"/>
      <c r="M324" s="152"/>
      <c r="T324" s="153"/>
      <c r="AT324" s="148" t="s">
        <v>138</v>
      </c>
      <c r="AU324" s="148" t="s">
        <v>84</v>
      </c>
      <c r="AV324" s="13" t="s">
        <v>84</v>
      </c>
      <c r="AW324" s="13" t="s">
        <v>31</v>
      </c>
      <c r="AX324" s="13" t="s">
        <v>77</v>
      </c>
      <c r="AY324" s="148" t="s">
        <v>130</v>
      </c>
    </row>
    <row r="325" spans="2:51" s="14" customFormat="1" ht="10.2">
      <c r="B325" s="154"/>
      <c r="D325" s="141" t="s">
        <v>138</v>
      </c>
      <c r="E325" s="155" t="s">
        <v>1</v>
      </c>
      <c r="F325" s="156" t="s">
        <v>141</v>
      </c>
      <c r="H325" s="157">
        <v>15.6</v>
      </c>
      <c r="I325" s="158"/>
      <c r="L325" s="154"/>
      <c r="M325" s="159"/>
      <c r="T325" s="160"/>
      <c r="AT325" s="155" t="s">
        <v>138</v>
      </c>
      <c r="AU325" s="155" t="s">
        <v>84</v>
      </c>
      <c r="AV325" s="14" t="s">
        <v>136</v>
      </c>
      <c r="AW325" s="14" t="s">
        <v>31</v>
      </c>
      <c r="AX325" s="14" t="s">
        <v>82</v>
      </c>
      <c r="AY325" s="155" t="s">
        <v>130</v>
      </c>
    </row>
    <row r="326" spans="2:65" s="1" customFormat="1" ht="24.15" customHeight="1">
      <c r="B326" s="126"/>
      <c r="C326" s="127" t="s">
        <v>517</v>
      </c>
      <c r="D326" s="127" t="s">
        <v>132</v>
      </c>
      <c r="E326" s="128" t="s">
        <v>518</v>
      </c>
      <c r="F326" s="129" t="s">
        <v>519</v>
      </c>
      <c r="G326" s="130" t="s">
        <v>183</v>
      </c>
      <c r="H326" s="131">
        <v>0.511</v>
      </c>
      <c r="I326" s="132"/>
      <c r="J326" s="133">
        <f>ROUND(I326*H326,2)</f>
        <v>0</v>
      </c>
      <c r="K326" s="129" t="s">
        <v>144</v>
      </c>
      <c r="L326" s="31"/>
      <c r="M326" s="134" t="s">
        <v>1</v>
      </c>
      <c r="N326" s="135" t="s">
        <v>42</v>
      </c>
      <c r="P326" s="136">
        <f>O326*H326</f>
        <v>0</v>
      </c>
      <c r="Q326" s="136">
        <v>0</v>
      </c>
      <c r="R326" s="136">
        <f>Q326*H326</f>
        <v>0</v>
      </c>
      <c r="S326" s="136">
        <v>0</v>
      </c>
      <c r="T326" s="137">
        <f>S326*H326</f>
        <v>0</v>
      </c>
      <c r="AR326" s="138" t="s">
        <v>209</v>
      </c>
      <c r="AT326" s="138" t="s">
        <v>132</v>
      </c>
      <c r="AU326" s="138" t="s">
        <v>84</v>
      </c>
      <c r="AY326" s="16" t="s">
        <v>130</v>
      </c>
      <c r="BE326" s="139">
        <f>IF(N326="základní",J326,0)</f>
        <v>0</v>
      </c>
      <c r="BF326" s="139">
        <f>IF(N326="snížená",J326,0)</f>
        <v>0</v>
      </c>
      <c r="BG326" s="139">
        <f>IF(N326="zákl. přenesená",J326,0)</f>
        <v>0</v>
      </c>
      <c r="BH326" s="139">
        <f>IF(N326="sníž. přenesená",J326,0)</f>
        <v>0</v>
      </c>
      <c r="BI326" s="139">
        <f>IF(N326="nulová",J326,0)</f>
        <v>0</v>
      </c>
      <c r="BJ326" s="16" t="s">
        <v>82</v>
      </c>
      <c r="BK326" s="139">
        <f>ROUND(I326*H326,2)</f>
        <v>0</v>
      </c>
      <c r="BL326" s="16" t="s">
        <v>209</v>
      </c>
      <c r="BM326" s="138" t="s">
        <v>520</v>
      </c>
    </row>
    <row r="327" spans="2:63" s="11" customFormat="1" ht="22.8" customHeight="1">
      <c r="B327" s="114"/>
      <c r="D327" s="115" t="s">
        <v>76</v>
      </c>
      <c r="E327" s="124" t="s">
        <v>521</v>
      </c>
      <c r="F327" s="124" t="s">
        <v>522</v>
      </c>
      <c r="I327" s="117"/>
      <c r="J327" s="125">
        <f>BK327</f>
        <v>0</v>
      </c>
      <c r="L327" s="114"/>
      <c r="M327" s="119"/>
      <c r="P327" s="120">
        <f>SUM(P328:P330)</f>
        <v>0</v>
      </c>
      <c r="R327" s="120">
        <f>SUM(R328:R330)</f>
        <v>0.133722</v>
      </c>
      <c r="T327" s="121">
        <f>SUM(T328:T330)</f>
        <v>0</v>
      </c>
      <c r="AR327" s="115" t="s">
        <v>84</v>
      </c>
      <c r="AT327" s="122" t="s">
        <v>76</v>
      </c>
      <c r="AU327" s="122" t="s">
        <v>82</v>
      </c>
      <c r="AY327" s="115" t="s">
        <v>130</v>
      </c>
      <c r="BK327" s="123">
        <f>SUM(BK328:BK330)</f>
        <v>0</v>
      </c>
    </row>
    <row r="328" spans="2:65" s="1" customFormat="1" ht="24.15" customHeight="1">
      <c r="B328" s="126"/>
      <c r="C328" s="127" t="s">
        <v>523</v>
      </c>
      <c r="D328" s="127" t="s">
        <v>132</v>
      </c>
      <c r="E328" s="128" t="s">
        <v>524</v>
      </c>
      <c r="F328" s="129" t="s">
        <v>525</v>
      </c>
      <c r="G328" s="130" t="s">
        <v>259</v>
      </c>
      <c r="H328" s="131">
        <v>5.4</v>
      </c>
      <c r="I328" s="132"/>
      <c r="J328" s="133">
        <f>ROUND(I328*H328,2)</f>
        <v>0</v>
      </c>
      <c r="K328" s="129" t="s">
        <v>1</v>
      </c>
      <c r="L328" s="31"/>
      <c r="M328" s="134" t="s">
        <v>1</v>
      </c>
      <c r="N328" s="135" t="s">
        <v>42</v>
      </c>
      <c r="P328" s="136">
        <f>O328*H328</f>
        <v>0</v>
      </c>
      <c r="Q328" s="136">
        <v>0.00969</v>
      </c>
      <c r="R328" s="136">
        <f>Q328*H328</f>
        <v>0.052326000000000004</v>
      </c>
      <c r="S328" s="136">
        <v>0</v>
      </c>
      <c r="T328" s="137">
        <f>S328*H328</f>
        <v>0</v>
      </c>
      <c r="AR328" s="138" t="s">
        <v>209</v>
      </c>
      <c r="AT328" s="138" t="s">
        <v>132</v>
      </c>
      <c r="AU328" s="138" t="s">
        <v>84</v>
      </c>
      <c r="AY328" s="16" t="s">
        <v>130</v>
      </c>
      <c r="BE328" s="139">
        <f>IF(N328="základní",J328,0)</f>
        <v>0</v>
      </c>
      <c r="BF328" s="139">
        <f>IF(N328="snížená",J328,0)</f>
        <v>0</v>
      </c>
      <c r="BG328" s="139">
        <f>IF(N328="zákl. přenesená",J328,0)</f>
        <v>0</v>
      </c>
      <c r="BH328" s="139">
        <f>IF(N328="sníž. přenesená",J328,0)</f>
        <v>0</v>
      </c>
      <c r="BI328" s="139">
        <f>IF(N328="nulová",J328,0)</f>
        <v>0</v>
      </c>
      <c r="BJ328" s="16" t="s">
        <v>82</v>
      </c>
      <c r="BK328" s="139">
        <f>ROUND(I328*H328,2)</f>
        <v>0</v>
      </c>
      <c r="BL328" s="16" t="s">
        <v>209</v>
      </c>
      <c r="BM328" s="138" t="s">
        <v>526</v>
      </c>
    </row>
    <row r="329" spans="2:65" s="1" customFormat="1" ht="24.15" customHeight="1">
      <c r="B329" s="126"/>
      <c r="C329" s="127" t="s">
        <v>527</v>
      </c>
      <c r="D329" s="127" t="s">
        <v>132</v>
      </c>
      <c r="E329" s="128" t="s">
        <v>528</v>
      </c>
      <c r="F329" s="129" t="s">
        <v>529</v>
      </c>
      <c r="G329" s="130" t="s">
        <v>259</v>
      </c>
      <c r="H329" s="131">
        <v>8.4</v>
      </c>
      <c r="I329" s="132"/>
      <c r="J329" s="133">
        <f>ROUND(I329*H329,2)</f>
        <v>0</v>
      </c>
      <c r="K329" s="129" t="s">
        <v>1</v>
      </c>
      <c r="L329" s="31"/>
      <c r="M329" s="134" t="s">
        <v>1</v>
      </c>
      <c r="N329" s="135" t="s">
        <v>42</v>
      </c>
      <c r="P329" s="136">
        <f>O329*H329</f>
        <v>0</v>
      </c>
      <c r="Q329" s="136">
        <v>0.00969</v>
      </c>
      <c r="R329" s="136">
        <f>Q329*H329</f>
        <v>0.08139600000000001</v>
      </c>
      <c r="S329" s="136">
        <v>0</v>
      </c>
      <c r="T329" s="137">
        <f>S329*H329</f>
        <v>0</v>
      </c>
      <c r="AR329" s="138" t="s">
        <v>209</v>
      </c>
      <c r="AT329" s="138" t="s">
        <v>132</v>
      </c>
      <c r="AU329" s="138" t="s">
        <v>84</v>
      </c>
      <c r="AY329" s="16" t="s">
        <v>130</v>
      </c>
      <c r="BE329" s="139">
        <f>IF(N329="základní",J329,0)</f>
        <v>0</v>
      </c>
      <c r="BF329" s="139">
        <f>IF(N329="snížená",J329,0)</f>
        <v>0</v>
      </c>
      <c r="BG329" s="139">
        <f>IF(N329="zákl. přenesená",J329,0)</f>
        <v>0</v>
      </c>
      <c r="BH329" s="139">
        <f>IF(N329="sníž. přenesená",J329,0)</f>
        <v>0</v>
      </c>
      <c r="BI329" s="139">
        <f>IF(N329="nulová",J329,0)</f>
        <v>0</v>
      </c>
      <c r="BJ329" s="16" t="s">
        <v>82</v>
      </c>
      <c r="BK329" s="139">
        <f>ROUND(I329*H329,2)</f>
        <v>0</v>
      </c>
      <c r="BL329" s="16" t="s">
        <v>209</v>
      </c>
      <c r="BM329" s="138" t="s">
        <v>530</v>
      </c>
    </row>
    <row r="330" spans="2:65" s="1" customFormat="1" ht="24.15" customHeight="1">
      <c r="B330" s="126"/>
      <c r="C330" s="127" t="s">
        <v>531</v>
      </c>
      <c r="D330" s="127" t="s">
        <v>132</v>
      </c>
      <c r="E330" s="128" t="s">
        <v>532</v>
      </c>
      <c r="F330" s="129" t="s">
        <v>533</v>
      </c>
      <c r="G330" s="130" t="s">
        <v>183</v>
      </c>
      <c r="H330" s="131">
        <v>0.134</v>
      </c>
      <c r="I330" s="132"/>
      <c r="J330" s="133">
        <f>ROUND(I330*H330,2)</f>
        <v>0</v>
      </c>
      <c r="K330" s="129" t="s">
        <v>144</v>
      </c>
      <c r="L330" s="31"/>
      <c r="M330" s="134" t="s">
        <v>1</v>
      </c>
      <c r="N330" s="135" t="s">
        <v>42</v>
      </c>
      <c r="P330" s="136">
        <f>O330*H330</f>
        <v>0</v>
      </c>
      <c r="Q330" s="136">
        <v>0</v>
      </c>
      <c r="R330" s="136">
        <f>Q330*H330</f>
        <v>0</v>
      </c>
      <c r="S330" s="136">
        <v>0</v>
      </c>
      <c r="T330" s="137">
        <f>S330*H330</f>
        <v>0</v>
      </c>
      <c r="AR330" s="138" t="s">
        <v>209</v>
      </c>
      <c r="AT330" s="138" t="s">
        <v>132</v>
      </c>
      <c r="AU330" s="138" t="s">
        <v>84</v>
      </c>
      <c r="AY330" s="16" t="s">
        <v>130</v>
      </c>
      <c r="BE330" s="139">
        <f>IF(N330="základní",J330,0)</f>
        <v>0</v>
      </c>
      <c r="BF330" s="139">
        <f>IF(N330="snížená",J330,0)</f>
        <v>0</v>
      </c>
      <c r="BG330" s="139">
        <f>IF(N330="zákl. přenesená",J330,0)</f>
        <v>0</v>
      </c>
      <c r="BH330" s="139">
        <f>IF(N330="sníž. přenesená",J330,0)</f>
        <v>0</v>
      </c>
      <c r="BI330" s="139">
        <f>IF(N330="nulová",J330,0)</f>
        <v>0</v>
      </c>
      <c r="BJ330" s="16" t="s">
        <v>82</v>
      </c>
      <c r="BK330" s="139">
        <f>ROUND(I330*H330,2)</f>
        <v>0</v>
      </c>
      <c r="BL330" s="16" t="s">
        <v>209</v>
      </c>
      <c r="BM330" s="138" t="s">
        <v>534</v>
      </c>
    </row>
    <row r="331" spans="2:63" s="11" customFormat="1" ht="22.8" customHeight="1">
      <c r="B331" s="114"/>
      <c r="D331" s="115" t="s">
        <v>76</v>
      </c>
      <c r="E331" s="124" t="s">
        <v>535</v>
      </c>
      <c r="F331" s="124" t="s">
        <v>536</v>
      </c>
      <c r="I331" s="117"/>
      <c r="J331" s="125">
        <f>BK331</f>
        <v>0</v>
      </c>
      <c r="L331" s="114"/>
      <c r="M331" s="119"/>
      <c r="P331" s="120">
        <f>SUM(P332:P365)</f>
        <v>0</v>
      </c>
      <c r="R331" s="120">
        <f>SUM(R332:R365)</f>
        <v>2.74815</v>
      </c>
      <c r="T331" s="121">
        <f>SUM(T332:T365)</f>
        <v>0</v>
      </c>
      <c r="AR331" s="115" t="s">
        <v>84</v>
      </c>
      <c r="AT331" s="122" t="s">
        <v>76</v>
      </c>
      <c r="AU331" s="122" t="s">
        <v>82</v>
      </c>
      <c r="AY331" s="115" t="s">
        <v>130</v>
      </c>
      <c r="BK331" s="123">
        <f>SUM(BK332:BK365)</f>
        <v>0</v>
      </c>
    </row>
    <row r="332" spans="2:65" s="1" customFormat="1" ht="16.5" customHeight="1">
      <c r="B332" s="126"/>
      <c r="C332" s="127" t="s">
        <v>537</v>
      </c>
      <c r="D332" s="127" t="s">
        <v>132</v>
      </c>
      <c r="E332" s="128" t="s">
        <v>538</v>
      </c>
      <c r="F332" s="129" t="s">
        <v>539</v>
      </c>
      <c r="G332" s="130" t="s">
        <v>135</v>
      </c>
      <c r="H332" s="131">
        <v>55.818</v>
      </c>
      <c r="I332" s="132"/>
      <c r="J332" s="133">
        <f>ROUND(I332*H332,2)</f>
        <v>0</v>
      </c>
      <c r="K332" s="129" t="s">
        <v>144</v>
      </c>
      <c r="L332" s="31"/>
      <c r="M332" s="134" t="s">
        <v>1</v>
      </c>
      <c r="N332" s="135" t="s">
        <v>42</v>
      </c>
      <c r="P332" s="136">
        <f>O332*H332</f>
        <v>0</v>
      </c>
      <c r="Q332" s="136">
        <v>0.00028</v>
      </c>
      <c r="R332" s="136">
        <f>Q332*H332</f>
        <v>0.015629039999999997</v>
      </c>
      <c r="S332" s="136">
        <v>0</v>
      </c>
      <c r="T332" s="137">
        <f>S332*H332</f>
        <v>0</v>
      </c>
      <c r="AR332" s="138" t="s">
        <v>209</v>
      </c>
      <c r="AT332" s="138" t="s">
        <v>132</v>
      </c>
      <c r="AU332" s="138" t="s">
        <v>84</v>
      </c>
      <c r="AY332" s="16" t="s">
        <v>130</v>
      </c>
      <c r="BE332" s="139">
        <f>IF(N332="základní",J332,0)</f>
        <v>0</v>
      </c>
      <c r="BF332" s="139">
        <f>IF(N332="snížená",J332,0)</f>
        <v>0</v>
      </c>
      <c r="BG332" s="139">
        <f>IF(N332="zákl. přenesená",J332,0)</f>
        <v>0</v>
      </c>
      <c r="BH332" s="139">
        <f>IF(N332="sníž. přenesená",J332,0)</f>
        <v>0</v>
      </c>
      <c r="BI332" s="139">
        <f>IF(N332="nulová",J332,0)</f>
        <v>0</v>
      </c>
      <c r="BJ332" s="16" t="s">
        <v>82</v>
      </c>
      <c r="BK332" s="139">
        <f>ROUND(I332*H332,2)</f>
        <v>0</v>
      </c>
      <c r="BL332" s="16" t="s">
        <v>209</v>
      </c>
      <c r="BM332" s="138" t="s">
        <v>540</v>
      </c>
    </row>
    <row r="333" spans="2:47" s="1" customFormat="1" ht="19.2">
      <c r="B333" s="31"/>
      <c r="D333" s="141" t="s">
        <v>254</v>
      </c>
      <c r="F333" s="171" t="s">
        <v>541</v>
      </c>
      <c r="I333" s="172"/>
      <c r="L333" s="31"/>
      <c r="M333" s="173"/>
      <c r="T333" s="55"/>
      <c r="AT333" s="16" t="s">
        <v>254</v>
      </c>
      <c r="AU333" s="16" t="s">
        <v>84</v>
      </c>
    </row>
    <row r="334" spans="2:51" s="13" customFormat="1" ht="10.2">
      <c r="B334" s="147"/>
      <c r="D334" s="141" t="s">
        <v>138</v>
      </c>
      <c r="E334" s="148" t="s">
        <v>1</v>
      </c>
      <c r="F334" s="149" t="s">
        <v>374</v>
      </c>
      <c r="H334" s="150">
        <v>37.674</v>
      </c>
      <c r="I334" s="151"/>
      <c r="L334" s="147"/>
      <c r="M334" s="152"/>
      <c r="T334" s="153"/>
      <c r="AT334" s="148" t="s">
        <v>138</v>
      </c>
      <c r="AU334" s="148" t="s">
        <v>84</v>
      </c>
      <c r="AV334" s="13" t="s">
        <v>84</v>
      </c>
      <c r="AW334" s="13" t="s">
        <v>31</v>
      </c>
      <c r="AX334" s="13" t="s">
        <v>77</v>
      </c>
      <c r="AY334" s="148" t="s">
        <v>130</v>
      </c>
    </row>
    <row r="335" spans="2:51" s="13" customFormat="1" ht="10.2">
      <c r="B335" s="147"/>
      <c r="D335" s="141" t="s">
        <v>138</v>
      </c>
      <c r="E335" s="148" t="s">
        <v>1</v>
      </c>
      <c r="F335" s="149" t="s">
        <v>375</v>
      </c>
      <c r="H335" s="150">
        <v>18.144</v>
      </c>
      <c r="I335" s="151"/>
      <c r="L335" s="147"/>
      <c r="M335" s="152"/>
      <c r="T335" s="153"/>
      <c r="AT335" s="148" t="s">
        <v>138</v>
      </c>
      <c r="AU335" s="148" t="s">
        <v>84</v>
      </c>
      <c r="AV335" s="13" t="s">
        <v>84</v>
      </c>
      <c r="AW335" s="13" t="s">
        <v>31</v>
      </c>
      <c r="AX335" s="13" t="s">
        <v>77</v>
      </c>
      <c r="AY335" s="148" t="s">
        <v>130</v>
      </c>
    </row>
    <row r="336" spans="2:51" s="14" customFormat="1" ht="10.2">
      <c r="B336" s="154"/>
      <c r="D336" s="141" t="s">
        <v>138</v>
      </c>
      <c r="E336" s="155" t="s">
        <v>1</v>
      </c>
      <c r="F336" s="156" t="s">
        <v>141</v>
      </c>
      <c r="H336" s="157">
        <v>55.818</v>
      </c>
      <c r="I336" s="158"/>
      <c r="L336" s="154"/>
      <c r="M336" s="159"/>
      <c r="T336" s="160"/>
      <c r="AT336" s="155" t="s">
        <v>138</v>
      </c>
      <c r="AU336" s="155" t="s">
        <v>84</v>
      </c>
      <c r="AV336" s="14" t="s">
        <v>136</v>
      </c>
      <c r="AW336" s="14" t="s">
        <v>31</v>
      </c>
      <c r="AX336" s="14" t="s">
        <v>82</v>
      </c>
      <c r="AY336" s="155" t="s">
        <v>130</v>
      </c>
    </row>
    <row r="337" spans="2:65" s="1" customFormat="1" ht="24.15" customHeight="1">
      <c r="B337" s="126"/>
      <c r="C337" s="161" t="s">
        <v>542</v>
      </c>
      <c r="D337" s="161" t="s">
        <v>242</v>
      </c>
      <c r="E337" s="162" t="s">
        <v>543</v>
      </c>
      <c r="F337" s="163" t="s">
        <v>544</v>
      </c>
      <c r="G337" s="164" t="s">
        <v>135</v>
      </c>
      <c r="H337" s="165">
        <v>63.242</v>
      </c>
      <c r="I337" s="166"/>
      <c r="J337" s="167">
        <f>ROUND(I337*H337,2)</f>
        <v>0</v>
      </c>
      <c r="K337" s="163" t="s">
        <v>1</v>
      </c>
      <c r="L337" s="168"/>
      <c r="M337" s="169" t="s">
        <v>1</v>
      </c>
      <c r="N337" s="170" t="s">
        <v>42</v>
      </c>
      <c r="P337" s="136">
        <f>O337*H337</f>
        <v>0</v>
      </c>
      <c r="Q337" s="136">
        <v>0.00488</v>
      </c>
      <c r="R337" s="136">
        <f>Q337*H337</f>
        <v>0.30862096</v>
      </c>
      <c r="S337" s="136">
        <v>0</v>
      </c>
      <c r="T337" s="137">
        <f>S337*H337</f>
        <v>0</v>
      </c>
      <c r="AR337" s="138" t="s">
        <v>294</v>
      </c>
      <c r="AT337" s="138" t="s">
        <v>242</v>
      </c>
      <c r="AU337" s="138" t="s">
        <v>84</v>
      </c>
      <c r="AY337" s="16" t="s">
        <v>130</v>
      </c>
      <c r="BE337" s="139">
        <f>IF(N337="základní",J337,0)</f>
        <v>0</v>
      </c>
      <c r="BF337" s="139">
        <f>IF(N337="snížená",J337,0)</f>
        <v>0</v>
      </c>
      <c r="BG337" s="139">
        <f>IF(N337="zákl. přenesená",J337,0)</f>
        <v>0</v>
      </c>
      <c r="BH337" s="139">
        <f>IF(N337="sníž. přenesená",J337,0)</f>
        <v>0</v>
      </c>
      <c r="BI337" s="139">
        <f>IF(N337="nulová",J337,0)</f>
        <v>0</v>
      </c>
      <c r="BJ337" s="16" t="s">
        <v>82</v>
      </c>
      <c r="BK337" s="139">
        <f>ROUND(I337*H337,2)</f>
        <v>0</v>
      </c>
      <c r="BL337" s="16" t="s">
        <v>209</v>
      </c>
      <c r="BM337" s="138" t="s">
        <v>545</v>
      </c>
    </row>
    <row r="338" spans="2:51" s="13" customFormat="1" ht="10.2">
      <c r="B338" s="147"/>
      <c r="D338" s="141" t="s">
        <v>138</v>
      </c>
      <c r="F338" s="149" t="s">
        <v>546</v>
      </c>
      <c r="H338" s="150">
        <v>63.242</v>
      </c>
      <c r="I338" s="151"/>
      <c r="L338" s="147"/>
      <c r="M338" s="152"/>
      <c r="T338" s="153"/>
      <c r="AT338" s="148" t="s">
        <v>138</v>
      </c>
      <c r="AU338" s="148" t="s">
        <v>84</v>
      </c>
      <c r="AV338" s="13" t="s">
        <v>84</v>
      </c>
      <c r="AW338" s="13" t="s">
        <v>3</v>
      </c>
      <c r="AX338" s="13" t="s">
        <v>82</v>
      </c>
      <c r="AY338" s="148" t="s">
        <v>130</v>
      </c>
    </row>
    <row r="339" spans="2:65" s="1" customFormat="1" ht="24.15" customHeight="1">
      <c r="B339" s="126"/>
      <c r="C339" s="127" t="s">
        <v>547</v>
      </c>
      <c r="D339" s="127" t="s">
        <v>132</v>
      </c>
      <c r="E339" s="128" t="s">
        <v>548</v>
      </c>
      <c r="F339" s="129" t="s">
        <v>549</v>
      </c>
      <c r="G339" s="130" t="s">
        <v>550</v>
      </c>
      <c r="H339" s="131">
        <v>85</v>
      </c>
      <c r="I339" s="132"/>
      <c r="J339" s="133">
        <f>ROUND(I339*H339,2)</f>
        <v>0</v>
      </c>
      <c r="K339" s="129" t="s">
        <v>144</v>
      </c>
      <c r="L339" s="31"/>
      <c r="M339" s="134" t="s">
        <v>1</v>
      </c>
      <c r="N339" s="135" t="s">
        <v>42</v>
      </c>
      <c r="P339" s="136">
        <f>O339*H339</f>
        <v>0</v>
      </c>
      <c r="Q339" s="136">
        <v>5E-05</v>
      </c>
      <c r="R339" s="136">
        <f>Q339*H339</f>
        <v>0.00425</v>
      </c>
      <c r="S339" s="136">
        <v>0</v>
      </c>
      <c r="T339" s="137">
        <f>S339*H339</f>
        <v>0</v>
      </c>
      <c r="AR339" s="138" t="s">
        <v>209</v>
      </c>
      <c r="AT339" s="138" t="s">
        <v>132</v>
      </c>
      <c r="AU339" s="138" t="s">
        <v>84</v>
      </c>
      <c r="AY339" s="16" t="s">
        <v>130</v>
      </c>
      <c r="BE339" s="139">
        <f>IF(N339="základní",J339,0)</f>
        <v>0</v>
      </c>
      <c r="BF339" s="139">
        <f>IF(N339="snížená",J339,0)</f>
        <v>0</v>
      </c>
      <c r="BG339" s="139">
        <f>IF(N339="zákl. přenesená",J339,0)</f>
        <v>0</v>
      </c>
      <c r="BH339" s="139">
        <f>IF(N339="sníž. přenesená",J339,0)</f>
        <v>0</v>
      </c>
      <c r="BI339" s="139">
        <f>IF(N339="nulová",J339,0)</f>
        <v>0</v>
      </c>
      <c r="BJ339" s="16" t="s">
        <v>82</v>
      </c>
      <c r="BK339" s="139">
        <f>ROUND(I339*H339,2)</f>
        <v>0</v>
      </c>
      <c r="BL339" s="16" t="s">
        <v>209</v>
      </c>
      <c r="BM339" s="138" t="s">
        <v>551</v>
      </c>
    </row>
    <row r="340" spans="2:51" s="13" customFormat="1" ht="10.2">
      <c r="B340" s="147"/>
      <c r="D340" s="141" t="s">
        <v>138</v>
      </c>
      <c r="E340" s="148" t="s">
        <v>1</v>
      </c>
      <c r="F340" s="149" t="s">
        <v>552</v>
      </c>
      <c r="H340" s="150">
        <v>85</v>
      </c>
      <c r="I340" s="151"/>
      <c r="L340" s="147"/>
      <c r="M340" s="152"/>
      <c r="T340" s="153"/>
      <c r="AT340" s="148" t="s">
        <v>138</v>
      </c>
      <c r="AU340" s="148" t="s">
        <v>84</v>
      </c>
      <c r="AV340" s="13" t="s">
        <v>84</v>
      </c>
      <c r="AW340" s="13" t="s">
        <v>31</v>
      </c>
      <c r="AX340" s="13" t="s">
        <v>77</v>
      </c>
      <c r="AY340" s="148" t="s">
        <v>130</v>
      </c>
    </row>
    <row r="341" spans="2:51" s="14" customFormat="1" ht="10.2">
      <c r="B341" s="154"/>
      <c r="D341" s="141" t="s">
        <v>138</v>
      </c>
      <c r="E341" s="155" t="s">
        <v>1</v>
      </c>
      <c r="F341" s="156" t="s">
        <v>141</v>
      </c>
      <c r="H341" s="157">
        <v>85</v>
      </c>
      <c r="I341" s="158"/>
      <c r="L341" s="154"/>
      <c r="M341" s="159"/>
      <c r="T341" s="160"/>
      <c r="AT341" s="155" t="s">
        <v>138</v>
      </c>
      <c r="AU341" s="155" t="s">
        <v>84</v>
      </c>
      <c r="AV341" s="14" t="s">
        <v>136</v>
      </c>
      <c r="AW341" s="14" t="s">
        <v>31</v>
      </c>
      <c r="AX341" s="14" t="s">
        <v>82</v>
      </c>
      <c r="AY341" s="155" t="s">
        <v>130</v>
      </c>
    </row>
    <row r="342" spans="2:65" s="1" customFormat="1" ht="24.15" customHeight="1">
      <c r="B342" s="126"/>
      <c r="C342" s="161" t="s">
        <v>553</v>
      </c>
      <c r="D342" s="161" t="s">
        <v>242</v>
      </c>
      <c r="E342" s="162" t="s">
        <v>554</v>
      </c>
      <c r="F342" s="163" t="s">
        <v>555</v>
      </c>
      <c r="G342" s="164" t="s">
        <v>183</v>
      </c>
      <c r="H342" s="165">
        <v>0.094</v>
      </c>
      <c r="I342" s="166"/>
      <c r="J342" s="167">
        <f>ROUND(I342*H342,2)</f>
        <v>0</v>
      </c>
      <c r="K342" s="163" t="s">
        <v>144</v>
      </c>
      <c r="L342" s="168"/>
      <c r="M342" s="169" t="s">
        <v>1</v>
      </c>
      <c r="N342" s="170" t="s">
        <v>42</v>
      </c>
      <c r="P342" s="136">
        <f>O342*H342</f>
        <v>0</v>
      </c>
      <c r="Q342" s="136">
        <v>1</v>
      </c>
      <c r="R342" s="136">
        <f>Q342*H342</f>
        <v>0.094</v>
      </c>
      <c r="S342" s="136">
        <v>0</v>
      </c>
      <c r="T342" s="137">
        <f>S342*H342</f>
        <v>0</v>
      </c>
      <c r="AR342" s="138" t="s">
        <v>294</v>
      </c>
      <c r="AT342" s="138" t="s">
        <v>242</v>
      </c>
      <c r="AU342" s="138" t="s">
        <v>84</v>
      </c>
      <c r="AY342" s="16" t="s">
        <v>130</v>
      </c>
      <c r="BE342" s="139">
        <f>IF(N342="základní",J342,0)</f>
        <v>0</v>
      </c>
      <c r="BF342" s="139">
        <f>IF(N342="snížená",J342,0)</f>
        <v>0</v>
      </c>
      <c r="BG342" s="139">
        <f>IF(N342="zákl. přenesená",J342,0)</f>
        <v>0</v>
      </c>
      <c r="BH342" s="139">
        <f>IF(N342="sníž. přenesená",J342,0)</f>
        <v>0</v>
      </c>
      <c r="BI342" s="139">
        <f>IF(N342="nulová",J342,0)</f>
        <v>0</v>
      </c>
      <c r="BJ342" s="16" t="s">
        <v>82</v>
      </c>
      <c r="BK342" s="139">
        <f>ROUND(I342*H342,2)</f>
        <v>0</v>
      </c>
      <c r="BL342" s="16" t="s">
        <v>209</v>
      </c>
      <c r="BM342" s="138" t="s">
        <v>556</v>
      </c>
    </row>
    <row r="343" spans="2:47" s="1" customFormat="1" ht="19.2">
      <c r="B343" s="31"/>
      <c r="D343" s="141" t="s">
        <v>254</v>
      </c>
      <c r="F343" s="171" t="s">
        <v>557</v>
      </c>
      <c r="I343" s="172"/>
      <c r="L343" s="31"/>
      <c r="M343" s="173"/>
      <c r="T343" s="55"/>
      <c r="AT343" s="16" t="s">
        <v>254</v>
      </c>
      <c r="AU343" s="16" t="s">
        <v>84</v>
      </c>
    </row>
    <row r="344" spans="2:51" s="13" customFormat="1" ht="10.2">
      <c r="B344" s="147"/>
      <c r="D344" s="141" t="s">
        <v>138</v>
      </c>
      <c r="F344" s="149" t="s">
        <v>558</v>
      </c>
      <c r="H344" s="150">
        <v>0.094</v>
      </c>
      <c r="I344" s="151"/>
      <c r="L344" s="147"/>
      <c r="M344" s="152"/>
      <c r="T344" s="153"/>
      <c r="AT344" s="148" t="s">
        <v>138</v>
      </c>
      <c r="AU344" s="148" t="s">
        <v>84</v>
      </c>
      <c r="AV344" s="13" t="s">
        <v>84</v>
      </c>
      <c r="AW344" s="13" t="s">
        <v>3</v>
      </c>
      <c r="AX344" s="13" t="s">
        <v>82</v>
      </c>
      <c r="AY344" s="148" t="s">
        <v>130</v>
      </c>
    </row>
    <row r="345" spans="2:65" s="1" customFormat="1" ht="24.15" customHeight="1">
      <c r="B345" s="126"/>
      <c r="C345" s="127" t="s">
        <v>559</v>
      </c>
      <c r="D345" s="127" t="s">
        <v>132</v>
      </c>
      <c r="E345" s="128" t="s">
        <v>560</v>
      </c>
      <c r="F345" s="129" t="s">
        <v>561</v>
      </c>
      <c r="G345" s="130" t="s">
        <v>550</v>
      </c>
      <c r="H345" s="131">
        <v>129</v>
      </c>
      <c r="I345" s="132"/>
      <c r="J345" s="133">
        <f>ROUND(I345*H345,2)</f>
        <v>0</v>
      </c>
      <c r="K345" s="129" t="s">
        <v>144</v>
      </c>
      <c r="L345" s="31"/>
      <c r="M345" s="134" t="s">
        <v>1</v>
      </c>
      <c r="N345" s="135" t="s">
        <v>42</v>
      </c>
      <c r="P345" s="136">
        <f>O345*H345</f>
        <v>0</v>
      </c>
      <c r="Q345" s="136">
        <v>5E-05</v>
      </c>
      <c r="R345" s="136">
        <f>Q345*H345</f>
        <v>0.00645</v>
      </c>
      <c r="S345" s="136">
        <v>0</v>
      </c>
      <c r="T345" s="137">
        <f>S345*H345</f>
        <v>0</v>
      </c>
      <c r="AR345" s="138" t="s">
        <v>209</v>
      </c>
      <c r="AT345" s="138" t="s">
        <v>132</v>
      </c>
      <c r="AU345" s="138" t="s">
        <v>84</v>
      </c>
      <c r="AY345" s="16" t="s">
        <v>130</v>
      </c>
      <c r="BE345" s="139">
        <f>IF(N345="základní",J345,0)</f>
        <v>0</v>
      </c>
      <c r="BF345" s="139">
        <f>IF(N345="snížená",J345,0)</f>
        <v>0</v>
      </c>
      <c r="BG345" s="139">
        <f>IF(N345="zákl. přenesená",J345,0)</f>
        <v>0</v>
      </c>
      <c r="BH345" s="139">
        <f>IF(N345="sníž. přenesená",J345,0)</f>
        <v>0</v>
      </c>
      <c r="BI345" s="139">
        <f>IF(N345="nulová",J345,0)</f>
        <v>0</v>
      </c>
      <c r="BJ345" s="16" t="s">
        <v>82</v>
      </c>
      <c r="BK345" s="139">
        <f>ROUND(I345*H345,2)</f>
        <v>0</v>
      </c>
      <c r="BL345" s="16" t="s">
        <v>209</v>
      </c>
      <c r="BM345" s="138" t="s">
        <v>562</v>
      </c>
    </row>
    <row r="346" spans="2:51" s="13" customFormat="1" ht="10.2">
      <c r="B346" s="147"/>
      <c r="D346" s="141" t="s">
        <v>138</v>
      </c>
      <c r="E346" s="148" t="s">
        <v>1</v>
      </c>
      <c r="F346" s="149" t="s">
        <v>563</v>
      </c>
      <c r="H346" s="150">
        <v>129</v>
      </c>
      <c r="I346" s="151"/>
      <c r="L346" s="147"/>
      <c r="M346" s="152"/>
      <c r="T346" s="153"/>
      <c r="AT346" s="148" t="s">
        <v>138</v>
      </c>
      <c r="AU346" s="148" t="s">
        <v>84</v>
      </c>
      <c r="AV346" s="13" t="s">
        <v>84</v>
      </c>
      <c r="AW346" s="13" t="s">
        <v>31</v>
      </c>
      <c r="AX346" s="13" t="s">
        <v>77</v>
      </c>
      <c r="AY346" s="148" t="s">
        <v>130</v>
      </c>
    </row>
    <row r="347" spans="2:51" s="14" customFormat="1" ht="10.2">
      <c r="B347" s="154"/>
      <c r="D347" s="141" t="s">
        <v>138</v>
      </c>
      <c r="E347" s="155" t="s">
        <v>1</v>
      </c>
      <c r="F347" s="156" t="s">
        <v>141</v>
      </c>
      <c r="H347" s="157">
        <v>129</v>
      </c>
      <c r="I347" s="158"/>
      <c r="L347" s="154"/>
      <c r="M347" s="159"/>
      <c r="T347" s="160"/>
      <c r="AT347" s="155" t="s">
        <v>138</v>
      </c>
      <c r="AU347" s="155" t="s">
        <v>84</v>
      </c>
      <c r="AV347" s="14" t="s">
        <v>136</v>
      </c>
      <c r="AW347" s="14" t="s">
        <v>31</v>
      </c>
      <c r="AX347" s="14" t="s">
        <v>82</v>
      </c>
      <c r="AY347" s="155" t="s">
        <v>130</v>
      </c>
    </row>
    <row r="348" spans="2:65" s="1" customFormat="1" ht="24.15" customHeight="1">
      <c r="B348" s="126"/>
      <c r="C348" s="161" t="s">
        <v>564</v>
      </c>
      <c r="D348" s="161" t="s">
        <v>242</v>
      </c>
      <c r="E348" s="162" t="s">
        <v>565</v>
      </c>
      <c r="F348" s="163" t="s">
        <v>566</v>
      </c>
      <c r="G348" s="164" t="s">
        <v>183</v>
      </c>
      <c r="H348" s="165">
        <v>0.142</v>
      </c>
      <c r="I348" s="166"/>
      <c r="J348" s="167">
        <f>ROUND(I348*H348,2)</f>
        <v>0</v>
      </c>
      <c r="K348" s="163" t="s">
        <v>144</v>
      </c>
      <c r="L348" s="168"/>
      <c r="M348" s="169" t="s">
        <v>1</v>
      </c>
      <c r="N348" s="170" t="s">
        <v>42</v>
      </c>
      <c r="P348" s="136">
        <f>O348*H348</f>
        <v>0</v>
      </c>
      <c r="Q348" s="136">
        <v>1</v>
      </c>
      <c r="R348" s="136">
        <f>Q348*H348</f>
        <v>0.142</v>
      </c>
      <c r="S348" s="136">
        <v>0</v>
      </c>
      <c r="T348" s="137">
        <f>S348*H348</f>
        <v>0</v>
      </c>
      <c r="AR348" s="138" t="s">
        <v>294</v>
      </c>
      <c r="AT348" s="138" t="s">
        <v>242</v>
      </c>
      <c r="AU348" s="138" t="s">
        <v>84</v>
      </c>
      <c r="AY348" s="16" t="s">
        <v>130</v>
      </c>
      <c r="BE348" s="139">
        <f>IF(N348="základní",J348,0)</f>
        <v>0</v>
      </c>
      <c r="BF348" s="139">
        <f>IF(N348="snížená",J348,0)</f>
        <v>0</v>
      </c>
      <c r="BG348" s="139">
        <f>IF(N348="zákl. přenesená",J348,0)</f>
        <v>0</v>
      </c>
      <c r="BH348" s="139">
        <f>IF(N348="sníž. přenesená",J348,0)</f>
        <v>0</v>
      </c>
      <c r="BI348" s="139">
        <f>IF(N348="nulová",J348,0)</f>
        <v>0</v>
      </c>
      <c r="BJ348" s="16" t="s">
        <v>82</v>
      </c>
      <c r="BK348" s="139">
        <f>ROUND(I348*H348,2)</f>
        <v>0</v>
      </c>
      <c r="BL348" s="16" t="s">
        <v>209</v>
      </c>
      <c r="BM348" s="138" t="s">
        <v>567</v>
      </c>
    </row>
    <row r="349" spans="2:47" s="1" customFormat="1" ht="19.2">
      <c r="B349" s="31"/>
      <c r="D349" s="141" t="s">
        <v>254</v>
      </c>
      <c r="F349" s="171" t="s">
        <v>568</v>
      </c>
      <c r="I349" s="172"/>
      <c r="L349" s="31"/>
      <c r="M349" s="173"/>
      <c r="T349" s="55"/>
      <c r="AT349" s="16" t="s">
        <v>254</v>
      </c>
      <c r="AU349" s="16" t="s">
        <v>84</v>
      </c>
    </row>
    <row r="350" spans="2:51" s="13" customFormat="1" ht="10.2">
      <c r="B350" s="147"/>
      <c r="D350" s="141" t="s">
        <v>138</v>
      </c>
      <c r="F350" s="149" t="s">
        <v>569</v>
      </c>
      <c r="H350" s="150">
        <v>0.142</v>
      </c>
      <c r="I350" s="151"/>
      <c r="L350" s="147"/>
      <c r="M350" s="152"/>
      <c r="T350" s="153"/>
      <c r="AT350" s="148" t="s">
        <v>138</v>
      </c>
      <c r="AU350" s="148" t="s">
        <v>84</v>
      </c>
      <c r="AV350" s="13" t="s">
        <v>84</v>
      </c>
      <c r="AW350" s="13" t="s">
        <v>3</v>
      </c>
      <c r="AX350" s="13" t="s">
        <v>82</v>
      </c>
      <c r="AY350" s="148" t="s">
        <v>130</v>
      </c>
    </row>
    <row r="351" spans="2:65" s="1" customFormat="1" ht="24.15" customHeight="1">
      <c r="B351" s="126"/>
      <c r="C351" s="127" t="s">
        <v>570</v>
      </c>
      <c r="D351" s="127" t="s">
        <v>132</v>
      </c>
      <c r="E351" s="128" t="s">
        <v>571</v>
      </c>
      <c r="F351" s="129" t="s">
        <v>572</v>
      </c>
      <c r="G351" s="130" t="s">
        <v>550</v>
      </c>
      <c r="H351" s="131">
        <v>372</v>
      </c>
      <c r="I351" s="132"/>
      <c r="J351" s="133">
        <f>ROUND(I351*H351,2)</f>
        <v>0</v>
      </c>
      <c r="K351" s="129" t="s">
        <v>144</v>
      </c>
      <c r="L351" s="31"/>
      <c r="M351" s="134" t="s">
        <v>1</v>
      </c>
      <c r="N351" s="135" t="s">
        <v>42</v>
      </c>
      <c r="P351" s="136">
        <f>O351*H351</f>
        <v>0</v>
      </c>
      <c r="Q351" s="136">
        <v>5E-05</v>
      </c>
      <c r="R351" s="136">
        <f>Q351*H351</f>
        <v>0.018600000000000002</v>
      </c>
      <c r="S351" s="136">
        <v>0</v>
      </c>
      <c r="T351" s="137">
        <f>S351*H351</f>
        <v>0</v>
      </c>
      <c r="AR351" s="138" t="s">
        <v>209</v>
      </c>
      <c r="AT351" s="138" t="s">
        <v>132</v>
      </c>
      <c r="AU351" s="138" t="s">
        <v>84</v>
      </c>
      <c r="AY351" s="16" t="s">
        <v>130</v>
      </c>
      <c r="BE351" s="139">
        <f>IF(N351="základní",J351,0)</f>
        <v>0</v>
      </c>
      <c r="BF351" s="139">
        <f>IF(N351="snížená",J351,0)</f>
        <v>0</v>
      </c>
      <c r="BG351" s="139">
        <f>IF(N351="zákl. přenesená",J351,0)</f>
        <v>0</v>
      </c>
      <c r="BH351" s="139">
        <f>IF(N351="sníž. přenesená",J351,0)</f>
        <v>0</v>
      </c>
      <c r="BI351" s="139">
        <f>IF(N351="nulová",J351,0)</f>
        <v>0</v>
      </c>
      <c r="BJ351" s="16" t="s">
        <v>82</v>
      </c>
      <c r="BK351" s="139">
        <f>ROUND(I351*H351,2)</f>
        <v>0</v>
      </c>
      <c r="BL351" s="16" t="s">
        <v>209</v>
      </c>
      <c r="BM351" s="138" t="s">
        <v>573</v>
      </c>
    </row>
    <row r="352" spans="2:51" s="13" customFormat="1" ht="10.2">
      <c r="B352" s="147"/>
      <c r="D352" s="141" t="s">
        <v>138</v>
      </c>
      <c r="E352" s="148" t="s">
        <v>1</v>
      </c>
      <c r="F352" s="149" t="s">
        <v>574</v>
      </c>
      <c r="H352" s="150">
        <v>372</v>
      </c>
      <c r="I352" s="151"/>
      <c r="L352" s="147"/>
      <c r="M352" s="152"/>
      <c r="T352" s="153"/>
      <c r="AT352" s="148" t="s">
        <v>138</v>
      </c>
      <c r="AU352" s="148" t="s">
        <v>84</v>
      </c>
      <c r="AV352" s="13" t="s">
        <v>84</v>
      </c>
      <c r="AW352" s="13" t="s">
        <v>31</v>
      </c>
      <c r="AX352" s="13" t="s">
        <v>77</v>
      </c>
      <c r="AY352" s="148" t="s">
        <v>130</v>
      </c>
    </row>
    <row r="353" spans="2:51" s="14" customFormat="1" ht="10.2">
      <c r="B353" s="154"/>
      <c r="D353" s="141" t="s">
        <v>138</v>
      </c>
      <c r="E353" s="155" t="s">
        <v>1</v>
      </c>
      <c r="F353" s="156" t="s">
        <v>141</v>
      </c>
      <c r="H353" s="157">
        <v>372</v>
      </c>
      <c r="I353" s="158"/>
      <c r="L353" s="154"/>
      <c r="M353" s="159"/>
      <c r="T353" s="160"/>
      <c r="AT353" s="155" t="s">
        <v>138</v>
      </c>
      <c r="AU353" s="155" t="s">
        <v>84</v>
      </c>
      <c r="AV353" s="14" t="s">
        <v>136</v>
      </c>
      <c r="AW353" s="14" t="s">
        <v>31</v>
      </c>
      <c r="AX353" s="14" t="s">
        <v>82</v>
      </c>
      <c r="AY353" s="155" t="s">
        <v>130</v>
      </c>
    </row>
    <row r="354" spans="2:65" s="1" customFormat="1" ht="24.15" customHeight="1">
      <c r="B354" s="126"/>
      <c r="C354" s="161" t="s">
        <v>575</v>
      </c>
      <c r="D354" s="161" t="s">
        <v>242</v>
      </c>
      <c r="E354" s="162" t="s">
        <v>576</v>
      </c>
      <c r="F354" s="163" t="s">
        <v>577</v>
      </c>
      <c r="G354" s="164" t="s">
        <v>183</v>
      </c>
      <c r="H354" s="165">
        <v>0.409</v>
      </c>
      <c r="I354" s="166"/>
      <c r="J354" s="167">
        <f>ROUND(I354*H354,2)</f>
        <v>0</v>
      </c>
      <c r="K354" s="163" t="s">
        <v>1</v>
      </c>
      <c r="L354" s="168"/>
      <c r="M354" s="169" t="s">
        <v>1</v>
      </c>
      <c r="N354" s="170" t="s">
        <v>42</v>
      </c>
      <c r="P354" s="136">
        <f>O354*H354</f>
        <v>0</v>
      </c>
      <c r="Q354" s="136">
        <v>1</v>
      </c>
      <c r="R354" s="136">
        <f>Q354*H354</f>
        <v>0.409</v>
      </c>
      <c r="S354" s="136">
        <v>0</v>
      </c>
      <c r="T354" s="137">
        <f>S354*H354</f>
        <v>0</v>
      </c>
      <c r="AR354" s="138" t="s">
        <v>294</v>
      </c>
      <c r="AT354" s="138" t="s">
        <v>242</v>
      </c>
      <c r="AU354" s="138" t="s">
        <v>84</v>
      </c>
      <c r="AY354" s="16" t="s">
        <v>130</v>
      </c>
      <c r="BE354" s="139">
        <f>IF(N354="základní",J354,0)</f>
        <v>0</v>
      </c>
      <c r="BF354" s="139">
        <f>IF(N354="snížená",J354,0)</f>
        <v>0</v>
      </c>
      <c r="BG354" s="139">
        <f>IF(N354="zákl. přenesená",J354,0)</f>
        <v>0</v>
      </c>
      <c r="BH354" s="139">
        <f>IF(N354="sníž. přenesená",J354,0)</f>
        <v>0</v>
      </c>
      <c r="BI354" s="139">
        <f>IF(N354="nulová",J354,0)</f>
        <v>0</v>
      </c>
      <c r="BJ354" s="16" t="s">
        <v>82</v>
      </c>
      <c r="BK354" s="139">
        <f>ROUND(I354*H354,2)</f>
        <v>0</v>
      </c>
      <c r="BL354" s="16" t="s">
        <v>209</v>
      </c>
      <c r="BM354" s="138" t="s">
        <v>578</v>
      </c>
    </row>
    <row r="355" spans="2:47" s="1" customFormat="1" ht="19.2">
      <c r="B355" s="31"/>
      <c r="D355" s="141" t="s">
        <v>254</v>
      </c>
      <c r="F355" s="171" t="s">
        <v>579</v>
      </c>
      <c r="I355" s="172"/>
      <c r="L355" s="31"/>
      <c r="M355" s="173"/>
      <c r="T355" s="55"/>
      <c r="AT355" s="16" t="s">
        <v>254</v>
      </c>
      <c r="AU355" s="16" t="s">
        <v>84</v>
      </c>
    </row>
    <row r="356" spans="2:51" s="13" customFormat="1" ht="10.2">
      <c r="B356" s="147"/>
      <c r="D356" s="141" t="s">
        <v>138</v>
      </c>
      <c r="F356" s="149" t="s">
        <v>580</v>
      </c>
      <c r="H356" s="150">
        <v>0.409</v>
      </c>
      <c r="I356" s="151"/>
      <c r="L356" s="147"/>
      <c r="M356" s="152"/>
      <c r="T356" s="153"/>
      <c r="AT356" s="148" t="s">
        <v>138</v>
      </c>
      <c r="AU356" s="148" t="s">
        <v>84</v>
      </c>
      <c r="AV356" s="13" t="s">
        <v>84</v>
      </c>
      <c r="AW356" s="13" t="s">
        <v>3</v>
      </c>
      <c r="AX356" s="13" t="s">
        <v>82</v>
      </c>
      <c r="AY356" s="148" t="s">
        <v>130</v>
      </c>
    </row>
    <row r="357" spans="2:65" s="1" customFormat="1" ht="24.15" customHeight="1">
      <c r="B357" s="126"/>
      <c r="C357" s="127" t="s">
        <v>581</v>
      </c>
      <c r="D357" s="127" t="s">
        <v>132</v>
      </c>
      <c r="E357" s="128" t="s">
        <v>582</v>
      </c>
      <c r="F357" s="129" t="s">
        <v>583</v>
      </c>
      <c r="G357" s="130" t="s">
        <v>550</v>
      </c>
      <c r="H357" s="131">
        <v>652</v>
      </c>
      <c r="I357" s="132"/>
      <c r="J357" s="133">
        <f>ROUND(I357*H357,2)</f>
        <v>0</v>
      </c>
      <c r="K357" s="129" t="s">
        <v>1</v>
      </c>
      <c r="L357" s="31"/>
      <c r="M357" s="134" t="s">
        <v>1</v>
      </c>
      <c r="N357" s="135" t="s">
        <v>42</v>
      </c>
      <c r="P357" s="136">
        <f>O357*H357</f>
        <v>0</v>
      </c>
      <c r="Q357" s="136">
        <v>5E-05</v>
      </c>
      <c r="R357" s="136">
        <f>Q357*H357</f>
        <v>0.032600000000000004</v>
      </c>
      <c r="S357" s="136">
        <v>0</v>
      </c>
      <c r="T357" s="137">
        <f>S357*H357</f>
        <v>0</v>
      </c>
      <c r="AR357" s="138" t="s">
        <v>209</v>
      </c>
      <c r="AT357" s="138" t="s">
        <v>132</v>
      </c>
      <c r="AU357" s="138" t="s">
        <v>84</v>
      </c>
      <c r="AY357" s="16" t="s">
        <v>130</v>
      </c>
      <c r="BE357" s="139">
        <f>IF(N357="základní",J357,0)</f>
        <v>0</v>
      </c>
      <c r="BF357" s="139">
        <f>IF(N357="snížená",J357,0)</f>
        <v>0</v>
      </c>
      <c r="BG357" s="139">
        <f>IF(N357="zákl. přenesená",J357,0)</f>
        <v>0</v>
      </c>
      <c r="BH357" s="139">
        <f>IF(N357="sníž. přenesená",J357,0)</f>
        <v>0</v>
      </c>
      <c r="BI357" s="139">
        <f>IF(N357="nulová",J357,0)</f>
        <v>0</v>
      </c>
      <c r="BJ357" s="16" t="s">
        <v>82</v>
      </c>
      <c r="BK357" s="139">
        <f>ROUND(I357*H357,2)</f>
        <v>0</v>
      </c>
      <c r="BL357" s="16" t="s">
        <v>209</v>
      </c>
      <c r="BM357" s="138" t="s">
        <v>584</v>
      </c>
    </row>
    <row r="358" spans="2:51" s="13" customFormat="1" ht="10.2">
      <c r="B358" s="147"/>
      <c r="D358" s="141" t="s">
        <v>138</v>
      </c>
      <c r="E358" s="148" t="s">
        <v>1</v>
      </c>
      <c r="F358" s="149" t="s">
        <v>585</v>
      </c>
      <c r="H358" s="150">
        <v>652</v>
      </c>
      <c r="I358" s="151"/>
      <c r="L358" s="147"/>
      <c r="M358" s="152"/>
      <c r="T358" s="153"/>
      <c r="AT358" s="148" t="s">
        <v>138</v>
      </c>
      <c r="AU358" s="148" t="s">
        <v>84</v>
      </c>
      <c r="AV358" s="13" t="s">
        <v>84</v>
      </c>
      <c r="AW358" s="13" t="s">
        <v>31</v>
      </c>
      <c r="AX358" s="13" t="s">
        <v>77</v>
      </c>
      <c r="AY358" s="148" t="s">
        <v>130</v>
      </c>
    </row>
    <row r="359" spans="2:51" s="14" customFormat="1" ht="10.2">
      <c r="B359" s="154"/>
      <c r="D359" s="141" t="s">
        <v>138</v>
      </c>
      <c r="E359" s="155" t="s">
        <v>1</v>
      </c>
      <c r="F359" s="156" t="s">
        <v>141</v>
      </c>
      <c r="H359" s="157">
        <v>652</v>
      </c>
      <c r="I359" s="158"/>
      <c r="L359" s="154"/>
      <c r="M359" s="159"/>
      <c r="T359" s="160"/>
      <c r="AT359" s="155" t="s">
        <v>138</v>
      </c>
      <c r="AU359" s="155" t="s">
        <v>84</v>
      </c>
      <c r="AV359" s="14" t="s">
        <v>136</v>
      </c>
      <c r="AW359" s="14" t="s">
        <v>31</v>
      </c>
      <c r="AX359" s="14" t="s">
        <v>82</v>
      </c>
      <c r="AY359" s="155" t="s">
        <v>130</v>
      </c>
    </row>
    <row r="360" spans="2:65" s="1" customFormat="1" ht="24.15" customHeight="1">
      <c r="B360" s="126"/>
      <c r="C360" s="161" t="s">
        <v>586</v>
      </c>
      <c r="D360" s="161" t="s">
        <v>242</v>
      </c>
      <c r="E360" s="162" t="s">
        <v>587</v>
      </c>
      <c r="F360" s="163" t="s">
        <v>588</v>
      </c>
      <c r="G360" s="164" t="s">
        <v>183</v>
      </c>
      <c r="H360" s="165">
        <v>0.717</v>
      </c>
      <c r="I360" s="166"/>
      <c r="J360" s="167">
        <f>ROUND(I360*H360,2)</f>
        <v>0</v>
      </c>
      <c r="K360" s="163" t="s">
        <v>144</v>
      </c>
      <c r="L360" s="168"/>
      <c r="M360" s="169" t="s">
        <v>1</v>
      </c>
      <c r="N360" s="170" t="s">
        <v>42</v>
      </c>
      <c r="P360" s="136">
        <f>O360*H360</f>
        <v>0</v>
      </c>
      <c r="Q360" s="136">
        <v>1</v>
      </c>
      <c r="R360" s="136">
        <f>Q360*H360</f>
        <v>0.717</v>
      </c>
      <c r="S360" s="136">
        <v>0</v>
      </c>
      <c r="T360" s="137">
        <f>S360*H360</f>
        <v>0</v>
      </c>
      <c r="AR360" s="138" t="s">
        <v>294</v>
      </c>
      <c r="AT360" s="138" t="s">
        <v>242</v>
      </c>
      <c r="AU360" s="138" t="s">
        <v>84</v>
      </c>
      <c r="AY360" s="16" t="s">
        <v>130</v>
      </c>
      <c r="BE360" s="139">
        <f>IF(N360="základní",J360,0)</f>
        <v>0</v>
      </c>
      <c r="BF360" s="139">
        <f>IF(N360="snížená",J360,0)</f>
        <v>0</v>
      </c>
      <c r="BG360" s="139">
        <f>IF(N360="zákl. přenesená",J360,0)</f>
        <v>0</v>
      </c>
      <c r="BH360" s="139">
        <f>IF(N360="sníž. přenesená",J360,0)</f>
        <v>0</v>
      </c>
      <c r="BI360" s="139">
        <f>IF(N360="nulová",J360,0)</f>
        <v>0</v>
      </c>
      <c r="BJ360" s="16" t="s">
        <v>82</v>
      </c>
      <c r="BK360" s="139">
        <f>ROUND(I360*H360,2)</f>
        <v>0</v>
      </c>
      <c r="BL360" s="16" t="s">
        <v>209</v>
      </c>
      <c r="BM360" s="138" t="s">
        <v>589</v>
      </c>
    </row>
    <row r="361" spans="2:47" s="1" customFormat="1" ht="19.2">
      <c r="B361" s="31"/>
      <c r="D361" s="141" t="s">
        <v>254</v>
      </c>
      <c r="F361" s="171" t="s">
        <v>590</v>
      </c>
      <c r="I361" s="172"/>
      <c r="L361" s="31"/>
      <c r="M361" s="173"/>
      <c r="T361" s="55"/>
      <c r="AT361" s="16" t="s">
        <v>254</v>
      </c>
      <c r="AU361" s="16" t="s">
        <v>84</v>
      </c>
    </row>
    <row r="362" spans="2:51" s="13" customFormat="1" ht="10.2">
      <c r="B362" s="147"/>
      <c r="D362" s="141" t="s">
        <v>138</v>
      </c>
      <c r="F362" s="149" t="s">
        <v>591</v>
      </c>
      <c r="H362" s="150">
        <v>0.717</v>
      </c>
      <c r="I362" s="151"/>
      <c r="L362" s="147"/>
      <c r="M362" s="152"/>
      <c r="T362" s="153"/>
      <c r="AT362" s="148" t="s">
        <v>138</v>
      </c>
      <c r="AU362" s="148" t="s">
        <v>84</v>
      </c>
      <c r="AV362" s="13" t="s">
        <v>84</v>
      </c>
      <c r="AW362" s="13" t="s">
        <v>3</v>
      </c>
      <c r="AX362" s="13" t="s">
        <v>82</v>
      </c>
      <c r="AY362" s="148" t="s">
        <v>130</v>
      </c>
    </row>
    <row r="363" spans="2:65" s="1" customFormat="1" ht="16.5" customHeight="1">
      <c r="B363" s="126"/>
      <c r="C363" s="127" t="s">
        <v>592</v>
      </c>
      <c r="D363" s="127" t="s">
        <v>132</v>
      </c>
      <c r="E363" s="128" t="s">
        <v>593</v>
      </c>
      <c r="F363" s="129" t="s">
        <v>594</v>
      </c>
      <c r="G363" s="130" t="s">
        <v>236</v>
      </c>
      <c r="H363" s="131">
        <v>1</v>
      </c>
      <c r="I363" s="132"/>
      <c r="J363" s="133">
        <f>ROUND(I363*H363,2)</f>
        <v>0</v>
      </c>
      <c r="K363" s="129" t="s">
        <v>1</v>
      </c>
      <c r="L363" s="31"/>
      <c r="M363" s="134" t="s">
        <v>1</v>
      </c>
      <c r="N363" s="135" t="s">
        <v>42</v>
      </c>
      <c r="P363" s="136">
        <f>O363*H363</f>
        <v>0</v>
      </c>
      <c r="Q363" s="136">
        <v>1</v>
      </c>
      <c r="R363" s="136">
        <f>Q363*H363</f>
        <v>1</v>
      </c>
      <c r="S363" s="136">
        <v>0</v>
      </c>
      <c r="T363" s="137">
        <f>S363*H363</f>
        <v>0</v>
      </c>
      <c r="AR363" s="138" t="s">
        <v>209</v>
      </c>
      <c r="AT363" s="138" t="s">
        <v>132</v>
      </c>
      <c r="AU363" s="138" t="s">
        <v>84</v>
      </c>
      <c r="AY363" s="16" t="s">
        <v>130</v>
      </c>
      <c r="BE363" s="139">
        <f>IF(N363="základní",J363,0)</f>
        <v>0</v>
      </c>
      <c r="BF363" s="139">
        <f>IF(N363="snížená",J363,0)</f>
        <v>0</v>
      </c>
      <c r="BG363" s="139">
        <f>IF(N363="zákl. přenesená",J363,0)</f>
        <v>0</v>
      </c>
      <c r="BH363" s="139">
        <f>IF(N363="sníž. přenesená",J363,0)</f>
        <v>0</v>
      </c>
      <c r="BI363" s="139">
        <f>IF(N363="nulová",J363,0)</f>
        <v>0</v>
      </c>
      <c r="BJ363" s="16" t="s">
        <v>82</v>
      </c>
      <c r="BK363" s="139">
        <f>ROUND(I363*H363,2)</f>
        <v>0</v>
      </c>
      <c r="BL363" s="16" t="s">
        <v>209</v>
      </c>
      <c r="BM363" s="138" t="s">
        <v>595</v>
      </c>
    </row>
    <row r="364" spans="2:47" s="1" customFormat="1" ht="48">
      <c r="B364" s="31"/>
      <c r="D364" s="141" t="s">
        <v>254</v>
      </c>
      <c r="F364" s="171" t="s">
        <v>596</v>
      </c>
      <c r="I364" s="172"/>
      <c r="L364" s="31"/>
      <c r="M364" s="173"/>
      <c r="T364" s="55"/>
      <c r="AT364" s="16" t="s">
        <v>254</v>
      </c>
      <c r="AU364" s="16" t="s">
        <v>84</v>
      </c>
    </row>
    <row r="365" spans="2:65" s="1" customFormat="1" ht="24.15" customHeight="1">
      <c r="B365" s="126"/>
      <c r="C365" s="127" t="s">
        <v>597</v>
      </c>
      <c r="D365" s="127" t="s">
        <v>132</v>
      </c>
      <c r="E365" s="128" t="s">
        <v>598</v>
      </c>
      <c r="F365" s="129" t="s">
        <v>599</v>
      </c>
      <c r="G365" s="130" t="s">
        <v>183</v>
      </c>
      <c r="H365" s="131">
        <v>2.748</v>
      </c>
      <c r="I365" s="132"/>
      <c r="J365" s="133">
        <f>ROUND(I365*H365,2)</f>
        <v>0</v>
      </c>
      <c r="K365" s="129" t="s">
        <v>144</v>
      </c>
      <c r="L365" s="31"/>
      <c r="M365" s="134" t="s">
        <v>1</v>
      </c>
      <c r="N365" s="135" t="s">
        <v>42</v>
      </c>
      <c r="P365" s="136">
        <f>O365*H365</f>
        <v>0</v>
      </c>
      <c r="Q365" s="136">
        <v>0</v>
      </c>
      <c r="R365" s="136">
        <f>Q365*H365</f>
        <v>0</v>
      </c>
      <c r="S365" s="136">
        <v>0</v>
      </c>
      <c r="T365" s="137">
        <f>S365*H365</f>
        <v>0</v>
      </c>
      <c r="AR365" s="138" t="s">
        <v>209</v>
      </c>
      <c r="AT365" s="138" t="s">
        <v>132</v>
      </c>
      <c r="AU365" s="138" t="s">
        <v>84</v>
      </c>
      <c r="AY365" s="16" t="s">
        <v>130</v>
      </c>
      <c r="BE365" s="139">
        <f>IF(N365="základní",J365,0)</f>
        <v>0</v>
      </c>
      <c r="BF365" s="139">
        <f>IF(N365="snížená",J365,0)</f>
        <v>0</v>
      </c>
      <c r="BG365" s="139">
        <f>IF(N365="zákl. přenesená",J365,0)</f>
        <v>0</v>
      </c>
      <c r="BH365" s="139">
        <f>IF(N365="sníž. přenesená",J365,0)</f>
        <v>0</v>
      </c>
      <c r="BI365" s="139">
        <f>IF(N365="nulová",J365,0)</f>
        <v>0</v>
      </c>
      <c r="BJ365" s="16" t="s">
        <v>82</v>
      </c>
      <c r="BK365" s="139">
        <f>ROUND(I365*H365,2)</f>
        <v>0</v>
      </c>
      <c r="BL365" s="16" t="s">
        <v>209</v>
      </c>
      <c r="BM365" s="138" t="s">
        <v>600</v>
      </c>
    </row>
    <row r="366" spans="2:63" s="11" customFormat="1" ht="22.8" customHeight="1">
      <c r="B366" s="114"/>
      <c r="D366" s="115" t="s">
        <v>76</v>
      </c>
      <c r="E366" s="124" t="s">
        <v>601</v>
      </c>
      <c r="F366" s="124" t="s">
        <v>602</v>
      </c>
      <c r="I366" s="117"/>
      <c r="J366" s="125">
        <f>BK366</f>
        <v>0</v>
      </c>
      <c r="L366" s="114"/>
      <c r="M366" s="119"/>
      <c r="P366" s="120">
        <f>SUM(P367:P398)</f>
        <v>0</v>
      </c>
      <c r="R366" s="120">
        <f>SUM(R367:R398)</f>
        <v>0.064942</v>
      </c>
      <c r="T366" s="121">
        <f>SUM(T367:T398)</f>
        <v>0</v>
      </c>
      <c r="AR366" s="115" t="s">
        <v>84</v>
      </c>
      <c r="AT366" s="122" t="s">
        <v>76</v>
      </c>
      <c r="AU366" s="122" t="s">
        <v>82</v>
      </c>
      <c r="AY366" s="115" t="s">
        <v>130</v>
      </c>
      <c r="BK366" s="123">
        <f>SUM(BK367:BK398)</f>
        <v>0</v>
      </c>
    </row>
    <row r="367" spans="2:65" s="1" customFormat="1" ht="16.5" customHeight="1">
      <c r="B367" s="126"/>
      <c r="C367" s="127" t="s">
        <v>603</v>
      </c>
      <c r="D367" s="127" t="s">
        <v>132</v>
      </c>
      <c r="E367" s="128" t="s">
        <v>604</v>
      </c>
      <c r="F367" s="129" t="s">
        <v>605</v>
      </c>
      <c r="G367" s="130" t="s">
        <v>135</v>
      </c>
      <c r="H367" s="131">
        <v>170.9</v>
      </c>
      <c r="I367" s="132"/>
      <c r="J367" s="133">
        <f>ROUND(I367*H367,2)</f>
        <v>0</v>
      </c>
      <c r="K367" s="129" t="s">
        <v>144</v>
      </c>
      <c r="L367" s="31"/>
      <c r="M367" s="134" t="s">
        <v>1</v>
      </c>
      <c r="N367" s="135" t="s">
        <v>42</v>
      </c>
      <c r="P367" s="136">
        <f>O367*H367</f>
        <v>0</v>
      </c>
      <c r="Q367" s="136">
        <v>0</v>
      </c>
      <c r="R367" s="136">
        <f>Q367*H367</f>
        <v>0</v>
      </c>
      <c r="S367" s="136">
        <v>0</v>
      </c>
      <c r="T367" s="137">
        <f>S367*H367</f>
        <v>0</v>
      </c>
      <c r="AR367" s="138" t="s">
        <v>209</v>
      </c>
      <c r="AT367" s="138" t="s">
        <v>132</v>
      </c>
      <c r="AU367" s="138" t="s">
        <v>84</v>
      </c>
      <c r="AY367" s="16" t="s">
        <v>130</v>
      </c>
      <c r="BE367" s="139">
        <f>IF(N367="základní",J367,0)</f>
        <v>0</v>
      </c>
      <c r="BF367" s="139">
        <f>IF(N367="snížená",J367,0)</f>
        <v>0</v>
      </c>
      <c r="BG367" s="139">
        <f>IF(N367="zákl. přenesená",J367,0)</f>
        <v>0</v>
      </c>
      <c r="BH367" s="139">
        <f>IF(N367="sníž. přenesená",J367,0)</f>
        <v>0</v>
      </c>
      <c r="BI367" s="139">
        <f>IF(N367="nulová",J367,0)</f>
        <v>0</v>
      </c>
      <c r="BJ367" s="16" t="s">
        <v>82</v>
      </c>
      <c r="BK367" s="139">
        <f>ROUND(I367*H367,2)</f>
        <v>0</v>
      </c>
      <c r="BL367" s="16" t="s">
        <v>209</v>
      </c>
      <c r="BM367" s="138" t="s">
        <v>606</v>
      </c>
    </row>
    <row r="368" spans="2:51" s="13" customFormat="1" ht="10.2">
      <c r="B368" s="147"/>
      <c r="D368" s="141" t="s">
        <v>138</v>
      </c>
      <c r="E368" s="148" t="s">
        <v>1</v>
      </c>
      <c r="F368" s="149" t="s">
        <v>607</v>
      </c>
      <c r="H368" s="150">
        <v>12.49</v>
      </c>
      <c r="I368" s="151"/>
      <c r="L368" s="147"/>
      <c r="M368" s="152"/>
      <c r="T368" s="153"/>
      <c r="AT368" s="148" t="s">
        <v>138</v>
      </c>
      <c r="AU368" s="148" t="s">
        <v>84</v>
      </c>
      <c r="AV368" s="13" t="s">
        <v>84</v>
      </c>
      <c r="AW368" s="13" t="s">
        <v>31</v>
      </c>
      <c r="AX368" s="13" t="s">
        <v>77</v>
      </c>
      <c r="AY368" s="148" t="s">
        <v>130</v>
      </c>
    </row>
    <row r="369" spans="2:51" s="13" customFormat="1" ht="10.2">
      <c r="B369" s="147"/>
      <c r="D369" s="141" t="s">
        <v>138</v>
      </c>
      <c r="E369" s="148" t="s">
        <v>1</v>
      </c>
      <c r="F369" s="149" t="s">
        <v>608</v>
      </c>
      <c r="H369" s="150">
        <v>18.325</v>
      </c>
      <c r="I369" s="151"/>
      <c r="L369" s="147"/>
      <c r="M369" s="152"/>
      <c r="T369" s="153"/>
      <c r="AT369" s="148" t="s">
        <v>138</v>
      </c>
      <c r="AU369" s="148" t="s">
        <v>84</v>
      </c>
      <c r="AV369" s="13" t="s">
        <v>84</v>
      </c>
      <c r="AW369" s="13" t="s">
        <v>31</v>
      </c>
      <c r="AX369" s="13" t="s">
        <v>77</v>
      </c>
      <c r="AY369" s="148" t="s">
        <v>130</v>
      </c>
    </row>
    <row r="370" spans="2:51" s="13" customFormat="1" ht="10.2">
      <c r="B370" s="147"/>
      <c r="D370" s="141" t="s">
        <v>138</v>
      </c>
      <c r="E370" s="148" t="s">
        <v>1</v>
      </c>
      <c r="F370" s="149" t="s">
        <v>609</v>
      </c>
      <c r="H370" s="150">
        <v>5.781</v>
      </c>
      <c r="I370" s="151"/>
      <c r="L370" s="147"/>
      <c r="M370" s="152"/>
      <c r="T370" s="153"/>
      <c r="AT370" s="148" t="s">
        <v>138</v>
      </c>
      <c r="AU370" s="148" t="s">
        <v>84</v>
      </c>
      <c r="AV370" s="13" t="s">
        <v>84</v>
      </c>
      <c r="AW370" s="13" t="s">
        <v>31</v>
      </c>
      <c r="AX370" s="13" t="s">
        <v>77</v>
      </c>
      <c r="AY370" s="148" t="s">
        <v>130</v>
      </c>
    </row>
    <row r="371" spans="2:51" s="13" customFormat="1" ht="10.2">
      <c r="B371" s="147"/>
      <c r="D371" s="141" t="s">
        <v>138</v>
      </c>
      <c r="E371" s="148" t="s">
        <v>1</v>
      </c>
      <c r="F371" s="149" t="s">
        <v>610</v>
      </c>
      <c r="H371" s="150">
        <v>2.668</v>
      </c>
      <c r="I371" s="151"/>
      <c r="L371" s="147"/>
      <c r="M371" s="152"/>
      <c r="T371" s="153"/>
      <c r="AT371" s="148" t="s">
        <v>138</v>
      </c>
      <c r="AU371" s="148" t="s">
        <v>84</v>
      </c>
      <c r="AV371" s="13" t="s">
        <v>84</v>
      </c>
      <c r="AW371" s="13" t="s">
        <v>31</v>
      </c>
      <c r="AX371" s="13" t="s">
        <v>77</v>
      </c>
      <c r="AY371" s="148" t="s">
        <v>130</v>
      </c>
    </row>
    <row r="372" spans="2:51" s="13" customFormat="1" ht="10.2">
      <c r="B372" s="147"/>
      <c r="D372" s="141" t="s">
        <v>138</v>
      </c>
      <c r="E372" s="148" t="s">
        <v>1</v>
      </c>
      <c r="F372" s="149" t="s">
        <v>611</v>
      </c>
      <c r="H372" s="150">
        <v>111.636</v>
      </c>
      <c r="I372" s="151"/>
      <c r="L372" s="147"/>
      <c r="M372" s="152"/>
      <c r="T372" s="153"/>
      <c r="AT372" s="148" t="s">
        <v>138</v>
      </c>
      <c r="AU372" s="148" t="s">
        <v>84</v>
      </c>
      <c r="AV372" s="13" t="s">
        <v>84</v>
      </c>
      <c r="AW372" s="13" t="s">
        <v>31</v>
      </c>
      <c r="AX372" s="13" t="s">
        <v>77</v>
      </c>
      <c r="AY372" s="148" t="s">
        <v>130</v>
      </c>
    </row>
    <row r="373" spans="2:51" s="13" customFormat="1" ht="10.2">
      <c r="B373" s="147"/>
      <c r="D373" s="141" t="s">
        <v>138</v>
      </c>
      <c r="E373" s="148" t="s">
        <v>1</v>
      </c>
      <c r="F373" s="149" t="s">
        <v>233</v>
      </c>
      <c r="H373" s="150">
        <v>20</v>
      </c>
      <c r="I373" s="151"/>
      <c r="L373" s="147"/>
      <c r="M373" s="152"/>
      <c r="T373" s="153"/>
      <c r="AT373" s="148" t="s">
        <v>138</v>
      </c>
      <c r="AU373" s="148" t="s">
        <v>84</v>
      </c>
      <c r="AV373" s="13" t="s">
        <v>84</v>
      </c>
      <c r="AW373" s="13" t="s">
        <v>31</v>
      </c>
      <c r="AX373" s="13" t="s">
        <v>77</v>
      </c>
      <c r="AY373" s="148" t="s">
        <v>130</v>
      </c>
    </row>
    <row r="374" spans="2:51" s="14" customFormat="1" ht="10.2">
      <c r="B374" s="154"/>
      <c r="D374" s="141" t="s">
        <v>138</v>
      </c>
      <c r="E374" s="155" t="s">
        <v>1</v>
      </c>
      <c r="F374" s="156" t="s">
        <v>141</v>
      </c>
      <c r="H374" s="157">
        <v>170.89999999999998</v>
      </c>
      <c r="I374" s="158"/>
      <c r="L374" s="154"/>
      <c r="M374" s="159"/>
      <c r="T374" s="160"/>
      <c r="AT374" s="155" t="s">
        <v>138</v>
      </c>
      <c r="AU374" s="155" t="s">
        <v>84</v>
      </c>
      <c r="AV374" s="14" t="s">
        <v>136</v>
      </c>
      <c r="AW374" s="14" t="s">
        <v>31</v>
      </c>
      <c r="AX374" s="14" t="s">
        <v>82</v>
      </c>
      <c r="AY374" s="155" t="s">
        <v>130</v>
      </c>
    </row>
    <row r="375" spans="2:65" s="1" customFormat="1" ht="24.15" customHeight="1">
      <c r="B375" s="126"/>
      <c r="C375" s="127" t="s">
        <v>612</v>
      </c>
      <c r="D375" s="127" t="s">
        <v>132</v>
      </c>
      <c r="E375" s="128" t="s">
        <v>613</v>
      </c>
      <c r="F375" s="129" t="s">
        <v>614</v>
      </c>
      <c r="G375" s="130" t="s">
        <v>135</v>
      </c>
      <c r="H375" s="131">
        <v>170.9</v>
      </c>
      <c r="I375" s="132"/>
      <c r="J375" s="133">
        <f>ROUND(I375*H375,2)</f>
        <v>0</v>
      </c>
      <c r="K375" s="129" t="s">
        <v>144</v>
      </c>
      <c r="L375" s="31"/>
      <c r="M375" s="134" t="s">
        <v>1</v>
      </c>
      <c r="N375" s="135" t="s">
        <v>42</v>
      </c>
      <c r="P375" s="136">
        <f>O375*H375</f>
        <v>0</v>
      </c>
      <c r="Q375" s="136">
        <v>0.00014</v>
      </c>
      <c r="R375" s="136">
        <f>Q375*H375</f>
        <v>0.023926</v>
      </c>
      <c r="S375" s="136">
        <v>0</v>
      </c>
      <c r="T375" s="137">
        <f>S375*H375</f>
        <v>0</v>
      </c>
      <c r="AR375" s="138" t="s">
        <v>209</v>
      </c>
      <c r="AT375" s="138" t="s">
        <v>132</v>
      </c>
      <c r="AU375" s="138" t="s">
        <v>84</v>
      </c>
      <c r="AY375" s="16" t="s">
        <v>130</v>
      </c>
      <c r="BE375" s="139">
        <f>IF(N375="základní",J375,0)</f>
        <v>0</v>
      </c>
      <c r="BF375" s="139">
        <f>IF(N375="snížená",J375,0)</f>
        <v>0</v>
      </c>
      <c r="BG375" s="139">
        <f>IF(N375="zákl. přenesená",J375,0)</f>
        <v>0</v>
      </c>
      <c r="BH375" s="139">
        <f>IF(N375="sníž. přenesená",J375,0)</f>
        <v>0</v>
      </c>
      <c r="BI375" s="139">
        <f>IF(N375="nulová",J375,0)</f>
        <v>0</v>
      </c>
      <c r="BJ375" s="16" t="s">
        <v>82</v>
      </c>
      <c r="BK375" s="139">
        <f>ROUND(I375*H375,2)</f>
        <v>0</v>
      </c>
      <c r="BL375" s="16" t="s">
        <v>209</v>
      </c>
      <c r="BM375" s="138" t="s">
        <v>615</v>
      </c>
    </row>
    <row r="376" spans="2:51" s="13" customFormat="1" ht="10.2">
      <c r="B376" s="147"/>
      <c r="D376" s="141" t="s">
        <v>138</v>
      </c>
      <c r="E376" s="148" t="s">
        <v>1</v>
      </c>
      <c r="F376" s="149" t="s">
        <v>607</v>
      </c>
      <c r="H376" s="150">
        <v>12.49</v>
      </c>
      <c r="I376" s="151"/>
      <c r="L376" s="147"/>
      <c r="M376" s="152"/>
      <c r="T376" s="153"/>
      <c r="AT376" s="148" t="s">
        <v>138</v>
      </c>
      <c r="AU376" s="148" t="s">
        <v>84</v>
      </c>
      <c r="AV376" s="13" t="s">
        <v>84</v>
      </c>
      <c r="AW376" s="13" t="s">
        <v>31</v>
      </c>
      <c r="AX376" s="13" t="s">
        <v>77</v>
      </c>
      <c r="AY376" s="148" t="s">
        <v>130</v>
      </c>
    </row>
    <row r="377" spans="2:51" s="13" customFormat="1" ht="10.2">
      <c r="B377" s="147"/>
      <c r="D377" s="141" t="s">
        <v>138</v>
      </c>
      <c r="E377" s="148" t="s">
        <v>1</v>
      </c>
      <c r="F377" s="149" t="s">
        <v>608</v>
      </c>
      <c r="H377" s="150">
        <v>18.325</v>
      </c>
      <c r="I377" s="151"/>
      <c r="L377" s="147"/>
      <c r="M377" s="152"/>
      <c r="T377" s="153"/>
      <c r="AT377" s="148" t="s">
        <v>138</v>
      </c>
      <c r="AU377" s="148" t="s">
        <v>84</v>
      </c>
      <c r="AV377" s="13" t="s">
        <v>84</v>
      </c>
      <c r="AW377" s="13" t="s">
        <v>31</v>
      </c>
      <c r="AX377" s="13" t="s">
        <v>77</v>
      </c>
      <c r="AY377" s="148" t="s">
        <v>130</v>
      </c>
    </row>
    <row r="378" spans="2:51" s="13" customFormat="1" ht="10.2">
      <c r="B378" s="147"/>
      <c r="D378" s="141" t="s">
        <v>138</v>
      </c>
      <c r="E378" s="148" t="s">
        <v>1</v>
      </c>
      <c r="F378" s="149" t="s">
        <v>609</v>
      </c>
      <c r="H378" s="150">
        <v>5.781</v>
      </c>
      <c r="I378" s="151"/>
      <c r="L378" s="147"/>
      <c r="M378" s="152"/>
      <c r="T378" s="153"/>
      <c r="AT378" s="148" t="s">
        <v>138</v>
      </c>
      <c r="AU378" s="148" t="s">
        <v>84</v>
      </c>
      <c r="AV378" s="13" t="s">
        <v>84</v>
      </c>
      <c r="AW378" s="13" t="s">
        <v>31</v>
      </c>
      <c r="AX378" s="13" t="s">
        <v>77</v>
      </c>
      <c r="AY378" s="148" t="s">
        <v>130</v>
      </c>
    </row>
    <row r="379" spans="2:51" s="13" customFormat="1" ht="10.2">
      <c r="B379" s="147"/>
      <c r="D379" s="141" t="s">
        <v>138</v>
      </c>
      <c r="E379" s="148" t="s">
        <v>1</v>
      </c>
      <c r="F379" s="149" t="s">
        <v>610</v>
      </c>
      <c r="H379" s="150">
        <v>2.668</v>
      </c>
      <c r="I379" s="151"/>
      <c r="L379" s="147"/>
      <c r="M379" s="152"/>
      <c r="T379" s="153"/>
      <c r="AT379" s="148" t="s">
        <v>138</v>
      </c>
      <c r="AU379" s="148" t="s">
        <v>84</v>
      </c>
      <c r="AV379" s="13" t="s">
        <v>84</v>
      </c>
      <c r="AW379" s="13" t="s">
        <v>31</v>
      </c>
      <c r="AX379" s="13" t="s">
        <v>77</v>
      </c>
      <c r="AY379" s="148" t="s">
        <v>130</v>
      </c>
    </row>
    <row r="380" spans="2:51" s="13" customFormat="1" ht="10.2">
      <c r="B380" s="147"/>
      <c r="D380" s="141" t="s">
        <v>138</v>
      </c>
      <c r="E380" s="148" t="s">
        <v>1</v>
      </c>
      <c r="F380" s="149" t="s">
        <v>611</v>
      </c>
      <c r="H380" s="150">
        <v>111.636</v>
      </c>
      <c r="I380" s="151"/>
      <c r="L380" s="147"/>
      <c r="M380" s="152"/>
      <c r="T380" s="153"/>
      <c r="AT380" s="148" t="s">
        <v>138</v>
      </c>
      <c r="AU380" s="148" t="s">
        <v>84</v>
      </c>
      <c r="AV380" s="13" t="s">
        <v>84</v>
      </c>
      <c r="AW380" s="13" t="s">
        <v>31</v>
      </c>
      <c r="AX380" s="13" t="s">
        <v>77</v>
      </c>
      <c r="AY380" s="148" t="s">
        <v>130</v>
      </c>
    </row>
    <row r="381" spans="2:51" s="13" customFormat="1" ht="10.2">
      <c r="B381" s="147"/>
      <c r="D381" s="141" t="s">
        <v>138</v>
      </c>
      <c r="E381" s="148" t="s">
        <v>1</v>
      </c>
      <c r="F381" s="149" t="s">
        <v>233</v>
      </c>
      <c r="H381" s="150">
        <v>20</v>
      </c>
      <c r="I381" s="151"/>
      <c r="L381" s="147"/>
      <c r="M381" s="152"/>
      <c r="T381" s="153"/>
      <c r="AT381" s="148" t="s">
        <v>138</v>
      </c>
      <c r="AU381" s="148" t="s">
        <v>84</v>
      </c>
      <c r="AV381" s="13" t="s">
        <v>84</v>
      </c>
      <c r="AW381" s="13" t="s">
        <v>31</v>
      </c>
      <c r="AX381" s="13" t="s">
        <v>77</v>
      </c>
      <c r="AY381" s="148" t="s">
        <v>130</v>
      </c>
    </row>
    <row r="382" spans="2:51" s="14" customFormat="1" ht="10.2">
      <c r="B382" s="154"/>
      <c r="D382" s="141" t="s">
        <v>138</v>
      </c>
      <c r="E382" s="155" t="s">
        <v>1</v>
      </c>
      <c r="F382" s="156" t="s">
        <v>141</v>
      </c>
      <c r="H382" s="157">
        <v>170.89999999999998</v>
      </c>
      <c r="I382" s="158"/>
      <c r="L382" s="154"/>
      <c r="M382" s="159"/>
      <c r="T382" s="160"/>
      <c r="AT382" s="155" t="s">
        <v>138</v>
      </c>
      <c r="AU382" s="155" t="s">
        <v>84</v>
      </c>
      <c r="AV382" s="14" t="s">
        <v>136</v>
      </c>
      <c r="AW382" s="14" t="s">
        <v>31</v>
      </c>
      <c r="AX382" s="14" t="s">
        <v>82</v>
      </c>
      <c r="AY382" s="155" t="s">
        <v>130</v>
      </c>
    </row>
    <row r="383" spans="2:65" s="1" customFormat="1" ht="24.15" customHeight="1">
      <c r="B383" s="126"/>
      <c r="C383" s="127" t="s">
        <v>616</v>
      </c>
      <c r="D383" s="127" t="s">
        <v>132</v>
      </c>
      <c r="E383" s="128" t="s">
        <v>617</v>
      </c>
      <c r="F383" s="129" t="s">
        <v>618</v>
      </c>
      <c r="G383" s="130" t="s">
        <v>135</v>
      </c>
      <c r="H383" s="131">
        <v>170.9</v>
      </c>
      <c r="I383" s="132"/>
      <c r="J383" s="133">
        <f>ROUND(I383*H383,2)</f>
        <v>0</v>
      </c>
      <c r="K383" s="129" t="s">
        <v>144</v>
      </c>
      <c r="L383" s="31"/>
      <c r="M383" s="134" t="s">
        <v>1</v>
      </c>
      <c r="N383" s="135" t="s">
        <v>42</v>
      </c>
      <c r="P383" s="136">
        <f>O383*H383</f>
        <v>0</v>
      </c>
      <c r="Q383" s="136">
        <v>0.00012</v>
      </c>
      <c r="R383" s="136">
        <f>Q383*H383</f>
        <v>0.020508000000000002</v>
      </c>
      <c r="S383" s="136">
        <v>0</v>
      </c>
      <c r="T383" s="137">
        <f>S383*H383</f>
        <v>0</v>
      </c>
      <c r="AR383" s="138" t="s">
        <v>209</v>
      </c>
      <c r="AT383" s="138" t="s">
        <v>132</v>
      </c>
      <c r="AU383" s="138" t="s">
        <v>84</v>
      </c>
      <c r="AY383" s="16" t="s">
        <v>130</v>
      </c>
      <c r="BE383" s="139">
        <f>IF(N383="základní",J383,0)</f>
        <v>0</v>
      </c>
      <c r="BF383" s="139">
        <f>IF(N383="snížená",J383,0)</f>
        <v>0</v>
      </c>
      <c r="BG383" s="139">
        <f>IF(N383="zákl. přenesená",J383,0)</f>
        <v>0</v>
      </c>
      <c r="BH383" s="139">
        <f>IF(N383="sníž. přenesená",J383,0)</f>
        <v>0</v>
      </c>
      <c r="BI383" s="139">
        <f>IF(N383="nulová",J383,0)</f>
        <v>0</v>
      </c>
      <c r="BJ383" s="16" t="s">
        <v>82</v>
      </c>
      <c r="BK383" s="139">
        <f>ROUND(I383*H383,2)</f>
        <v>0</v>
      </c>
      <c r="BL383" s="16" t="s">
        <v>209</v>
      </c>
      <c r="BM383" s="138" t="s">
        <v>619</v>
      </c>
    </row>
    <row r="384" spans="2:51" s="13" customFormat="1" ht="10.2">
      <c r="B384" s="147"/>
      <c r="D384" s="141" t="s">
        <v>138</v>
      </c>
      <c r="E384" s="148" t="s">
        <v>1</v>
      </c>
      <c r="F384" s="149" t="s">
        <v>607</v>
      </c>
      <c r="H384" s="150">
        <v>12.49</v>
      </c>
      <c r="I384" s="151"/>
      <c r="L384" s="147"/>
      <c r="M384" s="152"/>
      <c r="T384" s="153"/>
      <c r="AT384" s="148" t="s">
        <v>138</v>
      </c>
      <c r="AU384" s="148" t="s">
        <v>84</v>
      </c>
      <c r="AV384" s="13" t="s">
        <v>84</v>
      </c>
      <c r="AW384" s="13" t="s">
        <v>31</v>
      </c>
      <c r="AX384" s="13" t="s">
        <v>77</v>
      </c>
      <c r="AY384" s="148" t="s">
        <v>130</v>
      </c>
    </row>
    <row r="385" spans="2:51" s="13" customFormat="1" ht="10.2">
      <c r="B385" s="147"/>
      <c r="D385" s="141" t="s">
        <v>138</v>
      </c>
      <c r="E385" s="148" t="s">
        <v>1</v>
      </c>
      <c r="F385" s="149" t="s">
        <v>608</v>
      </c>
      <c r="H385" s="150">
        <v>18.325</v>
      </c>
      <c r="I385" s="151"/>
      <c r="L385" s="147"/>
      <c r="M385" s="152"/>
      <c r="T385" s="153"/>
      <c r="AT385" s="148" t="s">
        <v>138</v>
      </c>
      <c r="AU385" s="148" t="s">
        <v>84</v>
      </c>
      <c r="AV385" s="13" t="s">
        <v>84</v>
      </c>
      <c r="AW385" s="13" t="s">
        <v>31</v>
      </c>
      <c r="AX385" s="13" t="s">
        <v>77</v>
      </c>
      <c r="AY385" s="148" t="s">
        <v>130</v>
      </c>
    </row>
    <row r="386" spans="2:51" s="13" customFormat="1" ht="10.2">
      <c r="B386" s="147"/>
      <c r="D386" s="141" t="s">
        <v>138</v>
      </c>
      <c r="E386" s="148" t="s">
        <v>1</v>
      </c>
      <c r="F386" s="149" t="s">
        <v>609</v>
      </c>
      <c r="H386" s="150">
        <v>5.781</v>
      </c>
      <c r="I386" s="151"/>
      <c r="L386" s="147"/>
      <c r="M386" s="152"/>
      <c r="T386" s="153"/>
      <c r="AT386" s="148" t="s">
        <v>138</v>
      </c>
      <c r="AU386" s="148" t="s">
        <v>84</v>
      </c>
      <c r="AV386" s="13" t="s">
        <v>84</v>
      </c>
      <c r="AW386" s="13" t="s">
        <v>31</v>
      </c>
      <c r="AX386" s="13" t="s">
        <v>77</v>
      </c>
      <c r="AY386" s="148" t="s">
        <v>130</v>
      </c>
    </row>
    <row r="387" spans="2:51" s="13" customFormat="1" ht="10.2">
      <c r="B387" s="147"/>
      <c r="D387" s="141" t="s">
        <v>138</v>
      </c>
      <c r="E387" s="148" t="s">
        <v>1</v>
      </c>
      <c r="F387" s="149" t="s">
        <v>610</v>
      </c>
      <c r="H387" s="150">
        <v>2.668</v>
      </c>
      <c r="I387" s="151"/>
      <c r="L387" s="147"/>
      <c r="M387" s="152"/>
      <c r="T387" s="153"/>
      <c r="AT387" s="148" t="s">
        <v>138</v>
      </c>
      <c r="AU387" s="148" t="s">
        <v>84</v>
      </c>
      <c r="AV387" s="13" t="s">
        <v>84</v>
      </c>
      <c r="AW387" s="13" t="s">
        <v>31</v>
      </c>
      <c r="AX387" s="13" t="s">
        <v>77</v>
      </c>
      <c r="AY387" s="148" t="s">
        <v>130</v>
      </c>
    </row>
    <row r="388" spans="2:51" s="13" customFormat="1" ht="10.2">
      <c r="B388" s="147"/>
      <c r="D388" s="141" t="s">
        <v>138</v>
      </c>
      <c r="E388" s="148" t="s">
        <v>1</v>
      </c>
      <c r="F388" s="149" t="s">
        <v>611</v>
      </c>
      <c r="H388" s="150">
        <v>111.636</v>
      </c>
      <c r="I388" s="151"/>
      <c r="L388" s="147"/>
      <c r="M388" s="152"/>
      <c r="T388" s="153"/>
      <c r="AT388" s="148" t="s">
        <v>138</v>
      </c>
      <c r="AU388" s="148" t="s">
        <v>84</v>
      </c>
      <c r="AV388" s="13" t="s">
        <v>84</v>
      </c>
      <c r="AW388" s="13" t="s">
        <v>31</v>
      </c>
      <c r="AX388" s="13" t="s">
        <v>77</v>
      </c>
      <c r="AY388" s="148" t="s">
        <v>130</v>
      </c>
    </row>
    <row r="389" spans="2:51" s="13" customFormat="1" ht="10.2">
      <c r="B389" s="147"/>
      <c r="D389" s="141" t="s">
        <v>138</v>
      </c>
      <c r="E389" s="148" t="s">
        <v>1</v>
      </c>
      <c r="F389" s="149" t="s">
        <v>233</v>
      </c>
      <c r="H389" s="150">
        <v>20</v>
      </c>
      <c r="I389" s="151"/>
      <c r="L389" s="147"/>
      <c r="M389" s="152"/>
      <c r="T389" s="153"/>
      <c r="AT389" s="148" t="s">
        <v>138</v>
      </c>
      <c r="AU389" s="148" t="s">
        <v>84</v>
      </c>
      <c r="AV389" s="13" t="s">
        <v>84</v>
      </c>
      <c r="AW389" s="13" t="s">
        <v>31</v>
      </c>
      <c r="AX389" s="13" t="s">
        <v>77</v>
      </c>
      <c r="AY389" s="148" t="s">
        <v>130</v>
      </c>
    </row>
    <row r="390" spans="2:51" s="14" customFormat="1" ht="10.2">
      <c r="B390" s="154"/>
      <c r="D390" s="141" t="s">
        <v>138</v>
      </c>
      <c r="E390" s="155" t="s">
        <v>1</v>
      </c>
      <c r="F390" s="156" t="s">
        <v>141</v>
      </c>
      <c r="H390" s="157">
        <v>170.89999999999998</v>
      </c>
      <c r="I390" s="158"/>
      <c r="L390" s="154"/>
      <c r="M390" s="159"/>
      <c r="T390" s="160"/>
      <c r="AT390" s="155" t="s">
        <v>138</v>
      </c>
      <c r="AU390" s="155" t="s">
        <v>84</v>
      </c>
      <c r="AV390" s="14" t="s">
        <v>136</v>
      </c>
      <c r="AW390" s="14" t="s">
        <v>31</v>
      </c>
      <c r="AX390" s="14" t="s">
        <v>82</v>
      </c>
      <c r="AY390" s="155" t="s">
        <v>130</v>
      </c>
    </row>
    <row r="391" spans="2:65" s="1" customFormat="1" ht="24.15" customHeight="1">
      <c r="B391" s="126"/>
      <c r="C391" s="127" t="s">
        <v>620</v>
      </c>
      <c r="D391" s="127" t="s">
        <v>132</v>
      </c>
      <c r="E391" s="128" t="s">
        <v>621</v>
      </c>
      <c r="F391" s="129" t="s">
        <v>622</v>
      </c>
      <c r="G391" s="130" t="s">
        <v>135</v>
      </c>
      <c r="H391" s="131">
        <v>170.9</v>
      </c>
      <c r="I391" s="132"/>
      <c r="J391" s="133">
        <f>ROUND(I391*H391,2)</f>
        <v>0</v>
      </c>
      <c r="K391" s="129" t="s">
        <v>144</v>
      </c>
      <c r="L391" s="31"/>
      <c r="M391" s="134" t="s">
        <v>1</v>
      </c>
      <c r="N391" s="135" t="s">
        <v>42</v>
      </c>
      <c r="P391" s="136">
        <f>O391*H391</f>
        <v>0</v>
      </c>
      <c r="Q391" s="136">
        <v>0.00012</v>
      </c>
      <c r="R391" s="136">
        <f>Q391*H391</f>
        <v>0.020508000000000002</v>
      </c>
      <c r="S391" s="136">
        <v>0</v>
      </c>
      <c r="T391" s="137">
        <f>S391*H391</f>
        <v>0</v>
      </c>
      <c r="AR391" s="138" t="s">
        <v>209</v>
      </c>
      <c r="AT391" s="138" t="s">
        <v>132</v>
      </c>
      <c r="AU391" s="138" t="s">
        <v>84</v>
      </c>
      <c r="AY391" s="16" t="s">
        <v>130</v>
      </c>
      <c r="BE391" s="139">
        <f>IF(N391="základní",J391,0)</f>
        <v>0</v>
      </c>
      <c r="BF391" s="139">
        <f>IF(N391="snížená",J391,0)</f>
        <v>0</v>
      </c>
      <c r="BG391" s="139">
        <f>IF(N391="zákl. přenesená",J391,0)</f>
        <v>0</v>
      </c>
      <c r="BH391" s="139">
        <f>IF(N391="sníž. přenesená",J391,0)</f>
        <v>0</v>
      </c>
      <c r="BI391" s="139">
        <f>IF(N391="nulová",J391,0)</f>
        <v>0</v>
      </c>
      <c r="BJ391" s="16" t="s">
        <v>82</v>
      </c>
      <c r="BK391" s="139">
        <f>ROUND(I391*H391,2)</f>
        <v>0</v>
      </c>
      <c r="BL391" s="16" t="s">
        <v>209</v>
      </c>
      <c r="BM391" s="138" t="s">
        <v>623</v>
      </c>
    </row>
    <row r="392" spans="2:51" s="13" customFormat="1" ht="10.2">
      <c r="B392" s="147"/>
      <c r="D392" s="141" t="s">
        <v>138</v>
      </c>
      <c r="E392" s="148" t="s">
        <v>1</v>
      </c>
      <c r="F392" s="149" t="s">
        <v>607</v>
      </c>
      <c r="H392" s="150">
        <v>12.49</v>
      </c>
      <c r="I392" s="151"/>
      <c r="L392" s="147"/>
      <c r="M392" s="152"/>
      <c r="T392" s="153"/>
      <c r="AT392" s="148" t="s">
        <v>138</v>
      </c>
      <c r="AU392" s="148" t="s">
        <v>84</v>
      </c>
      <c r="AV392" s="13" t="s">
        <v>84</v>
      </c>
      <c r="AW392" s="13" t="s">
        <v>31</v>
      </c>
      <c r="AX392" s="13" t="s">
        <v>77</v>
      </c>
      <c r="AY392" s="148" t="s">
        <v>130</v>
      </c>
    </row>
    <row r="393" spans="2:51" s="13" customFormat="1" ht="10.2">
      <c r="B393" s="147"/>
      <c r="D393" s="141" t="s">
        <v>138</v>
      </c>
      <c r="E393" s="148" t="s">
        <v>1</v>
      </c>
      <c r="F393" s="149" t="s">
        <v>608</v>
      </c>
      <c r="H393" s="150">
        <v>18.325</v>
      </c>
      <c r="I393" s="151"/>
      <c r="L393" s="147"/>
      <c r="M393" s="152"/>
      <c r="T393" s="153"/>
      <c r="AT393" s="148" t="s">
        <v>138</v>
      </c>
      <c r="AU393" s="148" t="s">
        <v>84</v>
      </c>
      <c r="AV393" s="13" t="s">
        <v>84</v>
      </c>
      <c r="AW393" s="13" t="s">
        <v>31</v>
      </c>
      <c r="AX393" s="13" t="s">
        <v>77</v>
      </c>
      <c r="AY393" s="148" t="s">
        <v>130</v>
      </c>
    </row>
    <row r="394" spans="2:51" s="13" customFormat="1" ht="10.2">
      <c r="B394" s="147"/>
      <c r="D394" s="141" t="s">
        <v>138</v>
      </c>
      <c r="E394" s="148" t="s">
        <v>1</v>
      </c>
      <c r="F394" s="149" t="s">
        <v>609</v>
      </c>
      <c r="H394" s="150">
        <v>5.781</v>
      </c>
      <c r="I394" s="151"/>
      <c r="L394" s="147"/>
      <c r="M394" s="152"/>
      <c r="T394" s="153"/>
      <c r="AT394" s="148" t="s">
        <v>138</v>
      </c>
      <c r="AU394" s="148" t="s">
        <v>84</v>
      </c>
      <c r="AV394" s="13" t="s">
        <v>84</v>
      </c>
      <c r="AW394" s="13" t="s">
        <v>31</v>
      </c>
      <c r="AX394" s="13" t="s">
        <v>77</v>
      </c>
      <c r="AY394" s="148" t="s">
        <v>130</v>
      </c>
    </row>
    <row r="395" spans="2:51" s="13" customFormat="1" ht="10.2">
      <c r="B395" s="147"/>
      <c r="D395" s="141" t="s">
        <v>138</v>
      </c>
      <c r="E395" s="148" t="s">
        <v>1</v>
      </c>
      <c r="F395" s="149" t="s">
        <v>610</v>
      </c>
      <c r="H395" s="150">
        <v>2.668</v>
      </c>
      <c r="I395" s="151"/>
      <c r="L395" s="147"/>
      <c r="M395" s="152"/>
      <c r="T395" s="153"/>
      <c r="AT395" s="148" t="s">
        <v>138</v>
      </c>
      <c r="AU395" s="148" t="s">
        <v>84</v>
      </c>
      <c r="AV395" s="13" t="s">
        <v>84</v>
      </c>
      <c r="AW395" s="13" t="s">
        <v>31</v>
      </c>
      <c r="AX395" s="13" t="s">
        <v>77</v>
      </c>
      <c r="AY395" s="148" t="s">
        <v>130</v>
      </c>
    </row>
    <row r="396" spans="2:51" s="13" customFormat="1" ht="10.2">
      <c r="B396" s="147"/>
      <c r="D396" s="141" t="s">
        <v>138</v>
      </c>
      <c r="E396" s="148" t="s">
        <v>1</v>
      </c>
      <c r="F396" s="149" t="s">
        <v>611</v>
      </c>
      <c r="H396" s="150">
        <v>111.636</v>
      </c>
      <c r="I396" s="151"/>
      <c r="L396" s="147"/>
      <c r="M396" s="152"/>
      <c r="T396" s="153"/>
      <c r="AT396" s="148" t="s">
        <v>138</v>
      </c>
      <c r="AU396" s="148" t="s">
        <v>84</v>
      </c>
      <c r="AV396" s="13" t="s">
        <v>84</v>
      </c>
      <c r="AW396" s="13" t="s">
        <v>31</v>
      </c>
      <c r="AX396" s="13" t="s">
        <v>77</v>
      </c>
      <c r="AY396" s="148" t="s">
        <v>130</v>
      </c>
    </row>
    <row r="397" spans="2:51" s="13" customFormat="1" ht="10.2">
      <c r="B397" s="147"/>
      <c r="D397" s="141" t="s">
        <v>138</v>
      </c>
      <c r="E397" s="148" t="s">
        <v>1</v>
      </c>
      <c r="F397" s="149" t="s">
        <v>233</v>
      </c>
      <c r="H397" s="150">
        <v>20</v>
      </c>
      <c r="I397" s="151"/>
      <c r="L397" s="147"/>
      <c r="M397" s="152"/>
      <c r="T397" s="153"/>
      <c r="AT397" s="148" t="s">
        <v>138</v>
      </c>
      <c r="AU397" s="148" t="s">
        <v>84</v>
      </c>
      <c r="AV397" s="13" t="s">
        <v>84</v>
      </c>
      <c r="AW397" s="13" t="s">
        <v>31</v>
      </c>
      <c r="AX397" s="13" t="s">
        <v>77</v>
      </c>
      <c r="AY397" s="148" t="s">
        <v>130</v>
      </c>
    </row>
    <row r="398" spans="2:51" s="14" customFormat="1" ht="10.2">
      <c r="B398" s="154"/>
      <c r="D398" s="141" t="s">
        <v>138</v>
      </c>
      <c r="E398" s="155" t="s">
        <v>1</v>
      </c>
      <c r="F398" s="156" t="s">
        <v>141</v>
      </c>
      <c r="H398" s="157">
        <v>170.89999999999998</v>
      </c>
      <c r="I398" s="158"/>
      <c r="L398" s="154"/>
      <c r="M398" s="159"/>
      <c r="T398" s="160"/>
      <c r="AT398" s="155" t="s">
        <v>138</v>
      </c>
      <c r="AU398" s="155" t="s">
        <v>84</v>
      </c>
      <c r="AV398" s="14" t="s">
        <v>136</v>
      </c>
      <c r="AW398" s="14" t="s">
        <v>31</v>
      </c>
      <c r="AX398" s="14" t="s">
        <v>82</v>
      </c>
      <c r="AY398" s="155" t="s">
        <v>130</v>
      </c>
    </row>
    <row r="399" spans="2:63" s="11" customFormat="1" ht="25.95" customHeight="1">
      <c r="B399" s="114"/>
      <c r="D399" s="115" t="s">
        <v>76</v>
      </c>
      <c r="E399" s="116" t="s">
        <v>242</v>
      </c>
      <c r="F399" s="116" t="s">
        <v>624</v>
      </c>
      <c r="I399" s="117"/>
      <c r="J399" s="118">
        <f>BK399</f>
        <v>0</v>
      </c>
      <c r="L399" s="114"/>
      <c r="M399" s="119"/>
      <c r="P399" s="120">
        <f>P400</f>
        <v>0</v>
      </c>
      <c r="R399" s="120">
        <f>R400</f>
        <v>0.0067599999999999995</v>
      </c>
      <c r="T399" s="121">
        <f>T400</f>
        <v>0.091</v>
      </c>
      <c r="AR399" s="115" t="s">
        <v>146</v>
      </c>
      <c r="AT399" s="122" t="s">
        <v>76</v>
      </c>
      <c r="AU399" s="122" t="s">
        <v>77</v>
      </c>
      <c r="AY399" s="115" t="s">
        <v>130</v>
      </c>
      <c r="BK399" s="123">
        <f>BK400</f>
        <v>0</v>
      </c>
    </row>
    <row r="400" spans="2:63" s="11" customFormat="1" ht="22.8" customHeight="1">
      <c r="B400" s="114"/>
      <c r="D400" s="115" t="s">
        <v>76</v>
      </c>
      <c r="E400" s="124" t="s">
        <v>625</v>
      </c>
      <c r="F400" s="124" t="s">
        <v>626</v>
      </c>
      <c r="I400" s="117"/>
      <c r="J400" s="125">
        <f>BK400</f>
        <v>0</v>
      </c>
      <c r="L400" s="114"/>
      <c r="M400" s="119"/>
      <c r="P400" s="120">
        <f>SUM(P401:P403)</f>
        <v>0</v>
      </c>
      <c r="R400" s="120">
        <f>SUM(R401:R403)</f>
        <v>0.0067599999999999995</v>
      </c>
      <c r="T400" s="121">
        <f>SUM(T401:T403)</f>
        <v>0.091</v>
      </c>
      <c r="AR400" s="115" t="s">
        <v>146</v>
      </c>
      <c r="AT400" s="122" t="s">
        <v>76</v>
      </c>
      <c r="AU400" s="122" t="s">
        <v>82</v>
      </c>
      <c r="AY400" s="115" t="s">
        <v>130</v>
      </c>
      <c r="BK400" s="123">
        <f>SUM(BK401:BK403)</f>
        <v>0</v>
      </c>
    </row>
    <row r="401" spans="2:65" s="1" customFormat="1" ht="24.15" customHeight="1">
      <c r="B401" s="126"/>
      <c r="C401" s="127" t="s">
        <v>627</v>
      </c>
      <c r="D401" s="127" t="s">
        <v>132</v>
      </c>
      <c r="E401" s="128" t="s">
        <v>628</v>
      </c>
      <c r="F401" s="129" t="s">
        <v>629</v>
      </c>
      <c r="G401" s="130" t="s">
        <v>259</v>
      </c>
      <c r="H401" s="131">
        <v>26</v>
      </c>
      <c r="I401" s="132"/>
      <c r="J401" s="133">
        <f>ROUND(I401*H401,2)</f>
        <v>0</v>
      </c>
      <c r="K401" s="129" t="s">
        <v>144</v>
      </c>
      <c r="L401" s="31"/>
      <c r="M401" s="134" t="s">
        <v>1</v>
      </c>
      <c r="N401" s="135" t="s">
        <v>42</v>
      </c>
      <c r="P401" s="136">
        <f>O401*H401</f>
        <v>0</v>
      </c>
      <c r="Q401" s="136">
        <v>0.00026</v>
      </c>
      <c r="R401" s="136">
        <f>Q401*H401</f>
        <v>0.0067599999999999995</v>
      </c>
      <c r="S401" s="136">
        <v>0</v>
      </c>
      <c r="T401" s="137">
        <f>S401*H401</f>
        <v>0</v>
      </c>
      <c r="AR401" s="138" t="s">
        <v>457</v>
      </c>
      <c r="AT401" s="138" t="s">
        <v>132</v>
      </c>
      <c r="AU401" s="138" t="s">
        <v>84</v>
      </c>
      <c r="AY401" s="16" t="s">
        <v>130</v>
      </c>
      <c r="BE401" s="139">
        <f>IF(N401="základní",J401,0)</f>
        <v>0</v>
      </c>
      <c r="BF401" s="139">
        <f>IF(N401="snížená",J401,0)</f>
        <v>0</v>
      </c>
      <c r="BG401" s="139">
        <f>IF(N401="zákl. přenesená",J401,0)</f>
        <v>0</v>
      </c>
      <c r="BH401" s="139">
        <f>IF(N401="sníž. přenesená",J401,0)</f>
        <v>0</v>
      </c>
      <c r="BI401" s="139">
        <f>IF(N401="nulová",J401,0)</f>
        <v>0</v>
      </c>
      <c r="BJ401" s="16" t="s">
        <v>82</v>
      </c>
      <c r="BK401" s="139">
        <f>ROUND(I401*H401,2)</f>
        <v>0</v>
      </c>
      <c r="BL401" s="16" t="s">
        <v>457</v>
      </c>
      <c r="BM401" s="138" t="s">
        <v>630</v>
      </c>
    </row>
    <row r="402" spans="2:65" s="1" customFormat="1" ht="24.15" customHeight="1">
      <c r="B402" s="126"/>
      <c r="C402" s="127" t="s">
        <v>631</v>
      </c>
      <c r="D402" s="127" t="s">
        <v>132</v>
      </c>
      <c r="E402" s="128" t="s">
        <v>632</v>
      </c>
      <c r="F402" s="129" t="s">
        <v>633</v>
      </c>
      <c r="G402" s="130" t="s">
        <v>259</v>
      </c>
      <c r="H402" s="131">
        <v>26</v>
      </c>
      <c r="I402" s="132"/>
      <c r="J402" s="133">
        <f>ROUND(I402*H402,2)</f>
        <v>0</v>
      </c>
      <c r="K402" s="129" t="s">
        <v>144</v>
      </c>
      <c r="L402" s="31"/>
      <c r="M402" s="134" t="s">
        <v>1</v>
      </c>
      <c r="N402" s="135" t="s">
        <v>42</v>
      </c>
      <c r="P402" s="136">
        <f>O402*H402</f>
        <v>0</v>
      </c>
      <c r="Q402" s="136">
        <v>0</v>
      </c>
      <c r="R402" s="136">
        <f>Q402*H402</f>
        <v>0</v>
      </c>
      <c r="S402" s="136">
        <v>0.0035</v>
      </c>
      <c r="T402" s="137">
        <f>S402*H402</f>
        <v>0.091</v>
      </c>
      <c r="AR402" s="138" t="s">
        <v>457</v>
      </c>
      <c r="AT402" s="138" t="s">
        <v>132</v>
      </c>
      <c r="AU402" s="138" t="s">
        <v>84</v>
      </c>
      <c r="AY402" s="16" t="s">
        <v>130</v>
      </c>
      <c r="BE402" s="139">
        <f>IF(N402="základní",J402,0)</f>
        <v>0</v>
      </c>
      <c r="BF402" s="139">
        <f>IF(N402="snížená",J402,0)</f>
        <v>0</v>
      </c>
      <c r="BG402" s="139">
        <f>IF(N402="zákl. přenesená",J402,0)</f>
        <v>0</v>
      </c>
      <c r="BH402" s="139">
        <f>IF(N402="sníž. přenesená",J402,0)</f>
        <v>0</v>
      </c>
      <c r="BI402" s="139">
        <f>IF(N402="nulová",J402,0)</f>
        <v>0</v>
      </c>
      <c r="BJ402" s="16" t="s">
        <v>82</v>
      </c>
      <c r="BK402" s="139">
        <f>ROUND(I402*H402,2)</f>
        <v>0</v>
      </c>
      <c r="BL402" s="16" t="s">
        <v>457</v>
      </c>
      <c r="BM402" s="138" t="s">
        <v>634</v>
      </c>
    </row>
    <row r="403" spans="2:65" s="1" customFormat="1" ht="24.15" customHeight="1">
      <c r="B403" s="126"/>
      <c r="C403" s="127" t="s">
        <v>635</v>
      </c>
      <c r="D403" s="127" t="s">
        <v>132</v>
      </c>
      <c r="E403" s="128" t="s">
        <v>636</v>
      </c>
      <c r="F403" s="129" t="s">
        <v>637</v>
      </c>
      <c r="G403" s="130" t="s">
        <v>183</v>
      </c>
      <c r="H403" s="131">
        <v>0.007</v>
      </c>
      <c r="I403" s="132"/>
      <c r="J403" s="133">
        <f>ROUND(I403*H403,2)</f>
        <v>0</v>
      </c>
      <c r="K403" s="129" t="s">
        <v>144</v>
      </c>
      <c r="L403" s="31"/>
      <c r="M403" s="134" t="s">
        <v>1</v>
      </c>
      <c r="N403" s="135" t="s">
        <v>42</v>
      </c>
      <c r="P403" s="136">
        <f>O403*H403</f>
        <v>0</v>
      </c>
      <c r="Q403" s="136">
        <v>0</v>
      </c>
      <c r="R403" s="136">
        <f>Q403*H403</f>
        <v>0</v>
      </c>
      <c r="S403" s="136">
        <v>0</v>
      </c>
      <c r="T403" s="137">
        <f>S403*H403</f>
        <v>0</v>
      </c>
      <c r="AR403" s="138" t="s">
        <v>457</v>
      </c>
      <c r="AT403" s="138" t="s">
        <v>132</v>
      </c>
      <c r="AU403" s="138" t="s">
        <v>84</v>
      </c>
      <c r="AY403" s="16" t="s">
        <v>130</v>
      </c>
      <c r="BE403" s="139">
        <f>IF(N403="základní",J403,0)</f>
        <v>0</v>
      </c>
      <c r="BF403" s="139">
        <f>IF(N403="snížená",J403,0)</f>
        <v>0</v>
      </c>
      <c r="BG403" s="139">
        <f>IF(N403="zákl. přenesená",J403,0)</f>
        <v>0</v>
      </c>
      <c r="BH403" s="139">
        <f>IF(N403="sníž. přenesená",J403,0)</f>
        <v>0</v>
      </c>
      <c r="BI403" s="139">
        <f>IF(N403="nulová",J403,0)</f>
        <v>0</v>
      </c>
      <c r="BJ403" s="16" t="s">
        <v>82</v>
      </c>
      <c r="BK403" s="139">
        <f>ROUND(I403*H403,2)</f>
        <v>0</v>
      </c>
      <c r="BL403" s="16" t="s">
        <v>457</v>
      </c>
      <c r="BM403" s="138" t="s">
        <v>638</v>
      </c>
    </row>
    <row r="404" spans="2:63" s="11" customFormat="1" ht="25.95" customHeight="1">
      <c r="B404" s="114"/>
      <c r="D404" s="115" t="s">
        <v>76</v>
      </c>
      <c r="E404" s="116" t="s">
        <v>639</v>
      </c>
      <c r="F404" s="116" t="s">
        <v>640</v>
      </c>
      <c r="I404" s="117"/>
      <c r="J404" s="118">
        <f>BK404</f>
        <v>0</v>
      </c>
      <c r="L404" s="114"/>
      <c r="M404" s="119"/>
      <c r="P404" s="120">
        <f>SUM(P405:P413)</f>
        <v>0</v>
      </c>
      <c r="R404" s="120">
        <f>SUM(R405:R413)</f>
        <v>0.0212</v>
      </c>
      <c r="T404" s="121">
        <f>SUM(T405:T413)</f>
        <v>0</v>
      </c>
      <c r="AR404" s="115" t="s">
        <v>136</v>
      </c>
      <c r="AT404" s="122" t="s">
        <v>76</v>
      </c>
      <c r="AU404" s="122" t="s">
        <v>77</v>
      </c>
      <c r="AY404" s="115" t="s">
        <v>130</v>
      </c>
      <c r="BK404" s="123">
        <f>SUM(BK405:BK413)</f>
        <v>0</v>
      </c>
    </row>
    <row r="405" spans="2:65" s="1" customFormat="1" ht="16.5" customHeight="1">
      <c r="B405" s="126"/>
      <c r="C405" s="127" t="s">
        <v>641</v>
      </c>
      <c r="D405" s="127" t="s">
        <v>132</v>
      </c>
      <c r="E405" s="128" t="s">
        <v>642</v>
      </c>
      <c r="F405" s="129" t="s">
        <v>643</v>
      </c>
      <c r="G405" s="130" t="s">
        <v>644</v>
      </c>
      <c r="H405" s="131">
        <v>25</v>
      </c>
      <c r="I405" s="132"/>
      <c r="J405" s="133">
        <f>ROUND(I405*H405,2)</f>
        <v>0</v>
      </c>
      <c r="K405" s="129" t="s">
        <v>144</v>
      </c>
      <c r="L405" s="31"/>
      <c r="M405" s="134" t="s">
        <v>1</v>
      </c>
      <c r="N405" s="135" t="s">
        <v>42</v>
      </c>
      <c r="P405" s="136">
        <f>O405*H405</f>
        <v>0</v>
      </c>
      <c r="Q405" s="136">
        <v>0</v>
      </c>
      <c r="R405" s="136">
        <f>Q405*H405</f>
        <v>0</v>
      </c>
      <c r="S405" s="136">
        <v>0</v>
      </c>
      <c r="T405" s="137">
        <f>S405*H405</f>
        <v>0</v>
      </c>
      <c r="AR405" s="138" t="s">
        <v>645</v>
      </c>
      <c r="AT405" s="138" t="s">
        <v>132</v>
      </c>
      <c r="AU405" s="138" t="s">
        <v>82</v>
      </c>
      <c r="AY405" s="16" t="s">
        <v>130</v>
      </c>
      <c r="BE405" s="139">
        <f>IF(N405="základní",J405,0)</f>
        <v>0</v>
      </c>
      <c r="BF405" s="139">
        <f>IF(N405="snížená",J405,0)</f>
        <v>0</v>
      </c>
      <c r="BG405" s="139">
        <f>IF(N405="zákl. přenesená",J405,0)</f>
        <v>0</v>
      </c>
      <c r="BH405" s="139">
        <f>IF(N405="sníž. přenesená",J405,0)</f>
        <v>0</v>
      </c>
      <c r="BI405" s="139">
        <f>IF(N405="nulová",J405,0)</f>
        <v>0</v>
      </c>
      <c r="BJ405" s="16" t="s">
        <v>82</v>
      </c>
      <c r="BK405" s="139">
        <f>ROUND(I405*H405,2)</f>
        <v>0</v>
      </c>
      <c r="BL405" s="16" t="s">
        <v>645</v>
      </c>
      <c r="BM405" s="138" t="s">
        <v>646</v>
      </c>
    </row>
    <row r="406" spans="2:51" s="12" customFormat="1" ht="10.2">
      <c r="B406" s="140"/>
      <c r="D406" s="141" t="s">
        <v>138</v>
      </c>
      <c r="E406" s="142" t="s">
        <v>1</v>
      </c>
      <c r="F406" s="143" t="s">
        <v>647</v>
      </c>
      <c r="H406" s="142" t="s">
        <v>1</v>
      </c>
      <c r="I406" s="144"/>
      <c r="L406" s="140"/>
      <c r="M406" s="145"/>
      <c r="T406" s="146"/>
      <c r="AT406" s="142" t="s">
        <v>138</v>
      </c>
      <c r="AU406" s="142" t="s">
        <v>82</v>
      </c>
      <c r="AV406" s="12" t="s">
        <v>82</v>
      </c>
      <c r="AW406" s="12" t="s">
        <v>31</v>
      </c>
      <c r="AX406" s="12" t="s">
        <v>77</v>
      </c>
      <c r="AY406" s="142" t="s">
        <v>130</v>
      </c>
    </row>
    <row r="407" spans="2:51" s="13" customFormat="1" ht="10.2">
      <c r="B407" s="147"/>
      <c r="D407" s="141" t="s">
        <v>138</v>
      </c>
      <c r="E407" s="148" t="s">
        <v>1</v>
      </c>
      <c r="F407" s="149" t="s">
        <v>256</v>
      </c>
      <c r="H407" s="150">
        <v>25</v>
      </c>
      <c r="I407" s="151"/>
      <c r="L407" s="147"/>
      <c r="M407" s="152"/>
      <c r="T407" s="153"/>
      <c r="AT407" s="148" t="s">
        <v>138</v>
      </c>
      <c r="AU407" s="148" t="s">
        <v>82</v>
      </c>
      <c r="AV407" s="13" t="s">
        <v>84</v>
      </c>
      <c r="AW407" s="13" t="s">
        <v>31</v>
      </c>
      <c r="AX407" s="13" t="s">
        <v>77</v>
      </c>
      <c r="AY407" s="148" t="s">
        <v>130</v>
      </c>
    </row>
    <row r="408" spans="2:51" s="14" customFormat="1" ht="10.2">
      <c r="B408" s="154"/>
      <c r="D408" s="141" t="s">
        <v>138</v>
      </c>
      <c r="E408" s="155" t="s">
        <v>1</v>
      </c>
      <c r="F408" s="156" t="s">
        <v>141</v>
      </c>
      <c r="H408" s="157">
        <v>25</v>
      </c>
      <c r="I408" s="158"/>
      <c r="L408" s="154"/>
      <c r="M408" s="159"/>
      <c r="T408" s="160"/>
      <c r="AT408" s="155" t="s">
        <v>138</v>
      </c>
      <c r="AU408" s="155" t="s">
        <v>82</v>
      </c>
      <c r="AV408" s="14" t="s">
        <v>136</v>
      </c>
      <c r="AW408" s="14" t="s">
        <v>31</v>
      </c>
      <c r="AX408" s="14" t="s">
        <v>82</v>
      </c>
      <c r="AY408" s="155" t="s">
        <v>130</v>
      </c>
    </row>
    <row r="409" spans="2:65" s="1" customFormat="1" ht="24.15" customHeight="1">
      <c r="B409" s="126"/>
      <c r="C409" s="161" t="s">
        <v>648</v>
      </c>
      <c r="D409" s="161" t="s">
        <v>242</v>
      </c>
      <c r="E409" s="162" t="s">
        <v>649</v>
      </c>
      <c r="F409" s="163" t="s">
        <v>650</v>
      </c>
      <c r="G409" s="164" t="s">
        <v>651</v>
      </c>
      <c r="H409" s="165">
        <v>10</v>
      </c>
      <c r="I409" s="166"/>
      <c r="J409" s="167">
        <f>ROUND(I409*H409,2)</f>
        <v>0</v>
      </c>
      <c r="K409" s="163" t="s">
        <v>144</v>
      </c>
      <c r="L409" s="168"/>
      <c r="M409" s="169" t="s">
        <v>1</v>
      </c>
      <c r="N409" s="170" t="s">
        <v>42</v>
      </c>
      <c r="P409" s="136">
        <f>O409*H409</f>
        <v>0</v>
      </c>
      <c r="Q409" s="136">
        <v>0.00212</v>
      </c>
      <c r="R409" s="136">
        <f>Q409*H409</f>
        <v>0.0212</v>
      </c>
      <c r="S409" s="136">
        <v>0</v>
      </c>
      <c r="T409" s="137">
        <f>S409*H409</f>
        <v>0</v>
      </c>
      <c r="AR409" s="138" t="s">
        <v>645</v>
      </c>
      <c r="AT409" s="138" t="s">
        <v>242</v>
      </c>
      <c r="AU409" s="138" t="s">
        <v>82</v>
      </c>
      <c r="AY409" s="16" t="s">
        <v>130</v>
      </c>
      <c r="BE409" s="139">
        <f>IF(N409="základní",J409,0)</f>
        <v>0</v>
      </c>
      <c r="BF409" s="139">
        <f>IF(N409="snížená",J409,0)</f>
        <v>0</v>
      </c>
      <c r="BG409" s="139">
        <f>IF(N409="zákl. přenesená",J409,0)</f>
        <v>0</v>
      </c>
      <c r="BH409" s="139">
        <f>IF(N409="sníž. přenesená",J409,0)</f>
        <v>0</v>
      </c>
      <c r="BI409" s="139">
        <f>IF(N409="nulová",J409,0)</f>
        <v>0</v>
      </c>
      <c r="BJ409" s="16" t="s">
        <v>82</v>
      </c>
      <c r="BK409" s="139">
        <f>ROUND(I409*H409,2)</f>
        <v>0</v>
      </c>
      <c r="BL409" s="16" t="s">
        <v>645</v>
      </c>
      <c r="BM409" s="138" t="s">
        <v>652</v>
      </c>
    </row>
    <row r="410" spans="2:65" s="1" customFormat="1" ht="16.5" customHeight="1">
      <c r="B410" s="126"/>
      <c r="C410" s="127" t="s">
        <v>653</v>
      </c>
      <c r="D410" s="127" t="s">
        <v>132</v>
      </c>
      <c r="E410" s="128" t="s">
        <v>654</v>
      </c>
      <c r="F410" s="129" t="s">
        <v>655</v>
      </c>
      <c r="G410" s="130" t="s">
        <v>644</v>
      </c>
      <c r="H410" s="131">
        <v>7</v>
      </c>
      <c r="I410" s="132"/>
      <c r="J410" s="133">
        <f>ROUND(I410*H410,2)</f>
        <v>0</v>
      </c>
      <c r="K410" s="129" t="s">
        <v>144</v>
      </c>
      <c r="L410" s="31"/>
      <c r="M410" s="134" t="s">
        <v>1</v>
      </c>
      <c r="N410" s="135" t="s">
        <v>42</v>
      </c>
      <c r="P410" s="136">
        <f>O410*H410</f>
        <v>0</v>
      </c>
      <c r="Q410" s="136">
        <v>0</v>
      </c>
      <c r="R410" s="136">
        <f>Q410*H410</f>
        <v>0</v>
      </c>
      <c r="S410" s="136">
        <v>0</v>
      </c>
      <c r="T410" s="137">
        <f>S410*H410</f>
        <v>0</v>
      </c>
      <c r="AR410" s="138" t="s">
        <v>645</v>
      </c>
      <c r="AT410" s="138" t="s">
        <v>132</v>
      </c>
      <c r="AU410" s="138" t="s">
        <v>82</v>
      </c>
      <c r="AY410" s="16" t="s">
        <v>130</v>
      </c>
      <c r="BE410" s="139">
        <f>IF(N410="základní",J410,0)</f>
        <v>0</v>
      </c>
      <c r="BF410" s="139">
        <f>IF(N410="snížená",J410,0)</f>
        <v>0</v>
      </c>
      <c r="BG410" s="139">
        <f>IF(N410="zákl. přenesená",J410,0)</f>
        <v>0</v>
      </c>
      <c r="BH410" s="139">
        <f>IF(N410="sníž. přenesená",J410,0)</f>
        <v>0</v>
      </c>
      <c r="BI410" s="139">
        <f>IF(N410="nulová",J410,0)</f>
        <v>0</v>
      </c>
      <c r="BJ410" s="16" t="s">
        <v>82</v>
      </c>
      <c r="BK410" s="139">
        <f>ROUND(I410*H410,2)</f>
        <v>0</v>
      </c>
      <c r="BL410" s="16" t="s">
        <v>645</v>
      </c>
      <c r="BM410" s="138" t="s">
        <v>656</v>
      </c>
    </row>
    <row r="411" spans="2:51" s="12" customFormat="1" ht="10.2">
      <c r="B411" s="140"/>
      <c r="D411" s="141" t="s">
        <v>138</v>
      </c>
      <c r="E411" s="142" t="s">
        <v>1</v>
      </c>
      <c r="F411" s="143" t="s">
        <v>657</v>
      </c>
      <c r="H411" s="142" t="s">
        <v>1</v>
      </c>
      <c r="I411" s="144"/>
      <c r="L411" s="140"/>
      <c r="M411" s="145"/>
      <c r="T411" s="146"/>
      <c r="AT411" s="142" t="s">
        <v>138</v>
      </c>
      <c r="AU411" s="142" t="s">
        <v>82</v>
      </c>
      <c r="AV411" s="12" t="s">
        <v>82</v>
      </c>
      <c r="AW411" s="12" t="s">
        <v>31</v>
      </c>
      <c r="AX411" s="12" t="s">
        <v>77</v>
      </c>
      <c r="AY411" s="142" t="s">
        <v>130</v>
      </c>
    </row>
    <row r="412" spans="2:51" s="13" customFormat="1" ht="10.2">
      <c r="B412" s="147"/>
      <c r="D412" s="141" t="s">
        <v>138</v>
      </c>
      <c r="E412" s="148" t="s">
        <v>1</v>
      </c>
      <c r="F412" s="149" t="s">
        <v>167</v>
      </c>
      <c r="H412" s="150">
        <v>7</v>
      </c>
      <c r="I412" s="151"/>
      <c r="L412" s="147"/>
      <c r="M412" s="152"/>
      <c r="T412" s="153"/>
      <c r="AT412" s="148" t="s">
        <v>138</v>
      </c>
      <c r="AU412" s="148" t="s">
        <v>82</v>
      </c>
      <c r="AV412" s="13" t="s">
        <v>84</v>
      </c>
      <c r="AW412" s="13" t="s">
        <v>31</v>
      </c>
      <c r="AX412" s="13" t="s">
        <v>77</v>
      </c>
      <c r="AY412" s="148" t="s">
        <v>130</v>
      </c>
    </row>
    <row r="413" spans="2:51" s="14" customFormat="1" ht="10.2">
      <c r="B413" s="154"/>
      <c r="D413" s="141" t="s">
        <v>138</v>
      </c>
      <c r="E413" s="155" t="s">
        <v>1</v>
      </c>
      <c r="F413" s="156" t="s">
        <v>141</v>
      </c>
      <c r="H413" s="157">
        <v>7</v>
      </c>
      <c r="I413" s="158"/>
      <c r="L413" s="154"/>
      <c r="M413" s="159"/>
      <c r="T413" s="160"/>
      <c r="AT413" s="155" t="s">
        <v>138</v>
      </c>
      <c r="AU413" s="155" t="s">
        <v>82</v>
      </c>
      <c r="AV413" s="14" t="s">
        <v>136</v>
      </c>
      <c r="AW413" s="14" t="s">
        <v>31</v>
      </c>
      <c r="AX413" s="14" t="s">
        <v>82</v>
      </c>
      <c r="AY413" s="155" t="s">
        <v>130</v>
      </c>
    </row>
    <row r="414" spans="2:63" s="11" customFormat="1" ht="25.95" customHeight="1">
      <c r="B414" s="114"/>
      <c r="D414" s="115" t="s">
        <v>76</v>
      </c>
      <c r="E414" s="116" t="s">
        <v>658</v>
      </c>
      <c r="F414" s="116" t="s">
        <v>659</v>
      </c>
      <c r="I414" s="117"/>
      <c r="J414" s="118">
        <f>BK414</f>
        <v>0</v>
      </c>
      <c r="L414" s="114"/>
      <c r="M414" s="119"/>
      <c r="P414" s="120">
        <f>P415+P417+P419</f>
        <v>0</v>
      </c>
      <c r="R414" s="120">
        <f>R415+R417+R419</f>
        <v>0</v>
      </c>
      <c r="T414" s="121">
        <f>T415+T417+T419</f>
        <v>0</v>
      </c>
      <c r="AR414" s="115" t="s">
        <v>156</v>
      </c>
      <c r="AT414" s="122" t="s">
        <v>76</v>
      </c>
      <c r="AU414" s="122" t="s">
        <v>77</v>
      </c>
      <c r="AY414" s="115" t="s">
        <v>130</v>
      </c>
      <c r="BK414" s="123">
        <f>BK415+BK417+BK419</f>
        <v>0</v>
      </c>
    </row>
    <row r="415" spans="2:63" s="11" customFormat="1" ht="22.8" customHeight="1">
      <c r="B415" s="114"/>
      <c r="D415" s="115" t="s">
        <v>76</v>
      </c>
      <c r="E415" s="124" t="s">
        <v>660</v>
      </c>
      <c r="F415" s="124" t="s">
        <v>661</v>
      </c>
      <c r="I415" s="117"/>
      <c r="J415" s="125">
        <f>BK415</f>
        <v>0</v>
      </c>
      <c r="L415" s="114"/>
      <c r="M415" s="119"/>
      <c r="P415" s="120">
        <f>P416</f>
        <v>0</v>
      </c>
      <c r="R415" s="120">
        <f>R416</f>
        <v>0</v>
      </c>
      <c r="T415" s="121">
        <f>T416</f>
        <v>0</v>
      </c>
      <c r="AR415" s="115" t="s">
        <v>156</v>
      </c>
      <c r="AT415" s="122" t="s">
        <v>76</v>
      </c>
      <c r="AU415" s="122" t="s">
        <v>82</v>
      </c>
      <c r="AY415" s="115" t="s">
        <v>130</v>
      </c>
      <c r="BK415" s="123">
        <f>BK416</f>
        <v>0</v>
      </c>
    </row>
    <row r="416" spans="2:65" s="1" customFormat="1" ht="16.5" customHeight="1">
      <c r="B416" s="126"/>
      <c r="C416" s="127" t="s">
        <v>662</v>
      </c>
      <c r="D416" s="127" t="s">
        <v>132</v>
      </c>
      <c r="E416" s="128" t="s">
        <v>663</v>
      </c>
      <c r="F416" s="129" t="s">
        <v>661</v>
      </c>
      <c r="G416" s="130" t="s">
        <v>664</v>
      </c>
      <c r="H416" s="131">
        <v>1</v>
      </c>
      <c r="I416" s="132"/>
      <c r="J416" s="133">
        <f>ROUND(I416*H416,2)</f>
        <v>0</v>
      </c>
      <c r="K416" s="129" t="s">
        <v>144</v>
      </c>
      <c r="L416" s="31"/>
      <c r="M416" s="134" t="s">
        <v>1</v>
      </c>
      <c r="N416" s="135" t="s">
        <v>42</v>
      </c>
      <c r="P416" s="136">
        <f>O416*H416</f>
        <v>0</v>
      </c>
      <c r="Q416" s="136">
        <v>0</v>
      </c>
      <c r="R416" s="136">
        <f>Q416*H416</f>
        <v>0</v>
      </c>
      <c r="S416" s="136">
        <v>0</v>
      </c>
      <c r="T416" s="137">
        <f>S416*H416</f>
        <v>0</v>
      </c>
      <c r="AR416" s="138" t="s">
        <v>665</v>
      </c>
      <c r="AT416" s="138" t="s">
        <v>132</v>
      </c>
      <c r="AU416" s="138" t="s">
        <v>84</v>
      </c>
      <c r="AY416" s="16" t="s">
        <v>130</v>
      </c>
      <c r="BE416" s="139">
        <f>IF(N416="základní",J416,0)</f>
        <v>0</v>
      </c>
      <c r="BF416" s="139">
        <f>IF(N416="snížená",J416,0)</f>
        <v>0</v>
      </c>
      <c r="BG416" s="139">
        <f>IF(N416="zákl. přenesená",J416,0)</f>
        <v>0</v>
      </c>
      <c r="BH416" s="139">
        <f>IF(N416="sníž. přenesená",J416,0)</f>
        <v>0</v>
      </c>
      <c r="BI416" s="139">
        <f>IF(N416="nulová",J416,0)</f>
        <v>0</v>
      </c>
      <c r="BJ416" s="16" t="s">
        <v>82</v>
      </c>
      <c r="BK416" s="139">
        <f>ROUND(I416*H416,2)</f>
        <v>0</v>
      </c>
      <c r="BL416" s="16" t="s">
        <v>665</v>
      </c>
      <c r="BM416" s="138" t="s">
        <v>666</v>
      </c>
    </row>
    <row r="417" spans="2:63" s="11" customFormat="1" ht="22.8" customHeight="1">
      <c r="B417" s="114"/>
      <c r="D417" s="115" t="s">
        <v>76</v>
      </c>
      <c r="E417" s="124" t="s">
        <v>667</v>
      </c>
      <c r="F417" s="124" t="s">
        <v>668</v>
      </c>
      <c r="I417" s="117"/>
      <c r="J417" s="125">
        <f>BK417</f>
        <v>0</v>
      </c>
      <c r="L417" s="114"/>
      <c r="M417" s="119"/>
      <c r="P417" s="120">
        <f>P418</f>
        <v>0</v>
      </c>
      <c r="R417" s="120">
        <f>R418</f>
        <v>0</v>
      </c>
      <c r="T417" s="121">
        <f>T418</f>
        <v>0</v>
      </c>
      <c r="AR417" s="115" t="s">
        <v>156</v>
      </c>
      <c r="AT417" s="122" t="s">
        <v>76</v>
      </c>
      <c r="AU417" s="122" t="s">
        <v>82</v>
      </c>
      <c r="AY417" s="115" t="s">
        <v>130</v>
      </c>
      <c r="BK417" s="123">
        <f>BK418</f>
        <v>0</v>
      </c>
    </row>
    <row r="418" spans="2:65" s="1" customFormat="1" ht="16.5" customHeight="1">
      <c r="B418" s="126"/>
      <c r="C418" s="127" t="s">
        <v>669</v>
      </c>
      <c r="D418" s="127" t="s">
        <v>132</v>
      </c>
      <c r="E418" s="128" t="s">
        <v>670</v>
      </c>
      <c r="F418" s="129" t="s">
        <v>668</v>
      </c>
      <c r="G418" s="130" t="s">
        <v>664</v>
      </c>
      <c r="H418" s="131">
        <v>1</v>
      </c>
      <c r="I418" s="132"/>
      <c r="J418" s="133">
        <f>ROUND(I418*H418,2)</f>
        <v>0</v>
      </c>
      <c r="K418" s="129" t="s">
        <v>144</v>
      </c>
      <c r="L418" s="31"/>
      <c r="M418" s="134" t="s">
        <v>1</v>
      </c>
      <c r="N418" s="135" t="s">
        <v>42</v>
      </c>
      <c r="P418" s="136">
        <f>O418*H418</f>
        <v>0</v>
      </c>
      <c r="Q418" s="136">
        <v>0</v>
      </c>
      <c r="R418" s="136">
        <f>Q418*H418</f>
        <v>0</v>
      </c>
      <c r="S418" s="136">
        <v>0</v>
      </c>
      <c r="T418" s="137">
        <f>S418*H418</f>
        <v>0</v>
      </c>
      <c r="AR418" s="138" t="s">
        <v>665</v>
      </c>
      <c r="AT418" s="138" t="s">
        <v>132</v>
      </c>
      <c r="AU418" s="138" t="s">
        <v>84</v>
      </c>
      <c r="AY418" s="16" t="s">
        <v>130</v>
      </c>
      <c r="BE418" s="139">
        <f>IF(N418="základní",J418,0)</f>
        <v>0</v>
      </c>
      <c r="BF418" s="139">
        <f>IF(N418="snížená",J418,0)</f>
        <v>0</v>
      </c>
      <c r="BG418" s="139">
        <f>IF(N418="zákl. přenesená",J418,0)</f>
        <v>0</v>
      </c>
      <c r="BH418" s="139">
        <f>IF(N418="sníž. přenesená",J418,0)</f>
        <v>0</v>
      </c>
      <c r="BI418" s="139">
        <f>IF(N418="nulová",J418,0)</f>
        <v>0</v>
      </c>
      <c r="BJ418" s="16" t="s">
        <v>82</v>
      </c>
      <c r="BK418" s="139">
        <f>ROUND(I418*H418,2)</f>
        <v>0</v>
      </c>
      <c r="BL418" s="16" t="s">
        <v>665</v>
      </c>
      <c r="BM418" s="138" t="s">
        <v>671</v>
      </c>
    </row>
    <row r="419" spans="2:63" s="11" customFormat="1" ht="22.8" customHeight="1">
      <c r="B419" s="114"/>
      <c r="D419" s="115" t="s">
        <v>76</v>
      </c>
      <c r="E419" s="124" t="s">
        <v>672</v>
      </c>
      <c r="F419" s="124" t="s">
        <v>673</v>
      </c>
      <c r="I419" s="117"/>
      <c r="J419" s="125">
        <f>BK419</f>
        <v>0</v>
      </c>
      <c r="L419" s="114"/>
      <c r="M419" s="119"/>
      <c r="P419" s="120">
        <f>P420</f>
        <v>0</v>
      </c>
      <c r="R419" s="120">
        <f>R420</f>
        <v>0</v>
      </c>
      <c r="T419" s="121">
        <f>T420</f>
        <v>0</v>
      </c>
      <c r="AR419" s="115" t="s">
        <v>156</v>
      </c>
      <c r="AT419" s="122" t="s">
        <v>76</v>
      </c>
      <c r="AU419" s="122" t="s">
        <v>82</v>
      </c>
      <c r="AY419" s="115" t="s">
        <v>130</v>
      </c>
      <c r="BK419" s="123">
        <f>BK420</f>
        <v>0</v>
      </c>
    </row>
    <row r="420" spans="2:65" s="1" customFormat="1" ht="16.5" customHeight="1">
      <c r="B420" s="126"/>
      <c r="C420" s="127" t="s">
        <v>674</v>
      </c>
      <c r="D420" s="127" t="s">
        <v>132</v>
      </c>
      <c r="E420" s="128" t="s">
        <v>675</v>
      </c>
      <c r="F420" s="129" t="s">
        <v>673</v>
      </c>
      <c r="G420" s="130" t="s">
        <v>664</v>
      </c>
      <c r="H420" s="131">
        <v>1</v>
      </c>
      <c r="I420" s="132"/>
      <c r="J420" s="133">
        <f>ROUND(I420*H420,2)</f>
        <v>0</v>
      </c>
      <c r="K420" s="129" t="s">
        <v>144</v>
      </c>
      <c r="L420" s="31"/>
      <c r="M420" s="174" t="s">
        <v>1</v>
      </c>
      <c r="N420" s="175" t="s">
        <v>42</v>
      </c>
      <c r="O420" s="176"/>
      <c r="P420" s="177">
        <f>O420*H420</f>
        <v>0</v>
      </c>
      <c r="Q420" s="177">
        <v>0</v>
      </c>
      <c r="R420" s="177">
        <f>Q420*H420</f>
        <v>0</v>
      </c>
      <c r="S420" s="177">
        <v>0</v>
      </c>
      <c r="T420" s="178">
        <f>S420*H420</f>
        <v>0</v>
      </c>
      <c r="AR420" s="138" t="s">
        <v>665</v>
      </c>
      <c r="AT420" s="138" t="s">
        <v>132</v>
      </c>
      <c r="AU420" s="138" t="s">
        <v>84</v>
      </c>
      <c r="AY420" s="16" t="s">
        <v>130</v>
      </c>
      <c r="BE420" s="139">
        <f>IF(N420="základní",J420,0)</f>
        <v>0</v>
      </c>
      <c r="BF420" s="139">
        <f>IF(N420="snížená",J420,0)</f>
        <v>0</v>
      </c>
      <c r="BG420" s="139">
        <f>IF(N420="zákl. přenesená",J420,0)</f>
        <v>0</v>
      </c>
      <c r="BH420" s="139">
        <f>IF(N420="sníž. přenesená",J420,0)</f>
        <v>0</v>
      </c>
      <c r="BI420" s="139">
        <f>IF(N420="nulová",J420,0)</f>
        <v>0</v>
      </c>
      <c r="BJ420" s="16" t="s">
        <v>82</v>
      </c>
      <c r="BK420" s="139">
        <f>ROUND(I420*H420,2)</f>
        <v>0</v>
      </c>
      <c r="BL420" s="16" t="s">
        <v>665</v>
      </c>
      <c r="BM420" s="138" t="s">
        <v>676</v>
      </c>
    </row>
    <row r="421" spans="2:12" s="1" customFormat="1" ht="6.9" customHeight="1">
      <c r="B421" s="43"/>
      <c r="C421" s="44"/>
      <c r="D421" s="44"/>
      <c r="E421" s="44"/>
      <c r="F421" s="44"/>
      <c r="G421" s="44"/>
      <c r="H421" s="44"/>
      <c r="I421" s="44"/>
      <c r="J421" s="44"/>
      <c r="K421" s="44"/>
      <c r="L421" s="31"/>
    </row>
  </sheetData>
  <autoFilter ref="C135:K420"/>
  <mergeCells count="6">
    <mergeCell ref="L2:V2"/>
    <mergeCell ref="E7:H7"/>
    <mergeCell ref="E16:H16"/>
    <mergeCell ref="E25:H25"/>
    <mergeCell ref="E85:H85"/>
    <mergeCell ref="E128:H12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JANPETR9AB6\janpetr</dc:creator>
  <cp:keywords/>
  <dc:description/>
  <cp:lastModifiedBy>Uživatel</cp:lastModifiedBy>
  <dcterms:created xsi:type="dcterms:W3CDTF">2023-03-25T18:47:47Z</dcterms:created>
  <dcterms:modified xsi:type="dcterms:W3CDTF">2023-04-06T10:47:10Z</dcterms:modified>
  <cp:category/>
  <cp:version/>
  <cp:contentType/>
  <cp:contentStatus/>
</cp:coreProperties>
</file>