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10425" activeTab="1"/>
  </bookViews>
  <sheets>
    <sheet name="Rekapitulace stavby" sheetId="1" r:id="rId1"/>
    <sheet name="102019 - DOMEK VÁHY - Udr..." sheetId="2" r:id="rId2"/>
  </sheets>
  <definedNames>
    <definedName name="_xlnm._FilterDatabase" localSheetId="1" hidden="1">'102019 - DOMEK VÁHY - Udr...'!$C$134:$K$539</definedName>
    <definedName name="_xlnm.Print_Area" localSheetId="1">'102019 - DOMEK VÁHY - Udr...'!$C$4:$J$76,'102019 - DOMEK VÁHY - Udr...'!$C$82:$J$118,'102019 - DOMEK VÁHY - Udr...'!$C$124:$K$539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'102019 - DOMEK VÁHY - Udr...'!$134:$134</definedName>
  </definedNames>
  <calcPr calcId="152511"/>
</workbook>
</file>

<file path=xl/sharedStrings.xml><?xml version="1.0" encoding="utf-8"?>
<sst xmlns="http://schemas.openxmlformats.org/spreadsheetml/2006/main" count="4698" uniqueCount="868">
  <si>
    <t>Export Komplet</t>
  </si>
  <si>
    <t/>
  </si>
  <si>
    <t>2.0</t>
  </si>
  <si>
    <t>ZAMOK</t>
  </si>
  <si>
    <t>False</t>
  </si>
  <si>
    <t>{4e979643-0d21-4318-b35c-cf6b6d6844a7}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</si>
  <si>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</si>
  <si>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</si>
  <si>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</si>
  <si>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</si>
  <si>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</si>
  <si>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</si>
  <si>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</si>
  <si>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</si>
  <si>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102019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</si>
  <si>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</si>
  <si>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</si>
  <si>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DOMEK VÁHY - Udržovací práce objektu</t>
  </si>
  <si>
    <t>KSO:</t>
  </si>
  <si>
    <t>CC-CZ:</t>
  </si>
  <si>
    <t>Místo:</t>
  </si>
  <si>
    <t>Butovice-Jinonice p.č.1480</t>
  </si>
  <si>
    <t>Datum:</t>
  </si>
  <si>
    <t>15. 10. 2019</t>
  </si>
  <si>
    <t>Zadavatel:</t>
  </si>
  <si>
    <t>IČ:</t>
  </si>
  <si>
    <t>MĚSTSKÁ ČÁST PRAHA 5, Nám. 14 října č.4, Praha 5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</si>
  <si>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</si>
  <si>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</si>
  <si>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</si>
  <si>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</si>
  <si>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</si>
  <si>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</si>
  <si>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</si>
  <si>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</si>
  <si>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</si>
  <si>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</si>
  <si>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</si>
  <si>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</si>
  <si>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</si>
  <si>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</si>
  <si>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</si>
  <si>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</si>
  <si>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</si>
  <si>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</si>
  <si>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</si>
  <si>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</si>
  <si>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</si>
  <si>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</si>
  <si>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</si>
  <si>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</si>
  <si>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</si>
  <si>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</si>
  <si>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</si>
  <si>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</si>
  <si>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</si>
  <si>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</si>
  <si>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</si>
  <si>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</si>
  <si>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</si>
  <si>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</si>
  <si>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</si>
  <si>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</si>
  <si>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</si>
  <si>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</si>
  <si>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</si>
  <si>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</si>
  <si>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</si>
  <si>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</si>
  <si>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</si>
  <si>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</si>
  <si>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</si>
  <si>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</si>
  <si>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</si>
  <si>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</si>
  <si>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</si>
  <si>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</si>
  <si>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</si>
  <si>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</si>
  <si>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</si>
  <si>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</si>
  <si>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</si>
  <si>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</si>
  <si>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</si>
  <si>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</si>
  <si>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</si>
  <si>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</si>
  <si>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</si>
  <si>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</si>
  <si>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</si>
  <si>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</si>
  <si>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</si>
  <si>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</si>
  <si>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</si>
  <si>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</si>
  <si>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</si>
  <si>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</si>
  <si>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</si>
  <si>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</si>
  <si>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</si>
  <si>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</si>
  <si>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</si>
  <si>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</si>
  <si>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</si>
  <si>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</si>
  <si>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</si>
  <si>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</si>
  <si>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</si>
  <si>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</si>
  <si>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</si>
  <si>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</si>
  <si>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 související s odstranění střešní krytiny s obsahem azbestu      
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</si>
  <si>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</si>
  <si>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</si>
  <si>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</si>
  <si>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</si>
  <si>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</si>
  <si>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</si>
  <si>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</si>
  <si>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</si>
  <si>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</si>
  <si>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</si>
  <si>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</si>
  <si>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</si>
  <si>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</si>
  <si>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</si>
  <si>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</si>
  <si>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</si>
  <si>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</si>
  <si>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</si>
  <si>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111200002R</t>
  </si>
  <si>
    <t>Odstranění křovin a stromů s kořeny do 100 mm včetně naložení pro odovoz na skládku</t>
  </si>
  <si>
    <t>m2</t>
  </si>
  <si>
    <t>4</t>
  </si>
  <si>
    <t>25941441</t>
  </si>
  <si>
    <t>112100011R</t>
  </si>
  <si>
    <t>Odstranění stromů listnatých průměru kmene do 300 mm s naložením</t>
  </si>
  <si>
    <t>kus</t>
  </si>
  <si>
    <t>660381209</t>
  </si>
  <si>
    <t>3</t>
  </si>
  <si>
    <t>112100101R</t>
  </si>
  <si>
    <t>Odstranění pařezů D do 300 mm,odklizení,úprava terénu</t>
  </si>
  <si>
    <t>1145001538</t>
  </si>
  <si>
    <t>132112101</t>
  </si>
  <si>
    <t>Hloubení rýh š do 600 mm ručním nebo pneum nářadím v soudržných horninách tř. 1 a 2</t>
  </si>
  <si>
    <t>m3</t>
  </si>
  <si>
    <t>CS ÚRS 2019 01</t>
  </si>
  <si>
    <t>-1236702604</t>
  </si>
  <si>
    <t>VV</t>
  </si>
  <si>
    <t>"kolem objektu"4*4*0,15</t>
  </si>
  <si>
    <t>-"objekt"9,07*0,15</t>
  </si>
  <si>
    <t>Součet</t>
  </si>
  <si>
    <t>5</t>
  </si>
  <si>
    <t>162201211</t>
  </si>
  <si>
    <t>Vodorovné přemístění výkopku z horniny tř. 1 až 4 stavebním kolečkem do 10 m</t>
  </si>
  <si>
    <t>-2048891815</t>
  </si>
  <si>
    <t>"výkop"1,039</t>
  </si>
  <si>
    <t>6</t>
  </si>
  <si>
    <t>162701105</t>
  </si>
  <si>
    <t>Vodorovné přemístění do 10000 m výkopku/sypaniny z horniny tř. 1 až 4</t>
  </si>
  <si>
    <t>-1963058861</t>
  </si>
  <si>
    <t>"odvoz výkopu"1,039</t>
  </si>
  <si>
    <t>7</t>
  </si>
  <si>
    <t>162701109</t>
  </si>
  <si>
    <t>Příplatek k vodorovnému přemístění výkopku/sypaniny z horniny tř. 1 až 4 ZKD 1000 m přes 10000 m</t>
  </si>
  <si>
    <t>-554308799</t>
  </si>
  <si>
    <t>8</t>
  </si>
  <si>
    <t>171201211</t>
  </si>
  <si>
    <t>Poplatek za uložení stavebního odpadu - zeminy a kameniva na skládce</t>
  </si>
  <si>
    <t>t</t>
  </si>
  <si>
    <t>539446233</t>
  </si>
  <si>
    <t>1,039*1,7 'Přepočtené koeficientem množství</t>
  </si>
  <si>
    <t>Svislé a kompletní konstrukce</t>
  </si>
  <si>
    <t>9</t>
  </si>
  <si>
    <t>310236241</t>
  </si>
  <si>
    <t>Zazdívka otvorů pl do 0,09 m2 ve zdivu nadzákladovém cihlami pálenými tl do 300 mm</t>
  </si>
  <si>
    <t>1340369229</t>
  </si>
  <si>
    <t>10</t>
  </si>
  <si>
    <t>315221102R</t>
  </si>
  <si>
    <t>Zpětné dozdění zdiva očištěnými cihlami do malty</t>
  </si>
  <si>
    <t>1744276131</t>
  </si>
  <si>
    <t>"štít"1,5*0,15</t>
  </si>
  <si>
    <t>11</t>
  </si>
  <si>
    <t>317121151</t>
  </si>
  <si>
    <t>Montáž ŽB překladů prefabrikovaných dodatečně světlosti otvoru do 1050 mm</t>
  </si>
  <si>
    <t>-1645972471</t>
  </si>
  <si>
    <t>12</t>
  </si>
  <si>
    <t>M</t>
  </si>
  <si>
    <t>59321070</t>
  </si>
  <si>
    <t>překlad železobetonový RZP 1190x140x140mm</t>
  </si>
  <si>
    <t>-1541897286</t>
  </si>
  <si>
    <t>Vodorovné konstrukce</t>
  </si>
  <si>
    <t>13</t>
  </si>
  <si>
    <t>430000001R</t>
  </si>
  <si>
    <t>Stupeň betonový 15 x 12 cm, včetně bednění a kotvení k zárubni z betonu tř. C 20/25 bez potěru se zahlazením povrchu</t>
  </si>
  <si>
    <t>m</t>
  </si>
  <si>
    <t>420554170</t>
  </si>
  <si>
    <t>"nový práh"0,76</t>
  </si>
  <si>
    <t>Úpravy povrchů, podlahy a osazování výplní</t>
  </si>
  <si>
    <t>14</t>
  </si>
  <si>
    <t>612131101</t>
  </si>
  <si>
    <t>Cementový postřik vnitřních stěn nanášený celoplošně ručně</t>
  </si>
  <si>
    <t>-1288067492</t>
  </si>
  <si>
    <t>"interiér"</t>
  </si>
  <si>
    <t>(2,63+2,58)*2*2,31-"dveře"0,76*2-"okno"0,65*0,9+"ostění"(0,6+0,9)*2*0,07</t>
  </si>
  <si>
    <t>Mezisoučet</t>
  </si>
  <si>
    <t>"soklová část"(2,63+2,58)*0,1*2</t>
  </si>
  <si>
    <t>612361141R</t>
  </si>
  <si>
    <t>Čistě bílá renovační stěrka se štukovým povrchem tl.10 mm vnitřních stěn nanášená ručně</t>
  </si>
  <si>
    <t>886019385</t>
  </si>
  <si>
    <t>16</t>
  </si>
  <si>
    <t>622131101</t>
  </si>
  <si>
    <t>Cementový postřik vnějších stěn nanášený celoplošně ručně</t>
  </si>
  <si>
    <t>1849848004</t>
  </si>
  <si>
    <t>"fasáda mimo lícové zdivo"</t>
  </si>
  <si>
    <t>"pohled 1"6,2-"dveře "0,76*2</t>
  </si>
  <si>
    <t>"pohled 2"5,6-"okno"0,65*0,9+"ostění"(0,65+0,9)*2*0,055-"lícové zdivo"0,34</t>
  </si>
  <si>
    <t>"pohled 3"6,71-"lícové zdivo"0,29</t>
  </si>
  <si>
    <t>"pohled 4"5,7-"lícové zdivo"0,29</t>
  </si>
  <si>
    <t>"sokl pod terénem"(3,32+3,35+0,21*2+0,2*2)*2*0,15</t>
  </si>
  <si>
    <t>17</t>
  </si>
  <si>
    <t>622143004</t>
  </si>
  <si>
    <t>Montáž omítkových samolepících začišťovacích profilů pro spojení s okenním rámem</t>
  </si>
  <si>
    <t>-954059662</t>
  </si>
  <si>
    <t>"okno"(0,65+0,9)*2*2</t>
  </si>
  <si>
    <t>18</t>
  </si>
  <si>
    <t>59051476</t>
  </si>
  <si>
    <t>profil okenní začišťovací se sklovláknitou armovací tkaninou 9 mm/2,4 m</t>
  </si>
  <si>
    <t>-551005075</t>
  </si>
  <si>
    <t>6,2*1,05 'Přepočtené koeficientem množství</t>
  </si>
  <si>
    <t>19</t>
  </si>
  <si>
    <t>622143005</t>
  </si>
  <si>
    <t>Montáž omítníků plastových nebo pozinkovaných</t>
  </si>
  <si>
    <t>474520655</t>
  </si>
  <si>
    <t>"vnitřní"</t>
  </si>
  <si>
    <t>2,31*4+"okno"(0,65+0,9)*2</t>
  </si>
  <si>
    <t>"vnější"</t>
  </si>
  <si>
    <t>"okno"(0,9*2+0,65)</t>
  </si>
  <si>
    <t>20</t>
  </si>
  <si>
    <t>55343031</t>
  </si>
  <si>
    <t>profil omítkový přesný pro omítky vnitřní 10mm</t>
  </si>
  <si>
    <t>1575781871</t>
  </si>
  <si>
    <t>14,79*1,05 'Přepočtené koeficientem množství</t>
  </si>
  <si>
    <t>622341141R</t>
  </si>
  <si>
    <t>Čistě bílá renovační stěrka se štukovým povrchem tl.10 mm vnějších stěn nanášená ručně</t>
  </si>
  <si>
    <t>1892997688</t>
  </si>
  <si>
    <t>22</t>
  </si>
  <si>
    <t>627451642R</t>
  </si>
  <si>
    <t>Oprava spárování cihelného zdiva spárovací maltou  včetně vysekání a vyčištění spár stěn</t>
  </si>
  <si>
    <t>-851728344</t>
  </si>
  <si>
    <t>"lícové zdivo"</t>
  </si>
  <si>
    <t>"pohled 1 sloupy"0,44*(2,1+1,9)/2*2+0,155*2,1*2</t>
  </si>
  <si>
    <t>"pohled 1 sokl sloupy"0,12*2+0,20*0,2*2</t>
  </si>
  <si>
    <t>"pohled 2 sloupy"0,44*2*2+0,15*1,9*2</t>
  </si>
  <si>
    <t>"pohled 2 sokl sloupy"0,24+0,13+0,21*(0,44+0,28)/2</t>
  </si>
  <si>
    <t>"pohled 2 překlad a nadpraží okna"0,9*0,055+((1,05+0,95)/2*0,29)</t>
  </si>
  <si>
    <t>"pohled 3 sloupy"0,44*(2,1+1,9)/2*2+0,155*2,1*2</t>
  </si>
  <si>
    <t>"pohled 3 sokl sloupy"0,25*2+0,20*(0,47+0,54)/2</t>
  </si>
  <si>
    <t>"pohled 3 překlad"((1,05+0,95)/2*0,29)</t>
  </si>
  <si>
    <t>"pohled 4 sloupy"0,44*2*2+0,15*1,9*2</t>
  </si>
  <si>
    <t>"pohled 4 sokl sloupy"0,24+0,14+0,21*(0,44+0,28)/2</t>
  </si>
  <si>
    <t>"pohled 4 překlad"((1,05+0,95)/2*0,29)</t>
  </si>
  <si>
    <t>23</t>
  </si>
  <si>
    <t>622325210R</t>
  </si>
  <si>
    <t>Vyspravení zaoblených rohů maltou vápenocementovou vnějších stěn</t>
  </si>
  <si>
    <t>-513277461</t>
  </si>
  <si>
    <t>24</t>
  </si>
  <si>
    <t>629991011</t>
  </si>
  <si>
    <t>Zakrytí výplní otvorů a svislých ploch fólií přilepenou lepící páskou</t>
  </si>
  <si>
    <t>-1063209359</t>
  </si>
  <si>
    <t>"okno obě strany"0,65*0,9*2</t>
  </si>
  <si>
    <t>"dveře se zárubní obě strany"1*2,2*2</t>
  </si>
  <si>
    <t>"lícové zdivo"12,225</t>
  </si>
  <si>
    <t>25</t>
  </si>
  <si>
    <t>629995101</t>
  </si>
  <si>
    <t>Očištění vnějších ploch tlakovou vodou</t>
  </si>
  <si>
    <t>1120303314</t>
  </si>
  <si>
    <t>"pohled 1"6,2-"dveře "0,76*2-"přezděný štít"1,5</t>
  </si>
  <si>
    <t>26</t>
  </si>
  <si>
    <t>622904121R</t>
  </si>
  <si>
    <t>Ruční čištění ocelovým kartáčem</t>
  </si>
  <si>
    <t>1064518354</t>
  </si>
  <si>
    <t>"očištění vnitřního zdiva"</t>
  </si>
  <si>
    <t>(2,63+2,58)*2*2,31-"dveře"0,76*2-"okno"0,65*0,9</t>
  </si>
  <si>
    <t>"dočištění vnějšího zdiva"</t>
  </si>
  <si>
    <t>"fasáda mimo lícové zdivo"19,856</t>
  </si>
  <si>
    <t>"fasáda lícové zdivo"12,225</t>
  </si>
  <si>
    <t>27</t>
  </si>
  <si>
    <t>635211141</t>
  </si>
  <si>
    <t>Násyp pod podlahy z expandovaného perlitu EP 180</t>
  </si>
  <si>
    <t>-204173577</t>
  </si>
  <si>
    <t>6,69*0,15</t>
  </si>
  <si>
    <t>28</t>
  </si>
  <si>
    <t>637121112</t>
  </si>
  <si>
    <t>Okapový chodník z kačírku tl 150 mm s udusáním</t>
  </si>
  <si>
    <t>1916920258</t>
  </si>
  <si>
    <t>"kolem objektu"4*4</t>
  </si>
  <si>
    <t>-"objekt"9,06</t>
  </si>
  <si>
    <t>29</t>
  </si>
  <si>
    <t>637211123R</t>
  </si>
  <si>
    <t>Okapový chodník z dlaždic  betonových 500x500x50 mm</t>
  </si>
  <si>
    <t>176288577</t>
  </si>
  <si>
    <t>"před vstupem"1,02*0,5</t>
  </si>
  <si>
    <t>30</t>
  </si>
  <si>
    <t>637311-K4R</t>
  </si>
  <si>
    <t>Okapový chodník z plastového (nevditelného) obrubníku v.78 mm kotveného hřeby dle PD ozn.K4</t>
  </si>
  <si>
    <t>-1702107656</t>
  </si>
  <si>
    <t>31</t>
  </si>
  <si>
    <t>644941111</t>
  </si>
  <si>
    <t>Osazování ventilačních mřížek velikosti do 150 x 200 mm</t>
  </si>
  <si>
    <t>-1658802166</t>
  </si>
  <si>
    <t>32</t>
  </si>
  <si>
    <t>553-K5R</t>
  </si>
  <si>
    <t>mřížka větrací kruhová se síťovinou 100mm</t>
  </si>
  <si>
    <t>-426008680</t>
  </si>
  <si>
    <t>Ostatní konstrukce a práce, bourání</t>
  </si>
  <si>
    <t>33</t>
  </si>
  <si>
    <t>949101111</t>
  </si>
  <si>
    <t>Lešení pomocné pro objekty pozemních staveb s lešeňovou podlahou v do 1,9 m zatížení do 150 kg/m2</t>
  </si>
  <si>
    <t>1009350320</t>
  </si>
  <si>
    <t>"vnitřní"6,690</t>
  </si>
  <si>
    <t>34</t>
  </si>
  <si>
    <t>949101112</t>
  </si>
  <si>
    <t>Lešení pomocné pro objekty pozemních staveb s lešeňovou podlahou v do 3,5 m zatížení do 150 kg/m2</t>
  </si>
  <si>
    <t>-1369019746</t>
  </si>
  <si>
    <t>35</t>
  </si>
  <si>
    <t>952901111</t>
  </si>
  <si>
    <t>Vyčištění budov bytové a občanské výstavby při výšce podlaží do 4 m</t>
  </si>
  <si>
    <t>-2035793826</t>
  </si>
  <si>
    <t>36</t>
  </si>
  <si>
    <t>962081131</t>
  </si>
  <si>
    <t>Bourání příček ze skleněných tvárnic tl do 100 mm</t>
  </si>
  <si>
    <t>635402386</t>
  </si>
  <si>
    <t>"okno"0,5*0,77</t>
  </si>
  <si>
    <t>37</t>
  </si>
  <si>
    <t>965082933</t>
  </si>
  <si>
    <t>Odstranění násypů pod podlahami tl do 200 mm pl přes 2 m2</t>
  </si>
  <si>
    <t>1149091406</t>
  </si>
  <si>
    <t>2,63*2,58*0,15</t>
  </si>
  <si>
    <t>38</t>
  </si>
  <si>
    <t>967031733</t>
  </si>
  <si>
    <t>Přisekání plošné zdiva z cihel pálených na MV nebo MVC tl do 150 mm</t>
  </si>
  <si>
    <t>1580653517</t>
  </si>
  <si>
    <t>"zazdívka okna"(0,9*2+0,65)*0,15</t>
  </si>
  <si>
    <t>39</t>
  </si>
  <si>
    <t>967042713</t>
  </si>
  <si>
    <t>Odsekání zdiva z kamene nebo betonu plošné tl do 150 mm</t>
  </si>
  <si>
    <t>-739328686</t>
  </si>
  <si>
    <t>"stávající práh"1*0,12</t>
  </si>
  <si>
    <t>40</t>
  </si>
  <si>
    <t>971035431</t>
  </si>
  <si>
    <t>Vybourání otvorů ve zdivu cihelném pl do 0,25 m2 na MC tl do 150 mm</t>
  </si>
  <si>
    <t>-971068726</t>
  </si>
  <si>
    <t>"zazdívka oken"1</t>
  </si>
  <si>
    <t>41</t>
  </si>
  <si>
    <t>976074121</t>
  </si>
  <si>
    <t>Vybourání kotevních želez ze zdiva cihelného na MV nebo MVC</t>
  </si>
  <si>
    <t>508582645</t>
  </si>
  <si>
    <t>42</t>
  </si>
  <si>
    <t>978013191</t>
  </si>
  <si>
    <t>Otlučení (osekání) vnitřní vápenné nebo vápenocementové omítky stěn v rozsahu do 100 %</t>
  </si>
  <si>
    <t>-490084524</t>
  </si>
  <si>
    <t>"předpoklad 40% zbylé omítky z celkové plochy"</t>
  </si>
  <si>
    <t>(2,63+2,58)*2*2,31-"dveře"0,76*1,95-"luxfery"0,5*0,77</t>
  </si>
  <si>
    <t>22,203*0,4 'Přepočtené koeficientem množství</t>
  </si>
  <si>
    <t>43</t>
  </si>
  <si>
    <t>979031111</t>
  </si>
  <si>
    <t>Očištění cihel plných od malty vápenocementové</t>
  </si>
  <si>
    <t>-1179544242</t>
  </si>
  <si>
    <t>"štít nad dveřmi"</t>
  </si>
  <si>
    <t>1,5*0,15</t>
  </si>
  <si>
    <t>44</t>
  </si>
  <si>
    <t>981511101R</t>
  </si>
  <si>
    <t>Ruční demontáž střešní krytiny s azbestem, vč. stabilizace nebezpečného odpadu.  Balení odpadu.  Transport k místu naložení odpadu do přepravního prostředku.</t>
  </si>
  <si>
    <t>-799565665</t>
  </si>
  <si>
    <t>4*2,5*2</t>
  </si>
  <si>
    <t>45</t>
  </si>
  <si>
    <t>985142113</t>
  </si>
  <si>
    <t>Vysekání spojovací hmoty ze spár zdiva hl do 40 mm dl přes 12 m/m2</t>
  </si>
  <si>
    <t>606218908</t>
  </si>
  <si>
    <t>"narušené spáry zdiva pod omítku"</t>
  </si>
  <si>
    <t>"předpoklad 40% z plochy"</t>
  </si>
  <si>
    <t>"vnitřní zdivo"</t>
  </si>
  <si>
    <t>44,068*0,4 'Přepočtené koeficientem množství</t>
  </si>
  <si>
    <t>46</t>
  </si>
  <si>
    <t>985221022</t>
  </si>
  <si>
    <t>Postupné rozebírání cihelného zdiva pro další použití do 3 m3</t>
  </si>
  <si>
    <t>903821006</t>
  </si>
  <si>
    <t>47</t>
  </si>
  <si>
    <t>985221103R</t>
  </si>
  <si>
    <t>Doplnění zdiva z cihel cementových do malty</t>
  </si>
  <si>
    <t>1860180011</t>
  </si>
  <si>
    <t>"drobné otvory (vypadané cihly)"0,5</t>
  </si>
  <si>
    <t>48</t>
  </si>
  <si>
    <t>985231123</t>
  </si>
  <si>
    <t>Spárování zdiva cementovou maltou spára hl do 40 mm dl přes 12 m/m2</t>
  </si>
  <si>
    <t>847423687</t>
  </si>
  <si>
    <t>49</t>
  </si>
  <si>
    <t>985253110R</t>
  </si>
  <si>
    <t>Plombování narušeného cihelného zdiva z cihel plných lícových do malty včetně vysekání narušeného zdiva</t>
  </si>
  <si>
    <t>-215271072</t>
  </si>
  <si>
    <t>997</t>
  </si>
  <si>
    <t>Přesun sutě</t>
  </si>
  <si>
    <t>50</t>
  </si>
  <si>
    <t>997013211</t>
  </si>
  <si>
    <t>Vnitrostaveništní doprava suti a vybouraných hmot pro budovy v do 6 m ručně</t>
  </si>
  <si>
    <t>-1806489288</t>
  </si>
  <si>
    <t>"celk.hmotnost"6,89</t>
  </si>
  <si>
    <t>-"nebezpeč.odpad s azbestem"0,4</t>
  </si>
  <si>
    <t>51</t>
  </si>
  <si>
    <t>997013501</t>
  </si>
  <si>
    <t>Odvoz suti a vybouraných hmot na skládku nebo meziskládku do 1 km se složením</t>
  </si>
  <si>
    <t>-88839099</t>
  </si>
  <si>
    <t>52</t>
  </si>
  <si>
    <t>997013509</t>
  </si>
  <si>
    <t>Příplatek k odvozu suti a vybouraných hmot na skládku ZKD 1 km přes 1 km</t>
  </si>
  <si>
    <t>-1194614710</t>
  </si>
  <si>
    <t>6,49*19 'Přepočtené koeficientem množství</t>
  </si>
  <si>
    <t>53</t>
  </si>
  <si>
    <t>997013521R</t>
  </si>
  <si>
    <t>Uložení azbestu a kontaminovaných materiálů na místo zneškodnění, přistavení kontejneru, nakládka, odvoz</t>
  </si>
  <si>
    <t>1507583360</t>
  </si>
  <si>
    <t>"krytina s azbestem"</t>
  </si>
  <si>
    <t>0,4</t>
  </si>
  <si>
    <t>54</t>
  </si>
  <si>
    <t>997013821</t>
  </si>
  <si>
    <t>Poplatek za uložení na skládce (skládkovné) stavebního odpadu s obsahem azbestu kód odpadu 170 605</t>
  </si>
  <si>
    <t>-1644799636</t>
  </si>
  <si>
    <t>55</t>
  </si>
  <si>
    <t>997013831</t>
  </si>
  <si>
    <t>Poplatek za uložení na skládce (skládkovné) stavebního odpadu směsného kód odpadu 170 904</t>
  </si>
  <si>
    <t>-946488623</t>
  </si>
  <si>
    <t>"celk.hmotnost"6,890</t>
  </si>
  <si>
    <t>56</t>
  </si>
  <si>
    <t>997223860R</t>
  </si>
  <si>
    <t>Likvidace bioodpadu-kontejner 10m3</t>
  </si>
  <si>
    <t>-1002003989</t>
  </si>
  <si>
    <t>998</t>
  </si>
  <si>
    <t>Přesun hmot</t>
  </si>
  <si>
    <t>57</t>
  </si>
  <si>
    <t>998018001</t>
  </si>
  <si>
    <t>Přesun hmot ruční pro budovy v do 6 m</t>
  </si>
  <si>
    <t>1307941712</t>
  </si>
  <si>
    <t>PSV</t>
  </si>
  <si>
    <t>Práce a dodávky PSV</t>
  </si>
  <si>
    <t>711</t>
  </si>
  <si>
    <t>Izolace proti vodě, vlhkosti a plynům</t>
  </si>
  <si>
    <t>58</t>
  </si>
  <si>
    <t>711113133R</t>
  </si>
  <si>
    <t>Hydroizolační povlak - stěrka včetně penetrace soklu</t>
  </si>
  <si>
    <t>370048503</t>
  </si>
  <si>
    <t>"sokl pod terénem s vytažením"(3,32+3,35+0,21*2+0,2*2)*2*0,20</t>
  </si>
  <si>
    <t>59</t>
  </si>
  <si>
    <t>711150016R</t>
  </si>
  <si>
    <t>Provedení izolace proti zemní vlhkosti pásy přitavením svislé NAIP</t>
  </si>
  <si>
    <t>1715429807</t>
  </si>
  <si>
    <t>"nový práh"0,76*(0,15+0,12)</t>
  </si>
  <si>
    <t>60</t>
  </si>
  <si>
    <t>711491171</t>
  </si>
  <si>
    <t>Provedení izolace proti tlakové vodě vodorovné z textilií vrstva podkladní</t>
  </si>
  <si>
    <t>-537460204</t>
  </si>
  <si>
    <t>"podlaha"</t>
  </si>
  <si>
    <t>6,69+"vytažení"(2,63+2,58)*2*0,15</t>
  </si>
  <si>
    <t>61</t>
  </si>
  <si>
    <t>69311068</t>
  </si>
  <si>
    <t>geotextilie netkaná separační, ochranná, filtrační, drenážní PP 300g/m2</t>
  </si>
  <si>
    <t>-908363514</t>
  </si>
  <si>
    <t>8,253*1,05 'Přepočtené koeficientem množství</t>
  </si>
  <si>
    <t>62</t>
  </si>
  <si>
    <t>998711201</t>
  </si>
  <si>
    <t>Přesun hmot procentní pro izolace proti vodě, vlhkosti a plynům v objektech v do 6 m</t>
  </si>
  <si>
    <t>%</t>
  </si>
  <si>
    <t>-1469276699</t>
  </si>
  <si>
    <t>762</t>
  </si>
  <si>
    <t>Konstrukce tesařské</t>
  </si>
  <si>
    <t>63</t>
  </si>
  <si>
    <t>762081410</t>
  </si>
  <si>
    <t>Vícestranné hoblování hraněného řeziva na staveništi</t>
  </si>
  <si>
    <t>-1504678958</t>
  </si>
  <si>
    <t>"krokve 100x150"2,29*10*(0,1+0,15)*2</t>
  </si>
  <si>
    <t>"pozednice,vaznice 150x150"3,7*3*0,15*4</t>
  </si>
  <si>
    <t>"spodní kleština 50*130"2,9*6*(0,05+0,13)*2</t>
  </si>
  <si>
    <t>"vrchol.kleština 80x130"1,075*2*(0,08+0,13)*2</t>
  </si>
  <si>
    <t>64</t>
  </si>
  <si>
    <t>762081510</t>
  </si>
  <si>
    <t>Plošné hoblování hraněného řeziva na staveništi</t>
  </si>
  <si>
    <t>107862353</t>
  </si>
  <si>
    <t>"přesah bednění střechy"7,1</t>
  </si>
  <si>
    <t>"lemování štít"(0,11+0,025)*2*2,35</t>
  </si>
  <si>
    <t>65</t>
  </si>
  <si>
    <t>762082230</t>
  </si>
  <si>
    <t>Provedení tesařského profilování zhlaví trámu jednoduchým seříznutím dvěma řezy plochy do 320 cm2</t>
  </si>
  <si>
    <t>-979116580</t>
  </si>
  <si>
    <t>"pozednice a vaznice"6</t>
  </si>
  <si>
    <t>66</t>
  </si>
  <si>
    <t>762082420</t>
  </si>
  <si>
    <t>Provedení tesařského profilování zhlaví trámu vnější půloblouk se zářezy plochy do 160 cm2</t>
  </si>
  <si>
    <t>282705305</t>
  </si>
  <si>
    <t>"krokve"10</t>
  </si>
  <si>
    <t>67</t>
  </si>
  <si>
    <t>762082620</t>
  </si>
  <si>
    <t>Provedení tesařského profilování zhlaví trámu zkosení plochy do 160 cm2</t>
  </si>
  <si>
    <t>1335527425</t>
  </si>
  <si>
    <t>68</t>
  </si>
  <si>
    <t>762087112R</t>
  </si>
  <si>
    <t>Montáž  a dodávka svorníků M12 kotvených do zdiva délky 300 mm</t>
  </si>
  <si>
    <t>219351195</t>
  </si>
  <si>
    <t>69</t>
  </si>
  <si>
    <t>762086111</t>
  </si>
  <si>
    <t>Montáž KDK hmotnosti prvku do 5 kg</t>
  </si>
  <si>
    <t>kg</t>
  </si>
  <si>
    <t>-1206396335</t>
  </si>
  <si>
    <t>"pásovina P2"2,71*2*1,88</t>
  </si>
  <si>
    <t>70</t>
  </si>
  <si>
    <t>55311043R</t>
  </si>
  <si>
    <t>zámečnická úprava a dodávka tyč ocelová plochá jakost 11 375 40x6mm s 2x vrut M10/90</t>
  </si>
  <si>
    <t>-1035194863</t>
  </si>
  <si>
    <t>10,19*1,1 'Přepočtené koeficientem množství</t>
  </si>
  <si>
    <t>71</t>
  </si>
  <si>
    <t>762332531</t>
  </si>
  <si>
    <t>Montáž vázaných kcí krovů pravidelných z řeziva hoblovaného průřezové plochy do 120 cm2</t>
  </si>
  <si>
    <t>-1484523180</t>
  </si>
  <si>
    <t>"vrchol.kleština"1,075*2</t>
  </si>
  <si>
    <t>"spodní kleština"2,9*6</t>
  </si>
  <si>
    <t>72</t>
  </si>
  <si>
    <t>60512125</t>
  </si>
  <si>
    <t>hranol stavební řezivo průřezu do 120cm2 do dl 6m</t>
  </si>
  <si>
    <t>2022460510</t>
  </si>
  <si>
    <t>"vrchol.kleština 80x130"1,075*2*0,08*0,13</t>
  </si>
  <si>
    <t>0,022*1,1 'Přepočtené koeficientem množství</t>
  </si>
  <si>
    <t>73</t>
  </si>
  <si>
    <t>60511125</t>
  </si>
  <si>
    <t>řezivo stavební fošny prismované středové š do 160mm dl 2-5m</t>
  </si>
  <si>
    <t>649103581</t>
  </si>
  <si>
    <t>"spodní kleština 50*130"2,9*6*0,05*0,13</t>
  </si>
  <si>
    <t>0,113*1,1 'Přepočtené koeficientem množství</t>
  </si>
  <si>
    <t>74</t>
  </si>
  <si>
    <t>762332532</t>
  </si>
  <si>
    <t>Montáž vázaných kcí krovů pravidelných z řeziva hoblovaného průřezové plochy do 224 cm2</t>
  </si>
  <si>
    <t>-841853165</t>
  </si>
  <si>
    <t>"krokve"2,29*10</t>
  </si>
  <si>
    <t>75</t>
  </si>
  <si>
    <t>60512130</t>
  </si>
  <si>
    <t>hranol stavební řezivo průřezu do 224cm2 do dl 6m</t>
  </si>
  <si>
    <t>-911259359</t>
  </si>
  <si>
    <t>"krokve 100x150"2,29*10*0,1*0,15</t>
  </si>
  <si>
    <t>0,344*1,1 'Přepočtené koeficientem množství</t>
  </si>
  <si>
    <t>76</t>
  </si>
  <si>
    <t>762332533</t>
  </si>
  <si>
    <t>Montáž vázaných kcí krovů pravidelných z řeziva hoblovaného průřezové plochy do 288 cm2</t>
  </si>
  <si>
    <t>-1865131359</t>
  </si>
  <si>
    <t>"pozednice,vaznice"3,7*3</t>
  </si>
  <si>
    <t>77</t>
  </si>
  <si>
    <t>60512135</t>
  </si>
  <si>
    <t>hranol stavební řezivo průřezu do 288cm2 do dl 6m</t>
  </si>
  <si>
    <t>475466088</t>
  </si>
  <si>
    <t>"pozednice,vaznice 150x150"3,7*3*0,15*0,15</t>
  </si>
  <si>
    <t>0,25*1,1 'Přepočtené koeficientem množství</t>
  </si>
  <si>
    <t>78</t>
  </si>
  <si>
    <t>762341210</t>
  </si>
  <si>
    <t>Montáž bednění střech rovných a šikmých sklonu do 60° z hrubých prken na sraz</t>
  </si>
  <si>
    <t>699718733</t>
  </si>
  <si>
    <t>"jako krytina"16,84</t>
  </si>
  <si>
    <t>79</t>
  </si>
  <si>
    <t>60512734</t>
  </si>
  <si>
    <t>řezivo jehličnaté prkno 20-30mm</t>
  </si>
  <si>
    <t>1359767449</t>
  </si>
  <si>
    <t>"střecha"16,84*0,025</t>
  </si>
  <si>
    <t>0,421*1,1 'Přepočtené koeficientem množství</t>
  </si>
  <si>
    <t>80</t>
  </si>
  <si>
    <t>762341610</t>
  </si>
  <si>
    <t>Montáž bednění štítových okapových říms z hrubých prken</t>
  </si>
  <si>
    <t>-1242899507</t>
  </si>
  <si>
    <t>"jako K3"2,35*4*0,11</t>
  </si>
  <si>
    <t>81</t>
  </si>
  <si>
    <t>-1632497277</t>
  </si>
  <si>
    <t>"jako K3"2,35*4*0,11*0,025</t>
  </si>
  <si>
    <t>0,026*1,1 'Přepočtené koeficientem množství</t>
  </si>
  <si>
    <t>82</t>
  </si>
  <si>
    <t>762395000</t>
  </si>
  <si>
    <t>Spojovací prostředky krovů, bednění, laťování, nadstřešních konstrukcí</t>
  </si>
  <si>
    <t>-1406630615</t>
  </si>
  <si>
    <t>83</t>
  </si>
  <si>
    <t>762522812</t>
  </si>
  <si>
    <t>Demontáž podlah s polštáři z prken nebo fošen tloušťky přes 32 mm</t>
  </si>
  <si>
    <t>1289906149</t>
  </si>
  <si>
    <t>"podlaha"6,69</t>
  </si>
  <si>
    <t>84</t>
  </si>
  <si>
    <t>762523104</t>
  </si>
  <si>
    <t>Položení podlahy z hoblovaných prken na sraz</t>
  </si>
  <si>
    <t>-112080362</t>
  </si>
  <si>
    <t>85</t>
  </si>
  <si>
    <t>605126015R</t>
  </si>
  <si>
    <t xml:space="preserve">Prkno, fošna SM/JD hoblované tl 27mm </t>
  </si>
  <si>
    <t>-537486692</t>
  </si>
  <si>
    <t>"podlaha"6,69*0,027</t>
  </si>
  <si>
    <t>0,181*1,08 'Přepočtené koeficientem množství</t>
  </si>
  <si>
    <t>86</t>
  </si>
  <si>
    <t>762526110</t>
  </si>
  <si>
    <t>Položení polštáře pod podlahy při osové vzdálenosti 65 cm</t>
  </si>
  <si>
    <t>-1561299465</t>
  </si>
  <si>
    <t>87</t>
  </si>
  <si>
    <t>-987356014</t>
  </si>
  <si>
    <t>"hranol 50x70"15,5*0,05*0,07</t>
  </si>
  <si>
    <t>0,054*1,08 'Přepočtené koeficientem množství</t>
  </si>
  <si>
    <t>88</t>
  </si>
  <si>
    <t>762526510R</t>
  </si>
  <si>
    <t>Montáž podlahové lišty hoblované</t>
  </si>
  <si>
    <t>-2018389470</t>
  </si>
  <si>
    <t>(2,63+2,58)*2</t>
  </si>
  <si>
    <t>89</t>
  </si>
  <si>
    <t>762595001</t>
  </si>
  <si>
    <t>Spojovací prostředky pro položení dřevěných podlah a zakrytí kanálů</t>
  </si>
  <si>
    <t>-503354016</t>
  </si>
  <si>
    <t>90</t>
  </si>
  <si>
    <t>762841812</t>
  </si>
  <si>
    <t>Demontáž podbíjení obkladů stropů a střech sklonu do 60° z hrubých prken s omítkou</t>
  </si>
  <si>
    <t>-455236639</t>
  </si>
  <si>
    <t>2,63*2,58</t>
  </si>
  <si>
    <t>91</t>
  </si>
  <si>
    <t>762841831R</t>
  </si>
  <si>
    <t xml:space="preserve">Demontáž obkladů podhledů z desek z dřevité vlny pojená cementem </t>
  </si>
  <si>
    <t>1492393363</t>
  </si>
  <si>
    <t>"heraklith"</t>
  </si>
  <si>
    <t>92</t>
  </si>
  <si>
    <t>762900030R</t>
  </si>
  <si>
    <t>Demontáž dřevěného krovu s bedněním</t>
  </si>
  <si>
    <t>-18418803</t>
  </si>
  <si>
    <t>"Měrnou jednotkou je metr čtvereční půdorysné plochy krovu"4*3,9</t>
  </si>
  <si>
    <t>93</t>
  </si>
  <si>
    <t>998762201</t>
  </si>
  <si>
    <t>Přesun hmot procentní pro kce tesařské v objektech v do 6 m</t>
  </si>
  <si>
    <t>19834428</t>
  </si>
  <si>
    <t>763</t>
  </si>
  <si>
    <t>Konstrukce suché výstavby</t>
  </si>
  <si>
    <t>94</t>
  </si>
  <si>
    <t>763131451</t>
  </si>
  <si>
    <t>SDK podhled deska 1xH2 12,5 bez TI dvouvrstvá spodní kce profil CD+UD</t>
  </si>
  <si>
    <t>-272726587</t>
  </si>
  <si>
    <t>95</t>
  </si>
  <si>
    <t>763131713</t>
  </si>
  <si>
    <t>SDK podhled napojení na obvodové konstrukce profilem</t>
  </si>
  <si>
    <t>-1014897186</t>
  </si>
  <si>
    <t>96</t>
  </si>
  <si>
    <t>998763401</t>
  </si>
  <si>
    <t>Přesun hmot procentní pro sádrokartonové konstrukce v objektech v do 6 m</t>
  </si>
  <si>
    <t>-698912805</t>
  </si>
  <si>
    <t>764</t>
  </si>
  <si>
    <t>Konstrukce klempířské</t>
  </si>
  <si>
    <t>97</t>
  </si>
  <si>
    <t>764511443</t>
  </si>
  <si>
    <t>Kotlík oválný (trychtýřový) pro podokapní žlaby z Pz plechu 250/80 mm</t>
  </si>
  <si>
    <t>1949257075</t>
  </si>
  <si>
    <t>98</t>
  </si>
  <si>
    <t>764511-K1R</t>
  </si>
  <si>
    <t>Žlab podokapní půlkruhový z Pz plechu rš 250 mm</t>
  </si>
  <si>
    <t>1168264959</t>
  </si>
  <si>
    <t>3,7*2</t>
  </si>
  <si>
    <t>99</t>
  </si>
  <si>
    <t>7645184-K2R</t>
  </si>
  <si>
    <t>Svody kruhové včetně objímek, kolen, odskoků z Pz plechu průměru 80 mm</t>
  </si>
  <si>
    <t>224810116</t>
  </si>
  <si>
    <t>2,6*2</t>
  </si>
  <si>
    <t>100</t>
  </si>
  <si>
    <t>764242-K3R</t>
  </si>
  <si>
    <t>Oplechování štítu závětrnou lištou z TiZn lesklého plechu rš 230 mm</t>
  </si>
  <si>
    <t>2086442536</t>
  </si>
  <si>
    <t>2,35*4</t>
  </si>
  <si>
    <t>101</t>
  </si>
  <si>
    <t>998764201</t>
  </si>
  <si>
    <t>Přesun hmot procentní pro konstrukce klempířské v objektech v do 6 m</t>
  </si>
  <si>
    <t>-70461959</t>
  </si>
  <si>
    <t>765</t>
  </si>
  <si>
    <t>Krytina skládaná</t>
  </si>
  <si>
    <t>102</t>
  </si>
  <si>
    <t>765322111R</t>
  </si>
  <si>
    <t>Montáž a dodávka krytina vláknocementová ze šablon, střech jednoduchých na bednění jednoduché krytí, Betternit - Rhombus barva grafitová</t>
  </si>
  <si>
    <t>756654</t>
  </si>
  <si>
    <t>103</t>
  </si>
  <si>
    <t>765131201</t>
  </si>
  <si>
    <t>Montáž úžlabí skládané vláknocementové krytiny do 30° přiřezáním</t>
  </si>
  <si>
    <t>2128464240</t>
  </si>
  <si>
    <t>"štít"2,35*4</t>
  </si>
  <si>
    <t>104</t>
  </si>
  <si>
    <t>765131191</t>
  </si>
  <si>
    <t>Montáž hřebene skládané vláknocementové krytiny do 30° z hřebenáčů</t>
  </si>
  <si>
    <t>786627398</t>
  </si>
  <si>
    <t>105</t>
  </si>
  <si>
    <t>59164503</t>
  </si>
  <si>
    <t>hřebenáč kónický vláknocementový antracit</t>
  </si>
  <si>
    <t>-714938286</t>
  </si>
  <si>
    <t>3,9*3</t>
  </si>
  <si>
    <t>106</t>
  </si>
  <si>
    <t>765322810R</t>
  </si>
  <si>
    <t>Dvojité založení krytiny Cembrit u okapu do roviny šablona Betternit - Rhombus</t>
  </si>
  <si>
    <t>-486542821</t>
  </si>
  <si>
    <t>107</t>
  </si>
  <si>
    <t>998765201</t>
  </si>
  <si>
    <t>Přesun hmot procentní pro krytiny skládané v objektech v do 6 m</t>
  </si>
  <si>
    <t>-972155937</t>
  </si>
  <si>
    <t>766</t>
  </si>
  <si>
    <t>Konstrukce truhlářské</t>
  </si>
  <si>
    <t>108</t>
  </si>
  <si>
    <t>766621-O1R</t>
  </si>
  <si>
    <t>Montáž,výroba a dodávka okno dřevěné 1křídlé O/S 65x90 cm zasklení izo.dvojsko s bezp.sklem, povrch.úprava lak, včetně kování- kompletní provedení dle PD ozn.O1</t>
  </si>
  <si>
    <t>1880464929</t>
  </si>
  <si>
    <t>109</t>
  </si>
  <si>
    <t>76666-D1R</t>
  </si>
  <si>
    <t>Montáž,výroba a dodávka repliky vchodových dveří 76x197 cm 1křídlých,plných, kazetových s obložkovou zárubní,s povrch.úpravou,mosaz.kování,zámek - kompletní provedení dle PD ozn.D1</t>
  </si>
  <si>
    <t>-376957473</t>
  </si>
  <si>
    <t>110</t>
  </si>
  <si>
    <t>766681813R</t>
  </si>
  <si>
    <t>Demontáž dveřních obložkových dřevěných zárubní pro výrobu repliky a odvoz na dílnu</t>
  </si>
  <si>
    <t>-307488723</t>
  </si>
  <si>
    <t>111</t>
  </si>
  <si>
    <t>766691915R</t>
  </si>
  <si>
    <t>Vyvěšení dřevěných křídel dveří  a odvoz na dílnu</t>
  </si>
  <si>
    <t>920600032</t>
  </si>
  <si>
    <t>"stávající dveře pro výrobu repliky"1</t>
  </si>
  <si>
    <t>112</t>
  </si>
  <si>
    <t>766695213</t>
  </si>
  <si>
    <t>Montáž truhlářských prahů dveří jednokřídlových šířky přes 10 cm</t>
  </si>
  <si>
    <t>1737472721</t>
  </si>
  <si>
    <t>113</t>
  </si>
  <si>
    <t>61187561R</t>
  </si>
  <si>
    <t>práh dveřní dřevěný dubový tl 20mm dl 1470mm š 150mm</t>
  </si>
  <si>
    <t>887278434</t>
  </si>
  <si>
    <t>114</t>
  </si>
  <si>
    <t>998766201</t>
  </si>
  <si>
    <t>Přesun hmot procentní pro konstrukce truhlářské v objektech v do 6 m</t>
  </si>
  <si>
    <t>-1299212461</t>
  </si>
  <si>
    <t>783</t>
  </si>
  <si>
    <t>Dokončovací práce - nátěry</t>
  </si>
  <si>
    <t>115</t>
  </si>
  <si>
    <t>783201201</t>
  </si>
  <si>
    <t>Obroušení tesařských konstrukcí před provedením nátěru</t>
  </si>
  <si>
    <t>-208437333</t>
  </si>
  <si>
    <t>"viditelné prvky krovu před nátěrem"13,26</t>
  </si>
  <si>
    <t>116</t>
  </si>
  <si>
    <t>783201401</t>
  </si>
  <si>
    <t>Ometení tesařských konstrukcí před provedením nátěru</t>
  </si>
  <si>
    <t>-1927059627</t>
  </si>
  <si>
    <t>117</t>
  </si>
  <si>
    <t>783218112R</t>
  </si>
  <si>
    <t>Lazurovací dvojnásobný nátěr tesařských konstrukcí s ochranou proti povětrnostním vlivům a UV záření.</t>
  </si>
  <si>
    <t>347236370</t>
  </si>
  <si>
    <t>"štít pod K3"1,3</t>
  </si>
  <si>
    <t>"viditelná část krovu"</t>
  </si>
  <si>
    <t>"pozednice a vaznice"0,23*6</t>
  </si>
  <si>
    <t>"vrchol.kleština"0,45*2</t>
  </si>
  <si>
    <t>"krokve štít"0,6*4</t>
  </si>
  <si>
    <t>"ostatní krokve"0,3*0,6</t>
  </si>
  <si>
    <t>118</t>
  </si>
  <si>
    <t>783223121</t>
  </si>
  <si>
    <t>Napouštěcí dvojnásobný akrylátový biocidní nátěr tesařských konstrukcí zabudovaných do konstrukce</t>
  </si>
  <si>
    <t>-439510025</t>
  </si>
  <si>
    <t>"krov"</t>
  </si>
  <si>
    <t>"spodní kleština 50x130"2,9*6*(0,05+0,13)*2</t>
  </si>
  <si>
    <t>"bednění"16,84*2</t>
  </si>
  <si>
    <t>"štít bednění"2,35*4*(0,1+0,025)*2</t>
  </si>
  <si>
    <t>6,69*2</t>
  </si>
  <si>
    <t>"hranol 50x70"15,5*(0,05+0,07)*2</t>
  </si>
  <si>
    <t>119</t>
  </si>
  <si>
    <t>783301311</t>
  </si>
  <si>
    <t>Odmaštění zámečnických konstrukcí vodou ředitelným odmašťovačem</t>
  </si>
  <si>
    <t>1460842594</t>
  </si>
  <si>
    <t>"pásovina P2"2,71*0,092*2</t>
  </si>
  <si>
    <t>120</t>
  </si>
  <si>
    <t>783314101</t>
  </si>
  <si>
    <t>Základní jednonásobný syntetický nátěr zámečnických konstrukcí</t>
  </si>
  <si>
    <t>-847863819</t>
  </si>
  <si>
    <t>121</t>
  </si>
  <si>
    <t>783315101</t>
  </si>
  <si>
    <t>Mezinátěr jednonásobný syntetický standardní zámečnických konstrukcí</t>
  </si>
  <si>
    <t>-2035279169</t>
  </si>
  <si>
    <t>122</t>
  </si>
  <si>
    <t>783317101</t>
  </si>
  <si>
    <t>Krycí jednonásobný syntetický standardní nátěr zámečnických konstrukcí</t>
  </si>
  <si>
    <t>-1299604091</t>
  </si>
  <si>
    <t>123</t>
  </si>
  <si>
    <t>783806815</t>
  </si>
  <si>
    <t>Odstranění nátěrů z omítek tlakovou vodou</t>
  </si>
  <si>
    <t>-1095997279</t>
  </si>
  <si>
    <t>124</t>
  </si>
  <si>
    <t>783826665R</t>
  </si>
  <si>
    <t>Hydrofobizační transparentní silikonový nátěr lícového zdiva dle PD</t>
  </si>
  <si>
    <t>2119539787</t>
  </si>
  <si>
    <t>784</t>
  </si>
  <si>
    <t>Dokončovací práce - malby a tapety</t>
  </si>
  <si>
    <t>125</t>
  </si>
  <si>
    <t>784171101</t>
  </si>
  <si>
    <t>Zakrytí vnitřních podlah včetně pozdějšího odkrytí</t>
  </si>
  <si>
    <t>-1541760678</t>
  </si>
  <si>
    <t>126</t>
  </si>
  <si>
    <t>581248460</t>
  </si>
  <si>
    <t>fólie pro malířské potřeby textilní, PG 4030-03, 1 x 3 m</t>
  </si>
  <si>
    <t>-1593800664</t>
  </si>
  <si>
    <t>6,69*1,05 'Přepočtené koeficientem množství</t>
  </si>
  <si>
    <t>127</t>
  </si>
  <si>
    <t>784181121</t>
  </si>
  <si>
    <t>Hloubková jednonásobná penetrace podkladu v místnostech výšky do 3,80 m</t>
  </si>
  <si>
    <t>771968452</t>
  </si>
  <si>
    <t>"SDK podhled"6,690</t>
  </si>
  <si>
    <t>128</t>
  </si>
  <si>
    <t>784221101</t>
  </si>
  <si>
    <t>Dvojnásobné bílé malby ze směsí za sucha dobře otěruvzdorných v místnostech do 3,80 m</t>
  </si>
  <si>
    <t>-1457611758</t>
  </si>
  <si>
    <t>VRN</t>
  </si>
  <si>
    <t>Vedlejší rozpočtové náklady</t>
  </si>
  <si>
    <t>VRN1</t>
  </si>
  <si>
    <t>Průzkumné, geodetické a projektové práce</t>
  </si>
  <si>
    <t>129</t>
  </si>
  <si>
    <t>013254000</t>
  </si>
  <si>
    <t>Dokumentace skutečného provedení stavby</t>
  </si>
  <si>
    <t>soubor</t>
  </si>
  <si>
    <t>1024</t>
  </si>
  <si>
    <t>-1957235490</t>
  </si>
  <si>
    <t>130</t>
  </si>
  <si>
    <t>013294000</t>
  </si>
  <si>
    <t>Ostatní dokumentace</t>
  </si>
  <si>
    <t>-824618891</t>
  </si>
  <si>
    <t>VRN3</t>
  </si>
  <si>
    <t>Zařízení staveniště</t>
  </si>
  <si>
    <t>131</t>
  </si>
  <si>
    <t>030001000</t>
  </si>
  <si>
    <t>-1133017578</t>
  </si>
  <si>
    <t>VRN4</t>
  </si>
  <si>
    <t>Inženýrská činnost</t>
  </si>
  <si>
    <t>132</t>
  </si>
  <si>
    <t>045002000</t>
  </si>
  <si>
    <t>Kompletační a koordinační činnost</t>
  </si>
  <si>
    <t>-1914836730</t>
  </si>
  <si>
    <t>VRN5</t>
  </si>
  <si>
    <t>Finanční náklady</t>
  </si>
  <si>
    <t>133</t>
  </si>
  <si>
    <t>056101000R</t>
  </si>
  <si>
    <t>Příplatek za práce malého rozsahu</t>
  </si>
  <si>
    <t>658342181</t>
  </si>
  <si>
    <t>VRN9</t>
  </si>
  <si>
    <t xml:space="preserve">Ostatní náklady související s odstranění střešní krytiny s obsahem azbestu      
</t>
  </si>
  <si>
    <t>134</t>
  </si>
  <si>
    <t>091003001R</t>
  </si>
  <si>
    <t xml:space="preserve">Měření respirabilních vláken kontrolní     </t>
  </si>
  <si>
    <t>-1115961183</t>
  </si>
  <si>
    <t>135</t>
  </si>
  <si>
    <t>091003002R</t>
  </si>
  <si>
    <t>Osobní ochranné pracovní prostředky pro práci s azbestem</t>
  </si>
  <si>
    <t>235766163</t>
  </si>
  <si>
    <t>136</t>
  </si>
  <si>
    <t>091003004R</t>
  </si>
  <si>
    <t>Vyudování kontrolovaného pásma</t>
  </si>
  <si>
    <t>605741802</t>
  </si>
  <si>
    <t>137</t>
  </si>
  <si>
    <t>091003005R</t>
  </si>
  <si>
    <t>Provoz kontrolovaného pásma odsavače, filtry technické zajištění</t>
  </si>
  <si>
    <t>-1697316437</t>
  </si>
  <si>
    <t>138</t>
  </si>
  <si>
    <t>091003006R</t>
  </si>
  <si>
    <t>Dodávka obalů pro odpad 170605, fixačního přípravku pro stabilizaci odpadu</t>
  </si>
  <si>
    <t>-60359360</t>
  </si>
  <si>
    <t>139</t>
  </si>
  <si>
    <t>091003007R</t>
  </si>
  <si>
    <t>Doprava technologií, inženýring</t>
  </si>
  <si>
    <t>-355050002</t>
  </si>
  <si>
    <t>140</t>
  </si>
  <si>
    <t>091003008R</t>
  </si>
  <si>
    <t>Legislativní zajištění, závěrečná zpráva</t>
  </si>
  <si>
    <t>-1091546010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</si>
</sst>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3" t="s">
        <v>14</v>
      </c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2"/>
      <c r="AQ5" s="22"/>
      <c r="AR5" s="20"/>
      <c r="BE5" s="262" t="s">
        <v>15</v>
      </c>
      <c r="BS5" s="17" t="s">
        <v>6</v>
      </c>
    </row>
    <row r="6" spans="2:7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5" t="s">
        <v>17</v>
      </c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/>
      <c r="AN6" s="294"/>
      <c r="AO6" s="294"/>
      <c r="AP6" s="22"/>
      <c r="AQ6" s="22"/>
      <c r="AR6" s="20"/>
      <c r="BE6" s="263"/>
      <c r="BS6" s="17" t="s">
        <v>6</v>
      </c>
    </row>
    <row r="7" spans="2:7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63"/>
      <c r="BS7" s="17" t="s">
        <v>6</v>
      </c>
    </row>
    <row r="8" spans="2:7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63"/>
      <c r="BS8" s="17" t="s">
        <v>6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63"/>
      <c r="BS9" s="17" t="s">
        <v>6</v>
      </c>
    </row>
    <row r="10" spans="2:7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63"/>
      <c r="BS10" s="17" t="s">
        <v>6</v>
      </c>
    </row>
    <row r="11" spans="2:7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63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63"/>
      <c r="BS12" s="17" t="s">
        <v>6</v>
      </c>
    </row>
    <row r="13" spans="2:7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63"/>
      <c r="BS13" s="17" t="s">
        <v>6</v>
      </c>
    </row>
    <row r="14" spans="2:71" ht="12.75">
      <c r="B14" s="21"/>
      <c r="C14" s="22"/>
      <c r="D14" s="22"/>
      <c r="E14" s="296" t="s">
        <v>29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63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63"/>
      <c r="BS15" s="17" t="s">
        <v>4</v>
      </c>
    </row>
    <row r="16" spans="2:7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63"/>
      <c r="BS16" s="17" t="s">
        <v>4</v>
      </c>
    </row>
    <row r="17" spans="2:7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63"/>
      <c r="BS17" s="17" t="s">
        <v>32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63"/>
      <c r="BS18" s="17" t="s">
        <v>6</v>
      </c>
    </row>
    <row r="19" spans="2:7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63"/>
      <c r="BS19" s="17" t="s">
        <v>6</v>
      </c>
    </row>
    <row r="20" spans="2:71" ht="18.4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63"/>
      <c r="BS20" s="17" t="s">
        <v>32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63"/>
    </row>
    <row r="22" spans="2:57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63"/>
    </row>
    <row r="23" spans="2:57" ht="16.5" customHeight="1">
      <c r="B23" s="21"/>
      <c r="C23" s="22"/>
      <c r="D23" s="22"/>
      <c r="E23" s="298" t="s">
        <v>1</v>
      </c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2"/>
      <c r="AP23" s="22"/>
      <c r="AQ23" s="22"/>
      <c r="AR23" s="20"/>
      <c r="BE23" s="263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63"/>
    </row>
    <row r="25" spans="2:57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63"/>
    </row>
    <row r="26" spans="2:57" s="1" customFormat="1" ht="25.9" customHeight="1"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65">
        <f>ROUND(AG94,2)</f>
        <v>0</v>
      </c>
      <c r="AL26" s="266"/>
      <c r="AM26" s="266"/>
      <c r="AN26" s="266"/>
      <c r="AO26" s="266"/>
      <c r="AP26" s="35"/>
      <c r="AQ26" s="35"/>
      <c r="AR26" s="38"/>
      <c r="BE26" s="263"/>
    </row>
    <row r="27" spans="2:57" s="1" customFormat="1" ht="6.95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3"/>
    </row>
    <row r="28" spans="2:57" s="1" customFormat="1" ht="12.75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9" t="s">
        <v>36</v>
      </c>
      <c r="M28" s="299"/>
      <c r="N28" s="299"/>
      <c r="O28" s="299"/>
      <c r="P28" s="299"/>
      <c r="Q28" s="35"/>
      <c r="R28" s="35"/>
      <c r="S28" s="35"/>
      <c r="T28" s="35"/>
      <c r="U28" s="35"/>
      <c r="V28" s="35"/>
      <c r="W28" s="299" t="s">
        <v>37</v>
      </c>
      <c r="X28" s="299"/>
      <c r="Y28" s="299"/>
      <c r="Z28" s="299"/>
      <c r="AA28" s="299"/>
      <c r="AB28" s="299"/>
      <c r="AC28" s="299"/>
      <c r="AD28" s="299"/>
      <c r="AE28" s="299"/>
      <c r="AF28" s="35"/>
      <c r="AG28" s="35"/>
      <c r="AH28" s="35"/>
      <c r="AI28" s="35"/>
      <c r="AJ28" s="35"/>
      <c r="AK28" s="299" t="s">
        <v>38</v>
      </c>
      <c r="AL28" s="299"/>
      <c r="AM28" s="299"/>
      <c r="AN28" s="299"/>
      <c r="AO28" s="299"/>
      <c r="AP28" s="35"/>
      <c r="AQ28" s="35"/>
      <c r="AR28" s="38"/>
      <c r="BE28" s="263"/>
    </row>
    <row r="29" spans="2:57" s="2" customFormat="1" ht="14.45" customHeight="1">
      <c r="B29" s="39"/>
      <c r="C29" s="40"/>
      <c r="D29" s="29" t="s">
        <v>39</v>
      </c>
      <c r="E29" s="40"/>
      <c r="F29" s="29" t="s">
        <v>40</v>
      </c>
      <c r="G29" s="40"/>
      <c r="H29" s="40"/>
      <c r="I29" s="40"/>
      <c r="J29" s="40"/>
      <c r="K29" s="40"/>
      <c r="L29" s="300">
        <v>0.21</v>
      </c>
      <c r="M29" s="261"/>
      <c r="N29" s="261"/>
      <c r="O29" s="261"/>
      <c r="P29" s="261"/>
      <c r="Q29" s="40"/>
      <c r="R29" s="40"/>
      <c r="S29" s="40"/>
      <c r="T29" s="40"/>
      <c r="U29" s="40"/>
      <c r="V29" s="40"/>
      <c r="W29" s="260">
        <f>ROUND(AZ94,2)</f>
        <v>0</v>
      </c>
      <c r="X29" s="261"/>
      <c r="Y29" s="261"/>
      <c r="Z29" s="261"/>
      <c r="AA29" s="261"/>
      <c r="AB29" s="261"/>
      <c r="AC29" s="261"/>
      <c r="AD29" s="261"/>
      <c r="AE29" s="261"/>
      <c r="AF29" s="40"/>
      <c r="AG29" s="40"/>
      <c r="AH29" s="40"/>
      <c r="AI29" s="40"/>
      <c r="AJ29" s="40"/>
      <c r="AK29" s="260">
        <f>ROUND(AV94,2)</f>
        <v>0</v>
      </c>
      <c r="AL29" s="261"/>
      <c r="AM29" s="261"/>
      <c r="AN29" s="261"/>
      <c r="AO29" s="261"/>
      <c r="AP29" s="40"/>
      <c r="AQ29" s="40"/>
      <c r="AR29" s="41"/>
      <c r="BE29" s="264"/>
    </row>
    <row r="30" spans="2:57" s="2" customFormat="1" ht="14.45" customHeight="1">
      <c r="B30" s="39"/>
      <c r="C30" s="40"/>
      <c r="D30" s="40"/>
      <c r="E30" s="40"/>
      <c r="F30" s="29" t="s">
        <v>41</v>
      </c>
      <c r="G30" s="40"/>
      <c r="H30" s="40"/>
      <c r="I30" s="40"/>
      <c r="J30" s="40"/>
      <c r="K30" s="40"/>
      <c r="L30" s="300">
        <v>0.15</v>
      </c>
      <c r="M30" s="261"/>
      <c r="N30" s="261"/>
      <c r="O30" s="261"/>
      <c r="P30" s="261"/>
      <c r="Q30" s="40"/>
      <c r="R30" s="40"/>
      <c r="S30" s="40"/>
      <c r="T30" s="40"/>
      <c r="U30" s="40"/>
      <c r="V30" s="40"/>
      <c r="W30" s="260">
        <f>ROUND(BA94,2)</f>
        <v>0</v>
      </c>
      <c r="X30" s="261"/>
      <c r="Y30" s="261"/>
      <c r="Z30" s="261"/>
      <c r="AA30" s="261"/>
      <c r="AB30" s="261"/>
      <c r="AC30" s="261"/>
      <c r="AD30" s="261"/>
      <c r="AE30" s="261"/>
      <c r="AF30" s="40"/>
      <c r="AG30" s="40"/>
      <c r="AH30" s="40"/>
      <c r="AI30" s="40"/>
      <c r="AJ30" s="40"/>
      <c r="AK30" s="260">
        <f>ROUND(AW94,2)</f>
        <v>0</v>
      </c>
      <c r="AL30" s="261"/>
      <c r="AM30" s="261"/>
      <c r="AN30" s="261"/>
      <c r="AO30" s="261"/>
      <c r="AP30" s="40"/>
      <c r="AQ30" s="40"/>
      <c r="AR30" s="41"/>
      <c r="BE30" s="264"/>
    </row>
    <row r="31" spans="2:57" s="2" customFormat="1" ht="14.45" customHeight="1" hidden="1">
      <c r="B31" s="39"/>
      <c r="C31" s="40"/>
      <c r="D31" s="40"/>
      <c r="E31" s="40"/>
      <c r="F31" s="29" t="s">
        <v>42</v>
      </c>
      <c r="G31" s="40"/>
      <c r="H31" s="40"/>
      <c r="I31" s="40"/>
      <c r="J31" s="40"/>
      <c r="K31" s="40"/>
      <c r="L31" s="300">
        <v>0.21</v>
      </c>
      <c r="M31" s="261"/>
      <c r="N31" s="261"/>
      <c r="O31" s="261"/>
      <c r="P31" s="261"/>
      <c r="Q31" s="40"/>
      <c r="R31" s="40"/>
      <c r="S31" s="40"/>
      <c r="T31" s="40"/>
      <c r="U31" s="40"/>
      <c r="V31" s="40"/>
      <c r="W31" s="260">
        <f>ROUND(BB94,2)</f>
        <v>0</v>
      </c>
      <c r="X31" s="261"/>
      <c r="Y31" s="261"/>
      <c r="Z31" s="261"/>
      <c r="AA31" s="261"/>
      <c r="AB31" s="261"/>
      <c r="AC31" s="261"/>
      <c r="AD31" s="261"/>
      <c r="AE31" s="261"/>
      <c r="AF31" s="40"/>
      <c r="AG31" s="40"/>
      <c r="AH31" s="40"/>
      <c r="AI31" s="40"/>
      <c r="AJ31" s="40"/>
      <c r="AK31" s="260">
        <v>0</v>
      </c>
      <c r="AL31" s="261"/>
      <c r="AM31" s="261"/>
      <c r="AN31" s="261"/>
      <c r="AO31" s="261"/>
      <c r="AP31" s="40"/>
      <c r="AQ31" s="40"/>
      <c r="AR31" s="41"/>
      <c r="BE31" s="264"/>
    </row>
    <row r="32" spans="2:57" s="2" customFormat="1" ht="14.45" customHeight="1" hidden="1">
      <c r="B32" s="39"/>
      <c r="C32" s="40"/>
      <c r="D32" s="40"/>
      <c r="E32" s="40"/>
      <c r="F32" s="29" t="s">
        <v>43</v>
      </c>
      <c r="G32" s="40"/>
      <c r="H32" s="40"/>
      <c r="I32" s="40"/>
      <c r="J32" s="40"/>
      <c r="K32" s="40"/>
      <c r="L32" s="300">
        <v>0.15</v>
      </c>
      <c r="M32" s="261"/>
      <c r="N32" s="261"/>
      <c r="O32" s="261"/>
      <c r="P32" s="261"/>
      <c r="Q32" s="40"/>
      <c r="R32" s="40"/>
      <c r="S32" s="40"/>
      <c r="T32" s="40"/>
      <c r="U32" s="40"/>
      <c r="V32" s="40"/>
      <c r="W32" s="260">
        <f>ROUND(BC94,2)</f>
        <v>0</v>
      </c>
      <c r="X32" s="261"/>
      <c r="Y32" s="261"/>
      <c r="Z32" s="261"/>
      <c r="AA32" s="261"/>
      <c r="AB32" s="261"/>
      <c r="AC32" s="261"/>
      <c r="AD32" s="261"/>
      <c r="AE32" s="261"/>
      <c r="AF32" s="40"/>
      <c r="AG32" s="40"/>
      <c r="AH32" s="40"/>
      <c r="AI32" s="40"/>
      <c r="AJ32" s="40"/>
      <c r="AK32" s="260">
        <v>0</v>
      </c>
      <c r="AL32" s="261"/>
      <c r="AM32" s="261"/>
      <c r="AN32" s="261"/>
      <c r="AO32" s="261"/>
      <c r="AP32" s="40"/>
      <c r="AQ32" s="40"/>
      <c r="AR32" s="41"/>
      <c r="BE32" s="264"/>
    </row>
    <row r="33" spans="2:57" s="2" customFormat="1" ht="14.45" customHeight="1" hidden="1">
      <c r="B33" s="39"/>
      <c r="C33" s="40"/>
      <c r="D33" s="40"/>
      <c r="E33" s="40"/>
      <c r="F33" s="29" t="s">
        <v>44</v>
      </c>
      <c r="G33" s="40"/>
      <c r="H33" s="40"/>
      <c r="I33" s="40"/>
      <c r="J33" s="40"/>
      <c r="K33" s="40"/>
      <c r="L33" s="300">
        <v>0</v>
      </c>
      <c r="M33" s="261"/>
      <c r="N33" s="261"/>
      <c r="O33" s="261"/>
      <c r="P33" s="261"/>
      <c r="Q33" s="40"/>
      <c r="R33" s="40"/>
      <c r="S33" s="40"/>
      <c r="T33" s="40"/>
      <c r="U33" s="40"/>
      <c r="V33" s="40"/>
      <c r="W33" s="260">
        <f>ROUND(BD94,2)</f>
        <v>0</v>
      </c>
      <c r="X33" s="261"/>
      <c r="Y33" s="261"/>
      <c r="Z33" s="261"/>
      <c r="AA33" s="261"/>
      <c r="AB33" s="261"/>
      <c r="AC33" s="261"/>
      <c r="AD33" s="261"/>
      <c r="AE33" s="261"/>
      <c r="AF33" s="40"/>
      <c r="AG33" s="40"/>
      <c r="AH33" s="40"/>
      <c r="AI33" s="40"/>
      <c r="AJ33" s="40"/>
      <c r="AK33" s="260">
        <v>0</v>
      </c>
      <c r="AL33" s="261"/>
      <c r="AM33" s="261"/>
      <c r="AN33" s="261"/>
      <c r="AO33" s="261"/>
      <c r="AP33" s="40"/>
      <c r="AQ33" s="40"/>
      <c r="AR33" s="41"/>
      <c r="BE33" s="264"/>
    </row>
    <row r="34" spans="2:57" s="1" customFormat="1" ht="6.95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3"/>
    </row>
    <row r="35" spans="2:44" s="1" customFormat="1" ht="25.9" customHeight="1"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67" t="s">
        <v>47</v>
      </c>
      <c r="Y35" s="268"/>
      <c r="Z35" s="268"/>
      <c r="AA35" s="268"/>
      <c r="AB35" s="268"/>
      <c r="AC35" s="44"/>
      <c r="AD35" s="44"/>
      <c r="AE35" s="44"/>
      <c r="AF35" s="44"/>
      <c r="AG35" s="44"/>
      <c r="AH35" s="44"/>
      <c r="AI35" s="44"/>
      <c r="AJ35" s="44"/>
      <c r="AK35" s="269">
        <f>SUM(AK26:AK33)</f>
        <v>0</v>
      </c>
      <c r="AL35" s="268"/>
      <c r="AM35" s="268"/>
      <c r="AN35" s="268"/>
      <c r="AO35" s="270"/>
      <c r="AP35" s="42"/>
      <c r="AQ35" s="42"/>
      <c r="AR35" s="38"/>
    </row>
    <row r="36" spans="2:44" s="1" customFormat="1" ht="6.9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</row>
    <row r="37" spans="2:44" s="1" customFormat="1" ht="14.4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</row>
    <row r="38" spans="2:44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5" customHeight="1">
      <c r="B49" s="34"/>
      <c r="C49" s="3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35"/>
      <c r="AQ49" s="35"/>
      <c r="AR49" s="38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.75">
      <c r="B60" s="34"/>
      <c r="C60" s="35"/>
      <c r="D60" s="48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8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48" t="s">
        <v>50</v>
      </c>
      <c r="AI60" s="37"/>
      <c r="AJ60" s="37"/>
      <c r="AK60" s="37"/>
      <c r="AL60" s="37"/>
      <c r="AM60" s="48" t="s">
        <v>51</v>
      </c>
      <c r="AN60" s="37"/>
      <c r="AO60" s="37"/>
      <c r="AP60" s="35"/>
      <c r="AQ60" s="35"/>
      <c r="AR60" s="38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.75">
      <c r="B64" s="34"/>
      <c r="C64" s="35"/>
      <c r="D64" s="46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6" t="s">
        <v>53</v>
      </c>
      <c r="AI64" s="47"/>
      <c r="AJ64" s="47"/>
      <c r="AK64" s="47"/>
      <c r="AL64" s="47"/>
      <c r="AM64" s="47"/>
      <c r="AN64" s="47"/>
      <c r="AO64" s="47"/>
      <c r="AP64" s="35"/>
      <c r="AQ64" s="35"/>
      <c r="AR64" s="38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.75">
      <c r="B75" s="34"/>
      <c r="C75" s="35"/>
      <c r="D75" s="48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48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48" t="s">
        <v>50</v>
      </c>
      <c r="AI75" s="37"/>
      <c r="AJ75" s="37"/>
      <c r="AK75" s="37"/>
      <c r="AL75" s="37"/>
      <c r="AM75" s="48" t="s">
        <v>51</v>
      </c>
      <c r="AN75" s="37"/>
      <c r="AO75" s="37"/>
      <c r="AP75" s="35"/>
      <c r="AQ75" s="35"/>
      <c r="AR75" s="38"/>
    </row>
    <row r="76" spans="2:44" s="1" customFormat="1" ht="11.25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</row>
    <row r="77" spans="2:44" s="1" customFormat="1" ht="6.95" customHeight="1">
      <c r="B77" s="49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38"/>
    </row>
    <row r="81" spans="2:44" s="1" customFormat="1" ht="6.95" customHeight="1"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38"/>
    </row>
    <row r="82" spans="2:44" s="1" customFormat="1" ht="24.95" customHeight="1">
      <c r="B82" s="34"/>
      <c r="C82" s="23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</row>
    <row r="83" spans="2:44" s="1" customFormat="1" ht="6.95" customHeight="1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</row>
    <row r="84" spans="2:44" s="3" customFormat="1" ht="12" customHeight="1">
      <c r="B84" s="53"/>
      <c r="C84" s="29" t="s">
        <v>13</v>
      </c>
      <c r="D84" s="54"/>
      <c r="E84" s="54"/>
      <c r="F84" s="54"/>
      <c r="G84" s="54"/>
      <c r="H84" s="54"/>
      <c r="I84" s="54"/>
      <c r="J84" s="54"/>
      <c r="K84" s="54"/>
      <c r="L84" s="54" t="str">
        <f>K5</f>
        <v>102019</v>
      </c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5"/>
    </row>
    <row r="85" spans="2:44" s="4" customFormat="1" ht="36.95" customHeight="1">
      <c r="B85" s="56"/>
      <c r="C85" s="57" t="s">
        <v>16</v>
      </c>
      <c r="D85" s="58"/>
      <c r="E85" s="58"/>
      <c r="F85" s="58"/>
      <c r="G85" s="58"/>
      <c r="H85" s="58"/>
      <c r="I85" s="58"/>
      <c r="J85" s="58"/>
      <c r="K85" s="58"/>
      <c r="L85" s="274" t="str">
        <f>K6</f>
        <v>DOMEK VÁHY - Udržovací práce objektu</v>
      </c>
      <c r="M85" s="275"/>
      <c r="N85" s="275"/>
      <c r="O85" s="275"/>
      <c r="P85" s="275"/>
      <c r="Q85" s="275"/>
      <c r="R85" s="275"/>
      <c r="S85" s="275"/>
      <c r="T85" s="275"/>
      <c r="U85" s="275"/>
      <c r="V85" s="275"/>
      <c r="W85" s="275"/>
      <c r="X85" s="275"/>
      <c r="Y85" s="275"/>
      <c r="Z85" s="275"/>
      <c r="AA85" s="275"/>
      <c r="AB85" s="275"/>
      <c r="AC85" s="275"/>
      <c r="AD85" s="275"/>
      <c r="AE85" s="275"/>
      <c r="AF85" s="275"/>
      <c r="AG85" s="275"/>
      <c r="AH85" s="275"/>
      <c r="AI85" s="275"/>
      <c r="AJ85" s="275"/>
      <c r="AK85" s="275"/>
      <c r="AL85" s="275"/>
      <c r="AM85" s="275"/>
      <c r="AN85" s="275"/>
      <c r="AO85" s="275"/>
      <c r="AP85" s="58"/>
      <c r="AQ85" s="58"/>
      <c r="AR85" s="59"/>
    </row>
    <row r="86" spans="2:44" s="1" customFormat="1" ht="6.9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</row>
    <row r="87" spans="2:44" s="1" customFormat="1" ht="12" customHeight="1">
      <c r="B87" s="34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0" t="str">
        <f>IF(K8="","",K8)</f>
        <v>Butovice-Jinonice p.č.1480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276" t="str">
        <f>IF(AN8="","",AN8)</f>
        <v>15. 10. 2019</v>
      </c>
      <c r="AN87" s="276"/>
      <c r="AO87" s="35"/>
      <c r="AP87" s="35"/>
      <c r="AQ87" s="35"/>
      <c r="AR87" s="38"/>
    </row>
    <row r="88" spans="2:44" s="1" customFormat="1" ht="6.9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</row>
    <row r="89" spans="2:56" s="1" customFormat="1" ht="15.2" customHeight="1">
      <c r="B89" s="34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54" t="str">
        <f>IF(E11="","",E11)</f>
        <v>MĚSTSKÁ ČÁST PRAHA 5, Nám. 14 října č.4, Praha 5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272" t="str">
        <f>IF(E17="","",E17)</f>
        <v xml:space="preserve"> </v>
      </c>
      <c r="AN89" s="273"/>
      <c r="AO89" s="273"/>
      <c r="AP89" s="273"/>
      <c r="AQ89" s="35"/>
      <c r="AR89" s="38"/>
      <c r="AS89" s="277" t="s">
        <v>55</v>
      </c>
      <c r="AT89" s="278"/>
      <c r="AU89" s="62"/>
      <c r="AV89" s="62"/>
      <c r="AW89" s="62"/>
      <c r="AX89" s="62"/>
      <c r="AY89" s="62"/>
      <c r="AZ89" s="62"/>
      <c r="BA89" s="62"/>
      <c r="BB89" s="62"/>
      <c r="BC89" s="62"/>
      <c r="BD89" s="63"/>
    </row>
    <row r="90" spans="2:56" s="1" customFormat="1" ht="15.2" customHeight="1">
      <c r="B90" s="34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5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272" t="str">
        <f>IF(E20="","",E20)</f>
        <v xml:space="preserve"> </v>
      </c>
      <c r="AN90" s="273"/>
      <c r="AO90" s="273"/>
      <c r="AP90" s="273"/>
      <c r="AQ90" s="35"/>
      <c r="AR90" s="38"/>
      <c r="AS90" s="279"/>
      <c r="AT90" s="280"/>
      <c r="AU90" s="64"/>
      <c r="AV90" s="64"/>
      <c r="AW90" s="64"/>
      <c r="AX90" s="64"/>
      <c r="AY90" s="64"/>
      <c r="AZ90" s="64"/>
      <c r="BA90" s="64"/>
      <c r="BB90" s="64"/>
      <c r="BC90" s="64"/>
      <c r="BD90" s="65"/>
    </row>
    <row r="91" spans="2:56" s="1" customFormat="1" ht="10.9" customHeight="1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81"/>
      <c r="AT91" s="282"/>
      <c r="AU91" s="66"/>
      <c r="AV91" s="66"/>
      <c r="AW91" s="66"/>
      <c r="AX91" s="66"/>
      <c r="AY91" s="66"/>
      <c r="AZ91" s="66"/>
      <c r="BA91" s="66"/>
      <c r="BB91" s="66"/>
      <c r="BC91" s="66"/>
      <c r="BD91" s="67"/>
    </row>
    <row r="92" spans="2:56" s="1" customFormat="1" ht="29.25" customHeight="1">
      <c r="B92" s="34"/>
      <c r="C92" s="283" t="s">
        <v>56</v>
      </c>
      <c r="D92" s="284"/>
      <c r="E92" s="284"/>
      <c r="F92" s="284"/>
      <c r="G92" s="284"/>
      <c r="H92" s="68"/>
      <c r="I92" s="285" t="s">
        <v>57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6" t="s">
        <v>58</v>
      </c>
      <c r="AH92" s="284"/>
      <c r="AI92" s="284"/>
      <c r="AJ92" s="284"/>
      <c r="AK92" s="284"/>
      <c r="AL92" s="284"/>
      <c r="AM92" s="284"/>
      <c r="AN92" s="285" t="s">
        <v>59</v>
      </c>
      <c r="AO92" s="284"/>
      <c r="AP92" s="287"/>
      <c r="AQ92" s="69" t="s">
        <v>60</v>
      </c>
      <c r="AR92" s="38"/>
      <c r="AS92" s="70" t="s">
        <v>61</v>
      </c>
      <c r="AT92" s="71" t="s">
        <v>62</v>
      </c>
      <c r="AU92" s="71" t="s">
        <v>63</v>
      </c>
      <c r="AV92" s="71" t="s">
        <v>64</v>
      </c>
      <c r="AW92" s="71" t="s">
        <v>65</v>
      </c>
      <c r="AX92" s="71" t="s">
        <v>66</v>
      </c>
      <c r="AY92" s="71" t="s">
        <v>67</v>
      </c>
      <c r="AZ92" s="71" t="s">
        <v>68</v>
      </c>
      <c r="BA92" s="71" t="s">
        <v>69</v>
      </c>
      <c r="BB92" s="71" t="s">
        <v>70</v>
      </c>
      <c r="BC92" s="71" t="s">
        <v>71</v>
      </c>
      <c r="BD92" s="72" t="s">
        <v>72</v>
      </c>
    </row>
    <row r="93" spans="2:56" s="1" customFormat="1" ht="10.9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</row>
    <row r="94" spans="2:90" s="5" customFormat="1" ht="32.45" customHeight="1">
      <c r="B94" s="76"/>
      <c r="C94" s="77" t="s">
        <v>73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91">
        <f>ROUND(AG95,2)</f>
        <v>0</v>
      </c>
      <c r="AH94" s="291"/>
      <c r="AI94" s="291"/>
      <c r="AJ94" s="291"/>
      <c r="AK94" s="291"/>
      <c r="AL94" s="291"/>
      <c r="AM94" s="291"/>
      <c r="AN94" s="292">
        <f>SUM(AG94,AT94)</f>
        <v>0</v>
      </c>
      <c r="AO94" s="292"/>
      <c r="AP94" s="292"/>
      <c r="AQ94" s="80" t="s">
        <v>1</v>
      </c>
      <c r="AR94" s="81"/>
      <c r="AS94" s="82">
        <f>ROUND(AS95,2)</f>
        <v>0</v>
      </c>
      <c r="AT94" s="83">
        <f>ROUND(SUM(AV94:AW94),2)</f>
        <v>0</v>
      </c>
      <c r="AU94" s="84">
        <f>ROUND(AU95,5)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ROUND(AZ95,2)</f>
        <v>0</v>
      </c>
      <c r="BA94" s="83">
        <f>ROUND(BA95,2)</f>
        <v>0</v>
      </c>
      <c r="BB94" s="83">
        <f>ROUND(BB95,2)</f>
        <v>0</v>
      </c>
      <c r="BC94" s="83">
        <f>ROUND(BC95,2)</f>
        <v>0</v>
      </c>
      <c r="BD94" s="85">
        <f>ROUND(BD95,2)</f>
        <v>0</v>
      </c>
      <c r="BS94" s="86" t="s">
        <v>74</v>
      </c>
      <c r="BT94" s="86" t="s">
        <v>75</v>
      </c>
      <c r="BV94" s="86" t="s">
        <v>76</v>
      </c>
      <c r="BW94" s="86" t="s">
        <v>5</v>
      </c>
      <c r="BX94" s="86" t="s">
        <v>77</v>
      </c>
      <c r="CL94" s="86" t="s">
        <v>1</v>
      </c>
    </row>
    <row r="95" spans="1:90" s="6" customFormat="1" ht="27" customHeight="1">
      <c r="A95" s="87" t="s">
        <v>78</v>
      </c>
      <c r="B95" s="88"/>
      <c r="C95" s="89"/>
      <c r="D95" s="290" t="s">
        <v>14</v>
      </c>
      <c r="E95" s="290"/>
      <c r="F95" s="290"/>
      <c r="G95" s="290"/>
      <c r="H95" s="290"/>
      <c r="I95" s="90"/>
      <c r="J95" s="290" t="s">
        <v>17</v>
      </c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88">
        <f>'102019 - DOMEK VÁHY - Udr...'!J28</f>
        <v>0</v>
      </c>
      <c r="AH95" s="289"/>
      <c r="AI95" s="289"/>
      <c r="AJ95" s="289"/>
      <c r="AK95" s="289"/>
      <c r="AL95" s="289"/>
      <c r="AM95" s="289"/>
      <c r="AN95" s="288">
        <f>SUM(AG95,AT95)</f>
        <v>0</v>
      </c>
      <c r="AO95" s="289"/>
      <c r="AP95" s="289"/>
      <c r="AQ95" s="91" t="s">
        <v>79</v>
      </c>
      <c r="AR95" s="92"/>
      <c r="AS95" s="93">
        <v>0</v>
      </c>
      <c r="AT95" s="94">
        <f>ROUND(SUM(AV95:AW95),2)</f>
        <v>0</v>
      </c>
      <c r="AU95" s="95">
        <f>'102019 - DOMEK VÁHY - Udr...'!P135</f>
        <v>0</v>
      </c>
      <c r="AV95" s="94">
        <f>'102019 - DOMEK VÁHY - Udr...'!J31</f>
        <v>0</v>
      </c>
      <c r="AW95" s="94">
        <f>'102019 - DOMEK VÁHY - Udr...'!J32</f>
        <v>0</v>
      </c>
      <c r="AX95" s="94">
        <f>'102019 - DOMEK VÁHY - Udr...'!J33</f>
        <v>0</v>
      </c>
      <c r="AY95" s="94">
        <f>'102019 - DOMEK VÁHY - Udr...'!J34</f>
        <v>0</v>
      </c>
      <c r="AZ95" s="94">
        <f>'102019 - DOMEK VÁHY - Udr...'!F31</f>
        <v>0</v>
      </c>
      <c r="BA95" s="94">
        <f>'102019 - DOMEK VÁHY - Udr...'!F32</f>
        <v>0</v>
      </c>
      <c r="BB95" s="94">
        <f>'102019 - DOMEK VÁHY - Udr...'!F33</f>
        <v>0</v>
      </c>
      <c r="BC95" s="94">
        <f>'102019 - DOMEK VÁHY - Udr...'!F34</f>
        <v>0</v>
      </c>
      <c r="BD95" s="96">
        <f>'102019 - DOMEK VÁHY - Udr...'!F35</f>
        <v>0</v>
      </c>
      <c r="BT95" s="97" t="s">
        <v>80</v>
      </c>
      <c r="BU95" s="97" t="s">
        <v>81</v>
      </c>
      <c r="BV95" s="97" t="s">
        <v>76</v>
      </c>
      <c r="BW95" s="97" t="s">
        <v>5</v>
      </c>
      <c r="BX95" s="97" t="s">
        <v>77</v>
      </c>
      <c r="CL95" s="97" t="s">
        <v>1</v>
      </c>
    </row>
    <row r="96" spans="2:44" s="1" customFormat="1" ht="30" customHeight="1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</row>
    <row r="97" spans="2:44" s="1" customFormat="1" ht="6.95" customHeight="1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38"/>
    </row>
  </sheetData>
  <sheetProtection algorithmName="SHA-512" hashValue="UwiSR6FOV5HHpgNn+XIvrNOpenQLu53HepHNZHFjqxG/Ty8oRdUl+F9RFJ7wNaw/8anEWpGMoj+qRXW42U4wPA==" saltValue="vgaE19GLhYjC3yPgLmuTxIdGG9rhd2qahooVEcs88Y/UyzIQikhfPxjMvc7fWOza4C6/aZ6KHpSIVgRFsORuAQ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102019 - DOMEK VÁHY - Udr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4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7" t="s">
        <v>5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20"/>
      <c r="AT3" s="17" t="s">
        <v>82</v>
      </c>
    </row>
    <row r="4" spans="2:46" ht="24.95" customHeight="1">
      <c r="B4" s="20"/>
      <c r="D4" s="102" t="s">
        <v>83</v>
      </c>
      <c r="L4" s="20"/>
      <c r="M4" s="103" t="s">
        <v>10</v>
      </c>
      <c r="AT4" s="17" t="s">
        <v>4</v>
      </c>
    </row>
    <row r="5" spans="2:12" ht="6.95" customHeight="1">
      <c r="B5" s="20"/>
      <c r="L5" s="20"/>
    </row>
    <row r="6" spans="2:12" s="1" customFormat="1" ht="12" customHeight="1">
      <c r="B6" s="38"/>
      <c r="D6" s="104" t="s">
        <v>16</v>
      </c>
      <c r="I6" s="105"/>
      <c r="L6" s="38"/>
    </row>
    <row r="7" spans="2:12" s="1" customFormat="1" ht="36.95" customHeight="1">
      <c r="B7" s="38"/>
      <c r="E7" s="301" t="s">
        <v>17</v>
      </c>
      <c r="F7" s="302"/>
      <c r="G7" s="302"/>
      <c r="H7" s="302"/>
      <c r="I7" s="105"/>
      <c r="L7" s="38"/>
    </row>
    <row r="8" spans="2:12" s="1" customFormat="1" ht="11.25">
      <c r="B8" s="38"/>
      <c r="I8" s="105"/>
      <c r="L8" s="38"/>
    </row>
    <row r="9" spans="2:12" s="1" customFormat="1" ht="12" customHeight="1">
      <c r="B9" s="38"/>
      <c r="D9" s="104" t="s">
        <v>18</v>
      </c>
      <c r="F9" s="106" t="s">
        <v>1</v>
      </c>
      <c r="I9" s="107" t="s">
        <v>19</v>
      </c>
      <c r="J9" s="106" t="s">
        <v>1</v>
      </c>
      <c r="L9" s="38"/>
    </row>
    <row r="10" spans="2:12" s="1" customFormat="1" ht="12" customHeight="1">
      <c r="B10" s="38"/>
      <c r="D10" s="104" t="s">
        <v>20</v>
      </c>
      <c r="F10" s="106" t="s">
        <v>21</v>
      </c>
      <c r="I10" s="107" t="s">
        <v>22</v>
      </c>
      <c r="J10" s="108" t="str">
        <f>'Rekapitulace stavby'!AN8</f>
        <v>15. 10. 2019</v>
      </c>
      <c r="L10" s="38"/>
    </row>
    <row r="11" spans="2:12" s="1" customFormat="1" ht="10.9" customHeight="1">
      <c r="B11" s="38"/>
      <c r="I11" s="105"/>
      <c r="L11" s="38"/>
    </row>
    <row r="12" spans="2:12" s="1" customFormat="1" ht="12" customHeight="1">
      <c r="B12" s="38"/>
      <c r="D12" s="104" t="s">
        <v>24</v>
      </c>
      <c r="I12" s="107" t="s">
        <v>25</v>
      </c>
      <c r="J12" s="106" t="s">
        <v>1</v>
      </c>
      <c r="L12" s="38"/>
    </row>
    <row r="13" spans="2:12" s="1" customFormat="1" ht="18" customHeight="1">
      <c r="B13" s="38"/>
      <c r="E13" s="106" t="s">
        <v>26</v>
      </c>
      <c r="I13" s="107" t="s">
        <v>27</v>
      </c>
      <c r="J13" s="106" t="s">
        <v>1</v>
      </c>
      <c r="L13" s="38"/>
    </row>
    <row r="14" spans="2:12" s="1" customFormat="1" ht="6.95" customHeight="1">
      <c r="B14" s="38"/>
      <c r="I14" s="105"/>
      <c r="L14" s="38"/>
    </row>
    <row r="15" spans="2:12" s="1" customFormat="1" ht="12" customHeight="1">
      <c r="B15" s="38"/>
      <c r="D15" s="104" t="s">
        <v>28</v>
      </c>
      <c r="I15" s="107" t="s">
        <v>25</v>
      </c>
      <c r="J15" s="30" t="str">
        <f>'Rekapitulace stavby'!AN13</f>
        <v>Vyplň údaj</v>
      </c>
      <c r="L15" s="38"/>
    </row>
    <row r="16" spans="2:12" s="1" customFormat="1" ht="18" customHeight="1">
      <c r="B16" s="38"/>
      <c r="E16" s="303" t="str">
        <f>'Rekapitulace stavby'!E14</f>
        <v>Vyplň údaj</v>
      </c>
      <c r="F16" s="304"/>
      <c r="G16" s="304"/>
      <c r="H16" s="304"/>
      <c r="I16" s="107" t="s">
        <v>27</v>
      </c>
      <c r="J16" s="30" t="str">
        <f>'Rekapitulace stavby'!AN14</f>
        <v>Vyplň údaj</v>
      </c>
      <c r="L16" s="38"/>
    </row>
    <row r="17" spans="2:12" s="1" customFormat="1" ht="6.95" customHeight="1">
      <c r="B17" s="38"/>
      <c r="I17" s="105"/>
      <c r="L17" s="38"/>
    </row>
    <row r="18" spans="2:12" s="1" customFormat="1" ht="12" customHeight="1">
      <c r="B18" s="38"/>
      <c r="D18" s="104" t="s">
        <v>30</v>
      </c>
      <c r="I18" s="107" t="s">
        <v>25</v>
      </c>
      <c r="J18" s="106" t="str">
        <f>IF('Rekapitulace stavby'!AN16="","",'Rekapitulace stavby'!AN16)</f>
        <v/>
      </c>
      <c r="L18" s="38"/>
    </row>
    <row r="19" spans="2:12" s="1" customFormat="1" ht="18" customHeight="1">
      <c r="B19" s="38"/>
      <c r="E19" s="106" t="str">
        <f>IF('Rekapitulace stavby'!E17="","",'Rekapitulace stavby'!E17)</f>
        <v xml:space="preserve"> </v>
      </c>
      <c r="I19" s="107" t="s">
        <v>27</v>
      </c>
      <c r="J19" s="106" t="str">
        <f>IF('Rekapitulace stavby'!AN17="","",'Rekapitulace stavby'!AN17)</f>
        <v/>
      </c>
      <c r="L19" s="38"/>
    </row>
    <row r="20" spans="2:12" s="1" customFormat="1" ht="6.95" customHeight="1">
      <c r="B20" s="38"/>
      <c r="I20" s="105"/>
      <c r="L20" s="38"/>
    </row>
    <row r="21" spans="2:12" s="1" customFormat="1" ht="12" customHeight="1">
      <c r="B21" s="38"/>
      <c r="D21" s="104" t="s">
        <v>33</v>
      </c>
      <c r="I21" s="107" t="s">
        <v>25</v>
      </c>
      <c r="J21" s="106" t="str">
        <f>IF('Rekapitulace stavby'!AN19="","",'Rekapitulace stavby'!AN19)</f>
        <v/>
      </c>
      <c r="L21" s="38"/>
    </row>
    <row r="22" spans="2:12" s="1" customFormat="1" ht="18" customHeight="1">
      <c r="B22" s="38"/>
      <c r="E22" s="106" t="str">
        <f>IF('Rekapitulace stavby'!E20="","",'Rekapitulace stavby'!E20)</f>
        <v xml:space="preserve"> </v>
      </c>
      <c r="I22" s="107" t="s">
        <v>27</v>
      </c>
      <c r="J22" s="106" t="str">
        <f>IF('Rekapitulace stavby'!AN20="","",'Rekapitulace stavby'!AN20)</f>
        <v/>
      </c>
      <c r="L22" s="38"/>
    </row>
    <row r="23" spans="2:12" s="1" customFormat="1" ht="6.95" customHeight="1">
      <c r="B23" s="38"/>
      <c r="I23" s="105"/>
      <c r="L23" s="38"/>
    </row>
    <row r="24" spans="2:12" s="1" customFormat="1" ht="12" customHeight="1">
      <c r="B24" s="38"/>
      <c r="D24" s="104" t="s">
        <v>34</v>
      </c>
      <c r="I24" s="105"/>
      <c r="L24" s="38"/>
    </row>
    <row r="25" spans="2:12" s="7" customFormat="1" ht="16.5" customHeight="1">
      <c r="B25" s="109"/>
      <c r="E25" s="305" t="s">
        <v>1</v>
      </c>
      <c r="F25" s="305"/>
      <c r="G25" s="305"/>
      <c r="H25" s="305"/>
      <c r="I25" s="110"/>
      <c r="L25" s="109"/>
    </row>
    <row r="26" spans="2:12" s="1" customFormat="1" ht="6.95" customHeight="1">
      <c r="B26" s="38"/>
      <c r="I26" s="105"/>
      <c r="L26" s="38"/>
    </row>
    <row r="27" spans="2:12" s="1" customFormat="1" ht="6.95" customHeight="1">
      <c r="B27" s="38"/>
      <c r="D27" s="62"/>
      <c r="E27" s="62"/>
      <c r="F27" s="62"/>
      <c r="G27" s="62"/>
      <c r="H27" s="62"/>
      <c r="I27" s="111"/>
      <c r="J27" s="62"/>
      <c r="K27" s="62"/>
      <c r="L27" s="38"/>
    </row>
    <row r="28" spans="2:12" s="1" customFormat="1" ht="25.35" customHeight="1">
      <c r="B28" s="38"/>
      <c r="D28" s="112" t="s">
        <v>35</v>
      </c>
      <c r="I28" s="105"/>
      <c r="J28" s="113">
        <f>ROUND(J135,2)</f>
        <v>0</v>
      </c>
      <c r="L28" s="38"/>
    </row>
    <row r="29" spans="2:12" s="1" customFormat="1" ht="6.95" customHeight="1">
      <c r="B29" s="38"/>
      <c r="D29" s="62"/>
      <c r="E29" s="62"/>
      <c r="F29" s="62"/>
      <c r="G29" s="62"/>
      <c r="H29" s="62"/>
      <c r="I29" s="111"/>
      <c r="J29" s="62"/>
      <c r="K29" s="62"/>
      <c r="L29" s="38"/>
    </row>
    <row r="30" spans="2:12" s="1" customFormat="1" ht="14.45" customHeight="1">
      <c r="B30" s="38"/>
      <c r="F30" s="114" t="s">
        <v>37</v>
      </c>
      <c r="I30" s="115" t="s">
        <v>36</v>
      </c>
      <c r="J30" s="114" t="s">
        <v>38</v>
      </c>
      <c r="L30" s="38"/>
    </row>
    <row r="31" spans="2:12" s="1" customFormat="1" ht="14.45" customHeight="1">
      <c r="B31" s="38"/>
      <c r="D31" s="116" t="s">
        <v>39</v>
      </c>
      <c r="E31" s="104" t="s">
        <v>40</v>
      </c>
      <c r="F31" s="117">
        <f>ROUND((SUM(BE135:BE539)),2)</f>
        <v>0</v>
      </c>
      <c r="I31" s="118">
        <v>0.21</v>
      </c>
      <c r="J31" s="117">
        <f>ROUND(((SUM(BE135:BE539))*I31),2)</f>
        <v>0</v>
      </c>
      <c r="L31" s="38"/>
    </row>
    <row r="32" spans="2:12" s="1" customFormat="1" ht="14.45" customHeight="1">
      <c r="B32" s="38"/>
      <c r="E32" s="104" t="s">
        <v>41</v>
      </c>
      <c r="F32" s="117">
        <f>ROUND((SUM(BF135:BF539)),2)</f>
        <v>0</v>
      </c>
      <c r="I32" s="118">
        <v>0.15</v>
      </c>
      <c r="J32" s="117">
        <f>ROUND(((SUM(BF135:BF539))*I32),2)</f>
        <v>0</v>
      </c>
      <c r="L32" s="38"/>
    </row>
    <row r="33" spans="2:12" s="1" customFormat="1" ht="14.45" customHeight="1" hidden="1">
      <c r="B33" s="38"/>
      <c r="E33" s="104" t="s">
        <v>42</v>
      </c>
      <c r="F33" s="117">
        <f>ROUND((SUM(BG135:BG539)),2)</f>
        <v>0</v>
      </c>
      <c r="I33" s="118">
        <v>0.21</v>
      </c>
      <c r="J33" s="117">
        <f>0</f>
        <v>0</v>
      </c>
      <c r="L33" s="38"/>
    </row>
    <row r="34" spans="2:12" s="1" customFormat="1" ht="14.45" customHeight="1" hidden="1">
      <c r="B34" s="38"/>
      <c r="E34" s="104" t="s">
        <v>43</v>
      </c>
      <c r="F34" s="117">
        <f>ROUND((SUM(BH135:BH539)),2)</f>
        <v>0</v>
      </c>
      <c r="I34" s="118">
        <v>0.15</v>
      </c>
      <c r="J34" s="117">
        <f>0</f>
        <v>0</v>
      </c>
      <c r="L34" s="38"/>
    </row>
    <row r="35" spans="2:12" s="1" customFormat="1" ht="14.45" customHeight="1" hidden="1">
      <c r="B35" s="38"/>
      <c r="E35" s="104" t="s">
        <v>44</v>
      </c>
      <c r="F35" s="117">
        <f>ROUND((SUM(BI135:BI539)),2)</f>
        <v>0</v>
      </c>
      <c r="I35" s="118">
        <v>0</v>
      </c>
      <c r="J35" s="117">
        <f>0</f>
        <v>0</v>
      </c>
      <c r="L35" s="38"/>
    </row>
    <row r="36" spans="2:12" s="1" customFormat="1" ht="6.95" customHeight="1">
      <c r="B36" s="38"/>
      <c r="I36" s="105"/>
      <c r="L36" s="38"/>
    </row>
    <row r="37" spans="2:12" s="1" customFormat="1" ht="25.35" customHeight="1">
      <c r="B37" s="38"/>
      <c r="C37" s="119"/>
      <c r="D37" s="120" t="s">
        <v>45</v>
      </c>
      <c r="E37" s="121"/>
      <c r="F37" s="121"/>
      <c r="G37" s="122" t="s">
        <v>46</v>
      </c>
      <c r="H37" s="123" t="s">
        <v>47</v>
      </c>
      <c r="I37" s="124"/>
      <c r="J37" s="125">
        <f>SUM(J28:J35)</f>
        <v>0</v>
      </c>
      <c r="K37" s="126"/>
      <c r="L37" s="38"/>
    </row>
    <row r="38" spans="2:12" s="1" customFormat="1" ht="14.45" customHeight="1">
      <c r="B38" s="38"/>
      <c r="I38" s="105"/>
      <c r="L38" s="38"/>
    </row>
    <row r="39" spans="2:12" ht="14.45" customHeight="1">
      <c r="B39" s="20"/>
      <c r="L39" s="20"/>
    </row>
    <row r="40" spans="2:12" ht="14.45" customHeight="1">
      <c r="B40" s="20"/>
      <c r="L40" s="20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8"/>
      <c r="D50" s="127" t="s">
        <v>48</v>
      </c>
      <c r="E50" s="128"/>
      <c r="F50" s="128"/>
      <c r="G50" s="127" t="s">
        <v>49</v>
      </c>
      <c r="H50" s="128"/>
      <c r="I50" s="129"/>
      <c r="J50" s="128"/>
      <c r="K50" s="128"/>
      <c r="L50" s="38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38"/>
      <c r="D61" s="130" t="s">
        <v>50</v>
      </c>
      <c r="E61" s="131"/>
      <c r="F61" s="132" t="s">
        <v>51</v>
      </c>
      <c r="G61" s="130" t="s">
        <v>50</v>
      </c>
      <c r="H61" s="131"/>
      <c r="I61" s="133"/>
      <c r="J61" s="134" t="s">
        <v>51</v>
      </c>
      <c r="K61" s="131"/>
      <c r="L61" s="38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38"/>
      <c r="D65" s="127" t="s">
        <v>52</v>
      </c>
      <c r="E65" s="128"/>
      <c r="F65" s="128"/>
      <c r="G65" s="127" t="s">
        <v>53</v>
      </c>
      <c r="H65" s="128"/>
      <c r="I65" s="129"/>
      <c r="J65" s="128"/>
      <c r="K65" s="128"/>
      <c r="L65" s="38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38"/>
      <c r="D76" s="130" t="s">
        <v>50</v>
      </c>
      <c r="E76" s="131"/>
      <c r="F76" s="132" t="s">
        <v>51</v>
      </c>
      <c r="G76" s="130" t="s">
        <v>50</v>
      </c>
      <c r="H76" s="131"/>
      <c r="I76" s="133"/>
      <c r="J76" s="134" t="s">
        <v>51</v>
      </c>
      <c r="K76" s="131"/>
      <c r="L76" s="38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8"/>
    </row>
    <row r="81" spans="2:12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8"/>
    </row>
    <row r="82" spans="2:12" s="1" customFormat="1" ht="24.95" customHeight="1">
      <c r="B82" s="34"/>
      <c r="C82" s="23" t="s">
        <v>84</v>
      </c>
      <c r="D82" s="35"/>
      <c r="E82" s="35"/>
      <c r="F82" s="35"/>
      <c r="G82" s="35"/>
      <c r="H82" s="35"/>
      <c r="I82" s="105"/>
      <c r="J82" s="35"/>
      <c r="K82" s="35"/>
      <c r="L82" s="38"/>
    </row>
    <row r="83" spans="2:12" s="1" customFormat="1" ht="6.95" customHeight="1">
      <c r="B83" s="34"/>
      <c r="C83" s="35"/>
      <c r="D83" s="35"/>
      <c r="E83" s="35"/>
      <c r="F83" s="35"/>
      <c r="G83" s="35"/>
      <c r="H83" s="35"/>
      <c r="I83" s="105"/>
      <c r="J83" s="35"/>
      <c r="K83" s="35"/>
      <c r="L83" s="38"/>
    </row>
    <row r="84" spans="2:12" s="1" customFormat="1" ht="12" customHeight="1">
      <c r="B84" s="34"/>
      <c r="C84" s="29" t="s">
        <v>16</v>
      </c>
      <c r="D84" s="35"/>
      <c r="E84" s="35"/>
      <c r="F84" s="35"/>
      <c r="G84" s="35"/>
      <c r="H84" s="35"/>
      <c r="I84" s="105"/>
      <c r="J84" s="35"/>
      <c r="K84" s="35"/>
      <c r="L84" s="38"/>
    </row>
    <row r="85" spans="2:12" s="1" customFormat="1" ht="16.5" customHeight="1">
      <c r="B85" s="34"/>
      <c r="C85" s="35"/>
      <c r="D85" s="35"/>
      <c r="E85" s="274" t="str">
        <f>E7</f>
        <v>DOMEK VÁHY - Udržovací práce objektu</v>
      </c>
      <c r="F85" s="306"/>
      <c r="G85" s="306"/>
      <c r="H85" s="306"/>
      <c r="I85" s="105"/>
      <c r="J85" s="35"/>
      <c r="K85" s="35"/>
      <c r="L85" s="38"/>
    </row>
    <row r="86" spans="2:12" s="1" customFormat="1" ht="6.95" customHeight="1">
      <c r="B86" s="34"/>
      <c r="C86" s="35"/>
      <c r="D86" s="35"/>
      <c r="E86" s="35"/>
      <c r="F86" s="35"/>
      <c r="G86" s="35"/>
      <c r="H86" s="35"/>
      <c r="I86" s="105"/>
      <c r="J86" s="35"/>
      <c r="K86" s="35"/>
      <c r="L86" s="38"/>
    </row>
    <row r="87" spans="2:12" s="1" customFormat="1" ht="12" customHeight="1">
      <c r="B87" s="34"/>
      <c r="C87" s="29" t="s">
        <v>20</v>
      </c>
      <c r="D87" s="35"/>
      <c r="E87" s="35"/>
      <c r="F87" s="27" t="str">
        <f>F10</f>
        <v>Butovice-Jinonice p.č.1480</v>
      </c>
      <c r="G87" s="35"/>
      <c r="H87" s="35"/>
      <c r="I87" s="107" t="s">
        <v>22</v>
      </c>
      <c r="J87" s="61" t="str">
        <f>IF(J10="","",J10)</f>
        <v>15. 10. 2019</v>
      </c>
      <c r="K87" s="35"/>
      <c r="L87" s="38"/>
    </row>
    <row r="88" spans="2:12" s="1" customFormat="1" ht="6.95" customHeight="1">
      <c r="B88" s="34"/>
      <c r="C88" s="35"/>
      <c r="D88" s="35"/>
      <c r="E88" s="35"/>
      <c r="F88" s="35"/>
      <c r="G88" s="35"/>
      <c r="H88" s="35"/>
      <c r="I88" s="105"/>
      <c r="J88" s="35"/>
      <c r="K88" s="35"/>
      <c r="L88" s="38"/>
    </row>
    <row r="89" spans="2:12" s="1" customFormat="1" ht="15.2" customHeight="1">
      <c r="B89" s="34"/>
      <c r="C89" s="29" t="s">
        <v>24</v>
      </c>
      <c r="D89" s="35"/>
      <c r="E89" s="35"/>
      <c r="F89" s="27" t="str">
        <f>E13</f>
        <v>MĚSTSKÁ ČÁST PRAHA 5, Nám. 14 října č.4, Praha 5</v>
      </c>
      <c r="G89" s="35"/>
      <c r="H89" s="35"/>
      <c r="I89" s="107" t="s">
        <v>30</v>
      </c>
      <c r="J89" s="32" t="str">
        <f>E19</f>
        <v xml:space="preserve"> </v>
      </c>
      <c r="K89" s="35"/>
      <c r="L89" s="38"/>
    </row>
    <row r="90" spans="2:12" s="1" customFormat="1" ht="15.2" customHeight="1">
      <c r="B90" s="34"/>
      <c r="C90" s="29" t="s">
        <v>28</v>
      </c>
      <c r="D90" s="35"/>
      <c r="E90" s="35"/>
      <c r="F90" s="27" t="str">
        <f>IF(E16="","",E16)</f>
        <v>Vyplň údaj</v>
      </c>
      <c r="G90" s="35"/>
      <c r="H90" s="35"/>
      <c r="I90" s="107" t="s">
        <v>33</v>
      </c>
      <c r="J90" s="32" t="str">
        <f>E22</f>
        <v xml:space="preserve"> </v>
      </c>
      <c r="K90" s="35"/>
      <c r="L90" s="38"/>
    </row>
    <row r="91" spans="2:12" s="1" customFormat="1" ht="10.35" customHeight="1">
      <c r="B91" s="34"/>
      <c r="C91" s="35"/>
      <c r="D91" s="35"/>
      <c r="E91" s="35"/>
      <c r="F91" s="35"/>
      <c r="G91" s="35"/>
      <c r="H91" s="35"/>
      <c r="I91" s="105"/>
      <c r="J91" s="35"/>
      <c r="K91" s="35"/>
      <c r="L91" s="38"/>
    </row>
    <row r="92" spans="2:12" s="1" customFormat="1" ht="29.25" customHeight="1">
      <c r="B92" s="34"/>
      <c r="C92" s="141" t="s">
        <v>85</v>
      </c>
      <c r="D92" s="142"/>
      <c r="E92" s="142"/>
      <c r="F92" s="142"/>
      <c r="G92" s="142"/>
      <c r="H92" s="142"/>
      <c r="I92" s="143"/>
      <c r="J92" s="144" t="s">
        <v>86</v>
      </c>
      <c r="K92" s="142"/>
      <c r="L92" s="38"/>
    </row>
    <row r="93" spans="2:12" s="1" customFormat="1" ht="10.35" customHeight="1">
      <c r="B93" s="34"/>
      <c r="C93" s="35"/>
      <c r="D93" s="35"/>
      <c r="E93" s="35"/>
      <c r="F93" s="35"/>
      <c r="G93" s="35"/>
      <c r="H93" s="35"/>
      <c r="I93" s="105"/>
      <c r="J93" s="35"/>
      <c r="K93" s="35"/>
      <c r="L93" s="38"/>
    </row>
    <row r="94" spans="2:47" s="1" customFormat="1" ht="22.9" customHeight="1">
      <c r="B94" s="34"/>
      <c r="C94" s="145" t="s">
        <v>87</v>
      </c>
      <c r="D94" s="35"/>
      <c r="E94" s="35"/>
      <c r="F94" s="35"/>
      <c r="G94" s="35"/>
      <c r="H94" s="35"/>
      <c r="I94" s="105"/>
      <c r="J94" s="79">
        <f>J135</f>
        <v>0</v>
      </c>
      <c r="K94" s="35"/>
      <c r="L94" s="38"/>
      <c r="AU94" s="17" t="s">
        <v>88</v>
      </c>
    </row>
    <row r="95" spans="2:12" s="8" customFormat="1" ht="24.95" customHeight="1">
      <c r="B95" s="146"/>
      <c r="C95" s="147"/>
      <c r="D95" s="148" t="s">
        <v>89</v>
      </c>
      <c r="E95" s="149"/>
      <c r="F95" s="149"/>
      <c r="G95" s="149"/>
      <c r="H95" s="149"/>
      <c r="I95" s="150"/>
      <c r="J95" s="151">
        <f>J136</f>
        <v>0</v>
      </c>
      <c r="K95" s="147"/>
      <c r="L95" s="152"/>
    </row>
    <row r="96" spans="2:12" s="9" customFormat="1" ht="19.9" customHeight="1">
      <c r="B96" s="153"/>
      <c r="C96" s="154"/>
      <c r="D96" s="155" t="s">
        <v>90</v>
      </c>
      <c r="E96" s="156"/>
      <c r="F96" s="156"/>
      <c r="G96" s="156"/>
      <c r="H96" s="156"/>
      <c r="I96" s="157"/>
      <c r="J96" s="158">
        <f>J137</f>
        <v>0</v>
      </c>
      <c r="K96" s="154"/>
      <c r="L96" s="159"/>
    </row>
    <row r="97" spans="2:12" s="9" customFormat="1" ht="19.9" customHeight="1">
      <c r="B97" s="153"/>
      <c r="C97" s="154"/>
      <c r="D97" s="155" t="s">
        <v>91</v>
      </c>
      <c r="E97" s="156"/>
      <c r="F97" s="156"/>
      <c r="G97" s="156"/>
      <c r="H97" s="156"/>
      <c r="I97" s="157"/>
      <c r="J97" s="158">
        <f>J152</f>
        <v>0</v>
      </c>
      <c r="K97" s="154"/>
      <c r="L97" s="159"/>
    </row>
    <row r="98" spans="2:12" s="9" customFormat="1" ht="19.9" customHeight="1">
      <c r="B98" s="153"/>
      <c r="C98" s="154"/>
      <c r="D98" s="155" t="s">
        <v>92</v>
      </c>
      <c r="E98" s="156"/>
      <c r="F98" s="156"/>
      <c r="G98" s="156"/>
      <c r="H98" s="156"/>
      <c r="I98" s="157"/>
      <c r="J98" s="158">
        <f>J158</f>
        <v>0</v>
      </c>
      <c r="K98" s="154"/>
      <c r="L98" s="159"/>
    </row>
    <row r="99" spans="2:12" s="9" customFormat="1" ht="19.9" customHeight="1">
      <c r="B99" s="153"/>
      <c r="C99" s="154"/>
      <c r="D99" s="155" t="s">
        <v>93</v>
      </c>
      <c r="E99" s="156"/>
      <c r="F99" s="156"/>
      <c r="G99" s="156"/>
      <c r="H99" s="156"/>
      <c r="I99" s="157"/>
      <c r="J99" s="158">
        <f>J161</f>
        <v>0</v>
      </c>
      <c r="K99" s="154"/>
      <c r="L99" s="159"/>
    </row>
    <row r="100" spans="2:12" s="9" customFormat="1" ht="19.9" customHeight="1">
      <c r="B100" s="153"/>
      <c r="C100" s="154"/>
      <c r="D100" s="155" t="s">
        <v>94</v>
      </c>
      <c r="E100" s="156"/>
      <c r="F100" s="156"/>
      <c r="G100" s="156"/>
      <c r="H100" s="156"/>
      <c r="I100" s="157"/>
      <c r="J100" s="158">
        <f>J252</f>
        <v>0</v>
      </c>
      <c r="K100" s="154"/>
      <c r="L100" s="159"/>
    </row>
    <row r="101" spans="2:12" s="9" customFormat="1" ht="19.9" customHeight="1">
      <c r="B101" s="153"/>
      <c r="C101" s="154"/>
      <c r="D101" s="155" t="s">
        <v>95</v>
      </c>
      <c r="E101" s="156"/>
      <c r="F101" s="156"/>
      <c r="G101" s="156"/>
      <c r="H101" s="156"/>
      <c r="I101" s="157"/>
      <c r="J101" s="158">
        <f>J307</f>
        <v>0</v>
      </c>
      <c r="K101" s="154"/>
      <c r="L101" s="159"/>
    </row>
    <row r="102" spans="2:12" s="9" customFormat="1" ht="19.9" customHeight="1">
      <c r="B102" s="153"/>
      <c r="C102" s="154"/>
      <c r="D102" s="155" t="s">
        <v>96</v>
      </c>
      <c r="E102" s="156"/>
      <c r="F102" s="156"/>
      <c r="G102" s="156"/>
      <c r="H102" s="156"/>
      <c r="I102" s="157"/>
      <c r="J102" s="158">
        <f>J327</f>
        <v>0</v>
      </c>
      <c r="K102" s="154"/>
      <c r="L102" s="159"/>
    </row>
    <row r="103" spans="2:12" s="8" customFormat="1" ht="24.95" customHeight="1">
      <c r="B103" s="146"/>
      <c r="C103" s="147"/>
      <c r="D103" s="148" t="s">
        <v>97</v>
      </c>
      <c r="E103" s="149"/>
      <c r="F103" s="149"/>
      <c r="G103" s="149"/>
      <c r="H103" s="149"/>
      <c r="I103" s="150"/>
      <c r="J103" s="151">
        <f>J329</f>
        <v>0</v>
      </c>
      <c r="K103" s="147"/>
      <c r="L103" s="152"/>
    </row>
    <row r="104" spans="2:12" s="9" customFormat="1" ht="19.9" customHeight="1">
      <c r="B104" s="153"/>
      <c r="C104" s="154"/>
      <c r="D104" s="155" t="s">
        <v>98</v>
      </c>
      <c r="E104" s="156"/>
      <c r="F104" s="156"/>
      <c r="G104" s="156"/>
      <c r="H104" s="156"/>
      <c r="I104" s="157"/>
      <c r="J104" s="158">
        <f>J330</f>
        <v>0</v>
      </c>
      <c r="K104" s="154"/>
      <c r="L104" s="159"/>
    </row>
    <row r="105" spans="2:12" s="9" customFormat="1" ht="19.9" customHeight="1">
      <c r="B105" s="153"/>
      <c r="C105" s="154"/>
      <c r="D105" s="155" t="s">
        <v>99</v>
      </c>
      <c r="E105" s="156"/>
      <c r="F105" s="156"/>
      <c r="G105" s="156"/>
      <c r="H105" s="156"/>
      <c r="I105" s="157"/>
      <c r="J105" s="158">
        <f>J341</f>
        <v>0</v>
      </c>
      <c r="K105" s="154"/>
      <c r="L105" s="159"/>
    </row>
    <row r="106" spans="2:12" s="9" customFormat="1" ht="19.9" customHeight="1">
      <c r="B106" s="153"/>
      <c r="C106" s="154"/>
      <c r="D106" s="155" t="s">
        <v>100</v>
      </c>
      <c r="E106" s="156"/>
      <c r="F106" s="156"/>
      <c r="G106" s="156"/>
      <c r="H106" s="156"/>
      <c r="I106" s="157"/>
      <c r="J106" s="158">
        <f>J417</f>
        <v>0</v>
      </c>
      <c r="K106" s="154"/>
      <c r="L106" s="159"/>
    </row>
    <row r="107" spans="2:12" s="9" customFormat="1" ht="19.9" customHeight="1">
      <c r="B107" s="153"/>
      <c r="C107" s="154"/>
      <c r="D107" s="155" t="s">
        <v>101</v>
      </c>
      <c r="E107" s="156"/>
      <c r="F107" s="156"/>
      <c r="G107" s="156"/>
      <c r="H107" s="156"/>
      <c r="I107" s="157"/>
      <c r="J107" s="158">
        <f>J422</f>
        <v>0</v>
      </c>
      <c r="K107" s="154"/>
      <c r="L107" s="159"/>
    </row>
    <row r="108" spans="2:12" s="9" customFormat="1" ht="19.9" customHeight="1">
      <c r="B108" s="153"/>
      <c r="C108" s="154"/>
      <c r="D108" s="155" t="s">
        <v>102</v>
      </c>
      <c r="E108" s="156"/>
      <c r="F108" s="156"/>
      <c r="G108" s="156"/>
      <c r="H108" s="156"/>
      <c r="I108" s="157"/>
      <c r="J108" s="158">
        <f>J431</f>
        <v>0</v>
      </c>
      <c r="K108" s="154"/>
      <c r="L108" s="159"/>
    </row>
    <row r="109" spans="2:12" s="9" customFormat="1" ht="19.9" customHeight="1">
      <c r="B109" s="153"/>
      <c r="C109" s="154"/>
      <c r="D109" s="155" t="s">
        <v>103</v>
      </c>
      <c r="E109" s="156"/>
      <c r="F109" s="156"/>
      <c r="G109" s="156"/>
      <c r="H109" s="156"/>
      <c r="I109" s="157"/>
      <c r="J109" s="158">
        <f>J440</f>
        <v>0</v>
      </c>
      <c r="K109" s="154"/>
      <c r="L109" s="159"/>
    </row>
    <row r="110" spans="2:12" s="9" customFormat="1" ht="19.9" customHeight="1">
      <c r="B110" s="153"/>
      <c r="C110" s="154"/>
      <c r="D110" s="155" t="s">
        <v>104</v>
      </c>
      <c r="E110" s="156"/>
      <c r="F110" s="156"/>
      <c r="G110" s="156"/>
      <c r="H110" s="156"/>
      <c r="I110" s="157"/>
      <c r="J110" s="158">
        <f>J449</f>
        <v>0</v>
      </c>
      <c r="K110" s="154"/>
      <c r="L110" s="159"/>
    </row>
    <row r="111" spans="2:12" s="9" customFormat="1" ht="19.9" customHeight="1">
      <c r="B111" s="153"/>
      <c r="C111" s="154"/>
      <c r="D111" s="155" t="s">
        <v>105</v>
      </c>
      <c r="E111" s="156"/>
      <c r="F111" s="156"/>
      <c r="G111" s="156"/>
      <c r="H111" s="156"/>
      <c r="I111" s="157"/>
      <c r="J111" s="158">
        <f>J514</f>
        <v>0</v>
      </c>
      <c r="K111" s="154"/>
      <c r="L111" s="159"/>
    </row>
    <row r="112" spans="2:12" s="8" customFormat="1" ht="24.95" customHeight="1">
      <c r="B112" s="146"/>
      <c r="C112" s="147"/>
      <c r="D112" s="148" t="s">
        <v>106</v>
      </c>
      <c r="E112" s="149"/>
      <c r="F112" s="149"/>
      <c r="G112" s="149"/>
      <c r="H112" s="149"/>
      <c r="I112" s="150"/>
      <c r="J112" s="151">
        <f>J522</f>
        <v>0</v>
      </c>
      <c r="K112" s="147"/>
      <c r="L112" s="152"/>
    </row>
    <row r="113" spans="2:12" s="9" customFormat="1" ht="19.9" customHeight="1">
      <c r="B113" s="153"/>
      <c r="C113" s="154"/>
      <c r="D113" s="155" t="s">
        <v>107</v>
      </c>
      <c r="E113" s="156"/>
      <c r="F113" s="156"/>
      <c r="G113" s="156"/>
      <c r="H113" s="156"/>
      <c r="I113" s="157"/>
      <c r="J113" s="158">
        <f>J523</f>
        <v>0</v>
      </c>
      <c r="K113" s="154"/>
      <c r="L113" s="159"/>
    </row>
    <row r="114" spans="2:12" s="9" customFormat="1" ht="19.9" customHeight="1">
      <c r="B114" s="153"/>
      <c r="C114" s="154"/>
      <c r="D114" s="155" t="s">
        <v>108</v>
      </c>
      <c r="E114" s="156"/>
      <c r="F114" s="156"/>
      <c r="G114" s="156"/>
      <c r="H114" s="156"/>
      <c r="I114" s="157"/>
      <c r="J114" s="158">
        <f>J526</f>
        <v>0</v>
      </c>
      <c r="K114" s="154"/>
      <c r="L114" s="159"/>
    </row>
    <row r="115" spans="2:12" s="9" customFormat="1" ht="19.9" customHeight="1">
      <c r="B115" s="153"/>
      <c r="C115" s="154"/>
      <c r="D115" s="155" t="s">
        <v>109</v>
      </c>
      <c r="E115" s="156"/>
      <c r="F115" s="156"/>
      <c r="G115" s="156"/>
      <c r="H115" s="156"/>
      <c r="I115" s="157"/>
      <c r="J115" s="158">
        <f>J528</f>
        <v>0</v>
      </c>
      <c r="K115" s="154"/>
      <c r="L115" s="159"/>
    </row>
    <row r="116" spans="2:12" s="9" customFormat="1" ht="19.9" customHeight="1">
      <c r="B116" s="153"/>
      <c r="C116" s="154"/>
      <c r="D116" s="155" t="s">
        <v>110</v>
      </c>
      <c r="E116" s="156"/>
      <c r="F116" s="156"/>
      <c r="G116" s="156"/>
      <c r="H116" s="156"/>
      <c r="I116" s="157"/>
      <c r="J116" s="158">
        <f>J530</f>
        <v>0</v>
      </c>
      <c r="K116" s="154"/>
      <c r="L116" s="159"/>
    </row>
    <row r="117" spans="2:12" s="9" customFormat="1" ht="19.9" customHeight="1">
      <c r="B117" s="153"/>
      <c r="C117" s="154"/>
      <c r="D117" s="155" t="s">
        <v>111</v>
      </c>
      <c r="E117" s="156"/>
      <c r="F117" s="156"/>
      <c r="G117" s="156"/>
      <c r="H117" s="156"/>
      <c r="I117" s="157"/>
      <c r="J117" s="158">
        <f>J532</f>
        <v>0</v>
      </c>
      <c r="K117" s="154"/>
      <c r="L117" s="159"/>
    </row>
    <row r="118" spans="2:12" s="1" customFormat="1" ht="21.75" customHeight="1">
      <c r="B118" s="34"/>
      <c r="C118" s="35"/>
      <c r="D118" s="35"/>
      <c r="E118" s="35"/>
      <c r="F118" s="35"/>
      <c r="G118" s="35"/>
      <c r="H118" s="35"/>
      <c r="I118" s="105"/>
      <c r="J118" s="35"/>
      <c r="K118" s="35"/>
      <c r="L118" s="38"/>
    </row>
    <row r="119" spans="2:12" s="1" customFormat="1" ht="6.95" customHeight="1">
      <c r="B119" s="49"/>
      <c r="C119" s="50"/>
      <c r="D119" s="50"/>
      <c r="E119" s="50"/>
      <c r="F119" s="50"/>
      <c r="G119" s="50"/>
      <c r="H119" s="50"/>
      <c r="I119" s="137"/>
      <c r="J119" s="50"/>
      <c r="K119" s="50"/>
      <c r="L119" s="38"/>
    </row>
    <row r="123" spans="2:12" s="1" customFormat="1" ht="6.95" customHeight="1">
      <c r="B123" s="51"/>
      <c r="C123" s="52"/>
      <c r="D123" s="52"/>
      <c r="E123" s="52"/>
      <c r="F123" s="52"/>
      <c r="G123" s="52"/>
      <c r="H123" s="52"/>
      <c r="I123" s="140"/>
      <c r="J123" s="52"/>
      <c r="K123" s="52"/>
      <c r="L123" s="38"/>
    </row>
    <row r="124" spans="2:12" s="1" customFormat="1" ht="24.95" customHeight="1">
      <c r="B124" s="34"/>
      <c r="C124" s="23" t="s">
        <v>112</v>
      </c>
      <c r="D124" s="35"/>
      <c r="E124" s="35"/>
      <c r="F124" s="35"/>
      <c r="G124" s="35"/>
      <c r="H124" s="35"/>
      <c r="I124" s="105"/>
      <c r="J124" s="35"/>
      <c r="K124" s="35"/>
      <c r="L124" s="38"/>
    </row>
    <row r="125" spans="2:12" s="1" customFormat="1" ht="6.95" customHeight="1">
      <c r="B125" s="34"/>
      <c r="C125" s="35"/>
      <c r="D125" s="35"/>
      <c r="E125" s="35"/>
      <c r="F125" s="35"/>
      <c r="G125" s="35"/>
      <c r="H125" s="35"/>
      <c r="I125" s="105"/>
      <c r="J125" s="35"/>
      <c r="K125" s="35"/>
      <c r="L125" s="38"/>
    </row>
    <row r="126" spans="2:12" s="1" customFormat="1" ht="12" customHeight="1">
      <c r="B126" s="34"/>
      <c r="C126" s="29" t="s">
        <v>16</v>
      </c>
      <c r="D126" s="35"/>
      <c r="E126" s="35"/>
      <c r="F126" s="35"/>
      <c r="G126" s="35"/>
      <c r="H126" s="35"/>
      <c r="I126" s="105"/>
      <c r="J126" s="35"/>
      <c r="K126" s="35"/>
      <c r="L126" s="38"/>
    </row>
    <row r="127" spans="2:12" s="1" customFormat="1" ht="16.5" customHeight="1">
      <c r="B127" s="34"/>
      <c r="C127" s="35"/>
      <c r="D127" s="35"/>
      <c r="E127" s="274" t="str">
        <f>E7</f>
        <v>DOMEK VÁHY - Udržovací práce objektu</v>
      </c>
      <c r="F127" s="306"/>
      <c r="G127" s="306"/>
      <c r="H127" s="306"/>
      <c r="I127" s="105"/>
      <c r="J127" s="35"/>
      <c r="K127" s="35"/>
      <c r="L127" s="38"/>
    </row>
    <row r="128" spans="2:12" s="1" customFormat="1" ht="6.95" customHeight="1">
      <c r="B128" s="34"/>
      <c r="C128" s="35"/>
      <c r="D128" s="35"/>
      <c r="E128" s="35"/>
      <c r="F128" s="35"/>
      <c r="G128" s="35"/>
      <c r="H128" s="35"/>
      <c r="I128" s="105"/>
      <c r="J128" s="35"/>
      <c r="K128" s="35"/>
      <c r="L128" s="38"/>
    </row>
    <row r="129" spans="2:12" s="1" customFormat="1" ht="12" customHeight="1">
      <c r="B129" s="34"/>
      <c r="C129" s="29" t="s">
        <v>20</v>
      </c>
      <c r="D129" s="35"/>
      <c r="E129" s="35"/>
      <c r="F129" s="27" t="str">
        <f>F10</f>
        <v>Butovice-Jinonice p.č.1480</v>
      </c>
      <c r="G129" s="35"/>
      <c r="H129" s="35"/>
      <c r="I129" s="107" t="s">
        <v>22</v>
      </c>
      <c r="J129" s="61" t="str">
        <f>IF(J10="","",J10)</f>
        <v>15. 10. 2019</v>
      </c>
      <c r="K129" s="35"/>
      <c r="L129" s="38"/>
    </row>
    <row r="130" spans="2:12" s="1" customFormat="1" ht="6.95" customHeight="1">
      <c r="B130" s="34"/>
      <c r="C130" s="35"/>
      <c r="D130" s="35"/>
      <c r="E130" s="35"/>
      <c r="F130" s="35"/>
      <c r="G130" s="35"/>
      <c r="H130" s="35"/>
      <c r="I130" s="105"/>
      <c r="J130" s="35"/>
      <c r="K130" s="35"/>
      <c r="L130" s="38"/>
    </row>
    <row r="131" spans="2:12" s="1" customFormat="1" ht="15.2" customHeight="1">
      <c r="B131" s="34"/>
      <c r="C131" s="29" t="s">
        <v>24</v>
      </c>
      <c r="D131" s="35"/>
      <c r="E131" s="35"/>
      <c r="F131" s="27" t="str">
        <f>E13</f>
        <v>MĚSTSKÁ ČÁST PRAHA 5, Nám. 14 října č.4, Praha 5</v>
      </c>
      <c r="G131" s="35"/>
      <c r="H131" s="35"/>
      <c r="I131" s="107" t="s">
        <v>30</v>
      </c>
      <c r="J131" s="32" t="str">
        <f>E19</f>
        <v xml:space="preserve"> </v>
      </c>
      <c r="K131" s="35"/>
      <c r="L131" s="38"/>
    </row>
    <row r="132" spans="2:12" s="1" customFormat="1" ht="15.2" customHeight="1">
      <c r="B132" s="34"/>
      <c r="C132" s="29" t="s">
        <v>28</v>
      </c>
      <c r="D132" s="35"/>
      <c r="E132" s="35"/>
      <c r="F132" s="27" t="str">
        <f>IF(E16="","",E16)</f>
        <v>Vyplň údaj</v>
      </c>
      <c r="G132" s="35"/>
      <c r="H132" s="35"/>
      <c r="I132" s="107" t="s">
        <v>33</v>
      </c>
      <c r="J132" s="32" t="str">
        <f>E22</f>
        <v xml:space="preserve"> </v>
      </c>
      <c r="K132" s="35"/>
      <c r="L132" s="38"/>
    </row>
    <row r="133" spans="2:12" s="1" customFormat="1" ht="10.35" customHeight="1">
      <c r="B133" s="34"/>
      <c r="C133" s="35"/>
      <c r="D133" s="35"/>
      <c r="E133" s="35"/>
      <c r="F133" s="35"/>
      <c r="G133" s="35"/>
      <c r="H133" s="35"/>
      <c r="I133" s="105"/>
      <c r="J133" s="35"/>
      <c r="K133" s="35"/>
      <c r="L133" s="38"/>
    </row>
    <row r="134" spans="2:20" s="10" customFormat="1" ht="29.25" customHeight="1">
      <c r="B134" s="160"/>
      <c r="C134" s="161" t="s">
        <v>113</v>
      </c>
      <c r="D134" s="162" t="s">
        <v>60</v>
      </c>
      <c r="E134" s="162" t="s">
        <v>56</v>
      </c>
      <c r="F134" s="162" t="s">
        <v>57</v>
      </c>
      <c r="G134" s="162" t="s">
        <v>114</v>
      </c>
      <c r="H134" s="162" t="s">
        <v>115</v>
      </c>
      <c r="I134" s="163" t="s">
        <v>116</v>
      </c>
      <c r="J134" s="164" t="s">
        <v>86</v>
      </c>
      <c r="K134" s="165" t="s">
        <v>117</v>
      </c>
      <c r="L134" s="166"/>
      <c r="M134" s="70" t="s">
        <v>1</v>
      </c>
      <c r="N134" s="71" t="s">
        <v>39</v>
      </c>
      <c r="O134" s="71" t="s">
        <v>118</v>
      </c>
      <c r="P134" s="71" t="s">
        <v>119</v>
      </c>
      <c r="Q134" s="71" t="s">
        <v>120</v>
      </c>
      <c r="R134" s="71" t="s">
        <v>121</v>
      </c>
      <c r="S134" s="71" t="s">
        <v>122</v>
      </c>
      <c r="T134" s="72" t="s">
        <v>123</v>
      </c>
    </row>
    <row r="135" spans="2:63" s="1" customFormat="1" ht="22.9" customHeight="1">
      <c r="B135" s="34"/>
      <c r="C135" s="77" t="s">
        <v>124</v>
      </c>
      <c r="D135" s="35"/>
      <c r="E135" s="35"/>
      <c r="F135" s="35"/>
      <c r="G135" s="35"/>
      <c r="H135" s="35"/>
      <c r="I135" s="105"/>
      <c r="J135" s="167">
        <f>BK135</f>
        <v>0</v>
      </c>
      <c r="K135" s="35"/>
      <c r="L135" s="38"/>
      <c r="M135" s="73"/>
      <c r="N135" s="74"/>
      <c r="O135" s="74"/>
      <c r="P135" s="168">
        <f>P136+P329+P522</f>
        <v>0</v>
      </c>
      <c r="Q135" s="74"/>
      <c r="R135" s="168">
        <f>R136+R329+R522</f>
        <v>9.16614942</v>
      </c>
      <c r="S135" s="74"/>
      <c r="T135" s="169">
        <f>T136+T329+T522</f>
        <v>6.890254499999999</v>
      </c>
      <c r="AT135" s="17" t="s">
        <v>74</v>
      </c>
      <c r="AU135" s="17" t="s">
        <v>88</v>
      </c>
      <c r="BK135" s="170">
        <f>BK136+BK329+BK522</f>
        <v>0</v>
      </c>
    </row>
    <row r="136" spans="2:63" s="11" customFormat="1" ht="25.9" customHeight="1">
      <c r="B136" s="171"/>
      <c r="C136" s="172"/>
      <c r="D136" s="173" t="s">
        <v>74</v>
      </c>
      <c r="E136" s="174" t="s">
        <v>125</v>
      </c>
      <c r="F136" s="174" t="s">
        <v>126</v>
      </c>
      <c r="G136" s="172"/>
      <c r="H136" s="172"/>
      <c r="I136" s="175"/>
      <c r="J136" s="176">
        <f>BK136</f>
        <v>0</v>
      </c>
      <c r="K136" s="172"/>
      <c r="L136" s="177"/>
      <c r="M136" s="178"/>
      <c r="N136" s="179"/>
      <c r="O136" s="179"/>
      <c r="P136" s="180">
        <f>P137+P152+P158+P161+P252+P307+P327</f>
        <v>0</v>
      </c>
      <c r="Q136" s="179"/>
      <c r="R136" s="180">
        <f>R137+R152+R158+R161+R252+R307+R327</f>
        <v>6.91194505</v>
      </c>
      <c r="S136" s="179"/>
      <c r="T136" s="181">
        <f>T137+T152+T158+T161+T252+T307+T327</f>
        <v>5.437045499999999</v>
      </c>
      <c r="AR136" s="182" t="s">
        <v>80</v>
      </c>
      <c r="AT136" s="183" t="s">
        <v>74</v>
      </c>
      <c r="AU136" s="183" t="s">
        <v>75</v>
      </c>
      <c r="AY136" s="182" t="s">
        <v>127</v>
      </c>
      <c r="BK136" s="184">
        <f>BK137+BK152+BK158+BK161+BK252+BK307+BK327</f>
        <v>0</v>
      </c>
    </row>
    <row r="137" spans="2:63" s="11" customFormat="1" ht="22.9" customHeight="1">
      <c r="B137" s="171"/>
      <c r="C137" s="172"/>
      <c r="D137" s="173" t="s">
        <v>74</v>
      </c>
      <c r="E137" s="185" t="s">
        <v>80</v>
      </c>
      <c r="F137" s="185" t="s">
        <v>128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SUM(P138:P151)</f>
        <v>0</v>
      </c>
      <c r="Q137" s="179"/>
      <c r="R137" s="180">
        <f>SUM(R138:R151)</f>
        <v>0.0001</v>
      </c>
      <c r="S137" s="179"/>
      <c r="T137" s="181">
        <f>SUM(T138:T151)</f>
        <v>0</v>
      </c>
      <c r="AR137" s="182" t="s">
        <v>80</v>
      </c>
      <c r="AT137" s="183" t="s">
        <v>74</v>
      </c>
      <c r="AU137" s="183" t="s">
        <v>80</v>
      </c>
      <c r="AY137" s="182" t="s">
        <v>127</v>
      </c>
      <c r="BK137" s="184">
        <f>SUM(BK138:BK151)</f>
        <v>0</v>
      </c>
    </row>
    <row r="138" spans="2:65" s="1" customFormat="1" ht="24" customHeight="1">
      <c r="B138" s="34"/>
      <c r="C138" s="187" t="s">
        <v>80</v>
      </c>
      <c r="D138" s="187" t="s">
        <v>129</v>
      </c>
      <c r="E138" s="188" t="s">
        <v>130</v>
      </c>
      <c r="F138" s="189" t="s">
        <v>131</v>
      </c>
      <c r="G138" s="190" t="s">
        <v>132</v>
      </c>
      <c r="H138" s="191">
        <v>12</v>
      </c>
      <c r="I138" s="192"/>
      <c r="J138" s="193">
        <f>ROUND(I138*H138,2)</f>
        <v>0</v>
      </c>
      <c r="K138" s="189" t="s">
        <v>1</v>
      </c>
      <c r="L138" s="38"/>
      <c r="M138" s="194" t="s">
        <v>1</v>
      </c>
      <c r="N138" s="195" t="s">
        <v>40</v>
      </c>
      <c r="O138" s="66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7">
        <f>S138*H138</f>
        <v>0</v>
      </c>
      <c r="AR138" s="198" t="s">
        <v>133</v>
      </c>
      <c r="AT138" s="198" t="s">
        <v>129</v>
      </c>
      <c r="AU138" s="198" t="s">
        <v>82</v>
      </c>
      <c r="AY138" s="17" t="s">
        <v>127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80</v>
      </c>
      <c r="BK138" s="199">
        <f>ROUND(I138*H138,2)</f>
        <v>0</v>
      </c>
      <c r="BL138" s="17" t="s">
        <v>133</v>
      </c>
      <c r="BM138" s="198" t="s">
        <v>134</v>
      </c>
    </row>
    <row r="139" spans="2:65" s="1" customFormat="1" ht="24" customHeight="1">
      <c r="B139" s="34"/>
      <c r="C139" s="187" t="s">
        <v>82</v>
      </c>
      <c r="D139" s="187" t="s">
        <v>129</v>
      </c>
      <c r="E139" s="188" t="s">
        <v>135</v>
      </c>
      <c r="F139" s="189" t="s">
        <v>136</v>
      </c>
      <c r="G139" s="190" t="s">
        <v>137</v>
      </c>
      <c r="H139" s="191">
        <v>2</v>
      </c>
      <c r="I139" s="192"/>
      <c r="J139" s="193">
        <f>ROUND(I139*H139,2)</f>
        <v>0</v>
      </c>
      <c r="K139" s="189" t="s">
        <v>1</v>
      </c>
      <c r="L139" s="38"/>
      <c r="M139" s="194" t="s">
        <v>1</v>
      </c>
      <c r="N139" s="195" t="s">
        <v>40</v>
      </c>
      <c r="O139" s="66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AR139" s="198" t="s">
        <v>133</v>
      </c>
      <c r="AT139" s="198" t="s">
        <v>129</v>
      </c>
      <c r="AU139" s="198" t="s">
        <v>82</v>
      </c>
      <c r="AY139" s="17" t="s">
        <v>127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80</v>
      </c>
      <c r="BK139" s="199">
        <f>ROUND(I139*H139,2)</f>
        <v>0</v>
      </c>
      <c r="BL139" s="17" t="s">
        <v>133</v>
      </c>
      <c r="BM139" s="198" t="s">
        <v>138</v>
      </c>
    </row>
    <row r="140" spans="2:65" s="1" customFormat="1" ht="24" customHeight="1">
      <c r="B140" s="34"/>
      <c r="C140" s="187" t="s">
        <v>139</v>
      </c>
      <c r="D140" s="187" t="s">
        <v>129</v>
      </c>
      <c r="E140" s="188" t="s">
        <v>140</v>
      </c>
      <c r="F140" s="189" t="s">
        <v>141</v>
      </c>
      <c r="G140" s="190" t="s">
        <v>137</v>
      </c>
      <c r="H140" s="191">
        <v>2</v>
      </c>
      <c r="I140" s="192"/>
      <c r="J140" s="193">
        <f>ROUND(I140*H140,2)</f>
        <v>0</v>
      </c>
      <c r="K140" s="189" t="s">
        <v>1</v>
      </c>
      <c r="L140" s="38"/>
      <c r="M140" s="194" t="s">
        <v>1</v>
      </c>
      <c r="N140" s="195" t="s">
        <v>40</v>
      </c>
      <c r="O140" s="66"/>
      <c r="P140" s="196">
        <f>O140*H140</f>
        <v>0</v>
      </c>
      <c r="Q140" s="196">
        <v>5E-05</v>
      </c>
      <c r="R140" s="196">
        <f>Q140*H140</f>
        <v>0.0001</v>
      </c>
      <c r="S140" s="196">
        <v>0</v>
      </c>
      <c r="T140" s="197">
        <f>S140*H140</f>
        <v>0</v>
      </c>
      <c r="AR140" s="198" t="s">
        <v>133</v>
      </c>
      <c r="AT140" s="198" t="s">
        <v>129</v>
      </c>
      <c r="AU140" s="198" t="s">
        <v>82</v>
      </c>
      <c r="AY140" s="17" t="s">
        <v>127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80</v>
      </c>
      <c r="BK140" s="199">
        <f>ROUND(I140*H140,2)</f>
        <v>0</v>
      </c>
      <c r="BL140" s="17" t="s">
        <v>133</v>
      </c>
      <c r="BM140" s="198" t="s">
        <v>142</v>
      </c>
    </row>
    <row r="141" spans="2:65" s="1" customFormat="1" ht="24" customHeight="1">
      <c r="B141" s="34"/>
      <c r="C141" s="187" t="s">
        <v>133</v>
      </c>
      <c r="D141" s="187" t="s">
        <v>129</v>
      </c>
      <c r="E141" s="188" t="s">
        <v>143</v>
      </c>
      <c r="F141" s="189" t="s">
        <v>144</v>
      </c>
      <c r="G141" s="190" t="s">
        <v>145</v>
      </c>
      <c r="H141" s="191">
        <v>1.039</v>
      </c>
      <c r="I141" s="192"/>
      <c r="J141" s="193">
        <f>ROUND(I141*H141,2)</f>
        <v>0</v>
      </c>
      <c r="K141" s="189" t="s">
        <v>146</v>
      </c>
      <c r="L141" s="38"/>
      <c r="M141" s="194" t="s">
        <v>1</v>
      </c>
      <c r="N141" s="195" t="s">
        <v>40</v>
      </c>
      <c r="O141" s="66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AR141" s="198" t="s">
        <v>133</v>
      </c>
      <c r="AT141" s="198" t="s">
        <v>129</v>
      </c>
      <c r="AU141" s="198" t="s">
        <v>82</v>
      </c>
      <c r="AY141" s="17" t="s">
        <v>127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80</v>
      </c>
      <c r="BK141" s="199">
        <f>ROUND(I141*H141,2)</f>
        <v>0</v>
      </c>
      <c r="BL141" s="17" t="s">
        <v>133</v>
      </c>
      <c r="BM141" s="198" t="s">
        <v>147</v>
      </c>
    </row>
    <row r="142" spans="2:51" s="12" customFormat="1" ht="11.25">
      <c r="B142" s="200"/>
      <c r="C142" s="201"/>
      <c r="D142" s="202" t="s">
        <v>148</v>
      </c>
      <c r="E142" s="203" t="s">
        <v>1</v>
      </c>
      <c r="F142" s="204" t="s">
        <v>149</v>
      </c>
      <c r="G142" s="201"/>
      <c r="H142" s="205">
        <v>2.4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148</v>
      </c>
      <c r="AU142" s="211" t="s">
        <v>82</v>
      </c>
      <c r="AV142" s="12" t="s">
        <v>82</v>
      </c>
      <c r="AW142" s="12" t="s">
        <v>32</v>
      </c>
      <c r="AX142" s="12" t="s">
        <v>75</v>
      </c>
      <c r="AY142" s="211" t="s">
        <v>127</v>
      </c>
    </row>
    <row r="143" spans="2:51" s="12" customFormat="1" ht="11.25">
      <c r="B143" s="200"/>
      <c r="C143" s="201"/>
      <c r="D143" s="202" t="s">
        <v>148</v>
      </c>
      <c r="E143" s="203" t="s">
        <v>1</v>
      </c>
      <c r="F143" s="204" t="s">
        <v>150</v>
      </c>
      <c r="G143" s="201"/>
      <c r="H143" s="205">
        <v>-1.361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148</v>
      </c>
      <c r="AU143" s="211" t="s">
        <v>82</v>
      </c>
      <c r="AV143" s="12" t="s">
        <v>82</v>
      </c>
      <c r="AW143" s="12" t="s">
        <v>32</v>
      </c>
      <c r="AX143" s="12" t="s">
        <v>75</v>
      </c>
      <c r="AY143" s="211" t="s">
        <v>127</v>
      </c>
    </row>
    <row r="144" spans="2:51" s="13" customFormat="1" ht="11.25">
      <c r="B144" s="212"/>
      <c r="C144" s="213"/>
      <c r="D144" s="202" t="s">
        <v>148</v>
      </c>
      <c r="E144" s="214" t="s">
        <v>1</v>
      </c>
      <c r="F144" s="215" t="s">
        <v>151</v>
      </c>
      <c r="G144" s="213"/>
      <c r="H144" s="216">
        <v>1.039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148</v>
      </c>
      <c r="AU144" s="222" t="s">
        <v>82</v>
      </c>
      <c r="AV144" s="13" t="s">
        <v>133</v>
      </c>
      <c r="AW144" s="13" t="s">
        <v>32</v>
      </c>
      <c r="AX144" s="13" t="s">
        <v>80</v>
      </c>
      <c r="AY144" s="222" t="s">
        <v>127</v>
      </c>
    </row>
    <row r="145" spans="2:65" s="1" customFormat="1" ht="24" customHeight="1">
      <c r="B145" s="34"/>
      <c r="C145" s="187" t="s">
        <v>152</v>
      </c>
      <c r="D145" s="187" t="s">
        <v>129</v>
      </c>
      <c r="E145" s="188" t="s">
        <v>153</v>
      </c>
      <c r="F145" s="189" t="s">
        <v>154</v>
      </c>
      <c r="G145" s="190" t="s">
        <v>145</v>
      </c>
      <c r="H145" s="191">
        <v>1.039</v>
      </c>
      <c r="I145" s="192"/>
      <c r="J145" s="193">
        <f>ROUND(I145*H145,2)</f>
        <v>0</v>
      </c>
      <c r="K145" s="189" t="s">
        <v>146</v>
      </c>
      <c r="L145" s="38"/>
      <c r="M145" s="194" t="s">
        <v>1</v>
      </c>
      <c r="N145" s="195" t="s">
        <v>40</v>
      </c>
      <c r="O145" s="66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7">
        <f>S145*H145</f>
        <v>0</v>
      </c>
      <c r="AR145" s="198" t="s">
        <v>133</v>
      </c>
      <c r="AT145" s="198" t="s">
        <v>129</v>
      </c>
      <c r="AU145" s="198" t="s">
        <v>82</v>
      </c>
      <c r="AY145" s="17" t="s">
        <v>127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80</v>
      </c>
      <c r="BK145" s="199">
        <f>ROUND(I145*H145,2)</f>
        <v>0</v>
      </c>
      <c r="BL145" s="17" t="s">
        <v>133</v>
      </c>
      <c r="BM145" s="198" t="s">
        <v>155</v>
      </c>
    </row>
    <row r="146" spans="2:51" s="12" customFormat="1" ht="11.25">
      <c r="B146" s="200"/>
      <c r="C146" s="201"/>
      <c r="D146" s="202" t="s">
        <v>148</v>
      </c>
      <c r="E146" s="203" t="s">
        <v>1</v>
      </c>
      <c r="F146" s="204" t="s">
        <v>156</v>
      </c>
      <c r="G146" s="201"/>
      <c r="H146" s="205">
        <v>1.039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148</v>
      </c>
      <c r="AU146" s="211" t="s">
        <v>82</v>
      </c>
      <c r="AV146" s="12" t="s">
        <v>82</v>
      </c>
      <c r="AW146" s="12" t="s">
        <v>32</v>
      </c>
      <c r="AX146" s="12" t="s">
        <v>80</v>
      </c>
      <c r="AY146" s="211" t="s">
        <v>127</v>
      </c>
    </row>
    <row r="147" spans="2:65" s="1" customFormat="1" ht="24" customHeight="1">
      <c r="B147" s="34"/>
      <c r="C147" s="187" t="s">
        <v>157</v>
      </c>
      <c r="D147" s="187" t="s">
        <v>129</v>
      </c>
      <c r="E147" s="188" t="s">
        <v>158</v>
      </c>
      <c r="F147" s="189" t="s">
        <v>159</v>
      </c>
      <c r="G147" s="190" t="s">
        <v>145</v>
      </c>
      <c r="H147" s="191">
        <v>1.039</v>
      </c>
      <c r="I147" s="192"/>
      <c r="J147" s="193">
        <f>ROUND(I147*H147,2)</f>
        <v>0</v>
      </c>
      <c r="K147" s="189" t="s">
        <v>146</v>
      </c>
      <c r="L147" s="38"/>
      <c r="M147" s="194" t="s">
        <v>1</v>
      </c>
      <c r="N147" s="195" t="s">
        <v>40</v>
      </c>
      <c r="O147" s="66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AR147" s="198" t="s">
        <v>133</v>
      </c>
      <c r="AT147" s="198" t="s">
        <v>129</v>
      </c>
      <c r="AU147" s="198" t="s">
        <v>82</v>
      </c>
      <c r="AY147" s="17" t="s">
        <v>127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80</v>
      </c>
      <c r="BK147" s="199">
        <f>ROUND(I147*H147,2)</f>
        <v>0</v>
      </c>
      <c r="BL147" s="17" t="s">
        <v>133</v>
      </c>
      <c r="BM147" s="198" t="s">
        <v>160</v>
      </c>
    </row>
    <row r="148" spans="2:51" s="12" customFormat="1" ht="11.25">
      <c r="B148" s="200"/>
      <c r="C148" s="201"/>
      <c r="D148" s="202" t="s">
        <v>148</v>
      </c>
      <c r="E148" s="203" t="s">
        <v>1</v>
      </c>
      <c r="F148" s="204" t="s">
        <v>161</v>
      </c>
      <c r="G148" s="201"/>
      <c r="H148" s="205">
        <v>1.039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148</v>
      </c>
      <c r="AU148" s="211" t="s">
        <v>82</v>
      </c>
      <c r="AV148" s="12" t="s">
        <v>82</v>
      </c>
      <c r="AW148" s="12" t="s">
        <v>32</v>
      </c>
      <c r="AX148" s="12" t="s">
        <v>80</v>
      </c>
      <c r="AY148" s="211" t="s">
        <v>127</v>
      </c>
    </row>
    <row r="149" spans="2:65" s="1" customFormat="1" ht="24" customHeight="1">
      <c r="B149" s="34"/>
      <c r="C149" s="187" t="s">
        <v>162</v>
      </c>
      <c r="D149" s="187" t="s">
        <v>129</v>
      </c>
      <c r="E149" s="188" t="s">
        <v>163</v>
      </c>
      <c r="F149" s="189" t="s">
        <v>164</v>
      </c>
      <c r="G149" s="190" t="s">
        <v>145</v>
      </c>
      <c r="H149" s="191">
        <v>1.039</v>
      </c>
      <c r="I149" s="192"/>
      <c r="J149" s="193">
        <f>ROUND(I149*H149,2)</f>
        <v>0</v>
      </c>
      <c r="K149" s="189" t="s">
        <v>146</v>
      </c>
      <c r="L149" s="38"/>
      <c r="M149" s="194" t="s">
        <v>1</v>
      </c>
      <c r="N149" s="195" t="s">
        <v>40</v>
      </c>
      <c r="O149" s="66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AR149" s="198" t="s">
        <v>133</v>
      </c>
      <c r="AT149" s="198" t="s">
        <v>129</v>
      </c>
      <c r="AU149" s="198" t="s">
        <v>82</v>
      </c>
      <c r="AY149" s="17" t="s">
        <v>127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7" t="s">
        <v>80</v>
      </c>
      <c r="BK149" s="199">
        <f>ROUND(I149*H149,2)</f>
        <v>0</v>
      </c>
      <c r="BL149" s="17" t="s">
        <v>133</v>
      </c>
      <c r="BM149" s="198" t="s">
        <v>165</v>
      </c>
    </row>
    <row r="150" spans="2:65" s="1" customFormat="1" ht="24" customHeight="1">
      <c r="B150" s="34"/>
      <c r="C150" s="187" t="s">
        <v>166</v>
      </c>
      <c r="D150" s="187" t="s">
        <v>129</v>
      </c>
      <c r="E150" s="188" t="s">
        <v>167</v>
      </c>
      <c r="F150" s="189" t="s">
        <v>168</v>
      </c>
      <c r="G150" s="190" t="s">
        <v>169</v>
      </c>
      <c r="H150" s="191">
        <v>1.766</v>
      </c>
      <c r="I150" s="192"/>
      <c r="J150" s="193">
        <f>ROUND(I150*H150,2)</f>
        <v>0</v>
      </c>
      <c r="K150" s="189" t="s">
        <v>146</v>
      </c>
      <c r="L150" s="38"/>
      <c r="M150" s="194" t="s">
        <v>1</v>
      </c>
      <c r="N150" s="195" t="s">
        <v>40</v>
      </c>
      <c r="O150" s="66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AR150" s="198" t="s">
        <v>133</v>
      </c>
      <c r="AT150" s="198" t="s">
        <v>129</v>
      </c>
      <c r="AU150" s="198" t="s">
        <v>82</v>
      </c>
      <c r="AY150" s="17" t="s">
        <v>127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7" t="s">
        <v>80</v>
      </c>
      <c r="BK150" s="199">
        <f>ROUND(I150*H150,2)</f>
        <v>0</v>
      </c>
      <c r="BL150" s="17" t="s">
        <v>133</v>
      </c>
      <c r="BM150" s="198" t="s">
        <v>170</v>
      </c>
    </row>
    <row r="151" spans="2:51" s="12" customFormat="1" ht="11.25">
      <c r="B151" s="200"/>
      <c r="C151" s="201"/>
      <c r="D151" s="202" t="s">
        <v>148</v>
      </c>
      <c r="E151" s="201"/>
      <c r="F151" s="204" t="s">
        <v>171</v>
      </c>
      <c r="G151" s="201"/>
      <c r="H151" s="205">
        <v>1.766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148</v>
      </c>
      <c r="AU151" s="211" t="s">
        <v>82</v>
      </c>
      <c r="AV151" s="12" t="s">
        <v>82</v>
      </c>
      <c r="AW151" s="12" t="s">
        <v>4</v>
      </c>
      <c r="AX151" s="12" t="s">
        <v>80</v>
      </c>
      <c r="AY151" s="211" t="s">
        <v>127</v>
      </c>
    </row>
    <row r="152" spans="2:63" s="11" customFormat="1" ht="22.9" customHeight="1">
      <c r="B152" s="171"/>
      <c r="C152" s="172"/>
      <c r="D152" s="173" t="s">
        <v>74</v>
      </c>
      <c r="E152" s="185" t="s">
        <v>139</v>
      </c>
      <c r="F152" s="185" t="s">
        <v>172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SUM(P153:P157)</f>
        <v>0</v>
      </c>
      <c r="Q152" s="179"/>
      <c r="R152" s="180">
        <f>SUM(R153:R157)</f>
        <v>0.2518865</v>
      </c>
      <c r="S152" s="179"/>
      <c r="T152" s="181">
        <f>SUM(T153:T157)</f>
        <v>0</v>
      </c>
      <c r="AR152" s="182" t="s">
        <v>80</v>
      </c>
      <c r="AT152" s="183" t="s">
        <v>74</v>
      </c>
      <c r="AU152" s="183" t="s">
        <v>80</v>
      </c>
      <c r="AY152" s="182" t="s">
        <v>127</v>
      </c>
      <c r="BK152" s="184">
        <f>SUM(BK153:BK157)</f>
        <v>0</v>
      </c>
    </row>
    <row r="153" spans="2:65" s="1" customFormat="1" ht="24" customHeight="1">
      <c r="B153" s="34"/>
      <c r="C153" s="187" t="s">
        <v>173</v>
      </c>
      <c r="D153" s="187" t="s">
        <v>129</v>
      </c>
      <c r="E153" s="188" t="s">
        <v>174</v>
      </c>
      <c r="F153" s="189" t="s">
        <v>175</v>
      </c>
      <c r="G153" s="190" t="s">
        <v>137</v>
      </c>
      <c r="H153" s="191">
        <v>1</v>
      </c>
      <c r="I153" s="192"/>
      <c r="J153" s="193">
        <f>ROUND(I153*H153,2)</f>
        <v>0</v>
      </c>
      <c r="K153" s="189" t="s">
        <v>146</v>
      </c>
      <c r="L153" s="38"/>
      <c r="M153" s="194" t="s">
        <v>1</v>
      </c>
      <c r="N153" s="195" t="s">
        <v>40</v>
      </c>
      <c r="O153" s="66"/>
      <c r="P153" s="196">
        <f>O153*H153</f>
        <v>0</v>
      </c>
      <c r="Q153" s="196">
        <v>0.04843</v>
      </c>
      <c r="R153" s="196">
        <f>Q153*H153</f>
        <v>0.04843</v>
      </c>
      <c r="S153" s="196">
        <v>0</v>
      </c>
      <c r="T153" s="197">
        <f>S153*H153</f>
        <v>0</v>
      </c>
      <c r="AR153" s="198" t="s">
        <v>133</v>
      </c>
      <c r="AT153" s="198" t="s">
        <v>129</v>
      </c>
      <c r="AU153" s="198" t="s">
        <v>82</v>
      </c>
      <c r="AY153" s="17" t="s">
        <v>127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80</v>
      </c>
      <c r="BK153" s="199">
        <f>ROUND(I153*H153,2)</f>
        <v>0</v>
      </c>
      <c r="BL153" s="17" t="s">
        <v>133</v>
      </c>
      <c r="BM153" s="198" t="s">
        <v>176</v>
      </c>
    </row>
    <row r="154" spans="2:65" s="1" customFormat="1" ht="16.5" customHeight="1">
      <c r="B154" s="34"/>
      <c r="C154" s="187" t="s">
        <v>177</v>
      </c>
      <c r="D154" s="187" t="s">
        <v>129</v>
      </c>
      <c r="E154" s="188" t="s">
        <v>178</v>
      </c>
      <c r="F154" s="189" t="s">
        <v>179</v>
      </c>
      <c r="G154" s="190" t="s">
        <v>145</v>
      </c>
      <c r="H154" s="191">
        <v>0.225</v>
      </c>
      <c r="I154" s="192"/>
      <c r="J154" s="193">
        <f>ROUND(I154*H154,2)</f>
        <v>0</v>
      </c>
      <c r="K154" s="189" t="s">
        <v>1</v>
      </c>
      <c r="L154" s="38"/>
      <c r="M154" s="194" t="s">
        <v>1</v>
      </c>
      <c r="N154" s="195" t="s">
        <v>40</v>
      </c>
      <c r="O154" s="66"/>
      <c r="P154" s="196">
        <f>O154*H154</f>
        <v>0</v>
      </c>
      <c r="Q154" s="196">
        <v>0.54034</v>
      </c>
      <c r="R154" s="196">
        <f>Q154*H154</f>
        <v>0.12157650000000002</v>
      </c>
      <c r="S154" s="196">
        <v>0</v>
      </c>
      <c r="T154" s="197">
        <f>S154*H154</f>
        <v>0</v>
      </c>
      <c r="AR154" s="198" t="s">
        <v>133</v>
      </c>
      <c r="AT154" s="198" t="s">
        <v>129</v>
      </c>
      <c r="AU154" s="198" t="s">
        <v>82</v>
      </c>
      <c r="AY154" s="17" t="s">
        <v>127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80</v>
      </c>
      <c r="BK154" s="199">
        <f>ROUND(I154*H154,2)</f>
        <v>0</v>
      </c>
      <c r="BL154" s="17" t="s">
        <v>133</v>
      </c>
      <c r="BM154" s="198" t="s">
        <v>180</v>
      </c>
    </row>
    <row r="155" spans="2:51" s="12" customFormat="1" ht="11.25">
      <c r="B155" s="200"/>
      <c r="C155" s="201"/>
      <c r="D155" s="202" t="s">
        <v>148</v>
      </c>
      <c r="E155" s="203" t="s">
        <v>1</v>
      </c>
      <c r="F155" s="204" t="s">
        <v>181</v>
      </c>
      <c r="G155" s="201"/>
      <c r="H155" s="205">
        <v>0.225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148</v>
      </c>
      <c r="AU155" s="211" t="s">
        <v>82</v>
      </c>
      <c r="AV155" s="12" t="s">
        <v>82</v>
      </c>
      <c r="AW155" s="12" t="s">
        <v>32</v>
      </c>
      <c r="AX155" s="12" t="s">
        <v>80</v>
      </c>
      <c r="AY155" s="211" t="s">
        <v>127</v>
      </c>
    </row>
    <row r="156" spans="2:65" s="1" customFormat="1" ht="24" customHeight="1">
      <c r="B156" s="34"/>
      <c r="C156" s="187" t="s">
        <v>182</v>
      </c>
      <c r="D156" s="187" t="s">
        <v>129</v>
      </c>
      <c r="E156" s="188" t="s">
        <v>183</v>
      </c>
      <c r="F156" s="189" t="s">
        <v>184</v>
      </c>
      <c r="G156" s="190" t="s">
        <v>137</v>
      </c>
      <c r="H156" s="191">
        <v>1</v>
      </c>
      <c r="I156" s="192"/>
      <c r="J156" s="193">
        <f>ROUND(I156*H156,2)</f>
        <v>0</v>
      </c>
      <c r="K156" s="189" t="s">
        <v>146</v>
      </c>
      <c r="L156" s="38"/>
      <c r="M156" s="194" t="s">
        <v>1</v>
      </c>
      <c r="N156" s="195" t="s">
        <v>40</v>
      </c>
      <c r="O156" s="66"/>
      <c r="P156" s="196">
        <f>O156*H156</f>
        <v>0</v>
      </c>
      <c r="Q156" s="196">
        <v>0.02588</v>
      </c>
      <c r="R156" s="196">
        <f>Q156*H156</f>
        <v>0.02588</v>
      </c>
      <c r="S156" s="196">
        <v>0</v>
      </c>
      <c r="T156" s="197">
        <f>S156*H156</f>
        <v>0</v>
      </c>
      <c r="AR156" s="198" t="s">
        <v>133</v>
      </c>
      <c r="AT156" s="198" t="s">
        <v>129</v>
      </c>
      <c r="AU156" s="198" t="s">
        <v>82</v>
      </c>
      <c r="AY156" s="17" t="s">
        <v>127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80</v>
      </c>
      <c r="BK156" s="199">
        <f>ROUND(I156*H156,2)</f>
        <v>0</v>
      </c>
      <c r="BL156" s="17" t="s">
        <v>133</v>
      </c>
      <c r="BM156" s="198" t="s">
        <v>185</v>
      </c>
    </row>
    <row r="157" spans="2:65" s="1" customFormat="1" ht="16.5" customHeight="1">
      <c r="B157" s="34"/>
      <c r="C157" s="223" t="s">
        <v>186</v>
      </c>
      <c r="D157" s="223" t="s">
        <v>187</v>
      </c>
      <c r="E157" s="224" t="s">
        <v>188</v>
      </c>
      <c r="F157" s="225" t="s">
        <v>189</v>
      </c>
      <c r="G157" s="226" t="s">
        <v>137</v>
      </c>
      <c r="H157" s="227">
        <v>1</v>
      </c>
      <c r="I157" s="228"/>
      <c r="J157" s="229">
        <f>ROUND(I157*H157,2)</f>
        <v>0</v>
      </c>
      <c r="K157" s="225" t="s">
        <v>146</v>
      </c>
      <c r="L157" s="230"/>
      <c r="M157" s="231" t="s">
        <v>1</v>
      </c>
      <c r="N157" s="232" t="s">
        <v>40</v>
      </c>
      <c r="O157" s="66"/>
      <c r="P157" s="196">
        <f>O157*H157</f>
        <v>0</v>
      </c>
      <c r="Q157" s="196">
        <v>0.056</v>
      </c>
      <c r="R157" s="196">
        <f>Q157*H157</f>
        <v>0.056</v>
      </c>
      <c r="S157" s="196">
        <v>0</v>
      </c>
      <c r="T157" s="197">
        <f>S157*H157</f>
        <v>0</v>
      </c>
      <c r="AR157" s="198" t="s">
        <v>166</v>
      </c>
      <c r="AT157" s="198" t="s">
        <v>187</v>
      </c>
      <c r="AU157" s="198" t="s">
        <v>82</v>
      </c>
      <c r="AY157" s="17" t="s">
        <v>127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80</v>
      </c>
      <c r="BK157" s="199">
        <f>ROUND(I157*H157,2)</f>
        <v>0</v>
      </c>
      <c r="BL157" s="17" t="s">
        <v>133</v>
      </c>
      <c r="BM157" s="198" t="s">
        <v>190</v>
      </c>
    </row>
    <row r="158" spans="2:63" s="11" customFormat="1" ht="22.9" customHeight="1">
      <c r="B158" s="171"/>
      <c r="C158" s="172"/>
      <c r="D158" s="173" t="s">
        <v>74</v>
      </c>
      <c r="E158" s="185" t="s">
        <v>133</v>
      </c>
      <c r="F158" s="185" t="s">
        <v>191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SUM(P159:P160)</f>
        <v>0</v>
      </c>
      <c r="Q158" s="179"/>
      <c r="R158" s="180">
        <f>SUM(R159:R160)</f>
        <v>0.0912</v>
      </c>
      <c r="S158" s="179"/>
      <c r="T158" s="181">
        <f>SUM(T159:T160)</f>
        <v>0</v>
      </c>
      <c r="AR158" s="182" t="s">
        <v>80</v>
      </c>
      <c r="AT158" s="183" t="s">
        <v>74</v>
      </c>
      <c r="AU158" s="183" t="s">
        <v>80</v>
      </c>
      <c r="AY158" s="182" t="s">
        <v>127</v>
      </c>
      <c r="BK158" s="184">
        <f>SUM(BK159:BK160)</f>
        <v>0</v>
      </c>
    </row>
    <row r="159" spans="2:65" s="1" customFormat="1" ht="36" customHeight="1">
      <c r="B159" s="34"/>
      <c r="C159" s="187" t="s">
        <v>192</v>
      </c>
      <c r="D159" s="187" t="s">
        <v>129</v>
      </c>
      <c r="E159" s="188" t="s">
        <v>193</v>
      </c>
      <c r="F159" s="189" t="s">
        <v>194</v>
      </c>
      <c r="G159" s="190" t="s">
        <v>195</v>
      </c>
      <c r="H159" s="191">
        <v>0.76</v>
      </c>
      <c r="I159" s="192"/>
      <c r="J159" s="193">
        <f>ROUND(I159*H159,2)</f>
        <v>0</v>
      </c>
      <c r="K159" s="189" t="s">
        <v>1</v>
      </c>
      <c r="L159" s="38"/>
      <c r="M159" s="194" t="s">
        <v>1</v>
      </c>
      <c r="N159" s="195" t="s">
        <v>40</v>
      </c>
      <c r="O159" s="66"/>
      <c r="P159" s="196">
        <f>O159*H159</f>
        <v>0</v>
      </c>
      <c r="Q159" s="196">
        <v>0.12</v>
      </c>
      <c r="R159" s="196">
        <f>Q159*H159</f>
        <v>0.0912</v>
      </c>
      <c r="S159" s="196">
        <v>0</v>
      </c>
      <c r="T159" s="197">
        <f>S159*H159</f>
        <v>0</v>
      </c>
      <c r="AR159" s="198" t="s">
        <v>133</v>
      </c>
      <c r="AT159" s="198" t="s">
        <v>129</v>
      </c>
      <c r="AU159" s="198" t="s">
        <v>82</v>
      </c>
      <c r="AY159" s="17" t="s">
        <v>127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80</v>
      </c>
      <c r="BK159" s="199">
        <f>ROUND(I159*H159,2)</f>
        <v>0</v>
      </c>
      <c r="BL159" s="17" t="s">
        <v>133</v>
      </c>
      <c r="BM159" s="198" t="s">
        <v>196</v>
      </c>
    </row>
    <row r="160" spans="2:51" s="12" customFormat="1" ht="11.25">
      <c r="B160" s="200"/>
      <c r="C160" s="201"/>
      <c r="D160" s="202" t="s">
        <v>148</v>
      </c>
      <c r="E160" s="203" t="s">
        <v>1</v>
      </c>
      <c r="F160" s="204" t="s">
        <v>197</v>
      </c>
      <c r="G160" s="201"/>
      <c r="H160" s="205">
        <v>0.76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148</v>
      </c>
      <c r="AU160" s="211" t="s">
        <v>82</v>
      </c>
      <c r="AV160" s="12" t="s">
        <v>82</v>
      </c>
      <c r="AW160" s="12" t="s">
        <v>32</v>
      </c>
      <c r="AX160" s="12" t="s">
        <v>80</v>
      </c>
      <c r="AY160" s="211" t="s">
        <v>127</v>
      </c>
    </row>
    <row r="161" spans="2:63" s="11" customFormat="1" ht="22.9" customHeight="1">
      <c r="B161" s="171"/>
      <c r="C161" s="172"/>
      <c r="D161" s="173" t="s">
        <v>74</v>
      </c>
      <c r="E161" s="185" t="s">
        <v>157</v>
      </c>
      <c r="F161" s="185" t="s">
        <v>198</v>
      </c>
      <c r="G161" s="172"/>
      <c r="H161" s="172"/>
      <c r="I161" s="175"/>
      <c r="J161" s="186">
        <f>BK161</f>
        <v>0</v>
      </c>
      <c r="K161" s="172"/>
      <c r="L161" s="177"/>
      <c r="M161" s="178"/>
      <c r="N161" s="179"/>
      <c r="O161" s="179"/>
      <c r="P161" s="180">
        <f>SUM(P162:P251)</f>
        <v>0</v>
      </c>
      <c r="Q161" s="179"/>
      <c r="R161" s="180">
        <f>SUM(R162:R251)</f>
        <v>4.50247635</v>
      </c>
      <c r="S161" s="179"/>
      <c r="T161" s="181">
        <f>SUM(T162:T251)</f>
        <v>1.351032</v>
      </c>
      <c r="AR161" s="182" t="s">
        <v>80</v>
      </c>
      <c r="AT161" s="183" t="s">
        <v>74</v>
      </c>
      <c r="AU161" s="183" t="s">
        <v>80</v>
      </c>
      <c r="AY161" s="182" t="s">
        <v>127</v>
      </c>
      <c r="BK161" s="184">
        <f>SUM(BK162:BK251)</f>
        <v>0</v>
      </c>
    </row>
    <row r="162" spans="2:65" s="1" customFormat="1" ht="24" customHeight="1">
      <c r="B162" s="34"/>
      <c r="C162" s="187" t="s">
        <v>199</v>
      </c>
      <c r="D162" s="187" t="s">
        <v>129</v>
      </c>
      <c r="E162" s="188" t="s">
        <v>200</v>
      </c>
      <c r="F162" s="189" t="s">
        <v>201</v>
      </c>
      <c r="G162" s="190" t="s">
        <v>132</v>
      </c>
      <c r="H162" s="191">
        <v>23.217</v>
      </c>
      <c r="I162" s="192"/>
      <c r="J162" s="193">
        <f>ROUND(I162*H162,2)</f>
        <v>0</v>
      </c>
      <c r="K162" s="189" t="s">
        <v>146</v>
      </c>
      <c r="L162" s="38"/>
      <c r="M162" s="194" t="s">
        <v>1</v>
      </c>
      <c r="N162" s="195" t="s">
        <v>40</v>
      </c>
      <c r="O162" s="66"/>
      <c r="P162" s="196">
        <f>O162*H162</f>
        <v>0</v>
      </c>
      <c r="Q162" s="196">
        <v>0.00735</v>
      </c>
      <c r="R162" s="196">
        <f>Q162*H162</f>
        <v>0.17064495</v>
      </c>
      <c r="S162" s="196">
        <v>0</v>
      </c>
      <c r="T162" s="197">
        <f>S162*H162</f>
        <v>0</v>
      </c>
      <c r="AR162" s="198" t="s">
        <v>133</v>
      </c>
      <c r="AT162" s="198" t="s">
        <v>129</v>
      </c>
      <c r="AU162" s="198" t="s">
        <v>82</v>
      </c>
      <c r="AY162" s="17" t="s">
        <v>127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17" t="s">
        <v>80</v>
      </c>
      <c r="BK162" s="199">
        <f>ROUND(I162*H162,2)</f>
        <v>0</v>
      </c>
      <c r="BL162" s="17" t="s">
        <v>133</v>
      </c>
      <c r="BM162" s="198" t="s">
        <v>202</v>
      </c>
    </row>
    <row r="163" spans="2:51" s="14" customFormat="1" ht="11.25">
      <c r="B163" s="233"/>
      <c r="C163" s="234"/>
      <c r="D163" s="202" t="s">
        <v>148</v>
      </c>
      <c r="E163" s="235" t="s">
        <v>1</v>
      </c>
      <c r="F163" s="236" t="s">
        <v>203</v>
      </c>
      <c r="G163" s="234"/>
      <c r="H163" s="235" t="s">
        <v>1</v>
      </c>
      <c r="I163" s="237"/>
      <c r="J163" s="234"/>
      <c r="K163" s="234"/>
      <c r="L163" s="238"/>
      <c r="M163" s="239"/>
      <c r="N163" s="240"/>
      <c r="O163" s="240"/>
      <c r="P163" s="240"/>
      <c r="Q163" s="240"/>
      <c r="R163" s="240"/>
      <c r="S163" s="240"/>
      <c r="T163" s="241"/>
      <c r="AT163" s="242" t="s">
        <v>148</v>
      </c>
      <c r="AU163" s="242" t="s">
        <v>82</v>
      </c>
      <c r="AV163" s="14" t="s">
        <v>80</v>
      </c>
      <c r="AW163" s="14" t="s">
        <v>32</v>
      </c>
      <c r="AX163" s="14" t="s">
        <v>75</v>
      </c>
      <c r="AY163" s="242" t="s">
        <v>127</v>
      </c>
    </row>
    <row r="164" spans="2:51" s="12" customFormat="1" ht="22.5">
      <c r="B164" s="200"/>
      <c r="C164" s="201"/>
      <c r="D164" s="202" t="s">
        <v>148</v>
      </c>
      <c r="E164" s="203" t="s">
        <v>1</v>
      </c>
      <c r="F164" s="204" t="s">
        <v>204</v>
      </c>
      <c r="G164" s="201"/>
      <c r="H164" s="205">
        <v>22.175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148</v>
      </c>
      <c r="AU164" s="211" t="s">
        <v>82</v>
      </c>
      <c r="AV164" s="12" t="s">
        <v>82</v>
      </c>
      <c r="AW164" s="12" t="s">
        <v>32</v>
      </c>
      <c r="AX164" s="12" t="s">
        <v>75</v>
      </c>
      <c r="AY164" s="211" t="s">
        <v>127</v>
      </c>
    </row>
    <row r="165" spans="2:51" s="15" customFormat="1" ht="11.25">
      <c r="B165" s="243"/>
      <c r="C165" s="244"/>
      <c r="D165" s="202" t="s">
        <v>148</v>
      </c>
      <c r="E165" s="245" t="s">
        <v>1</v>
      </c>
      <c r="F165" s="246" t="s">
        <v>205</v>
      </c>
      <c r="G165" s="244"/>
      <c r="H165" s="247">
        <v>22.175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AT165" s="253" t="s">
        <v>148</v>
      </c>
      <c r="AU165" s="253" t="s">
        <v>82</v>
      </c>
      <c r="AV165" s="15" t="s">
        <v>139</v>
      </c>
      <c r="AW165" s="15" t="s">
        <v>32</v>
      </c>
      <c r="AX165" s="15" t="s">
        <v>75</v>
      </c>
      <c r="AY165" s="253" t="s">
        <v>127</v>
      </c>
    </row>
    <row r="166" spans="2:51" s="12" customFormat="1" ht="11.25">
      <c r="B166" s="200"/>
      <c r="C166" s="201"/>
      <c r="D166" s="202" t="s">
        <v>148</v>
      </c>
      <c r="E166" s="203" t="s">
        <v>1</v>
      </c>
      <c r="F166" s="204" t="s">
        <v>206</v>
      </c>
      <c r="G166" s="201"/>
      <c r="H166" s="205">
        <v>1.042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148</v>
      </c>
      <c r="AU166" s="211" t="s">
        <v>82</v>
      </c>
      <c r="AV166" s="12" t="s">
        <v>82</v>
      </c>
      <c r="AW166" s="12" t="s">
        <v>32</v>
      </c>
      <c r="AX166" s="12" t="s">
        <v>75</v>
      </c>
      <c r="AY166" s="211" t="s">
        <v>127</v>
      </c>
    </row>
    <row r="167" spans="2:51" s="13" customFormat="1" ht="11.25">
      <c r="B167" s="212"/>
      <c r="C167" s="213"/>
      <c r="D167" s="202" t="s">
        <v>148</v>
      </c>
      <c r="E167" s="214" t="s">
        <v>1</v>
      </c>
      <c r="F167" s="215" t="s">
        <v>151</v>
      </c>
      <c r="G167" s="213"/>
      <c r="H167" s="216">
        <v>23.217000000000002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148</v>
      </c>
      <c r="AU167" s="222" t="s">
        <v>82</v>
      </c>
      <c r="AV167" s="13" t="s">
        <v>133</v>
      </c>
      <c r="AW167" s="13" t="s">
        <v>32</v>
      </c>
      <c r="AX167" s="13" t="s">
        <v>80</v>
      </c>
      <c r="AY167" s="222" t="s">
        <v>127</v>
      </c>
    </row>
    <row r="168" spans="2:65" s="1" customFormat="1" ht="24" customHeight="1">
      <c r="B168" s="34"/>
      <c r="C168" s="187" t="s">
        <v>8</v>
      </c>
      <c r="D168" s="187" t="s">
        <v>129</v>
      </c>
      <c r="E168" s="188" t="s">
        <v>207</v>
      </c>
      <c r="F168" s="189" t="s">
        <v>208</v>
      </c>
      <c r="G168" s="190" t="s">
        <v>132</v>
      </c>
      <c r="H168" s="191">
        <v>23.217</v>
      </c>
      <c r="I168" s="192"/>
      <c r="J168" s="193">
        <f>ROUND(I168*H168,2)</f>
        <v>0</v>
      </c>
      <c r="K168" s="189" t="s">
        <v>1</v>
      </c>
      <c r="L168" s="38"/>
      <c r="M168" s="194" t="s">
        <v>1</v>
      </c>
      <c r="N168" s="195" t="s">
        <v>40</v>
      </c>
      <c r="O168" s="66"/>
      <c r="P168" s="196">
        <f>O168*H168</f>
        <v>0</v>
      </c>
      <c r="Q168" s="196">
        <v>0.008</v>
      </c>
      <c r="R168" s="196">
        <f>Q168*H168</f>
        <v>0.18573599999999998</v>
      </c>
      <c r="S168" s="196">
        <v>0</v>
      </c>
      <c r="T168" s="197">
        <f>S168*H168</f>
        <v>0</v>
      </c>
      <c r="AR168" s="198" t="s">
        <v>133</v>
      </c>
      <c r="AT168" s="198" t="s">
        <v>129</v>
      </c>
      <c r="AU168" s="198" t="s">
        <v>82</v>
      </c>
      <c r="AY168" s="17" t="s">
        <v>127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7" t="s">
        <v>80</v>
      </c>
      <c r="BK168" s="199">
        <f>ROUND(I168*H168,2)</f>
        <v>0</v>
      </c>
      <c r="BL168" s="17" t="s">
        <v>133</v>
      </c>
      <c r="BM168" s="198" t="s">
        <v>209</v>
      </c>
    </row>
    <row r="169" spans="2:51" s="14" customFormat="1" ht="11.25">
      <c r="B169" s="233"/>
      <c r="C169" s="234"/>
      <c r="D169" s="202" t="s">
        <v>148</v>
      </c>
      <c r="E169" s="235" t="s">
        <v>1</v>
      </c>
      <c r="F169" s="236" t="s">
        <v>203</v>
      </c>
      <c r="G169" s="234"/>
      <c r="H169" s="235" t="s">
        <v>1</v>
      </c>
      <c r="I169" s="237"/>
      <c r="J169" s="234"/>
      <c r="K169" s="234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148</v>
      </c>
      <c r="AU169" s="242" t="s">
        <v>82</v>
      </c>
      <c r="AV169" s="14" t="s">
        <v>80</v>
      </c>
      <c r="AW169" s="14" t="s">
        <v>32</v>
      </c>
      <c r="AX169" s="14" t="s">
        <v>75</v>
      </c>
      <c r="AY169" s="242" t="s">
        <v>127</v>
      </c>
    </row>
    <row r="170" spans="2:51" s="12" customFormat="1" ht="22.5">
      <c r="B170" s="200"/>
      <c r="C170" s="201"/>
      <c r="D170" s="202" t="s">
        <v>148</v>
      </c>
      <c r="E170" s="203" t="s">
        <v>1</v>
      </c>
      <c r="F170" s="204" t="s">
        <v>204</v>
      </c>
      <c r="G170" s="201"/>
      <c r="H170" s="205">
        <v>22.175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148</v>
      </c>
      <c r="AU170" s="211" t="s">
        <v>82</v>
      </c>
      <c r="AV170" s="12" t="s">
        <v>82</v>
      </c>
      <c r="AW170" s="12" t="s">
        <v>32</v>
      </c>
      <c r="AX170" s="12" t="s">
        <v>75</v>
      </c>
      <c r="AY170" s="211" t="s">
        <v>127</v>
      </c>
    </row>
    <row r="171" spans="2:51" s="15" customFormat="1" ht="11.25">
      <c r="B171" s="243"/>
      <c r="C171" s="244"/>
      <c r="D171" s="202" t="s">
        <v>148</v>
      </c>
      <c r="E171" s="245" t="s">
        <v>1</v>
      </c>
      <c r="F171" s="246" t="s">
        <v>205</v>
      </c>
      <c r="G171" s="244"/>
      <c r="H171" s="247">
        <v>22.175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148</v>
      </c>
      <c r="AU171" s="253" t="s">
        <v>82</v>
      </c>
      <c r="AV171" s="15" t="s">
        <v>139</v>
      </c>
      <c r="AW171" s="15" t="s">
        <v>32</v>
      </c>
      <c r="AX171" s="15" t="s">
        <v>75</v>
      </c>
      <c r="AY171" s="253" t="s">
        <v>127</v>
      </c>
    </row>
    <row r="172" spans="2:51" s="12" customFormat="1" ht="11.25">
      <c r="B172" s="200"/>
      <c r="C172" s="201"/>
      <c r="D172" s="202" t="s">
        <v>148</v>
      </c>
      <c r="E172" s="203" t="s">
        <v>1</v>
      </c>
      <c r="F172" s="204" t="s">
        <v>206</v>
      </c>
      <c r="G172" s="201"/>
      <c r="H172" s="205">
        <v>1.042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148</v>
      </c>
      <c r="AU172" s="211" t="s">
        <v>82</v>
      </c>
      <c r="AV172" s="12" t="s">
        <v>82</v>
      </c>
      <c r="AW172" s="12" t="s">
        <v>32</v>
      </c>
      <c r="AX172" s="12" t="s">
        <v>75</v>
      </c>
      <c r="AY172" s="211" t="s">
        <v>127</v>
      </c>
    </row>
    <row r="173" spans="2:51" s="13" customFormat="1" ht="11.25">
      <c r="B173" s="212"/>
      <c r="C173" s="213"/>
      <c r="D173" s="202" t="s">
        <v>148</v>
      </c>
      <c r="E173" s="214" t="s">
        <v>1</v>
      </c>
      <c r="F173" s="215" t="s">
        <v>151</v>
      </c>
      <c r="G173" s="213"/>
      <c r="H173" s="216">
        <v>23.217000000000002</v>
      </c>
      <c r="I173" s="217"/>
      <c r="J173" s="213"/>
      <c r="K173" s="213"/>
      <c r="L173" s="218"/>
      <c r="M173" s="219"/>
      <c r="N173" s="220"/>
      <c r="O173" s="220"/>
      <c r="P173" s="220"/>
      <c r="Q173" s="220"/>
      <c r="R173" s="220"/>
      <c r="S173" s="220"/>
      <c r="T173" s="221"/>
      <c r="AT173" s="222" t="s">
        <v>148</v>
      </c>
      <c r="AU173" s="222" t="s">
        <v>82</v>
      </c>
      <c r="AV173" s="13" t="s">
        <v>133</v>
      </c>
      <c r="AW173" s="13" t="s">
        <v>32</v>
      </c>
      <c r="AX173" s="13" t="s">
        <v>80</v>
      </c>
      <c r="AY173" s="222" t="s">
        <v>127</v>
      </c>
    </row>
    <row r="174" spans="2:65" s="1" customFormat="1" ht="24" customHeight="1">
      <c r="B174" s="34"/>
      <c r="C174" s="187" t="s">
        <v>210</v>
      </c>
      <c r="D174" s="187" t="s">
        <v>129</v>
      </c>
      <c r="E174" s="188" t="s">
        <v>211</v>
      </c>
      <c r="F174" s="189" t="s">
        <v>212</v>
      </c>
      <c r="G174" s="190" t="s">
        <v>132</v>
      </c>
      <c r="H174" s="191">
        <v>23.603</v>
      </c>
      <c r="I174" s="192"/>
      <c r="J174" s="193">
        <f>ROUND(I174*H174,2)</f>
        <v>0</v>
      </c>
      <c r="K174" s="189" t="s">
        <v>146</v>
      </c>
      <c r="L174" s="38"/>
      <c r="M174" s="194" t="s">
        <v>1</v>
      </c>
      <c r="N174" s="195" t="s">
        <v>40</v>
      </c>
      <c r="O174" s="66"/>
      <c r="P174" s="196">
        <f>O174*H174</f>
        <v>0</v>
      </c>
      <c r="Q174" s="196">
        <v>0.00735</v>
      </c>
      <c r="R174" s="196">
        <f>Q174*H174</f>
        <v>0.17348205</v>
      </c>
      <c r="S174" s="196">
        <v>0</v>
      </c>
      <c r="T174" s="197">
        <f>S174*H174</f>
        <v>0</v>
      </c>
      <c r="AR174" s="198" t="s">
        <v>133</v>
      </c>
      <c r="AT174" s="198" t="s">
        <v>129</v>
      </c>
      <c r="AU174" s="198" t="s">
        <v>82</v>
      </c>
      <c r="AY174" s="17" t="s">
        <v>127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80</v>
      </c>
      <c r="BK174" s="199">
        <f>ROUND(I174*H174,2)</f>
        <v>0</v>
      </c>
      <c r="BL174" s="17" t="s">
        <v>133</v>
      </c>
      <c r="BM174" s="198" t="s">
        <v>213</v>
      </c>
    </row>
    <row r="175" spans="2:51" s="14" customFormat="1" ht="11.25">
      <c r="B175" s="233"/>
      <c r="C175" s="234"/>
      <c r="D175" s="202" t="s">
        <v>148</v>
      </c>
      <c r="E175" s="235" t="s">
        <v>1</v>
      </c>
      <c r="F175" s="236" t="s">
        <v>214</v>
      </c>
      <c r="G175" s="234"/>
      <c r="H175" s="235" t="s">
        <v>1</v>
      </c>
      <c r="I175" s="237"/>
      <c r="J175" s="234"/>
      <c r="K175" s="234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148</v>
      </c>
      <c r="AU175" s="242" t="s">
        <v>82</v>
      </c>
      <c r="AV175" s="14" t="s">
        <v>80</v>
      </c>
      <c r="AW175" s="14" t="s">
        <v>32</v>
      </c>
      <c r="AX175" s="14" t="s">
        <v>75</v>
      </c>
      <c r="AY175" s="242" t="s">
        <v>127</v>
      </c>
    </row>
    <row r="176" spans="2:51" s="12" customFormat="1" ht="11.25">
      <c r="B176" s="200"/>
      <c r="C176" s="201"/>
      <c r="D176" s="202" t="s">
        <v>148</v>
      </c>
      <c r="E176" s="203" t="s">
        <v>1</v>
      </c>
      <c r="F176" s="204" t="s">
        <v>215</v>
      </c>
      <c r="G176" s="201"/>
      <c r="H176" s="205">
        <v>4.68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148</v>
      </c>
      <c r="AU176" s="211" t="s">
        <v>82</v>
      </c>
      <c r="AV176" s="12" t="s">
        <v>82</v>
      </c>
      <c r="AW176" s="12" t="s">
        <v>32</v>
      </c>
      <c r="AX176" s="12" t="s">
        <v>75</v>
      </c>
      <c r="AY176" s="211" t="s">
        <v>127</v>
      </c>
    </row>
    <row r="177" spans="2:51" s="12" customFormat="1" ht="22.5">
      <c r="B177" s="200"/>
      <c r="C177" s="201"/>
      <c r="D177" s="202" t="s">
        <v>148</v>
      </c>
      <c r="E177" s="203" t="s">
        <v>1</v>
      </c>
      <c r="F177" s="204" t="s">
        <v>216</v>
      </c>
      <c r="G177" s="201"/>
      <c r="H177" s="205">
        <v>4.846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148</v>
      </c>
      <c r="AU177" s="211" t="s">
        <v>82</v>
      </c>
      <c r="AV177" s="12" t="s">
        <v>82</v>
      </c>
      <c r="AW177" s="12" t="s">
        <v>32</v>
      </c>
      <c r="AX177" s="12" t="s">
        <v>75</v>
      </c>
      <c r="AY177" s="211" t="s">
        <v>127</v>
      </c>
    </row>
    <row r="178" spans="2:51" s="12" customFormat="1" ht="11.25">
      <c r="B178" s="200"/>
      <c r="C178" s="201"/>
      <c r="D178" s="202" t="s">
        <v>148</v>
      </c>
      <c r="E178" s="203" t="s">
        <v>1</v>
      </c>
      <c r="F178" s="204" t="s">
        <v>217</v>
      </c>
      <c r="G178" s="201"/>
      <c r="H178" s="205">
        <v>6.42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148</v>
      </c>
      <c r="AU178" s="211" t="s">
        <v>82</v>
      </c>
      <c r="AV178" s="12" t="s">
        <v>82</v>
      </c>
      <c r="AW178" s="12" t="s">
        <v>32</v>
      </c>
      <c r="AX178" s="12" t="s">
        <v>75</v>
      </c>
      <c r="AY178" s="211" t="s">
        <v>127</v>
      </c>
    </row>
    <row r="179" spans="2:51" s="12" customFormat="1" ht="11.25">
      <c r="B179" s="200"/>
      <c r="C179" s="201"/>
      <c r="D179" s="202" t="s">
        <v>148</v>
      </c>
      <c r="E179" s="203" t="s">
        <v>1</v>
      </c>
      <c r="F179" s="204" t="s">
        <v>218</v>
      </c>
      <c r="G179" s="201"/>
      <c r="H179" s="205">
        <v>5.41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148</v>
      </c>
      <c r="AU179" s="211" t="s">
        <v>82</v>
      </c>
      <c r="AV179" s="12" t="s">
        <v>82</v>
      </c>
      <c r="AW179" s="12" t="s">
        <v>32</v>
      </c>
      <c r="AX179" s="12" t="s">
        <v>75</v>
      </c>
      <c r="AY179" s="211" t="s">
        <v>127</v>
      </c>
    </row>
    <row r="180" spans="2:51" s="15" customFormat="1" ht="11.25">
      <c r="B180" s="243"/>
      <c r="C180" s="244"/>
      <c r="D180" s="202" t="s">
        <v>148</v>
      </c>
      <c r="E180" s="245" t="s">
        <v>1</v>
      </c>
      <c r="F180" s="246" t="s">
        <v>205</v>
      </c>
      <c r="G180" s="244"/>
      <c r="H180" s="247">
        <v>21.356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148</v>
      </c>
      <c r="AU180" s="253" t="s">
        <v>82</v>
      </c>
      <c r="AV180" s="15" t="s">
        <v>139</v>
      </c>
      <c r="AW180" s="15" t="s">
        <v>32</v>
      </c>
      <c r="AX180" s="15" t="s">
        <v>75</v>
      </c>
      <c r="AY180" s="253" t="s">
        <v>127</v>
      </c>
    </row>
    <row r="181" spans="2:51" s="12" customFormat="1" ht="11.25">
      <c r="B181" s="200"/>
      <c r="C181" s="201"/>
      <c r="D181" s="202" t="s">
        <v>148</v>
      </c>
      <c r="E181" s="203" t="s">
        <v>1</v>
      </c>
      <c r="F181" s="204" t="s">
        <v>219</v>
      </c>
      <c r="G181" s="201"/>
      <c r="H181" s="205">
        <v>2.247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148</v>
      </c>
      <c r="AU181" s="211" t="s">
        <v>82</v>
      </c>
      <c r="AV181" s="12" t="s">
        <v>82</v>
      </c>
      <c r="AW181" s="12" t="s">
        <v>32</v>
      </c>
      <c r="AX181" s="12" t="s">
        <v>75</v>
      </c>
      <c r="AY181" s="211" t="s">
        <v>127</v>
      </c>
    </row>
    <row r="182" spans="2:51" s="13" customFormat="1" ht="11.25">
      <c r="B182" s="212"/>
      <c r="C182" s="213"/>
      <c r="D182" s="202" t="s">
        <v>148</v>
      </c>
      <c r="E182" s="214" t="s">
        <v>1</v>
      </c>
      <c r="F182" s="215" t="s">
        <v>151</v>
      </c>
      <c r="G182" s="213"/>
      <c r="H182" s="216">
        <v>23.603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148</v>
      </c>
      <c r="AU182" s="222" t="s">
        <v>82</v>
      </c>
      <c r="AV182" s="13" t="s">
        <v>133</v>
      </c>
      <c r="AW182" s="13" t="s">
        <v>32</v>
      </c>
      <c r="AX182" s="13" t="s">
        <v>80</v>
      </c>
      <c r="AY182" s="222" t="s">
        <v>127</v>
      </c>
    </row>
    <row r="183" spans="2:65" s="1" customFormat="1" ht="24" customHeight="1">
      <c r="B183" s="34"/>
      <c r="C183" s="187" t="s">
        <v>220</v>
      </c>
      <c r="D183" s="187" t="s">
        <v>129</v>
      </c>
      <c r="E183" s="188" t="s">
        <v>221</v>
      </c>
      <c r="F183" s="189" t="s">
        <v>222</v>
      </c>
      <c r="G183" s="190" t="s">
        <v>195</v>
      </c>
      <c r="H183" s="191">
        <v>6.2</v>
      </c>
      <c r="I183" s="192"/>
      <c r="J183" s="193">
        <f>ROUND(I183*H183,2)</f>
        <v>0</v>
      </c>
      <c r="K183" s="189" t="s">
        <v>146</v>
      </c>
      <c r="L183" s="38"/>
      <c r="M183" s="194" t="s">
        <v>1</v>
      </c>
      <c r="N183" s="195" t="s">
        <v>40</v>
      </c>
      <c r="O183" s="66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AR183" s="198" t="s">
        <v>133</v>
      </c>
      <c r="AT183" s="198" t="s">
        <v>129</v>
      </c>
      <c r="AU183" s="198" t="s">
        <v>82</v>
      </c>
      <c r="AY183" s="17" t="s">
        <v>127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80</v>
      </c>
      <c r="BK183" s="199">
        <f>ROUND(I183*H183,2)</f>
        <v>0</v>
      </c>
      <c r="BL183" s="17" t="s">
        <v>133</v>
      </c>
      <c r="BM183" s="198" t="s">
        <v>223</v>
      </c>
    </row>
    <row r="184" spans="2:51" s="12" customFormat="1" ht="11.25">
      <c r="B184" s="200"/>
      <c r="C184" s="201"/>
      <c r="D184" s="202" t="s">
        <v>148</v>
      </c>
      <c r="E184" s="203" t="s">
        <v>1</v>
      </c>
      <c r="F184" s="204" t="s">
        <v>224</v>
      </c>
      <c r="G184" s="201"/>
      <c r="H184" s="205">
        <v>6.2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148</v>
      </c>
      <c r="AU184" s="211" t="s">
        <v>82</v>
      </c>
      <c r="AV184" s="12" t="s">
        <v>82</v>
      </c>
      <c r="AW184" s="12" t="s">
        <v>32</v>
      </c>
      <c r="AX184" s="12" t="s">
        <v>80</v>
      </c>
      <c r="AY184" s="211" t="s">
        <v>127</v>
      </c>
    </row>
    <row r="185" spans="2:65" s="1" customFormat="1" ht="24" customHeight="1">
      <c r="B185" s="34"/>
      <c r="C185" s="223" t="s">
        <v>225</v>
      </c>
      <c r="D185" s="223" t="s">
        <v>187</v>
      </c>
      <c r="E185" s="224" t="s">
        <v>226</v>
      </c>
      <c r="F185" s="225" t="s">
        <v>227</v>
      </c>
      <c r="G185" s="226" t="s">
        <v>195</v>
      </c>
      <c r="H185" s="227">
        <v>6.51</v>
      </c>
      <c r="I185" s="228"/>
      <c r="J185" s="229">
        <f>ROUND(I185*H185,2)</f>
        <v>0</v>
      </c>
      <c r="K185" s="225" t="s">
        <v>146</v>
      </c>
      <c r="L185" s="230"/>
      <c r="M185" s="231" t="s">
        <v>1</v>
      </c>
      <c r="N185" s="232" t="s">
        <v>40</v>
      </c>
      <c r="O185" s="66"/>
      <c r="P185" s="196">
        <f>O185*H185</f>
        <v>0</v>
      </c>
      <c r="Q185" s="196">
        <v>4E-05</v>
      </c>
      <c r="R185" s="196">
        <f>Q185*H185</f>
        <v>0.0002604</v>
      </c>
      <c r="S185" s="196">
        <v>0</v>
      </c>
      <c r="T185" s="197">
        <f>S185*H185</f>
        <v>0</v>
      </c>
      <c r="AR185" s="198" t="s">
        <v>166</v>
      </c>
      <c r="AT185" s="198" t="s">
        <v>187</v>
      </c>
      <c r="AU185" s="198" t="s">
        <v>82</v>
      </c>
      <c r="AY185" s="17" t="s">
        <v>127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17" t="s">
        <v>80</v>
      </c>
      <c r="BK185" s="199">
        <f>ROUND(I185*H185,2)</f>
        <v>0</v>
      </c>
      <c r="BL185" s="17" t="s">
        <v>133</v>
      </c>
      <c r="BM185" s="198" t="s">
        <v>228</v>
      </c>
    </row>
    <row r="186" spans="2:51" s="12" customFormat="1" ht="11.25">
      <c r="B186" s="200"/>
      <c r="C186" s="201"/>
      <c r="D186" s="202" t="s">
        <v>148</v>
      </c>
      <c r="E186" s="201"/>
      <c r="F186" s="204" t="s">
        <v>229</v>
      </c>
      <c r="G186" s="201"/>
      <c r="H186" s="205">
        <v>6.51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148</v>
      </c>
      <c r="AU186" s="211" t="s">
        <v>82</v>
      </c>
      <c r="AV186" s="12" t="s">
        <v>82</v>
      </c>
      <c r="AW186" s="12" t="s">
        <v>4</v>
      </c>
      <c r="AX186" s="12" t="s">
        <v>80</v>
      </c>
      <c r="AY186" s="211" t="s">
        <v>127</v>
      </c>
    </row>
    <row r="187" spans="2:65" s="1" customFormat="1" ht="16.5" customHeight="1">
      <c r="B187" s="34"/>
      <c r="C187" s="187" t="s">
        <v>230</v>
      </c>
      <c r="D187" s="187" t="s">
        <v>129</v>
      </c>
      <c r="E187" s="188" t="s">
        <v>231</v>
      </c>
      <c r="F187" s="189" t="s">
        <v>232</v>
      </c>
      <c r="G187" s="190" t="s">
        <v>195</v>
      </c>
      <c r="H187" s="191">
        <v>14.79</v>
      </c>
      <c r="I187" s="192"/>
      <c r="J187" s="193">
        <f>ROUND(I187*H187,2)</f>
        <v>0</v>
      </c>
      <c r="K187" s="189" t="s">
        <v>146</v>
      </c>
      <c r="L187" s="38"/>
      <c r="M187" s="194" t="s">
        <v>1</v>
      </c>
      <c r="N187" s="195" t="s">
        <v>40</v>
      </c>
      <c r="O187" s="66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AR187" s="198" t="s">
        <v>133</v>
      </c>
      <c r="AT187" s="198" t="s">
        <v>129</v>
      </c>
      <c r="AU187" s="198" t="s">
        <v>82</v>
      </c>
      <c r="AY187" s="17" t="s">
        <v>127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80</v>
      </c>
      <c r="BK187" s="199">
        <f>ROUND(I187*H187,2)</f>
        <v>0</v>
      </c>
      <c r="BL187" s="17" t="s">
        <v>133</v>
      </c>
      <c r="BM187" s="198" t="s">
        <v>233</v>
      </c>
    </row>
    <row r="188" spans="2:51" s="14" customFormat="1" ht="11.25">
      <c r="B188" s="233"/>
      <c r="C188" s="234"/>
      <c r="D188" s="202" t="s">
        <v>148</v>
      </c>
      <c r="E188" s="235" t="s">
        <v>1</v>
      </c>
      <c r="F188" s="236" t="s">
        <v>234</v>
      </c>
      <c r="G188" s="234"/>
      <c r="H188" s="235" t="s">
        <v>1</v>
      </c>
      <c r="I188" s="237"/>
      <c r="J188" s="234"/>
      <c r="K188" s="234"/>
      <c r="L188" s="238"/>
      <c r="M188" s="239"/>
      <c r="N188" s="240"/>
      <c r="O188" s="240"/>
      <c r="P188" s="240"/>
      <c r="Q188" s="240"/>
      <c r="R188" s="240"/>
      <c r="S188" s="240"/>
      <c r="T188" s="241"/>
      <c r="AT188" s="242" t="s">
        <v>148</v>
      </c>
      <c r="AU188" s="242" t="s">
        <v>82</v>
      </c>
      <c r="AV188" s="14" t="s">
        <v>80</v>
      </c>
      <c r="AW188" s="14" t="s">
        <v>32</v>
      </c>
      <c r="AX188" s="14" t="s">
        <v>75</v>
      </c>
      <c r="AY188" s="242" t="s">
        <v>127</v>
      </c>
    </row>
    <row r="189" spans="2:51" s="12" customFormat="1" ht="11.25">
      <c r="B189" s="200"/>
      <c r="C189" s="201"/>
      <c r="D189" s="202" t="s">
        <v>148</v>
      </c>
      <c r="E189" s="203" t="s">
        <v>1</v>
      </c>
      <c r="F189" s="204" t="s">
        <v>235</v>
      </c>
      <c r="G189" s="201"/>
      <c r="H189" s="205">
        <v>12.34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148</v>
      </c>
      <c r="AU189" s="211" t="s">
        <v>82</v>
      </c>
      <c r="AV189" s="12" t="s">
        <v>82</v>
      </c>
      <c r="AW189" s="12" t="s">
        <v>32</v>
      </c>
      <c r="AX189" s="12" t="s">
        <v>75</v>
      </c>
      <c r="AY189" s="211" t="s">
        <v>127</v>
      </c>
    </row>
    <row r="190" spans="2:51" s="14" customFormat="1" ht="11.25">
      <c r="B190" s="233"/>
      <c r="C190" s="234"/>
      <c r="D190" s="202" t="s">
        <v>148</v>
      </c>
      <c r="E190" s="235" t="s">
        <v>1</v>
      </c>
      <c r="F190" s="236" t="s">
        <v>236</v>
      </c>
      <c r="G190" s="234"/>
      <c r="H190" s="235" t="s">
        <v>1</v>
      </c>
      <c r="I190" s="237"/>
      <c r="J190" s="234"/>
      <c r="K190" s="234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148</v>
      </c>
      <c r="AU190" s="242" t="s">
        <v>82</v>
      </c>
      <c r="AV190" s="14" t="s">
        <v>80</v>
      </c>
      <c r="AW190" s="14" t="s">
        <v>32</v>
      </c>
      <c r="AX190" s="14" t="s">
        <v>75</v>
      </c>
      <c r="AY190" s="242" t="s">
        <v>127</v>
      </c>
    </row>
    <row r="191" spans="2:51" s="12" customFormat="1" ht="11.25">
      <c r="B191" s="200"/>
      <c r="C191" s="201"/>
      <c r="D191" s="202" t="s">
        <v>148</v>
      </c>
      <c r="E191" s="203" t="s">
        <v>1</v>
      </c>
      <c r="F191" s="204" t="s">
        <v>237</v>
      </c>
      <c r="G191" s="201"/>
      <c r="H191" s="205">
        <v>2.45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148</v>
      </c>
      <c r="AU191" s="211" t="s">
        <v>82</v>
      </c>
      <c r="AV191" s="12" t="s">
        <v>82</v>
      </c>
      <c r="AW191" s="12" t="s">
        <v>32</v>
      </c>
      <c r="AX191" s="12" t="s">
        <v>75</v>
      </c>
      <c r="AY191" s="211" t="s">
        <v>127</v>
      </c>
    </row>
    <row r="192" spans="2:51" s="13" customFormat="1" ht="11.25">
      <c r="B192" s="212"/>
      <c r="C192" s="213"/>
      <c r="D192" s="202" t="s">
        <v>148</v>
      </c>
      <c r="E192" s="214" t="s">
        <v>1</v>
      </c>
      <c r="F192" s="215" t="s">
        <v>151</v>
      </c>
      <c r="G192" s="213"/>
      <c r="H192" s="216">
        <v>14.79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148</v>
      </c>
      <c r="AU192" s="222" t="s">
        <v>82</v>
      </c>
      <c r="AV192" s="13" t="s">
        <v>133</v>
      </c>
      <c r="AW192" s="13" t="s">
        <v>32</v>
      </c>
      <c r="AX192" s="13" t="s">
        <v>80</v>
      </c>
      <c r="AY192" s="222" t="s">
        <v>127</v>
      </c>
    </row>
    <row r="193" spans="2:65" s="1" customFormat="1" ht="16.5" customHeight="1">
      <c r="B193" s="34"/>
      <c r="C193" s="223" t="s">
        <v>238</v>
      </c>
      <c r="D193" s="223" t="s">
        <v>187</v>
      </c>
      <c r="E193" s="224" t="s">
        <v>239</v>
      </c>
      <c r="F193" s="225" t="s">
        <v>240</v>
      </c>
      <c r="G193" s="226" t="s">
        <v>195</v>
      </c>
      <c r="H193" s="227">
        <v>15.53</v>
      </c>
      <c r="I193" s="228"/>
      <c r="J193" s="229">
        <f>ROUND(I193*H193,2)</f>
        <v>0</v>
      </c>
      <c r="K193" s="225" t="s">
        <v>146</v>
      </c>
      <c r="L193" s="230"/>
      <c r="M193" s="231" t="s">
        <v>1</v>
      </c>
      <c r="N193" s="232" t="s">
        <v>40</v>
      </c>
      <c r="O193" s="66"/>
      <c r="P193" s="196">
        <f>O193*H193</f>
        <v>0</v>
      </c>
      <c r="Q193" s="196">
        <v>0.0001</v>
      </c>
      <c r="R193" s="196">
        <f>Q193*H193</f>
        <v>0.001553</v>
      </c>
      <c r="S193" s="196">
        <v>0</v>
      </c>
      <c r="T193" s="197">
        <f>S193*H193</f>
        <v>0</v>
      </c>
      <c r="AR193" s="198" t="s">
        <v>166</v>
      </c>
      <c r="AT193" s="198" t="s">
        <v>187</v>
      </c>
      <c r="AU193" s="198" t="s">
        <v>82</v>
      </c>
      <c r="AY193" s="17" t="s">
        <v>127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80</v>
      </c>
      <c r="BK193" s="199">
        <f>ROUND(I193*H193,2)</f>
        <v>0</v>
      </c>
      <c r="BL193" s="17" t="s">
        <v>133</v>
      </c>
      <c r="BM193" s="198" t="s">
        <v>241</v>
      </c>
    </row>
    <row r="194" spans="2:51" s="12" customFormat="1" ht="11.25">
      <c r="B194" s="200"/>
      <c r="C194" s="201"/>
      <c r="D194" s="202" t="s">
        <v>148</v>
      </c>
      <c r="E194" s="201"/>
      <c r="F194" s="204" t="s">
        <v>242</v>
      </c>
      <c r="G194" s="201"/>
      <c r="H194" s="205">
        <v>15.53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148</v>
      </c>
      <c r="AU194" s="211" t="s">
        <v>82</v>
      </c>
      <c r="AV194" s="12" t="s">
        <v>82</v>
      </c>
      <c r="AW194" s="12" t="s">
        <v>4</v>
      </c>
      <c r="AX194" s="12" t="s">
        <v>80</v>
      </c>
      <c r="AY194" s="211" t="s">
        <v>127</v>
      </c>
    </row>
    <row r="195" spans="2:65" s="1" customFormat="1" ht="24" customHeight="1">
      <c r="B195" s="34"/>
      <c r="C195" s="187" t="s">
        <v>7</v>
      </c>
      <c r="D195" s="187" t="s">
        <v>129</v>
      </c>
      <c r="E195" s="188" t="s">
        <v>243</v>
      </c>
      <c r="F195" s="189" t="s">
        <v>244</v>
      </c>
      <c r="G195" s="190" t="s">
        <v>132</v>
      </c>
      <c r="H195" s="191">
        <v>23.603</v>
      </c>
      <c r="I195" s="192"/>
      <c r="J195" s="193">
        <f>ROUND(I195*H195,2)</f>
        <v>0</v>
      </c>
      <c r="K195" s="189" t="s">
        <v>1</v>
      </c>
      <c r="L195" s="38"/>
      <c r="M195" s="194" t="s">
        <v>1</v>
      </c>
      <c r="N195" s="195" t="s">
        <v>40</v>
      </c>
      <c r="O195" s="66"/>
      <c r="P195" s="196">
        <f>O195*H195</f>
        <v>0</v>
      </c>
      <c r="Q195" s="196">
        <v>0.008</v>
      </c>
      <c r="R195" s="196">
        <f>Q195*H195</f>
        <v>0.18882400000000002</v>
      </c>
      <c r="S195" s="196">
        <v>0</v>
      </c>
      <c r="T195" s="197">
        <f>S195*H195</f>
        <v>0</v>
      </c>
      <c r="AR195" s="198" t="s">
        <v>133</v>
      </c>
      <c r="AT195" s="198" t="s">
        <v>129</v>
      </c>
      <c r="AU195" s="198" t="s">
        <v>82</v>
      </c>
      <c r="AY195" s="17" t="s">
        <v>127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17" t="s">
        <v>80</v>
      </c>
      <c r="BK195" s="199">
        <f>ROUND(I195*H195,2)</f>
        <v>0</v>
      </c>
      <c r="BL195" s="17" t="s">
        <v>133</v>
      </c>
      <c r="BM195" s="198" t="s">
        <v>245</v>
      </c>
    </row>
    <row r="196" spans="2:51" s="14" customFormat="1" ht="11.25">
      <c r="B196" s="233"/>
      <c r="C196" s="234"/>
      <c r="D196" s="202" t="s">
        <v>148</v>
      </c>
      <c r="E196" s="235" t="s">
        <v>1</v>
      </c>
      <c r="F196" s="236" t="s">
        <v>214</v>
      </c>
      <c r="G196" s="234"/>
      <c r="H196" s="235" t="s">
        <v>1</v>
      </c>
      <c r="I196" s="237"/>
      <c r="J196" s="234"/>
      <c r="K196" s="234"/>
      <c r="L196" s="238"/>
      <c r="M196" s="239"/>
      <c r="N196" s="240"/>
      <c r="O196" s="240"/>
      <c r="P196" s="240"/>
      <c r="Q196" s="240"/>
      <c r="R196" s="240"/>
      <c r="S196" s="240"/>
      <c r="T196" s="241"/>
      <c r="AT196" s="242" t="s">
        <v>148</v>
      </c>
      <c r="AU196" s="242" t="s">
        <v>82</v>
      </c>
      <c r="AV196" s="14" t="s">
        <v>80</v>
      </c>
      <c r="AW196" s="14" t="s">
        <v>32</v>
      </c>
      <c r="AX196" s="14" t="s">
        <v>75</v>
      </c>
      <c r="AY196" s="242" t="s">
        <v>127</v>
      </c>
    </row>
    <row r="197" spans="2:51" s="12" customFormat="1" ht="11.25">
      <c r="B197" s="200"/>
      <c r="C197" s="201"/>
      <c r="D197" s="202" t="s">
        <v>148</v>
      </c>
      <c r="E197" s="203" t="s">
        <v>1</v>
      </c>
      <c r="F197" s="204" t="s">
        <v>215</v>
      </c>
      <c r="G197" s="201"/>
      <c r="H197" s="205">
        <v>4.68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148</v>
      </c>
      <c r="AU197" s="211" t="s">
        <v>82</v>
      </c>
      <c r="AV197" s="12" t="s">
        <v>82</v>
      </c>
      <c r="AW197" s="12" t="s">
        <v>32</v>
      </c>
      <c r="AX197" s="12" t="s">
        <v>75</v>
      </c>
      <c r="AY197" s="211" t="s">
        <v>127</v>
      </c>
    </row>
    <row r="198" spans="2:51" s="12" customFormat="1" ht="22.5">
      <c r="B198" s="200"/>
      <c r="C198" s="201"/>
      <c r="D198" s="202" t="s">
        <v>148</v>
      </c>
      <c r="E198" s="203" t="s">
        <v>1</v>
      </c>
      <c r="F198" s="204" t="s">
        <v>216</v>
      </c>
      <c r="G198" s="201"/>
      <c r="H198" s="205">
        <v>4.846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148</v>
      </c>
      <c r="AU198" s="211" t="s">
        <v>82</v>
      </c>
      <c r="AV198" s="12" t="s">
        <v>82</v>
      </c>
      <c r="AW198" s="12" t="s">
        <v>32</v>
      </c>
      <c r="AX198" s="12" t="s">
        <v>75</v>
      </c>
      <c r="AY198" s="211" t="s">
        <v>127</v>
      </c>
    </row>
    <row r="199" spans="2:51" s="12" customFormat="1" ht="11.25">
      <c r="B199" s="200"/>
      <c r="C199" s="201"/>
      <c r="D199" s="202" t="s">
        <v>148</v>
      </c>
      <c r="E199" s="203" t="s">
        <v>1</v>
      </c>
      <c r="F199" s="204" t="s">
        <v>217</v>
      </c>
      <c r="G199" s="201"/>
      <c r="H199" s="205">
        <v>6.42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148</v>
      </c>
      <c r="AU199" s="211" t="s">
        <v>82</v>
      </c>
      <c r="AV199" s="12" t="s">
        <v>82</v>
      </c>
      <c r="AW199" s="12" t="s">
        <v>32</v>
      </c>
      <c r="AX199" s="12" t="s">
        <v>75</v>
      </c>
      <c r="AY199" s="211" t="s">
        <v>127</v>
      </c>
    </row>
    <row r="200" spans="2:51" s="12" customFormat="1" ht="11.25">
      <c r="B200" s="200"/>
      <c r="C200" s="201"/>
      <c r="D200" s="202" t="s">
        <v>148</v>
      </c>
      <c r="E200" s="203" t="s">
        <v>1</v>
      </c>
      <c r="F200" s="204" t="s">
        <v>218</v>
      </c>
      <c r="G200" s="201"/>
      <c r="H200" s="205">
        <v>5.41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148</v>
      </c>
      <c r="AU200" s="211" t="s">
        <v>82</v>
      </c>
      <c r="AV200" s="12" t="s">
        <v>82</v>
      </c>
      <c r="AW200" s="12" t="s">
        <v>32</v>
      </c>
      <c r="AX200" s="12" t="s">
        <v>75</v>
      </c>
      <c r="AY200" s="211" t="s">
        <v>127</v>
      </c>
    </row>
    <row r="201" spans="2:51" s="15" customFormat="1" ht="11.25">
      <c r="B201" s="243"/>
      <c r="C201" s="244"/>
      <c r="D201" s="202" t="s">
        <v>148</v>
      </c>
      <c r="E201" s="245" t="s">
        <v>1</v>
      </c>
      <c r="F201" s="246" t="s">
        <v>205</v>
      </c>
      <c r="G201" s="244"/>
      <c r="H201" s="247">
        <v>21.356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148</v>
      </c>
      <c r="AU201" s="253" t="s">
        <v>82</v>
      </c>
      <c r="AV201" s="15" t="s">
        <v>139</v>
      </c>
      <c r="AW201" s="15" t="s">
        <v>32</v>
      </c>
      <c r="AX201" s="15" t="s">
        <v>75</v>
      </c>
      <c r="AY201" s="253" t="s">
        <v>127</v>
      </c>
    </row>
    <row r="202" spans="2:51" s="12" customFormat="1" ht="11.25">
      <c r="B202" s="200"/>
      <c r="C202" s="201"/>
      <c r="D202" s="202" t="s">
        <v>148</v>
      </c>
      <c r="E202" s="203" t="s">
        <v>1</v>
      </c>
      <c r="F202" s="204" t="s">
        <v>219</v>
      </c>
      <c r="G202" s="201"/>
      <c r="H202" s="205">
        <v>2.247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148</v>
      </c>
      <c r="AU202" s="211" t="s">
        <v>82</v>
      </c>
      <c r="AV202" s="12" t="s">
        <v>82</v>
      </c>
      <c r="AW202" s="12" t="s">
        <v>32</v>
      </c>
      <c r="AX202" s="12" t="s">
        <v>75</v>
      </c>
      <c r="AY202" s="211" t="s">
        <v>127</v>
      </c>
    </row>
    <row r="203" spans="2:51" s="13" customFormat="1" ht="11.25">
      <c r="B203" s="212"/>
      <c r="C203" s="213"/>
      <c r="D203" s="202" t="s">
        <v>148</v>
      </c>
      <c r="E203" s="214" t="s">
        <v>1</v>
      </c>
      <c r="F203" s="215" t="s">
        <v>151</v>
      </c>
      <c r="G203" s="213"/>
      <c r="H203" s="216">
        <v>23.603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148</v>
      </c>
      <c r="AU203" s="222" t="s">
        <v>82</v>
      </c>
      <c r="AV203" s="13" t="s">
        <v>133</v>
      </c>
      <c r="AW203" s="13" t="s">
        <v>32</v>
      </c>
      <c r="AX203" s="13" t="s">
        <v>80</v>
      </c>
      <c r="AY203" s="222" t="s">
        <v>127</v>
      </c>
    </row>
    <row r="204" spans="2:65" s="1" customFormat="1" ht="24" customHeight="1">
      <c r="B204" s="34"/>
      <c r="C204" s="187" t="s">
        <v>246</v>
      </c>
      <c r="D204" s="187" t="s">
        <v>129</v>
      </c>
      <c r="E204" s="188" t="s">
        <v>247</v>
      </c>
      <c r="F204" s="189" t="s">
        <v>248</v>
      </c>
      <c r="G204" s="190" t="s">
        <v>132</v>
      </c>
      <c r="H204" s="191">
        <v>12.225</v>
      </c>
      <c r="I204" s="192"/>
      <c r="J204" s="193">
        <f>ROUND(I204*H204,2)</f>
        <v>0</v>
      </c>
      <c r="K204" s="189" t="s">
        <v>1</v>
      </c>
      <c r="L204" s="38"/>
      <c r="M204" s="194" t="s">
        <v>1</v>
      </c>
      <c r="N204" s="195" t="s">
        <v>40</v>
      </c>
      <c r="O204" s="66"/>
      <c r="P204" s="196">
        <f>O204*H204</f>
        <v>0</v>
      </c>
      <c r="Q204" s="196">
        <v>0.01015</v>
      </c>
      <c r="R204" s="196">
        <f>Q204*H204</f>
        <v>0.12408374999999999</v>
      </c>
      <c r="S204" s="196">
        <v>0</v>
      </c>
      <c r="T204" s="197">
        <f>S204*H204</f>
        <v>0</v>
      </c>
      <c r="AR204" s="198" t="s">
        <v>133</v>
      </c>
      <c r="AT204" s="198" t="s">
        <v>129</v>
      </c>
      <c r="AU204" s="198" t="s">
        <v>82</v>
      </c>
      <c r="AY204" s="17" t="s">
        <v>127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80</v>
      </c>
      <c r="BK204" s="199">
        <f>ROUND(I204*H204,2)</f>
        <v>0</v>
      </c>
      <c r="BL204" s="17" t="s">
        <v>133</v>
      </c>
      <c r="BM204" s="198" t="s">
        <v>249</v>
      </c>
    </row>
    <row r="205" spans="2:51" s="14" customFormat="1" ht="11.25">
      <c r="B205" s="233"/>
      <c r="C205" s="234"/>
      <c r="D205" s="202" t="s">
        <v>148</v>
      </c>
      <c r="E205" s="235" t="s">
        <v>1</v>
      </c>
      <c r="F205" s="236" t="s">
        <v>250</v>
      </c>
      <c r="G205" s="234"/>
      <c r="H205" s="235" t="s">
        <v>1</v>
      </c>
      <c r="I205" s="237"/>
      <c r="J205" s="234"/>
      <c r="K205" s="234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148</v>
      </c>
      <c r="AU205" s="242" t="s">
        <v>82</v>
      </c>
      <c r="AV205" s="14" t="s">
        <v>80</v>
      </c>
      <c r="AW205" s="14" t="s">
        <v>32</v>
      </c>
      <c r="AX205" s="14" t="s">
        <v>75</v>
      </c>
      <c r="AY205" s="242" t="s">
        <v>127</v>
      </c>
    </row>
    <row r="206" spans="2:51" s="12" customFormat="1" ht="11.25">
      <c r="B206" s="200"/>
      <c r="C206" s="201"/>
      <c r="D206" s="202" t="s">
        <v>148</v>
      </c>
      <c r="E206" s="203" t="s">
        <v>1</v>
      </c>
      <c r="F206" s="204" t="s">
        <v>251</v>
      </c>
      <c r="G206" s="201"/>
      <c r="H206" s="205">
        <v>2.411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148</v>
      </c>
      <c r="AU206" s="211" t="s">
        <v>82</v>
      </c>
      <c r="AV206" s="12" t="s">
        <v>82</v>
      </c>
      <c r="AW206" s="12" t="s">
        <v>32</v>
      </c>
      <c r="AX206" s="12" t="s">
        <v>75</v>
      </c>
      <c r="AY206" s="211" t="s">
        <v>127</v>
      </c>
    </row>
    <row r="207" spans="2:51" s="12" customFormat="1" ht="11.25">
      <c r="B207" s="200"/>
      <c r="C207" s="201"/>
      <c r="D207" s="202" t="s">
        <v>148</v>
      </c>
      <c r="E207" s="203" t="s">
        <v>1</v>
      </c>
      <c r="F207" s="204" t="s">
        <v>252</v>
      </c>
      <c r="G207" s="201"/>
      <c r="H207" s="205">
        <v>0.32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148</v>
      </c>
      <c r="AU207" s="211" t="s">
        <v>82</v>
      </c>
      <c r="AV207" s="12" t="s">
        <v>82</v>
      </c>
      <c r="AW207" s="12" t="s">
        <v>32</v>
      </c>
      <c r="AX207" s="12" t="s">
        <v>75</v>
      </c>
      <c r="AY207" s="211" t="s">
        <v>127</v>
      </c>
    </row>
    <row r="208" spans="2:51" s="12" customFormat="1" ht="11.25">
      <c r="B208" s="200"/>
      <c r="C208" s="201"/>
      <c r="D208" s="202" t="s">
        <v>148</v>
      </c>
      <c r="E208" s="203" t="s">
        <v>1</v>
      </c>
      <c r="F208" s="204" t="s">
        <v>253</v>
      </c>
      <c r="G208" s="201"/>
      <c r="H208" s="205">
        <v>2.33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148</v>
      </c>
      <c r="AU208" s="211" t="s">
        <v>82</v>
      </c>
      <c r="AV208" s="12" t="s">
        <v>82</v>
      </c>
      <c r="AW208" s="12" t="s">
        <v>32</v>
      </c>
      <c r="AX208" s="12" t="s">
        <v>75</v>
      </c>
      <c r="AY208" s="211" t="s">
        <v>127</v>
      </c>
    </row>
    <row r="209" spans="2:51" s="12" customFormat="1" ht="11.25">
      <c r="B209" s="200"/>
      <c r="C209" s="201"/>
      <c r="D209" s="202" t="s">
        <v>148</v>
      </c>
      <c r="E209" s="203" t="s">
        <v>1</v>
      </c>
      <c r="F209" s="204" t="s">
        <v>254</v>
      </c>
      <c r="G209" s="201"/>
      <c r="H209" s="205">
        <v>0.446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148</v>
      </c>
      <c r="AU209" s="211" t="s">
        <v>82</v>
      </c>
      <c r="AV209" s="12" t="s">
        <v>82</v>
      </c>
      <c r="AW209" s="12" t="s">
        <v>32</v>
      </c>
      <c r="AX209" s="12" t="s">
        <v>75</v>
      </c>
      <c r="AY209" s="211" t="s">
        <v>127</v>
      </c>
    </row>
    <row r="210" spans="2:51" s="12" customFormat="1" ht="22.5">
      <c r="B210" s="200"/>
      <c r="C210" s="201"/>
      <c r="D210" s="202" t="s">
        <v>148</v>
      </c>
      <c r="E210" s="203" t="s">
        <v>1</v>
      </c>
      <c r="F210" s="204" t="s">
        <v>255</v>
      </c>
      <c r="G210" s="201"/>
      <c r="H210" s="205">
        <v>0.34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148</v>
      </c>
      <c r="AU210" s="211" t="s">
        <v>82</v>
      </c>
      <c r="AV210" s="12" t="s">
        <v>82</v>
      </c>
      <c r="AW210" s="12" t="s">
        <v>32</v>
      </c>
      <c r="AX210" s="12" t="s">
        <v>75</v>
      </c>
      <c r="AY210" s="211" t="s">
        <v>127</v>
      </c>
    </row>
    <row r="211" spans="2:51" s="12" customFormat="1" ht="11.25">
      <c r="B211" s="200"/>
      <c r="C211" s="201"/>
      <c r="D211" s="202" t="s">
        <v>148</v>
      </c>
      <c r="E211" s="203" t="s">
        <v>1</v>
      </c>
      <c r="F211" s="204" t="s">
        <v>256</v>
      </c>
      <c r="G211" s="201"/>
      <c r="H211" s="205">
        <v>2.411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148</v>
      </c>
      <c r="AU211" s="211" t="s">
        <v>82</v>
      </c>
      <c r="AV211" s="12" t="s">
        <v>82</v>
      </c>
      <c r="AW211" s="12" t="s">
        <v>32</v>
      </c>
      <c r="AX211" s="12" t="s">
        <v>75</v>
      </c>
      <c r="AY211" s="211" t="s">
        <v>127</v>
      </c>
    </row>
    <row r="212" spans="2:51" s="12" customFormat="1" ht="11.25">
      <c r="B212" s="200"/>
      <c r="C212" s="201"/>
      <c r="D212" s="202" t="s">
        <v>148</v>
      </c>
      <c r="E212" s="203" t="s">
        <v>1</v>
      </c>
      <c r="F212" s="204" t="s">
        <v>257</v>
      </c>
      <c r="G212" s="201"/>
      <c r="H212" s="205">
        <v>0.601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148</v>
      </c>
      <c r="AU212" s="211" t="s">
        <v>82</v>
      </c>
      <c r="AV212" s="12" t="s">
        <v>82</v>
      </c>
      <c r="AW212" s="12" t="s">
        <v>32</v>
      </c>
      <c r="AX212" s="12" t="s">
        <v>75</v>
      </c>
      <c r="AY212" s="211" t="s">
        <v>127</v>
      </c>
    </row>
    <row r="213" spans="2:51" s="12" customFormat="1" ht="11.25">
      <c r="B213" s="200"/>
      <c r="C213" s="201"/>
      <c r="D213" s="202" t="s">
        <v>148</v>
      </c>
      <c r="E213" s="203" t="s">
        <v>1</v>
      </c>
      <c r="F213" s="204" t="s">
        <v>258</v>
      </c>
      <c r="G213" s="201"/>
      <c r="H213" s="205">
        <v>0.29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148</v>
      </c>
      <c r="AU213" s="211" t="s">
        <v>82</v>
      </c>
      <c r="AV213" s="12" t="s">
        <v>82</v>
      </c>
      <c r="AW213" s="12" t="s">
        <v>32</v>
      </c>
      <c r="AX213" s="12" t="s">
        <v>75</v>
      </c>
      <c r="AY213" s="211" t="s">
        <v>127</v>
      </c>
    </row>
    <row r="214" spans="2:51" s="12" customFormat="1" ht="11.25">
      <c r="B214" s="200"/>
      <c r="C214" s="201"/>
      <c r="D214" s="202" t="s">
        <v>148</v>
      </c>
      <c r="E214" s="203" t="s">
        <v>1</v>
      </c>
      <c r="F214" s="204" t="s">
        <v>259</v>
      </c>
      <c r="G214" s="201"/>
      <c r="H214" s="205">
        <v>2.33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148</v>
      </c>
      <c r="AU214" s="211" t="s">
        <v>82</v>
      </c>
      <c r="AV214" s="12" t="s">
        <v>82</v>
      </c>
      <c r="AW214" s="12" t="s">
        <v>32</v>
      </c>
      <c r="AX214" s="12" t="s">
        <v>75</v>
      </c>
      <c r="AY214" s="211" t="s">
        <v>127</v>
      </c>
    </row>
    <row r="215" spans="2:51" s="12" customFormat="1" ht="11.25">
      <c r="B215" s="200"/>
      <c r="C215" s="201"/>
      <c r="D215" s="202" t="s">
        <v>148</v>
      </c>
      <c r="E215" s="203" t="s">
        <v>1</v>
      </c>
      <c r="F215" s="204" t="s">
        <v>260</v>
      </c>
      <c r="G215" s="201"/>
      <c r="H215" s="205">
        <v>0.456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148</v>
      </c>
      <c r="AU215" s="211" t="s">
        <v>82</v>
      </c>
      <c r="AV215" s="12" t="s">
        <v>82</v>
      </c>
      <c r="AW215" s="12" t="s">
        <v>32</v>
      </c>
      <c r="AX215" s="12" t="s">
        <v>75</v>
      </c>
      <c r="AY215" s="211" t="s">
        <v>127</v>
      </c>
    </row>
    <row r="216" spans="2:51" s="12" customFormat="1" ht="11.25">
      <c r="B216" s="200"/>
      <c r="C216" s="201"/>
      <c r="D216" s="202" t="s">
        <v>148</v>
      </c>
      <c r="E216" s="203" t="s">
        <v>1</v>
      </c>
      <c r="F216" s="204" t="s">
        <v>261</v>
      </c>
      <c r="G216" s="201"/>
      <c r="H216" s="205">
        <v>0.29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148</v>
      </c>
      <c r="AU216" s="211" t="s">
        <v>82</v>
      </c>
      <c r="AV216" s="12" t="s">
        <v>82</v>
      </c>
      <c r="AW216" s="12" t="s">
        <v>32</v>
      </c>
      <c r="AX216" s="12" t="s">
        <v>75</v>
      </c>
      <c r="AY216" s="211" t="s">
        <v>127</v>
      </c>
    </row>
    <row r="217" spans="2:51" s="13" customFormat="1" ht="11.25">
      <c r="B217" s="212"/>
      <c r="C217" s="213"/>
      <c r="D217" s="202" t="s">
        <v>148</v>
      </c>
      <c r="E217" s="214" t="s">
        <v>1</v>
      </c>
      <c r="F217" s="215" t="s">
        <v>151</v>
      </c>
      <c r="G217" s="213"/>
      <c r="H217" s="216">
        <v>12.224999999999996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148</v>
      </c>
      <c r="AU217" s="222" t="s">
        <v>82</v>
      </c>
      <c r="AV217" s="13" t="s">
        <v>133</v>
      </c>
      <c r="AW217" s="13" t="s">
        <v>32</v>
      </c>
      <c r="AX217" s="13" t="s">
        <v>80</v>
      </c>
      <c r="AY217" s="222" t="s">
        <v>127</v>
      </c>
    </row>
    <row r="218" spans="2:65" s="1" customFormat="1" ht="24" customHeight="1">
      <c r="B218" s="34"/>
      <c r="C218" s="187" t="s">
        <v>262</v>
      </c>
      <c r="D218" s="187" t="s">
        <v>129</v>
      </c>
      <c r="E218" s="188" t="s">
        <v>263</v>
      </c>
      <c r="F218" s="189" t="s">
        <v>264</v>
      </c>
      <c r="G218" s="190" t="s">
        <v>137</v>
      </c>
      <c r="H218" s="191">
        <v>4</v>
      </c>
      <c r="I218" s="192"/>
      <c r="J218" s="193">
        <f>ROUND(I218*H218,2)</f>
        <v>0</v>
      </c>
      <c r="K218" s="189" t="s">
        <v>1</v>
      </c>
      <c r="L218" s="38"/>
      <c r="M218" s="194" t="s">
        <v>1</v>
      </c>
      <c r="N218" s="195" t="s">
        <v>40</v>
      </c>
      <c r="O218" s="66"/>
      <c r="P218" s="196">
        <f>O218*H218</f>
        <v>0</v>
      </c>
      <c r="Q218" s="196">
        <v>0.0035</v>
      </c>
      <c r="R218" s="196">
        <f>Q218*H218</f>
        <v>0.014</v>
      </c>
      <c r="S218" s="196">
        <v>0</v>
      </c>
      <c r="T218" s="197">
        <f>S218*H218</f>
        <v>0</v>
      </c>
      <c r="AR218" s="198" t="s">
        <v>133</v>
      </c>
      <c r="AT218" s="198" t="s">
        <v>129</v>
      </c>
      <c r="AU218" s="198" t="s">
        <v>82</v>
      </c>
      <c r="AY218" s="17" t="s">
        <v>127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80</v>
      </c>
      <c r="BK218" s="199">
        <f>ROUND(I218*H218,2)</f>
        <v>0</v>
      </c>
      <c r="BL218" s="17" t="s">
        <v>133</v>
      </c>
      <c r="BM218" s="198" t="s">
        <v>265</v>
      </c>
    </row>
    <row r="219" spans="2:65" s="1" customFormat="1" ht="24" customHeight="1">
      <c r="B219" s="34"/>
      <c r="C219" s="187" t="s">
        <v>266</v>
      </c>
      <c r="D219" s="187" t="s">
        <v>129</v>
      </c>
      <c r="E219" s="188" t="s">
        <v>267</v>
      </c>
      <c r="F219" s="189" t="s">
        <v>268</v>
      </c>
      <c r="G219" s="190" t="s">
        <v>132</v>
      </c>
      <c r="H219" s="191">
        <v>17.795</v>
      </c>
      <c r="I219" s="192"/>
      <c r="J219" s="193">
        <f>ROUND(I219*H219,2)</f>
        <v>0</v>
      </c>
      <c r="K219" s="189" t="s">
        <v>146</v>
      </c>
      <c r="L219" s="38"/>
      <c r="M219" s="194" t="s">
        <v>1</v>
      </c>
      <c r="N219" s="195" t="s">
        <v>40</v>
      </c>
      <c r="O219" s="66"/>
      <c r="P219" s="196">
        <f>O219*H219</f>
        <v>0</v>
      </c>
      <c r="Q219" s="196">
        <v>0</v>
      </c>
      <c r="R219" s="196">
        <f>Q219*H219</f>
        <v>0</v>
      </c>
      <c r="S219" s="196">
        <v>0</v>
      </c>
      <c r="T219" s="197">
        <f>S219*H219</f>
        <v>0</v>
      </c>
      <c r="AR219" s="198" t="s">
        <v>133</v>
      </c>
      <c r="AT219" s="198" t="s">
        <v>129</v>
      </c>
      <c r="AU219" s="198" t="s">
        <v>82</v>
      </c>
      <c r="AY219" s="17" t="s">
        <v>127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17" t="s">
        <v>80</v>
      </c>
      <c r="BK219" s="199">
        <f>ROUND(I219*H219,2)</f>
        <v>0</v>
      </c>
      <c r="BL219" s="17" t="s">
        <v>133</v>
      </c>
      <c r="BM219" s="198" t="s">
        <v>269</v>
      </c>
    </row>
    <row r="220" spans="2:51" s="12" customFormat="1" ht="11.25">
      <c r="B220" s="200"/>
      <c r="C220" s="201"/>
      <c r="D220" s="202" t="s">
        <v>148</v>
      </c>
      <c r="E220" s="203" t="s">
        <v>1</v>
      </c>
      <c r="F220" s="204" t="s">
        <v>270</v>
      </c>
      <c r="G220" s="201"/>
      <c r="H220" s="205">
        <v>1.17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148</v>
      </c>
      <c r="AU220" s="211" t="s">
        <v>82</v>
      </c>
      <c r="AV220" s="12" t="s">
        <v>82</v>
      </c>
      <c r="AW220" s="12" t="s">
        <v>32</v>
      </c>
      <c r="AX220" s="12" t="s">
        <v>75</v>
      </c>
      <c r="AY220" s="211" t="s">
        <v>127</v>
      </c>
    </row>
    <row r="221" spans="2:51" s="12" customFormat="1" ht="11.25">
      <c r="B221" s="200"/>
      <c r="C221" s="201"/>
      <c r="D221" s="202" t="s">
        <v>148</v>
      </c>
      <c r="E221" s="203" t="s">
        <v>1</v>
      </c>
      <c r="F221" s="204" t="s">
        <v>271</v>
      </c>
      <c r="G221" s="201"/>
      <c r="H221" s="205">
        <v>4.4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148</v>
      </c>
      <c r="AU221" s="211" t="s">
        <v>82</v>
      </c>
      <c r="AV221" s="12" t="s">
        <v>82</v>
      </c>
      <c r="AW221" s="12" t="s">
        <v>32</v>
      </c>
      <c r="AX221" s="12" t="s">
        <v>75</v>
      </c>
      <c r="AY221" s="211" t="s">
        <v>127</v>
      </c>
    </row>
    <row r="222" spans="2:51" s="12" customFormat="1" ht="11.25">
      <c r="B222" s="200"/>
      <c r="C222" s="201"/>
      <c r="D222" s="202" t="s">
        <v>148</v>
      </c>
      <c r="E222" s="203" t="s">
        <v>1</v>
      </c>
      <c r="F222" s="204" t="s">
        <v>272</v>
      </c>
      <c r="G222" s="201"/>
      <c r="H222" s="205">
        <v>12.225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148</v>
      </c>
      <c r="AU222" s="211" t="s">
        <v>82</v>
      </c>
      <c r="AV222" s="12" t="s">
        <v>82</v>
      </c>
      <c r="AW222" s="12" t="s">
        <v>32</v>
      </c>
      <c r="AX222" s="12" t="s">
        <v>75</v>
      </c>
      <c r="AY222" s="211" t="s">
        <v>127</v>
      </c>
    </row>
    <row r="223" spans="2:51" s="13" customFormat="1" ht="11.25">
      <c r="B223" s="212"/>
      <c r="C223" s="213"/>
      <c r="D223" s="202" t="s">
        <v>148</v>
      </c>
      <c r="E223" s="214" t="s">
        <v>1</v>
      </c>
      <c r="F223" s="215" t="s">
        <v>151</v>
      </c>
      <c r="G223" s="213"/>
      <c r="H223" s="216">
        <v>17.795</v>
      </c>
      <c r="I223" s="217"/>
      <c r="J223" s="213"/>
      <c r="K223" s="213"/>
      <c r="L223" s="218"/>
      <c r="M223" s="219"/>
      <c r="N223" s="220"/>
      <c r="O223" s="220"/>
      <c r="P223" s="220"/>
      <c r="Q223" s="220"/>
      <c r="R223" s="220"/>
      <c r="S223" s="220"/>
      <c r="T223" s="221"/>
      <c r="AT223" s="222" t="s">
        <v>148</v>
      </c>
      <c r="AU223" s="222" t="s">
        <v>82</v>
      </c>
      <c r="AV223" s="13" t="s">
        <v>133</v>
      </c>
      <c r="AW223" s="13" t="s">
        <v>32</v>
      </c>
      <c r="AX223" s="13" t="s">
        <v>80</v>
      </c>
      <c r="AY223" s="222" t="s">
        <v>127</v>
      </c>
    </row>
    <row r="224" spans="2:65" s="1" customFormat="1" ht="16.5" customHeight="1">
      <c r="B224" s="34"/>
      <c r="C224" s="187" t="s">
        <v>273</v>
      </c>
      <c r="D224" s="187" t="s">
        <v>129</v>
      </c>
      <c r="E224" s="188" t="s">
        <v>274</v>
      </c>
      <c r="F224" s="189" t="s">
        <v>275</v>
      </c>
      <c r="G224" s="190" t="s">
        <v>132</v>
      </c>
      <c r="H224" s="191">
        <v>19.856</v>
      </c>
      <c r="I224" s="192"/>
      <c r="J224" s="193">
        <f>ROUND(I224*H224,2)</f>
        <v>0</v>
      </c>
      <c r="K224" s="189" t="s">
        <v>146</v>
      </c>
      <c r="L224" s="38"/>
      <c r="M224" s="194" t="s">
        <v>1</v>
      </c>
      <c r="N224" s="195" t="s">
        <v>40</v>
      </c>
      <c r="O224" s="66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AR224" s="198" t="s">
        <v>133</v>
      </c>
      <c r="AT224" s="198" t="s">
        <v>129</v>
      </c>
      <c r="AU224" s="198" t="s">
        <v>82</v>
      </c>
      <c r="AY224" s="17" t="s">
        <v>127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7" t="s">
        <v>80</v>
      </c>
      <c r="BK224" s="199">
        <f>ROUND(I224*H224,2)</f>
        <v>0</v>
      </c>
      <c r="BL224" s="17" t="s">
        <v>133</v>
      </c>
      <c r="BM224" s="198" t="s">
        <v>276</v>
      </c>
    </row>
    <row r="225" spans="2:51" s="14" customFormat="1" ht="11.25">
      <c r="B225" s="233"/>
      <c r="C225" s="234"/>
      <c r="D225" s="202" t="s">
        <v>148</v>
      </c>
      <c r="E225" s="235" t="s">
        <v>1</v>
      </c>
      <c r="F225" s="236" t="s">
        <v>214</v>
      </c>
      <c r="G225" s="234"/>
      <c r="H225" s="235" t="s">
        <v>1</v>
      </c>
      <c r="I225" s="237"/>
      <c r="J225" s="234"/>
      <c r="K225" s="234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148</v>
      </c>
      <c r="AU225" s="242" t="s">
        <v>82</v>
      </c>
      <c r="AV225" s="14" t="s">
        <v>80</v>
      </c>
      <c r="AW225" s="14" t="s">
        <v>32</v>
      </c>
      <c r="AX225" s="14" t="s">
        <v>75</v>
      </c>
      <c r="AY225" s="242" t="s">
        <v>127</v>
      </c>
    </row>
    <row r="226" spans="2:51" s="12" customFormat="1" ht="11.25">
      <c r="B226" s="200"/>
      <c r="C226" s="201"/>
      <c r="D226" s="202" t="s">
        <v>148</v>
      </c>
      <c r="E226" s="203" t="s">
        <v>1</v>
      </c>
      <c r="F226" s="204" t="s">
        <v>277</v>
      </c>
      <c r="G226" s="201"/>
      <c r="H226" s="205">
        <v>3.18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148</v>
      </c>
      <c r="AU226" s="211" t="s">
        <v>82</v>
      </c>
      <c r="AV226" s="12" t="s">
        <v>82</v>
      </c>
      <c r="AW226" s="12" t="s">
        <v>32</v>
      </c>
      <c r="AX226" s="12" t="s">
        <v>75</v>
      </c>
      <c r="AY226" s="211" t="s">
        <v>127</v>
      </c>
    </row>
    <row r="227" spans="2:51" s="12" customFormat="1" ht="22.5">
      <c r="B227" s="200"/>
      <c r="C227" s="201"/>
      <c r="D227" s="202" t="s">
        <v>148</v>
      </c>
      <c r="E227" s="203" t="s">
        <v>1</v>
      </c>
      <c r="F227" s="204" t="s">
        <v>216</v>
      </c>
      <c r="G227" s="201"/>
      <c r="H227" s="205">
        <v>4.846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148</v>
      </c>
      <c r="AU227" s="211" t="s">
        <v>82</v>
      </c>
      <c r="AV227" s="12" t="s">
        <v>82</v>
      </c>
      <c r="AW227" s="12" t="s">
        <v>32</v>
      </c>
      <c r="AX227" s="12" t="s">
        <v>75</v>
      </c>
      <c r="AY227" s="211" t="s">
        <v>127</v>
      </c>
    </row>
    <row r="228" spans="2:51" s="12" customFormat="1" ht="11.25">
      <c r="B228" s="200"/>
      <c r="C228" s="201"/>
      <c r="D228" s="202" t="s">
        <v>148</v>
      </c>
      <c r="E228" s="203" t="s">
        <v>1</v>
      </c>
      <c r="F228" s="204" t="s">
        <v>217</v>
      </c>
      <c r="G228" s="201"/>
      <c r="H228" s="205">
        <v>6.42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148</v>
      </c>
      <c r="AU228" s="211" t="s">
        <v>82</v>
      </c>
      <c r="AV228" s="12" t="s">
        <v>82</v>
      </c>
      <c r="AW228" s="12" t="s">
        <v>32</v>
      </c>
      <c r="AX228" s="12" t="s">
        <v>75</v>
      </c>
      <c r="AY228" s="211" t="s">
        <v>127</v>
      </c>
    </row>
    <row r="229" spans="2:51" s="12" customFormat="1" ht="11.25">
      <c r="B229" s="200"/>
      <c r="C229" s="201"/>
      <c r="D229" s="202" t="s">
        <v>148</v>
      </c>
      <c r="E229" s="203" t="s">
        <v>1</v>
      </c>
      <c r="F229" s="204" t="s">
        <v>218</v>
      </c>
      <c r="G229" s="201"/>
      <c r="H229" s="205">
        <v>5.41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148</v>
      </c>
      <c r="AU229" s="211" t="s">
        <v>82</v>
      </c>
      <c r="AV229" s="12" t="s">
        <v>82</v>
      </c>
      <c r="AW229" s="12" t="s">
        <v>32</v>
      </c>
      <c r="AX229" s="12" t="s">
        <v>75</v>
      </c>
      <c r="AY229" s="211" t="s">
        <v>127</v>
      </c>
    </row>
    <row r="230" spans="2:51" s="13" customFormat="1" ht="11.25">
      <c r="B230" s="212"/>
      <c r="C230" s="213"/>
      <c r="D230" s="202" t="s">
        <v>148</v>
      </c>
      <c r="E230" s="214" t="s">
        <v>1</v>
      </c>
      <c r="F230" s="215" t="s">
        <v>151</v>
      </c>
      <c r="G230" s="213"/>
      <c r="H230" s="216">
        <v>19.856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148</v>
      </c>
      <c r="AU230" s="222" t="s">
        <v>82</v>
      </c>
      <c r="AV230" s="13" t="s">
        <v>133</v>
      </c>
      <c r="AW230" s="13" t="s">
        <v>32</v>
      </c>
      <c r="AX230" s="13" t="s">
        <v>80</v>
      </c>
      <c r="AY230" s="222" t="s">
        <v>127</v>
      </c>
    </row>
    <row r="231" spans="2:65" s="1" customFormat="1" ht="16.5" customHeight="1">
      <c r="B231" s="34"/>
      <c r="C231" s="187" t="s">
        <v>278</v>
      </c>
      <c r="D231" s="187" t="s">
        <v>129</v>
      </c>
      <c r="E231" s="188" t="s">
        <v>279</v>
      </c>
      <c r="F231" s="189" t="s">
        <v>280</v>
      </c>
      <c r="G231" s="190" t="s">
        <v>132</v>
      </c>
      <c r="H231" s="191">
        <v>56.293</v>
      </c>
      <c r="I231" s="192"/>
      <c r="J231" s="193">
        <f>ROUND(I231*H231,2)</f>
        <v>0</v>
      </c>
      <c r="K231" s="189" t="s">
        <v>1</v>
      </c>
      <c r="L231" s="38"/>
      <c r="M231" s="194" t="s">
        <v>1</v>
      </c>
      <c r="N231" s="195" t="s">
        <v>40</v>
      </c>
      <c r="O231" s="66"/>
      <c r="P231" s="196">
        <f>O231*H231</f>
        <v>0</v>
      </c>
      <c r="Q231" s="196">
        <v>0.024</v>
      </c>
      <c r="R231" s="196">
        <f>Q231*H231</f>
        <v>1.351032</v>
      </c>
      <c r="S231" s="196">
        <v>0.024</v>
      </c>
      <c r="T231" s="197">
        <f>S231*H231</f>
        <v>1.351032</v>
      </c>
      <c r="AR231" s="198" t="s">
        <v>133</v>
      </c>
      <c r="AT231" s="198" t="s">
        <v>129</v>
      </c>
      <c r="AU231" s="198" t="s">
        <v>82</v>
      </c>
      <c r="AY231" s="17" t="s">
        <v>127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7" t="s">
        <v>80</v>
      </c>
      <c r="BK231" s="199">
        <f>ROUND(I231*H231,2)</f>
        <v>0</v>
      </c>
      <c r="BL231" s="17" t="s">
        <v>133</v>
      </c>
      <c r="BM231" s="198" t="s">
        <v>281</v>
      </c>
    </row>
    <row r="232" spans="2:51" s="14" customFormat="1" ht="11.25">
      <c r="B232" s="233"/>
      <c r="C232" s="234"/>
      <c r="D232" s="202" t="s">
        <v>148</v>
      </c>
      <c r="E232" s="235" t="s">
        <v>1</v>
      </c>
      <c r="F232" s="236" t="s">
        <v>282</v>
      </c>
      <c r="G232" s="234"/>
      <c r="H232" s="235" t="s">
        <v>1</v>
      </c>
      <c r="I232" s="237"/>
      <c r="J232" s="234"/>
      <c r="K232" s="234"/>
      <c r="L232" s="238"/>
      <c r="M232" s="239"/>
      <c r="N232" s="240"/>
      <c r="O232" s="240"/>
      <c r="P232" s="240"/>
      <c r="Q232" s="240"/>
      <c r="R232" s="240"/>
      <c r="S232" s="240"/>
      <c r="T232" s="241"/>
      <c r="AT232" s="242" t="s">
        <v>148</v>
      </c>
      <c r="AU232" s="242" t="s">
        <v>82</v>
      </c>
      <c r="AV232" s="14" t="s">
        <v>80</v>
      </c>
      <c r="AW232" s="14" t="s">
        <v>32</v>
      </c>
      <c r="AX232" s="14" t="s">
        <v>75</v>
      </c>
      <c r="AY232" s="242" t="s">
        <v>127</v>
      </c>
    </row>
    <row r="233" spans="2:51" s="12" customFormat="1" ht="11.25">
      <c r="B233" s="200"/>
      <c r="C233" s="201"/>
      <c r="D233" s="202" t="s">
        <v>148</v>
      </c>
      <c r="E233" s="203" t="s">
        <v>1</v>
      </c>
      <c r="F233" s="204" t="s">
        <v>283</v>
      </c>
      <c r="G233" s="201"/>
      <c r="H233" s="205">
        <v>21.965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148</v>
      </c>
      <c r="AU233" s="211" t="s">
        <v>82</v>
      </c>
      <c r="AV233" s="12" t="s">
        <v>82</v>
      </c>
      <c r="AW233" s="12" t="s">
        <v>32</v>
      </c>
      <c r="AX233" s="12" t="s">
        <v>75</v>
      </c>
      <c r="AY233" s="211" t="s">
        <v>127</v>
      </c>
    </row>
    <row r="234" spans="2:51" s="15" customFormat="1" ht="11.25">
      <c r="B234" s="243"/>
      <c r="C234" s="244"/>
      <c r="D234" s="202" t="s">
        <v>148</v>
      </c>
      <c r="E234" s="245" t="s">
        <v>1</v>
      </c>
      <c r="F234" s="246" t="s">
        <v>205</v>
      </c>
      <c r="G234" s="244"/>
      <c r="H234" s="247">
        <v>21.965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148</v>
      </c>
      <c r="AU234" s="253" t="s">
        <v>82</v>
      </c>
      <c r="AV234" s="15" t="s">
        <v>139</v>
      </c>
      <c r="AW234" s="15" t="s">
        <v>32</v>
      </c>
      <c r="AX234" s="15" t="s">
        <v>75</v>
      </c>
      <c r="AY234" s="253" t="s">
        <v>127</v>
      </c>
    </row>
    <row r="235" spans="2:51" s="14" customFormat="1" ht="11.25">
      <c r="B235" s="233"/>
      <c r="C235" s="234"/>
      <c r="D235" s="202" t="s">
        <v>148</v>
      </c>
      <c r="E235" s="235" t="s">
        <v>1</v>
      </c>
      <c r="F235" s="236" t="s">
        <v>284</v>
      </c>
      <c r="G235" s="234"/>
      <c r="H235" s="235" t="s">
        <v>1</v>
      </c>
      <c r="I235" s="237"/>
      <c r="J235" s="234"/>
      <c r="K235" s="234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148</v>
      </c>
      <c r="AU235" s="242" t="s">
        <v>82</v>
      </c>
      <c r="AV235" s="14" t="s">
        <v>80</v>
      </c>
      <c r="AW235" s="14" t="s">
        <v>32</v>
      </c>
      <c r="AX235" s="14" t="s">
        <v>75</v>
      </c>
      <c r="AY235" s="242" t="s">
        <v>127</v>
      </c>
    </row>
    <row r="236" spans="2:51" s="12" customFormat="1" ht="11.25">
      <c r="B236" s="200"/>
      <c r="C236" s="201"/>
      <c r="D236" s="202" t="s">
        <v>148</v>
      </c>
      <c r="E236" s="203" t="s">
        <v>1</v>
      </c>
      <c r="F236" s="204" t="s">
        <v>285</v>
      </c>
      <c r="G236" s="201"/>
      <c r="H236" s="205">
        <v>19.856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148</v>
      </c>
      <c r="AU236" s="211" t="s">
        <v>82</v>
      </c>
      <c r="AV236" s="12" t="s">
        <v>82</v>
      </c>
      <c r="AW236" s="12" t="s">
        <v>32</v>
      </c>
      <c r="AX236" s="12" t="s">
        <v>75</v>
      </c>
      <c r="AY236" s="211" t="s">
        <v>127</v>
      </c>
    </row>
    <row r="237" spans="2:51" s="12" customFormat="1" ht="11.25">
      <c r="B237" s="200"/>
      <c r="C237" s="201"/>
      <c r="D237" s="202" t="s">
        <v>148</v>
      </c>
      <c r="E237" s="203" t="s">
        <v>1</v>
      </c>
      <c r="F237" s="204" t="s">
        <v>286</v>
      </c>
      <c r="G237" s="201"/>
      <c r="H237" s="205">
        <v>12.225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148</v>
      </c>
      <c r="AU237" s="211" t="s">
        <v>82</v>
      </c>
      <c r="AV237" s="12" t="s">
        <v>82</v>
      </c>
      <c r="AW237" s="12" t="s">
        <v>32</v>
      </c>
      <c r="AX237" s="12" t="s">
        <v>75</v>
      </c>
      <c r="AY237" s="211" t="s">
        <v>127</v>
      </c>
    </row>
    <row r="238" spans="2:51" s="15" customFormat="1" ht="11.25">
      <c r="B238" s="243"/>
      <c r="C238" s="244"/>
      <c r="D238" s="202" t="s">
        <v>148</v>
      </c>
      <c r="E238" s="245" t="s">
        <v>1</v>
      </c>
      <c r="F238" s="246" t="s">
        <v>205</v>
      </c>
      <c r="G238" s="244"/>
      <c r="H238" s="247">
        <v>32.081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148</v>
      </c>
      <c r="AU238" s="253" t="s">
        <v>82</v>
      </c>
      <c r="AV238" s="15" t="s">
        <v>139</v>
      </c>
      <c r="AW238" s="15" t="s">
        <v>32</v>
      </c>
      <c r="AX238" s="15" t="s">
        <v>75</v>
      </c>
      <c r="AY238" s="253" t="s">
        <v>127</v>
      </c>
    </row>
    <row r="239" spans="2:51" s="12" customFormat="1" ht="11.25">
      <c r="B239" s="200"/>
      <c r="C239" s="201"/>
      <c r="D239" s="202" t="s">
        <v>148</v>
      </c>
      <c r="E239" s="203" t="s">
        <v>1</v>
      </c>
      <c r="F239" s="204" t="s">
        <v>219</v>
      </c>
      <c r="G239" s="201"/>
      <c r="H239" s="205">
        <v>2.247</v>
      </c>
      <c r="I239" s="206"/>
      <c r="J239" s="201"/>
      <c r="K239" s="201"/>
      <c r="L239" s="207"/>
      <c r="M239" s="208"/>
      <c r="N239" s="209"/>
      <c r="O239" s="209"/>
      <c r="P239" s="209"/>
      <c r="Q239" s="209"/>
      <c r="R239" s="209"/>
      <c r="S239" s="209"/>
      <c r="T239" s="210"/>
      <c r="AT239" s="211" t="s">
        <v>148</v>
      </c>
      <c r="AU239" s="211" t="s">
        <v>82</v>
      </c>
      <c r="AV239" s="12" t="s">
        <v>82</v>
      </c>
      <c r="AW239" s="12" t="s">
        <v>32</v>
      </c>
      <c r="AX239" s="12" t="s">
        <v>75</v>
      </c>
      <c r="AY239" s="211" t="s">
        <v>127</v>
      </c>
    </row>
    <row r="240" spans="2:51" s="13" customFormat="1" ht="11.25">
      <c r="B240" s="212"/>
      <c r="C240" s="213"/>
      <c r="D240" s="202" t="s">
        <v>148</v>
      </c>
      <c r="E240" s="214" t="s">
        <v>1</v>
      </c>
      <c r="F240" s="215" t="s">
        <v>151</v>
      </c>
      <c r="G240" s="213"/>
      <c r="H240" s="216">
        <v>56.293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148</v>
      </c>
      <c r="AU240" s="222" t="s">
        <v>82</v>
      </c>
      <c r="AV240" s="13" t="s">
        <v>133</v>
      </c>
      <c r="AW240" s="13" t="s">
        <v>32</v>
      </c>
      <c r="AX240" s="13" t="s">
        <v>80</v>
      </c>
      <c r="AY240" s="222" t="s">
        <v>127</v>
      </c>
    </row>
    <row r="241" spans="2:65" s="1" customFormat="1" ht="16.5" customHeight="1">
      <c r="B241" s="34"/>
      <c r="C241" s="187" t="s">
        <v>287</v>
      </c>
      <c r="D241" s="187" t="s">
        <v>129</v>
      </c>
      <c r="E241" s="188" t="s">
        <v>288</v>
      </c>
      <c r="F241" s="189" t="s">
        <v>289</v>
      </c>
      <c r="G241" s="190" t="s">
        <v>145</v>
      </c>
      <c r="H241" s="191">
        <v>1.004</v>
      </c>
      <c r="I241" s="192"/>
      <c r="J241" s="193">
        <f>ROUND(I241*H241,2)</f>
        <v>0</v>
      </c>
      <c r="K241" s="189" t="s">
        <v>1</v>
      </c>
      <c r="L241" s="38"/>
      <c r="M241" s="194" t="s">
        <v>1</v>
      </c>
      <c r="N241" s="195" t="s">
        <v>40</v>
      </c>
      <c r="O241" s="66"/>
      <c r="P241" s="196">
        <f>O241*H241</f>
        <v>0</v>
      </c>
      <c r="Q241" s="196">
        <v>0.2025</v>
      </c>
      <c r="R241" s="196">
        <f>Q241*H241</f>
        <v>0.20331000000000002</v>
      </c>
      <c r="S241" s="196">
        <v>0</v>
      </c>
      <c r="T241" s="197">
        <f>S241*H241</f>
        <v>0</v>
      </c>
      <c r="AR241" s="198" t="s">
        <v>133</v>
      </c>
      <c r="AT241" s="198" t="s">
        <v>129</v>
      </c>
      <c r="AU241" s="198" t="s">
        <v>82</v>
      </c>
      <c r="AY241" s="17" t="s">
        <v>127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7" t="s">
        <v>80</v>
      </c>
      <c r="BK241" s="199">
        <f>ROUND(I241*H241,2)</f>
        <v>0</v>
      </c>
      <c r="BL241" s="17" t="s">
        <v>133</v>
      </c>
      <c r="BM241" s="198" t="s">
        <v>290</v>
      </c>
    </row>
    <row r="242" spans="2:51" s="12" customFormat="1" ht="11.25">
      <c r="B242" s="200"/>
      <c r="C242" s="201"/>
      <c r="D242" s="202" t="s">
        <v>148</v>
      </c>
      <c r="E242" s="203" t="s">
        <v>1</v>
      </c>
      <c r="F242" s="204" t="s">
        <v>291</v>
      </c>
      <c r="G242" s="201"/>
      <c r="H242" s="205">
        <v>1.004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148</v>
      </c>
      <c r="AU242" s="211" t="s">
        <v>82</v>
      </c>
      <c r="AV242" s="12" t="s">
        <v>82</v>
      </c>
      <c r="AW242" s="12" t="s">
        <v>32</v>
      </c>
      <c r="AX242" s="12" t="s">
        <v>80</v>
      </c>
      <c r="AY242" s="211" t="s">
        <v>127</v>
      </c>
    </row>
    <row r="243" spans="2:65" s="1" customFormat="1" ht="16.5" customHeight="1">
      <c r="B243" s="34"/>
      <c r="C243" s="187" t="s">
        <v>292</v>
      </c>
      <c r="D243" s="187" t="s">
        <v>129</v>
      </c>
      <c r="E243" s="188" t="s">
        <v>293</v>
      </c>
      <c r="F243" s="189" t="s">
        <v>294</v>
      </c>
      <c r="G243" s="190" t="s">
        <v>132</v>
      </c>
      <c r="H243" s="191">
        <v>6.94</v>
      </c>
      <c r="I243" s="192"/>
      <c r="J243" s="193">
        <f>ROUND(I243*H243,2)</f>
        <v>0</v>
      </c>
      <c r="K243" s="189" t="s">
        <v>146</v>
      </c>
      <c r="L243" s="38"/>
      <c r="M243" s="194" t="s">
        <v>1</v>
      </c>
      <c r="N243" s="195" t="s">
        <v>40</v>
      </c>
      <c r="O243" s="66"/>
      <c r="P243" s="196">
        <f>O243*H243</f>
        <v>0</v>
      </c>
      <c r="Q243" s="196">
        <v>0.2756</v>
      </c>
      <c r="R243" s="196">
        <f>Q243*H243</f>
        <v>1.9126640000000001</v>
      </c>
      <c r="S243" s="196">
        <v>0</v>
      </c>
      <c r="T243" s="197">
        <f>S243*H243</f>
        <v>0</v>
      </c>
      <c r="AR243" s="198" t="s">
        <v>133</v>
      </c>
      <c r="AT243" s="198" t="s">
        <v>129</v>
      </c>
      <c r="AU243" s="198" t="s">
        <v>82</v>
      </c>
      <c r="AY243" s="17" t="s">
        <v>127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80</v>
      </c>
      <c r="BK243" s="199">
        <f>ROUND(I243*H243,2)</f>
        <v>0</v>
      </c>
      <c r="BL243" s="17" t="s">
        <v>133</v>
      </c>
      <c r="BM243" s="198" t="s">
        <v>295</v>
      </c>
    </row>
    <row r="244" spans="2:51" s="12" customFormat="1" ht="11.25">
      <c r="B244" s="200"/>
      <c r="C244" s="201"/>
      <c r="D244" s="202" t="s">
        <v>148</v>
      </c>
      <c r="E244" s="203" t="s">
        <v>1</v>
      </c>
      <c r="F244" s="204" t="s">
        <v>296</v>
      </c>
      <c r="G244" s="201"/>
      <c r="H244" s="205">
        <v>16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148</v>
      </c>
      <c r="AU244" s="211" t="s">
        <v>82</v>
      </c>
      <c r="AV244" s="12" t="s">
        <v>82</v>
      </c>
      <c r="AW244" s="12" t="s">
        <v>32</v>
      </c>
      <c r="AX244" s="12" t="s">
        <v>75</v>
      </c>
      <c r="AY244" s="211" t="s">
        <v>127</v>
      </c>
    </row>
    <row r="245" spans="2:51" s="12" customFormat="1" ht="11.25">
      <c r="B245" s="200"/>
      <c r="C245" s="201"/>
      <c r="D245" s="202" t="s">
        <v>148</v>
      </c>
      <c r="E245" s="203" t="s">
        <v>1</v>
      </c>
      <c r="F245" s="204" t="s">
        <v>297</v>
      </c>
      <c r="G245" s="201"/>
      <c r="H245" s="205">
        <v>-9.06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148</v>
      </c>
      <c r="AU245" s="211" t="s">
        <v>82</v>
      </c>
      <c r="AV245" s="12" t="s">
        <v>82</v>
      </c>
      <c r="AW245" s="12" t="s">
        <v>32</v>
      </c>
      <c r="AX245" s="12" t="s">
        <v>75</v>
      </c>
      <c r="AY245" s="211" t="s">
        <v>127</v>
      </c>
    </row>
    <row r="246" spans="2:51" s="13" customFormat="1" ht="11.25">
      <c r="B246" s="212"/>
      <c r="C246" s="213"/>
      <c r="D246" s="202" t="s">
        <v>148</v>
      </c>
      <c r="E246" s="214" t="s">
        <v>1</v>
      </c>
      <c r="F246" s="215" t="s">
        <v>151</v>
      </c>
      <c r="G246" s="213"/>
      <c r="H246" s="216">
        <v>6.9399999999999995</v>
      </c>
      <c r="I246" s="217"/>
      <c r="J246" s="213"/>
      <c r="K246" s="213"/>
      <c r="L246" s="218"/>
      <c r="M246" s="219"/>
      <c r="N246" s="220"/>
      <c r="O246" s="220"/>
      <c r="P246" s="220"/>
      <c r="Q246" s="220"/>
      <c r="R246" s="220"/>
      <c r="S246" s="220"/>
      <c r="T246" s="221"/>
      <c r="AT246" s="222" t="s">
        <v>148</v>
      </c>
      <c r="AU246" s="222" t="s">
        <v>82</v>
      </c>
      <c r="AV246" s="13" t="s">
        <v>133</v>
      </c>
      <c r="AW246" s="13" t="s">
        <v>32</v>
      </c>
      <c r="AX246" s="13" t="s">
        <v>80</v>
      </c>
      <c r="AY246" s="222" t="s">
        <v>127</v>
      </c>
    </row>
    <row r="247" spans="2:65" s="1" customFormat="1" ht="24" customHeight="1">
      <c r="B247" s="34"/>
      <c r="C247" s="187" t="s">
        <v>298</v>
      </c>
      <c r="D247" s="187" t="s">
        <v>129</v>
      </c>
      <c r="E247" s="188" t="s">
        <v>299</v>
      </c>
      <c r="F247" s="189" t="s">
        <v>300</v>
      </c>
      <c r="G247" s="190" t="s">
        <v>132</v>
      </c>
      <c r="H247" s="191">
        <v>0.51</v>
      </c>
      <c r="I247" s="192"/>
      <c r="J247" s="193">
        <f>ROUND(I247*H247,2)</f>
        <v>0</v>
      </c>
      <c r="K247" s="189" t="s">
        <v>1</v>
      </c>
      <c r="L247" s="38"/>
      <c r="M247" s="194" t="s">
        <v>1</v>
      </c>
      <c r="N247" s="195" t="s">
        <v>40</v>
      </c>
      <c r="O247" s="66"/>
      <c r="P247" s="196">
        <f>O247*H247</f>
        <v>0</v>
      </c>
      <c r="Q247" s="196">
        <v>0.28362</v>
      </c>
      <c r="R247" s="196">
        <f>Q247*H247</f>
        <v>0.1446462</v>
      </c>
      <c r="S247" s="196">
        <v>0</v>
      </c>
      <c r="T247" s="197">
        <f>S247*H247</f>
        <v>0</v>
      </c>
      <c r="AR247" s="198" t="s">
        <v>133</v>
      </c>
      <c r="AT247" s="198" t="s">
        <v>129</v>
      </c>
      <c r="AU247" s="198" t="s">
        <v>82</v>
      </c>
      <c r="AY247" s="17" t="s">
        <v>127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80</v>
      </c>
      <c r="BK247" s="199">
        <f>ROUND(I247*H247,2)</f>
        <v>0</v>
      </c>
      <c r="BL247" s="17" t="s">
        <v>133</v>
      </c>
      <c r="BM247" s="198" t="s">
        <v>301</v>
      </c>
    </row>
    <row r="248" spans="2:51" s="12" customFormat="1" ht="11.25">
      <c r="B248" s="200"/>
      <c r="C248" s="201"/>
      <c r="D248" s="202" t="s">
        <v>148</v>
      </c>
      <c r="E248" s="203" t="s">
        <v>1</v>
      </c>
      <c r="F248" s="204" t="s">
        <v>302</v>
      </c>
      <c r="G248" s="201"/>
      <c r="H248" s="205">
        <v>0.51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148</v>
      </c>
      <c r="AU248" s="211" t="s">
        <v>82</v>
      </c>
      <c r="AV248" s="12" t="s">
        <v>82</v>
      </c>
      <c r="AW248" s="12" t="s">
        <v>32</v>
      </c>
      <c r="AX248" s="12" t="s">
        <v>80</v>
      </c>
      <c r="AY248" s="211" t="s">
        <v>127</v>
      </c>
    </row>
    <row r="249" spans="2:65" s="1" customFormat="1" ht="24" customHeight="1">
      <c r="B249" s="34"/>
      <c r="C249" s="187" t="s">
        <v>303</v>
      </c>
      <c r="D249" s="187" t="s">
        <v>129</v>
      </c>
      <c r="E249" s="188" t="s">
        <v>304</v>
      </c>
      <c r="F249" s="189" t="s">
        <v>305</v>
      </c>
      <c r="G249" s="190" t="s">
        <v>195</v>
      </c>
      <c r="H249" s="191">
        <v>16</v>
      </c>
      <c r="I249" s="192"/>
      <c r="J249" s="193">
        <f>ROUND(I249*H249,2)</f>
        <v>0</v>
      </c>
      <c r="K249" s="189" t="s">
        <v>1</v>
      </c>
      <c r="L249" s="38"/>
      <c r="M249" s="194" t="s">
        <v>1</v>
      </c>
      <c r="N249" s="195" t="s">
        <v>40</v>
      </c>
      <c r="O249" s="66"/>
      <c r="P249" s="196">
        <f>O249*H249</f>
        <v>0</v>
      </c>
      <c r="Q249" s="196">
        <v>0.002</v>
      </c>
      <c r="R249" s="196">
        <f>Q249*H249</f>
        <v>0.032</v>
      </c>
      <c r="S249" s="196">
        <v>0</v>
      </c>
      <c r="T249" s="197">
        <f>S249*H249</f>
        <v>0</v>
      </c>
      <c r="AR249" s="198" t="s">
        <v>133</v>
      </c>
      <c r="AT249" s="198" t="s">
        <v>129</v>
      </c>
      <c r="AU249" s="198" t="s">
        <v>82</v>
      </c>
      <c r="AY249" s="17" t="s">
        <v>127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80</v>
      </c>
      <c r="BK249" s="199">
        <f>ROUND(I249*H249,2)</f>
        <v>0</v>
      </c>
      <c r="BL249" s="17" t="s">
        <v>133</v>
      </c>
      <c r="BM249" s="198" t="s">
        <v>306</v>
      </c>
    </row>
    <row r="250" spans="2:65" s="1" customFormat="1" ht="24" customHeight="1">
      <c r="B250" s="34"/>
      <c r="C250" s="187" t="s">
        <v>307</v>
      </c>
      <c r="D250" s="187" t="s">
        <v>129</v>
      </c>
      <c r="E250" s="188" t="s">
        <v>308</v>
      </c>
      <c r="F250" s="189" t="s">
        <v>309</v>
      </c>
      <c r="G250" s="190" t="s">
        <v>137</v>
      </c>
      <c r="H250" s="191">
        <v>2</v>
      </c>
      <c r="I250" s="192"/>
      <c r="J250" s="193">
        <f>ROUND(I250*H250,2)</f>
        <v>0</v>
      </c>
      <c r="K250" s="189" t="s">
        <v>146</v>
      </c>
      <c r="L250" s="38"/>
      <c r="M250" s="194" t="s">
        <v>1</v>
      </c>
      <c r="N250" s="195" t="s">
        <v>40</v>
      </c>
      <c r="O250" s="66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AR250" s="198" t="s">
        <v>133</v>
      </c>
      <c r="AT250" s="198" t="s">
        <v>129</v>
      </c>
      <c r="AU250" s="198" t="s">
        <v>82</v>
      </c>
      <c r="AY250" s="17" t="s">
        <v>127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7" t="s">
        <v>80</v>
      </c>
      <c r="BK250" s="199">
        <f>ROUND(I250*H250,2)</f>
        <v>0</v>
      </c>
      <c r="BL250" s="17" t="s">
        <v>133</v>
      </c>
      <c r="BM250" s="198" t="s">
        <v>310</v>
      </c>
    </row>
    <row r="251" spans="2:65" s="1" customFormat="1" ht="16.5" customHeight="1">
      <c r="B251" s="34"/>
      <c r="C251" s="223" t="s">
        <v>311</v>
      </c>
      <c r="D251" s="223" t="s">
        <v>187</v>
      </c>
      <c r="E251" s="224" t="s">
        <v>312</v>
      </c>
      <c r="F251" s="225" t="s">
        <v>313</v>
      </c>
      <c r="G251" s="226" t="s">
        <v>137</v>
      </c>
      <c r="H251" s="227">
        <v>2</v>
      </c>
      <c r="I251" s="228"/>
      <c r="J251" s="229">
        <f>ROUND(I251*H251,2)</f>
        <v>0</v>
      </c>
      <c r="K251" s="225" t="s">
        <v>1</v>
      </c>
      <c r="L251" s="230"/>
      <c r="M251" s="231" t="s">
        <v>1</v>
      </c>
      <c r="N251" s="232" t="s">
        <v>40</v>
      </c>
      <c r="O251" s="66"/>
      <c r="P251" s="196">
        <f>O251*H251</f>
        <v>0</v>
      </c>
      <c r="Q251" s="196">
        <v>0.00012</v>
      </c>
      <c r="R251" s="196">
        <f>Q251*H251</f>
        <v>0.00024</v>
      </c>
      <c r="S251" s="196">
        <v>0</v>
      </c>
      <c r="T251" s="197">
        <f>S251*H251</f>
        <v>0</v>
      </c>
      <c r="AR251" s="198" t="s">
        <v>166</v>
      </c>
      <c r="AT251" s="198" t="s">
        <v>187</v>
      </c>
      <c r="AU251" s="198" t="s">
        <v>82</v>
      </c>
      <c r="AY251" s="17" t="s">
        <v>127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80</v>
      </c>
      <c r="BK251" s="199">
        <f>ROUND(I251*H251,2)</f>
        <v>0</v>
      </c>
      <c r="BL251" s="17" t="s">
        <v>133</v>
      </c>
      <c r="BM251" s="198" t="s">
        <v>314</v>
      </c>
    </row>
    <row r="252" spans="2:63" s="11" customFormat="1" ht="22.9" customHeight="1">
      <c r="B252" s="171"/>
      <c r="C252" s="172"/>
      <c r="D252" s="173" t="s">
        <v>74</v>
      </c>
      <c r="E252" s="185" t="s">
        <v>173</v>
      </c>
      <c r="F252" s="185" t="s">
        <v>315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SUM(P253:P306)</f>
        <v>0</v>
      </c>
      <c r="Q252" s="179"/>
      <c r="R252" s="180">
        <f>SUM(R253:R306)</f>
        <v>2.0662822</v>
      </c>
      <c r="S252" s="179"/>
      <c r="T252" s="181">
        <f>SUM(T253:T306)</f>
        <v>4.086013499999999</v>
      </c>
      <c r="AR252" s="182" t="s">
        <v>80</v>
      </c>
      <c r="AT252" s="183" t="s">
        <v>74</v>
      </c>
      <c r="AU252" s="183" t="s">
        <v>80</v>
      </c>
      <c r="AY252" s="182" t="s">
        <v>127</v>
      </c>
      <c r="BK252" s="184">
        <f>SUM(BK253:BK306)</f>
        <v>0</v>
      </c>
    </row>
    <row r="253" spans="2:65" s="1" customFormat="1" ht="24" customHeight="1">
      <c r="B253" s="34"/>
      <c r="C253" s="187" t="s">
        <v>316</v>
      </c>
      <c r="D253" s="187" t="s">
        <v>129</v>
      </c>
      <c r="E253" s="188" t="s">
        <v>317</v>
      </c>
      <c r="F253" s="189" t="s">
        <v>318</v>
      </c>
      <c r="G253" s="190" t="s">
        <v>132</v>
      </c>
      <c r="H253" s="191">
        <v>6.69</v>
      </c>
      <c r="I253" s="192"/>
      <c r="J253" s="193">
        <f>ROUND(I253*H253,2)</f>
        <v>0</v>
      </c>
      <c r="K253" s="189" t="s">
        <v>146</v>
      </c>
      <c r="L253" s="38"/>
      <c r="M253" s="194" t="s">
        <v>1</v>
      </c>
      <c r="N253" s="195" t="s">
        <v>40</v>
      </c>
      <c r="O253" s="66"/>
      <c r="P253" s="196">
        <f>O253*H253</f>
        <v>0</v>
      </c>
      <c r="Q253" s="196">
        <v>0.00158</v>
      </c>
      <c r="R253" s="196">
        <f>Q253*H253</f>
        <v>0.0105702</v>
      </c>
      <c r="S253" s="196">
        <v>0</v>
      </c>
      <c r="T253" s="197">
        <f>S253*H253</f>
        <v>0</v>
      </c>
      <c r="AR253" s="198" t="s">
        <v>133</v>
      </c>
      <c r="AT253" s="198" t="s">
        <v>129</v>
      </c>
      <c r="AU253" s="198" t="s">
        <v>82</v>
      </c>
      <c r="AY253" s="17" t="s">
        <v>127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80</v>
      </c>
      <c r="BK253" s="199">
        <f>ROUND(I253*H253,2)</f>
        <v>0</v>
      </c>
      <c r="BL253" s="17" t="s">
        <v>133</v>
      </c>
      <c r="BM253" s="198" t="s">
        <v>319</v>
      </c>
    </row>
    <row r="254" spans="2:51" s="12" customFormat="1" ht="11.25">
      <c r="B254" s="200"/>
      <c r="C254" s="201"/>
      <c r="D254" s="202" t="s">
        <v>148</v>
      </c>
      <c r="E254" s="203" t="s">
        <v>1</v>
      </c>
      <c r="F254" s="204" t="s">
        <v>320</v>
      </c>
      <c r="G254" s="201"/>
      <c r="H254" s="205">
        <v>6.69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148</v>
      </c>
      <c r="AU254" s="211" t="s">
        <v>82</v>
      </c>
      <c r="AV254" s="12" t="s">
        <v>82</v>
      </c>
      <c r="AW254" s="12" t="s">
        <v>32</v>
      </c>
      <c r="AX254" s="12" t="s">
        <v>80</v>
      </c>
      <c r="AY254" s="211" t="s">
        <v>127</v>
      </c>
    </row>
    <row r="255" spans="2:65" s="1" customFormat="1" ht="24" customHeight="1">
      <c r="B255" s="34"/>
      <c r="C255" s="187" t="s">
        <v>321</v>
      </c>
      <c r="D255" s="187" t="s">
        <v>129</v>
      </c>
      <c r="E255" s="188" t="s">
        <v>322</v>
      </c>
      <c r="F255" s="189" t="s">
        <v>323</v>
      </c>
      <c r="G255" s="190" t="s">
        <v>132</v>
      </c>
      <c r="H255" s="191">
        <v>16</v>
      </c>
      <c r="I255" s="192"/>
      <c r="J255" s="193">
        <f>ROUND(I255*H255,2)</f>
        <v>0</v>
      </c>
      <c r="K255" s="189" t="s">
        <v>146</v>
      </c>
      <c r="L255" s="38"/>
      <c r="M255" s="194" t="s">
        <v>1</v>
      </c>
      <c r="N255" s="195" t="s">
        <v>40</v>
      </c>
      <c r="O255" s="66"/>
      <c r="P255" s="196">
        <f>O255*H255</f>
        <v>0</v>
      </c>
      <c r="Q255" s="196">
        <v>0.00592</v>
      </c>
      <c r="R255" s="196">
        <f>Q255*H255</f>
        <v>0.09472</v>
      </c>
      <c r="S255" s="196">
        <v>0</v>
      </c>
      <c r="T255" s="197">
        <f>S255*H255</f>
        <v>0</v>
      </c>
      <c r="AR255" s="198" t="s">
        <v>133</v>
      </c>
      <c r="AT255" s="198" t="s">
        <v>129</v>
      </c>
      <c r="AU255" s="198" t="s">
        <v>82</v>
      </c>
      <c r="AY255" s="17" t="s">
        <v>127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7" t="s">
        <v>80</v>
      </c>
      <c r="BK255" s="199">
        <f>ROUND(I255*H255,2)</f>
        <v>0</v>
      </c>
      <c r="BL255" s="17" t="s">
        <v>133</v>
      </c>
      <c r="BM255" s="198" t="s">
        <v>324</v>
      </c>
    </row>
    <row r="256" spans="2:51" s="12" customFormat="1" ht="11.25">
      <c r="B256" s="200"/>
      <c r="C256" s="201"/>
      <c r="D256" s="202" t="s">
        <v>148</v>
      </c>
      <c r="E256" s="203" t="s">
        <v>1</v>
      </c>
      <c r="F256" s="204" t="s">
        <v>296</v>
      </c>
      <c r="G256" s="201"/>
      <c r="H256" s="205">
        <v>16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148</v>
      </c>
      <c r="AU256" s="211" t="s">
        <v>82</v>
      </c>
      <c r="AV256" s="12" t="s">
        <v>82</v>
      </c>
      <c r="AW256" s="12" t="s">
        <v>32</v>
      </c>
      <c r="AX256" s="12" t="s">
        <v>80</v>
      </c>
      <c r="AY256" s="211" t="s">
        <v>127</v>
      </c>
    </row>
    <row r="257" spans="2:65" s="1" customFormat="1" ht="24" customHeight="1">
      <c r="B257" s="34"/>
      <c r="C257" s="187" t="s">
        <v>325</v>
      </c>
      <c r="D257" s="187" t="s">
        <v>129</v>
      </c>
      <c r="E257" s="188" t="s">
        <v>326</v>
      </c>
      <c r="F257" s="189" t="s">
        <v>327</v>
      </c>
      <c r="G257" s="190" t="s">
        <v>132</v>
      </c>
      <c r="H257" s="191">
        <v>6.69</v>
      </c>
      <c r="I257" s="192"/>
      <c r="J257" s="193">
        <f>ROUND(I257*H257,2)</f>
        <v>0</v>
      </c>
      <c r="K257" s="189" t="s">
        <v>146</v>
      </c>
      <c r="L257" s="38"/>
      <c r="M257" s="194" t="s">
        <v>1</v>
      </c>
      <c r="N257" s="195" t="s">
        <v>40</v>
      </c>
      <c r="O257" s="66"/>
      <c r="P257" s="196">
        <f>O257*H257</f>
        <v>0</v>
      </c>
      <c r="Q257" s="196">
        <v>4E-05</v>
      </c>
      <c r="R257" s="196">
        <f>Q257*H257</f>
        <v>0.00026760000000000005</v>
      </c>
      <c r="S257" s="196">
        <v>0</v>
      </c>
      <c r="T257" s="197">
        <f>S257*H257</f>
        <v>0</v>
      </c>
      <c r="AR257" s="198" t="s">
        <v>133</v>
      </c>
      <c r="AT257" s="198" t="s">
        <v>129</v>
      </c>
      <c r="AU257" s="198" t="s">
        <v>82</v>
      </c>
      <c r="AY257" s="17" t="s">
        <v>127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80</v>
      </c>
      <c r="BK257" s="199">
        <f>ROUND(I257*H257,2)</f>
        <v>0</v>
      </c>
      <c r="BL257" s="17" t="s">
        <v>133</v>
      </c>
      <c r="BM257" s="198" t="s">
        <v>328</v>
      </c>
    </row>
    <row r="258" spans="2:65" s="1" customFormat="1" ht="16.5" customHeight="1">
      <c r="B258" s="34"/>
      <c r="C258" s="187" t="s">
        <v>329</v>
      </c>
      <c r="D258" s="187" t="s">
        <v>129</v>
      </c>
      <c r="E258" s="188" t="s">
        <v>330</v>
      </c>
      <c r="F258" s="189" t="s">
        <v>331</v>
      </c>
      <c r="G258" s="190" t="s">
        <v>132</v>
      </c>
      <c r="H258" s="191">
        <v>0.385</v>
      </c>
      <c r="I258" s="192"/>
      <c r="J258" s="193">
        <f>ROUND(I258*H258,2)</f>
        <v>0</v>
      </c>
      <c r="K258" s="189" t="s">
        <v>146</v>
      </c>
      <c r="L258" s="38"/>
      <c r="M258" s="194" t="s">
        <v>1</v>
      </c>
      <c r="N258" s="195" t="s">
        <v>40</v>
      </c>
      <c r="O258" s="66"/>
      <c r="P258" s="196">
        <f>O258*H258</f>
        <v>0</v>
      </c>
      <c r="Q258" s="196">
        <v>0</v>
      </c>
      <c r="R258" s="196">
        <f>Q258*H258</f>
        <v>0</v>
      </c>
      <c r="S258" s="196">
        <v>0.055</v>
      </c>
      <c r="T258" s="197">
        <f>S258*H258</f>
        <v>0.021175</v>
      </c>
      <c r="AR258" s="198" t="s">
        <v>133</v>
      </c>
      <c r="AT258" s="198" t="s">
        <v>129</v>
      </c>
      <c r="AU258" s="198" t="s">
        <v>82</v>
      </c>
      <c r="AY258" s="17" t="s">
        <v>127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17" t="s">
        <v>80</v>
      </c>
      <c r="BK258" s="199">
        <f>ROUND(I258*H258,2)</f>
        <v>0</v>
      </c>
      <c r="BL258" s="17" t="s">
        <v>133</v>
      </c>
      <c r="BM258" s="198" t="s">
        <v>332</v>
      </c>
    </row>
    <row r="259" spans="2:51" s="12" customFormat="1" ht="11.25">
      <c r="B259" s="200"/>
      <c r="C259" s="201"/>
      <c r="D259" s="202" t="s">
        <v>148</v>
      </c>
      <c r="E259" s="203" t="s">
        <v>1</v>
      </c>
      <c r="F259" s="204" t="s">
        <v>333</v>
      </c>
      <c r="G259" s="201"/>
      <c r="H259" s="205">
        <v>0.385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148</v>
      </c>
      <c r="AU259" s="211" t="s">
        <v>82</v>
      </c>
      <c r="AV259" s="12" t="s">
        <v>82</v>
      </c>
      <c r="AW259" s="12" t="s">
        <v>32</v>
      </c>
      <c r="AX259" s="12" t="s">
        <v>80</v>
      </c>
      <c r="AY259" s="211" t="s">
        <v>127</v>
      </c>
    </row>
    <row r="260" spans="2:65" s="1" customFormat="1" ht="24" customHeight="1">
      <c r="B260" s="34"/>
      <c r="C260" s="187" t="s">
        <v>334</v>
      </c>
      <c r="D260" s="187" t="s">
        <v>129</v>
      </c>
      <c r="E260" s="188" t="s">
        <v>335</v>
      </c>
      <c r="F260" s="189" t="s">
        <v>336</v>
      </c>
      <c r="G260" s="190" t="s">
        <v>145</v>
      </c>
      <c r="H260" s="191">
        <v>1.018</v>
      </c>
      <c r="I260" s="192"/>
      <c r="J260" s="193">
        <f>ROUND(I260*H260,2)</f>
        <v>0</v>
      </c>
      <c r="K260" s="189" t="s">
        <v>146</v>
      </c>
      <c r="L260" s="38"/>
      <c r="M260" s="194" t="s">
        <v>1</v>
      </c>
      <c r="N260" s="195" t="s">
        <v>40</v>
      </c>
      <c r="O260" s="66"/>
      <c r="P260" s="196">
        <f>O260*H260</f>
        <v>0</v>
      </c>
      <c r="Q260" s="196">
        <v>0</v>
      </c>
      <c r="R260" s="196">
        <f>Q260*H260</f>
        <v>0</v>
      </c>
      <c r="S260" s="196">
        <v>1.4</v>
      </c>
      <c r="T260" s="197">
        <f>S260*H260</f>
        <v>1.4252</v>
      </c>
      <c r="AR260" s="198" t="s">
        <v>133</v>
      </c>
      <c r="AT260" s="198" t="s">
        <v>129</v>
      </c>
      <c r="AU260" s="198" t="s">
        <v>82</v>
      </c>
      <c r="AY260" s="17" t="s">
        <v>127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7" t="s">
        <v>80</v>
      </c>
      <c r="BK260" s="199">
        <f>ROUND(I260*H260,2)</f>
        <v>0</v>
      </c>
      <c r="BL260" s="17" t="s">
        <v>133</v>
      </c>
      <c r="BM260" s="198" t="s">
        <v>337</v>
      </c>
    </row>
    <row r="261" spans="2:51" s="12" customFormat="1" ht="11.25">
      <c r="B261" s="200"/>
      <c r="C261" s="201"/>
      <c r="D261" s="202" t="s">
        <v>148</v>
      </c>
      <c r="E261" s="203" t="s">
        <v>1</v>
      </c>
      <c r="F261" s="204" t="s">
        <v>338</v>
      </c>
      <c r="G261" s="201"/>
      <c r="H261" s="205">
        <v>1.018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148</v>
      </c>
      <c r="AU261" s="211" t="s">
        <v>82</v>
      </c>
      <c r="AV261" s="12" t="s">
        <v>82</v>
      </c>
      <c r="AW261" s="12" t="s">
        <v>32</v>
      </c>
      <c r="AX261" s="12" t="s">
        <v>80</v>
      </c>
      <c r="AY261" s="211" t="s">
        <v>127</v>
      </c>
    </row>
    <row r="262" spans="2:65" s="1" customFormat="1" ht="24" customHeight="1">
      <c r="B262" s="34"/>
      <c r="C262" s="187" t="s">
        <v>339</v>
      </c>
      <c r="D262" s="187" t="s">
        <v>129</v>
      </c>
      <c r="E262" s="188" t="s">
        <v>340</v>
      </c>
      <c r="F262" s="189" t="s">
        <v>341</v>
      </c>
      <c r="G262" s="190" t="s">
        <v>132</v>
      </c>
      <c r="H262" s="191">
        <v>0.368</v>
      </c>
      <c r="I262" s="192"/>
      <c r="J262" s="193">
        <f>ROUND(I262*H262,2)</f>
        <v>0</v>
      </c>
      <c r="K262" s="189" t="s">
        <v>146</v>
      </c>
      <c r="L262" s="38"/>
      <c r="M262" s="194" t="s">
        <v>1</v>
      </c>
      <c r="N262" s="195" t="s">
        <v>40</v>
      </c>
      <c r="O262" s="66"/>
      <c r="P262" s="196">
        <f>O262*H262</f>
        <v>0</v>
      </c>
      <c r="Q262" s="196">
        <v>0</v>
      </c>
      <c r="R262" s="196">
        <f>Q262*H262</f>
        <v>0</v>
      </c>
      <c r="S262" s="196">
        <v>0.275</v>
      </c>
      <c r="T262" s="197">
        <f>S262*H262</f>
        <v>0.10120000000000001</v>
      </c>
      <c r="AR262" s="198" t="s">
        <v>133</v>
      </c>
      <c r="AT262" s="198" t="s">
        <v>129</v>
      </c>
      <c r="AU262" s="198" t="s">
        <v>82</v>
      </c>
      <c r="AY262" s="17" t="s">
        <v>127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80</v>
      </c>
      <c r="BK262" s="199">
        <f>ROUND(I262*H262,2)</f>
        <v>0</v>
      </c>
      <c r="BL262" s="17" t="s">
        <v>133</v>
      </c>
      <c r="BM262" s="198" t="s">
        <v>342</v>
      </c>
    </row>
    <row r="263" spans="2:51" s="12" customFormat="1" ht="11.25">
      <c r="B263" s="200"/>
      <c r="C263" s="201"/>
      <c r="D263" s="202" t="s">
        <v>148</v>
      </c>
      <c r="E263" s="203" t="s">
        <v>1</v>
      </c>
      <c r="F263" s="204" t="s">
        <v>343</v>
      </c>
      <c r="G263" s="201"/>
      <c r="H263" s="205">
        <v>0.368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148</v>
      </c>
      <c r="AU263" s="211" t="s">
        <v>82</v>
      </c>
      <c r="AV263" s="12" t="s">
        <v>82</v>
      </c>
      <c r="AW263" s="12" t="s">
        <v>32</v>
      </c>
      <c r="AX263" s="12" t="s">
        <v>80</v>
      </c>
      <c r="AY263" s="211" t="s">
        <v>127</v>
      </c>
    </row>
    <row r="264" spans="2:65" s="1" customFormat="1" ht="24" customHeight="1">
      <c r="B264" s="34"/>
      <c r="C264" s="187" t="s">
        <v>344</v>
      </c>
      <c r="D264" s="187" t="s">
        <v>129</v>
      </c>
      <c r="E264" s="188" t="s">
        <v>345</v>
      </c>
      <c r="F264" s="189" t="s">
        <v>346</v>
      </c>
      <c r="G264" s="190" t="s">
        <v>132</v>
      </c>
      <c r="H264" s="191">
        <v>0.12</v>
      </c>
      <c r="I264" s="192"/>
      <c r="J264" s="193">
        <f>ROUND(I264*H264,2)</f>
        <v>0</v>
      </c>
      <c r="K264" s="189" t="s">
        <v>146</v>
      </c>
      <c r="L264" s="38"/>
      <c r="M264" s="194" t="s">
        <v>1</v>
      </c>
      <c r="N264" s="195" t="s">
        <v>40</v>
      </c>
      <c r="O264" s="66"/>
      <c r="P264" s="196">
        <f>O264*H264</f>
        <v>0</v>
      </c>
      <c r="Q264" s="196">
        <v>0</v>
      </c>
      <c r="R264" s="196">
        <f>Q264*H264</f>
        <v>0</v>
      </c>
      <c r="S264" s="196">
        <v>0.375</v>
      </c>
      <c r="T264" s="197">
        <f>S264*H264</f>
        <v>0.045</v>
      </c>
      <c r="AR264" s="198" t="s">
        <v>133</v>
      </c>
      <c r="AT264" s="198" t="s">
        <v>129</v>
      </c>
      <c r="AU264" s="198" t="s">
        <v>82</v>
      </c>
      <c r="AY264" s="17" t="s">
        <v>127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7" t="s">
        <v>80</v>
      </c>
      <c r="BK264" s="199">
        <f>ROUND(I264*H264,2)</f>
        <v>0</v>
      </c>
      <c r="BL264" s="17" t="s">
        <v>133</v>
      </c>
      <c r="BM264" s="198" t="s">
        <v>347</v>
      </c>
    </row>
    <row r="265" spans="2:51" s="12" customFormat="1" ht="11.25">
      <c r="B265" s="200"/>
      <c r="C265" s="201"/>
      <c r="D265" s="202" t="s">
        <v>148</v>
      </c>
      <c r="E265" s="203" t="s">
        <v>1</v>
      </c>
      <c r="F265" s="204" t="s">
        <v>348</v>
      </c>
      <c r="G265" s="201"/>
      <c r="H265" s="205">
        <v>0.12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148</v>
      </c>
      <c r="AU265" s="211" t="s">
        <v>82</v>
      </c>
      <c r="AV265" s="12" t="s">
        <v>82</v>
      </c>
      <c r="AW265" s="12" t="s">
        <v>32</v>
      </c>
      <c r="AX265" s="12" t="s">
        <v>80</v>
      </c>
      <c r="AY265" s="211" t="s">
        <v>127</v>
      </c>
    </row>
    <row r="266" spans="2:65" s="1" customFormat="1" ht="24" customHeight="1">
      <c r="B266" s="34"/>
      <c r="C266" s="187" t="s">
        <v>349</v>
      </c>
      <c r="D266" s="187" t="s">
        <v>129</v>
      </c>
      <c r="E266" s="188" t="s">
        <v>350</v>
      </c>
      <c r="F266" s="189" t="s">
        <v>351</v>
      </c>
      <c r="G266" s="190" t="s">
        <v>137</v>
      </c>
      <c r="H266" s="191">
        <v>1</v>
      </c>
      <c r="I266" s="192"/>
      <c r="J266" s="193">
        <f>ROUND(I266*H266,2)</f>
        <v>0</v>
      </c>
      <c r="K266" s="189" t="s">
        <v>146</v>
      </c>
      <c r="L266" s="38"/>
      <c r="M266" s="194" t="s">
        <v>1</v>
      </c>
      <c r="N266" s="195" t="s">
        <v>40</v>
      </c>
      <c r="O266" s="66"/>
      <c r="P266" s="196">
        <f>O266*H266</f>
        <v>0</v>
      </c>
      <c r="Q266" s="196">
        <v>0</v>
      </c>
      <c r="R266" s="196">
        <f>Q266*H266</f>
        <v>0</v>
      </c>
      <c r="S266" s="196">
        <v>0.077</v>
      </c>
      <c r="T266" s="197">
        <f>S266*H266</f>
        <v>0.077</v>
      </c>
      <c r="AR266" s="198" t="s">
        <v>133</v>
      </c>
      <c r="AT266" s="198" t="s">
        <v>129</v>
      </c>
      <c r="AU266" s="198" t="s">
        <v>82</v>
      </c>
      <c r="AY266" s="17" t="s">
        <v>127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80</v>
      </c>
      <c r="BK266" s="199">
        <f>ROUND(I266*H266,2)</f>
        <v>0</v>
      </c>
      <c r="BL266" s="17" t="s">
        <v>133</v>
      </c>
      <c r="BM266" s="198" t="s">
        <v>352</v>
      </c>
    </row>
    <row r="267" spans="2:51" s="12" customFormat="1" ht="11.25">
      <c r="B267" s="200"/>
      <c r="C267" s="201"/>
      <c r="D267" s="202" t="s">
        <v>148</v>
      </c>
      <c r="E267" s="203" t="s">
        <v>1</v>
      </c>
      <c r="F267" s="204" t="s">
        <v>353</v>
      </c>
      <c r="G267" s="201"/>
      <c r="H267" s="205">
        <v>1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148</v>
      </c>
      <c r="AU267" s="211" t="s">
        <v>82</v>
      </c>
      <c r="AV267" s="12" t="s">
        <v>82</v>
      </c>
      <c r="AW267" s="12" t="s">
        <v>32</v>
      </c>
      <c r="AX267" s="12" t="s">
        <v>80</v>
      </c>
      <c r="AY267" s="211" t="s">
        <v>127</v>
      </c>
    </row>
    <row r="268" spans="2:65" s="1" customFormat="1" ht="24" customHeight="1">
      <c r="B268" s="34"/>
      <c r="C268" s="187" t="s">
        <v>354</v>
      </c>
      <c r="D268" s="187" t="s">
        <v>129</v>
      </c>
      <c r="E268" s="188" t="s">
        <v>355</v>
      </c>
      <c r="F268" s="189" t="s">
        <v>356</v>
      </c>
      <c r="G268" s="190" t="s">
        <v>137</v>
      </c>
      <c r="H268" s="191">
        <v>1</v>
      </c>
      <c r="I268" s="192"/>
      <c r="J268" s="193">
        <f>ROUND(I268*H268,2)</f>
        <v>0</v>
      </c>
      <c r="K268" s="189" t="s">
        <v>146</v>
      </c>
      <c r="L268" s="38"/>
      <c r="M268" s="194" t="s">
        <v>1</v>
      </c>
      <c r="N268" s="195" t="s">
        <v>40</v>
      </c>
      <c r="O268" s="66"/>
      <c r="P268" s="196">
        <f>O268*H268</f>
        <v>0</v>
      </c>
      <c r="Q268" s="196">
        <v>0</v>
      </c>
      <c r="R268" s="196">
        <f>Q268*H268</f>
        <v>0</v>
      </c>
      <c r="S268" s="196">
        <v>0.007</v>
      </c>
      <c r="T268" s="197">
        <f>S268*H268</f>
        <v>0.007</v>
      </c>
      <c r="AR268" s="198" t="s">
        <v>133</v>
      </c>
      <c r="AT268" s="198" t="s">
        <v>129</v>
      </c>
      <c r="AU268" s="198" t="s">
        <v>82</v>
      </c>
      <c r="AY268" s="17" t="s">
        <v>127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80</v>
      </c>
      <c r="BK268" s="199">
        <f>ROUND(I268*H268,2)</f>
        <v>0</v>
      </c>
      <c r="BL268" s="17" t="s">
        <v>133</v>
      </c>
      <c r="BM268" s="198" t="s">
        <v>357</v>
      </c>
    </row>
    <row r="269" spans="2:65" s="1" customFormat="1" ht="24" customHeight="1">
      <c r="B269" s="34"/>
      <c r="C269" s="187" t="s">
        <v>358</v>
      </c>
      <c r="D269" s="187" t="s">
        <v>129</v>
      </c>
      <c r="E269" s="188" t="s">
        <v>359</v>
      </c>
      <c r="F269" s="189" t="s">
        <v>360</v>
      </c>
      <c r="G269" s="190" t="s">
        <v>132</v>
      </c>
      <c r="H269" s="191">
        <v>8.881</v>
      </c>
      <c r="I269" s="192"/>
      <c r="J269" s="193">
        <f>ROUND(I269*H269,2)</f>
        <v>0</v>
      </c>
      <c r="K269" s="189" t="s">
        <v>146</v>
      </c>
      <c r="L269" s="38"/>
      <c r="M269" s="194" t="s">
        <v>1</v>
      </c>
      <c r="N269" s="195" t="s">
        <v>40</v>
      </c>
      <c r="O269" s="66"/>
      <c r="P269" s="196">
        <f>O269*H269</f>
        <v>0</v>
      </c>
      <c r="Q269" s="196">
        <v>0</v>
      </c>
      <c r="R269" s="196">
        <f>Q269*H269</f>
        <v>0</v>
      </c>
      <c r="S269" s="196">
        <v>0.046</v>
      </c>
      <c r="T269" s="197">
        <f>S269*H269</f>
        <v>0.408526</v>
      </c>
      <c r="AR269" s="198" t="s">
        <v>133</v>
      </c>
      <c r="AT269" s="198" t="s">
        <v>129</v>
      </c>
      <c r="AU269" s="198" t="s">
        <v>82</v>
      </c>
      <c r="AY269" s="17" t="s">
        <v>127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7" t="s">
        <v>80</v>
      </c>
      <c r="BK269" s="199">
        <f>ROUND(I269*H269,2)</f>
        <v>0</v>
      </c>
      <c r="BL269" s="17" t="s">
        <v>133</v>
      </c>
      <c r="BM269" s="198" t="s">
        <v>361</v>
      </c>
    </row>
    <row r="270" spans="2:51" s="14" customFormat="1" ht="11.25">
      <c r="B270" s="233"/>
      <c r="C270" s="234"/>
      <c r="D270" s="202" t="s">
        <v>148</v>
      </c>
      <c r="E270" s="235" t="s">
        <v>1</v>
      </c>
      <c r="F270" s="236" t="s">
        <v>362</v>
      </c>
      <c r="G270" s="234"/>
      <c r="H270" s="235" t="s">
        <v>1</v>
      </c>
      <c r="I270" s="237"/>
      <c r="J270" s="234"/>
      <c r="K270" s="234"/>
      <c r="L270" s="238"/>
      <c r="M270" s="239"/>
      <c r="N270" s="240"/>
      <c r="O270" s="240"/>
      <c r="P270" s="240"/>
      <c r="Q270" s="240"/>
      <c r="R270" s="240"/>
      <c r="S270" s="240"/>
      <c r="T270" s="241"/>
      <c r="AT270" s="242" t="s">
        <v>148</v>
      </c>
      <c r="AU270" s="242" t="s">
        <v>82</v>
      </c>
      <c r="AV270" s="14" t="s">
        <v>80</v>
      </c>
      <c r="AW270" s="14" t="s">
        <v>32</v>
      </c>
      <c r="AX270" s="14" t="s">
        <v>75</v>
      </c>
      <c r="AY270" s="242" t="s">
        <v>127</v>
      </c>
    </row>
    <row r="271" spans="2:51" s="12" customFormat="1" ht="11.25">
      <c r="B271" s="200"/>
      <c r="C271" s="201"/>
      <c r="D271" s="202" t="s">
        <v>148</v>
      </c>
      <c r="E271" s="203" t="s">
        <v>1</v>
      </c>
      <c r="F271" s="204" t="s">
        <v>363</v>
      </c>
      <c r="G271" s="201"/>
      <c r="H271" s="205">
        <v>22.203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148</v>
      </c>
      <c r="AU271" s="211" t="s">
        <v>82</v>
      </c>
      <c r="AV271" s="12" t="s">
        <v>82</v>
      </c>
      <c r="AW271" s="12" t="s">
        <v>32</v>
      </c>
      <c r="AX271" s="12" t="s">
        <v>75</v>
      </c>
      <c r="AY271" s="211" t="s">
        <v>127</v>
      </c>
    </row>
    <row r="272" spans="2:51" s="13" customFormat="1" ht="11.25">
      <c r="B272" s="212"/>
      <c r="C272" s="213"/>
      <c r="D272" s="202" t="s">
        <v>148</v>
      </c>
      <c r="E272" s="214" t="s">
        <v>1</v>
      </c>
      <c r="F272" s="215" t="s">
        <v>151</v>
      </c>
      <c r="G272" s="213"/>
      <c r="H272" s="216">
        <v>22.203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148</v>
      </c>
      <c r="AU272" s="222" t="s">
        <v>82</v>
      </c>
      <c r="AV272" s="13" t="s">
        <v>133</v>
      </c>
      <c r="AW272" s="13" t="s">
        <v>32</v>
      </c>
      <c r="AX272" s="13" t="s">
        <v>80</v>
      </c>
      <c r="AY272" s="222" t="s">
        <v>127</v>
      </c>
    </row>
    <row r="273" spans="2:51" s="12" customFormat="1" ht="11.25">
      <c r="B273" s="200"/>
      <c r="C273" s="201"/>
      <c r="D273" s="202" t="s">
        <v>148</v>
      </c>
      <c r="E273" s="201"/>
      <c r="F273" s="204" t="s">
        <v>364</v>
      </c>
      <c r="G273" s="201"/>
      <c r="H273" s="205">
        <v>8.881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148</v>
      </c>
      <c r="AU273" s="211" t="s">
        <v>82</v>
      </c>
      <c r="AV273" s="12" t="s">
        <v>82</v>
      </c>
      <c r="AW273" s="12" t="s">
        <v>4</v>
      </c>
      <c r="AX273" s="12" t="s">
        <v>80</v>
      </c>
      <c r="AY273" s="211" t="s">
        <v>127</v>
      </c>
    </row>
    <row r="274" spans="2:65" s="1" customFormat="1" ht="16.5" customHeight="1">
      <c r="B274" s="34"/>
      <c r="C274" s="187" t="s">
        <v>365</v>
      </c>
      <c r="D274" s="187" t="s">
        <v>129</v>
      </c>
      <c r="E274" s="188" t="s">
        <v>366</v>
      </c>
      <c r="F274" s="189" t="s">
        <v>367</v>
      </c>
      <c r="G274" s="190" t="s">
        <v>145</v>
      </c>
      <c r="H274" s="191">
        <v>0.225</v>
      </c>
      <c r="I274" s="192"/>
      <c r="J274" s="193">
        <f>ROUND(I274*H274,2)</f>
        <v>0</v>
      </c>
      <c r="K274" s="189" t="s">
        <v>146</v>
      </c>
      <c r="L274" s="38"/>
      <c r="M274" s="194" t="s">
        <v>1</v>
      </c>
      <c r="N274" s="195" t="s">
        <v>40</v>
      </c>
      <c r="O274" s="66"/>
      <c r="P274" s="196">
        <f>O274*H274</f>
        <v>0</v>
      </c>
      <c r="Q274" s="196">
        <v>0</v>
      </c>
      <c r="R274" s="196">
        <f>Q274*H274</f>
        <v>0</v>
      </c>
      <c r="S274" s="196">
        <v>0.494</v>
      </c>
      <c r="T274" s="197">
        <f>S274*H274</f>
        <v>0.11115</v>
      </c>
      <c r="AR274" s="198" t="s">
        <v>133</v>
      </c>
      <c r="AT274" s="198" t="s">
        <v>129</v>
      </c>
      <c r="AU274" s="198" t="s">
        <v>82</v>
      </c>
      <c r="AY274" s="17" t="s">
        <v>127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7" t="s">
        <v>80</v>
      </c>
      <c r="BK274" s="199">
        <f>ROUND(I274*H274,2)</f>
        <v>0</v>
      </c>
      <c r="BL274" s="17" t="s">
        <v>133</v>
      </c>
      <c r="BM274" s="198" t="s">
        <v>368</v>
      </c>
    </row>
    <row r="275" spans="2:51" s="14" customFormat="1" ht="11.25">
      <c r="B275" s="233"/>
      <c r="C275" s="234"/>
      <c r="D275" s="202" t="s">
        <v>148</v>
      </c>
      <c r="E275" s="235" t="s">
        <v>1</v>
      </c>
      <c r="F275" s="236" t="s">
        <v>369</v>
      </c>
      <c r="G275" s="234"/>
      <c r="H275" s="235" t="s">
        <v>1</v>
      </c>
      <c r="I275" s="237"/>
      <c r="J275" s="234"/>
      <c r="K275" s="234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148</v>
      </c>
      <c r="AU275" s="242" t="s">
        <v>82</v>
      </c>
      <c r="AV275" s="14" t="s">
        <v>80</v>
      </c>
      <c r="AW275" s="14" t="s">
        <v>32</v>
      </c>
      <c r="AX275" s="14" t="s">
        <v>75</v>
      </c>
      <c r="AY275" s="242" t="s">
        <v>127</v>
      </c>
    </row>
    <row r="276" spans="2:51" s="12" customFormat="1" ht="11.25">
      <c r="B276" s="200"/>
      <c r="C276" s="201"/>
      <c r="D276" s="202" t="s">
        <v>148</v>
      </c>
      <c r="E276" s="203" t="s">
        <v>1</v>
      </c>
      <c r="F276" s="204" t="s">
        <v>370</v>
      </c>
      <c r="G276" s="201"/>
      <c r="H276" s="205">
        <v>0.225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148</v>
      </c>
      <c r="AU276" s="211" t="s">
        <v>82</v>
      </c>
      <c r="AV276" s="12" t="s">
        <v>82</v>
      </c>
      <c r="AW276" s="12" t="s">
        <v>32</v>
      </c>
      <c r="AX276" s="12" t="s">
        <v>80</v>
      </c>
      <c r="AY276" s="211" t="s">
        <v>127</v>
      </c>
    </row>
    <row r="277" spans="2:65" s="1" customFormat="1" ht="48" customHeight="1">
      <c r="B277" s="34"/>
      <c r="C277" s="187" t="s">
        <v>371</v>
      </c>
      <c r="D277" s="187" t="s">
        <v>129</v>
      </c>
      <c r="E277" s="188" t="s">
        <v>372</v>
      </c>
      <c r="F277" s="189" t="s">
        <v>373</v>
      </c>
      <c r="G277" s="190" t="s">
        <v>132</v>
      </c>
      <c r="H277" s="191">
        <v>20</v>
      </c>
      <c r="I277" s="192"/>
      <c r="J277" s="193">
        <f>ROUND(I277*H277,2)</f>
        <v>0</v>
      </c>
      <c r="K277" s="189" t="s">
        <v>1</v>
      </c>
      <c r="L277" s="38"/>
      <c r="M277" s="194" t="s">
        <v>1</v>
      </c>
      <c r="N277" s="195" t="s">
        <v>40</v>
      </c>
      <c r="O277" s="66"/>
      <c r="P277" s="196">
        <f>O277*H277</f>
        <v>0</v>
      </c>
      <c r="Q277" s="196">
        <v>0</v>
      </c>
      <c r="R277" s="196">
        <f>Q277*H277</f>
        <v>0</v>
      </c>
      <c r="S277" s="196">
        <v>0.02</v>
      </c>
      <c r="T277" s="197">
        <f>S277*H277</f>
        <v>0.4</v>
      </c>
      <c r="AR277" s="198" t="s">
        <v>133</v>
      </c>
      <c r="AT277" s="198" t="s">
        <v>129</v>
      </c>
      <c r="AU277" s="198" t="s">
        <v>82</v>
      </c>
      <c r="AY277" s="17" t="s">
        <v>127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17" t="s">
        <v>80</v>
      </c>
      <c r="BK277" s="199">
        <f>ROUND(I277*H277,2)</f>
        <v>0</v>
      </c>
      <c r="BL277" s="17" t="s">
        <v>133</v>
      </c>
      <c r="BM277" s="198" t="s">
        <v>374</v>
      </c>
    </row>
    <row r="278" spans="2:51" s="12" customFormat="1" ht="11.25">
      <c r="B278" s="200"/>
      <c r="C278" s="201"/>
      <c r="D278" s="202" t="s">
        <v>148</v>
      </c>
      <c r="E278" s="203" t="s">
        <v>1</v>
      </c>
      <c r="F278" s="204" t="s">
        <v>375</v>
      </c>
      <c r="G278" s="201"/>
      <c r="H278" s="205">
        <v>20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148</v>
      </c>
      <c r="AU278" s="211" t="s">
        <v>82</v>
      </c>
      <c r="AV278" s="12" t="s">
        <v>82</v>
      </c>
      <c r="AW278" s="12" t="s">
        <v>32</v>
      </c>
      <c r="AX278" s="12" t="s">
        <v>80</v>
      </c>
      <c r="AY278" s="211" t="s">
        <v>127</v>
      </c>
    </row>
    <row r="279" spans="2:65" s="1" customFormat="1" ht="24" customHeight="1">
      <c r="B279" s="34"/>
      <c r="C279" s="187" t="s">
        <v>376</v>
      </c>
      <c r="D279" s="187" t="s">
        <v>129</v>
      </c>
      <c r="E279" s="188" t="s">
        <v>377</v>
      </c>
      <c r="F279" s="189" t="s">
        <v>378</v>
      </c>
      <c r="G279" s="190" t="s">
        <v>132</v>
      </c>
      <c r="H279" s="191">
        <v>17.627</v>
      </c>
      <c r="I279" s="192"/>
      <c r="J279" s="193">
        <f>ROUND(I279*H279,2)</f>
        <v>0</v>
      </c>
      <c r="K279" s="189" t="s">
        <v>146</v>
      </c>
      <c r="L279" s="38"/>
      <c r="M279" s="194" t="s">
        <v>1</v>
      </c>
      <c r="N279" s="195" t="s">
        <v>40</v>
      </c>
      <c r="O279" s="66"/>
      <c r="P279" s="196">
        <f>O279*H279</f>
        <v>0</v>
      </c>
      <c r="Q279" s="196">
        <v>0</v>
      </c>
      <c r="R279" s="196">
        <f>Q279*H279</f>
        <v>0</v>
      </c>
      <c r="S279" s="196">
        <v>0.0375</v>
      </c>
      <c r="T279" s="197">
        <f>S279*H279</f>
        <v>0.6610124999999999</v>
      </c>
      <c r="AR279" s="198" t="s">
        <v>133</v>
      </c>
      <c r="AT279" s="198" t="s">
        <v>129</v>
      </c>
      <c r="AU279" s="198" t="s">
        <v>82</v>
      </c>
      <c r="AY279" s="17" t="s">
        <v>127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7" t="s">
        <v>80</v>
      </c>
      <c r="BK279" s="199">
        <f>ROUND(I279*H279,2)</f>
        <v>0</v>
      </c>
      <c r="BL279" s="17" t="s">
        <v>133</v>
      </c>
      <c r="BM279" s="198" t="s">
        <v>379</v>
      </c>
    </row>
    <row r="280" spans="2:51" s="14" customFormat="1" ht="11.25">
      <c r="B280" s="233"/>
      <c r="C280" s="234"/>
      <c r="D280" s="202" t="s">
        <v>148</v>
      </c>
      <c r="E280" s="235" t="s">
        <v>1</v>
      </c>
      <c r="F280" s="236" t="s">
        <v>380</v>
      </c>
      <c r="G280" s="234"/>
      <c r="H280" s="235" t="s">
        <v>1</v>
      </c>
      <c r="I280" s="237"/>
      <c r="J280" s="234"/>
      <c r="K280" s="234"/>
      <c r="L280" s="238"/>
      <c r="M280" s="239"/>
      <c r="N280" s="240"/>
      <c r="O280" s="240"/>
      <c r="P280" s="240"/>
      <c r="Q280" s="240"/>
      <c r="R280" s="240"/>
      <c r="S280" s="240"/>
      <c r="T280" s="241"/>
      <c r="AT280" s="242" t="s">
        <v>148</v>
      </c>
      <c r="AU280" s="242" t="s">
        <v>82</v>
      </c>
      <c r="AV280" s="14" t="s">
        <v>80</v>
      </c>
      <c r="AW280" s="14" t="s">
        <v>32</v>
      </c>
      <c r="AX280" s="14" t="s">
        <v>75</v>
      </c>
      <c r="AY280" s="242" t="s">
        <v>127</v>
      </c>
    </row>
    <row r="281" spans="2:51" s="14" customFormat="1" ht="11.25">
      <c r="B281" s="233"/>
      <c r="C281" s="234"/>
      <c r="D281" s="202" t="s">
        <v>148</v>
      </c>
      <c r="E281" s="235" t="s">
        <v>1</v>
      </c>
      <c r="F281" s="236" t="s">
        <v>381</v>
      </c>
      <c r="G281" s="234"/>
      <c r="H281" s="235" t="s">
        <v>1</v>
      </c>
      <c r="I281" s="237"/>
      <c r="J281" s="234"/>
      <c r="K281" s="234"/>
      <c r="L281" s="238"/>
      <c r="M281" s="239"/>
      <c r="N281" s="240"/>
      <c r="O281" s="240"/>
      <c r="P281" s="240"/>
      <c r="Q281" s="240"/>
      <c r="R281" s="240"/>
      <c r="S281" s="240"/>
      <c r="T281" s="241"/>
      <c r="AT281" s="242" t="s">
        <v>148</v>
      </c>
      <c r="AU281" s="242" t="s">
        <v>82</v>
      </c>
      <c r="AV281" s="14" t="s">
        <v>80</v>
      </c>
      <c r="AW281" s="14" t="s">
        <v>32</v>
      </c>
      <c r="AX281" s="14" t="s">
        <v>75</v>
      </c>
      <c r="AY281" s="242" t="s">
        <v>127</v>
      </c>
    </row>
    <row r="282" spans="2:51" s="14" customFormat="1" ht="11.25">
      <c r="B282" s="233"/>
      <c r="C282" s="234"/>
      <c r="D282" s="202" t="s">
        <v>148</v>
      </c>
      <c r="E282" s="235" t="s">
        <v>1</v>
      </c>
      <c r="F282" s="236" t="s">
        <v>382</v>
      </c>
      <c r="G282" s="234"/>
      <c r="H282" s="235" t="s">
        <v>1</v>
      </c>
      <c r="I282" s="237"/>
      <c r="J282" s="234"/>
      <c r="K282" s="234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148</v>
      </c>
      <c r="AU282" s="242" t="s">
        <v>82</v>
      </c>
      <c r="AV282" s="14" t="s">
        <v>80</v>
      </c>
      <c r="AW282" s="14" t="s">
        <v>32</v>
      </c>
      <c r="AX282" s="14" t="s">
        <v>75</v>
      </c>
      <c r="AY282" s="242" t="s">
        <v>127</v>
      </c>
    </row>
    <row r="283" spans="2:51" s="12" customFormat="1" ht="11.25">
      <c r="B283" s="200"/>
      <c r="C283" s="201"/>
      <c r="D283" s="202" t="s">
        <v>148</v>
      </c>
      <c r="E283" s="203" t="s">
        <v>1</v>
      </c>
      <c r="F283" s="204" t="s">
        <v>283</v>
      </c>
      <c r="G283" s="201"/>
      <c r="H283" s="205">
        <v>21.965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148</v>
      </c>
      <c r="AU283" s="211" t="s">
        <v>82</v>
      </c>
      <c r="AV283" s="12" t="s">
        <v>82</v>
      </c>
      <c r="AW283" s="12" t="s">
        <v>32</v>
      </c>
      <c r="AX283" s="12" t="s">
        <v>75</v>
      </c>
      <c r="AY283" s="211" t="s">
        <v>127</v>
      </c>
    </row>
    <row r="284" spans="2:51" s="15" customFormat="1" ht="11.25">
      <c r="B284" s="243"/>
      <c r="C284" s="244"/>
      <c r="D284" s="202" t="s">
        <v>148</v>
      </c>
      <c r="E284" s="245" t="s">
        <v>1</v>
      </c>
      <c r="F284" s="246" t="s">
        <v>205</v>
      </c>
      <c r="G284" s="244"/>
      <c r="H284" s="247">
        <v>21.965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148</v>
      </c>
      <c r="AU284" s="253" t="s">
        <v>82</v>
      </c>
      <c r="AV284" s="15" t="s">
        <v>139</v>
      </c>
      <c r="AW284" s="15" t="s">
        <v>32</v>
      </c>
      <c r="AX284" s="15" t="s">
        <v>75</v>
      </c>
      <c r="AY284" s="253" t="s">
        <v>127</v>
      </c>
    </row>
    <row r="285" spans="2:51" s="12" customFormat="1" ht="11.25">
      <c r="B285" s="200"/>
      <c r="C285" s="201"/>
      <c r="D285" s="202" t="s">
        <v>148</v>
      </c>
      <c r="E285" s="203" t="s">
        <v>1</v>
      </c>
      <c r="F285" s="204" t="s">
        <v>285</v>
      </c>
      <c r="G285" s="201"/>
      <c r="H285" s="205">
        <v>19.856</v>
      </c>
      <c r="I285" s="206"/>
      <c r="J285" s="201"/>
      <c r="K285" s="201"/>
      <c r="L285" s="207"/>
      <c r="M285" s="208"/>
      <c r="N285" s="209"/>
      <c r="O285" s="209"/>
      <c r="P285" s="209"/>
      <c r="Q285" s="209"/>
      <c r="R285" s="209"/>
      <c r="S285" s="209"/>
      <c r="T285" s="210"/>
      <c r="AT285" s="211" t="s">
        <v>148</v>
      </c>
      <c r="AU285" s="211" t="s">
        <v>82</v>
      </c>
      <c r="AV285" s="12" t="s">
        <v>82</v>
      </c>
      <c r="AW285" s="12" t="s">
        <v>32</v>
      </c>
      <c r="AX285" s="12" t="s">
        <v>75</v>
      </c>
      <c r="AY285" s="211" t="s">
        <v>127</v>
      </c>
    </row>
    <row r="286" spans="2:51" s="12" customFormat="1" ht="11.25">
      <c r="B286" s="200"/>
      <c r="C286" s="201"/>
      <c r="D286" s="202" t="s">
        <v>148</v>
      </c>
      <c r="E286" s="203" t="s">
        <v>1</v>
      </c>
      <c r="F286" s="204" t="s">
        <v>219</v>
      </c>
      <c r="G286" s="201"/>
      <c r="H286" s="205">
        <v>2.247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148</v>
      </c>
      <c r="AU286" s="211" t="s">
        <v>82</v>
      </c>
      <c r="AV286" s="12" t="s">
        <v>82</v>
      </c>
      <c r="AW286" s="12" t="s">
        <v>32</v>
      </c>
      <c r="AX286" s="12" t="s">
        <v>75</v>
      </c>
      <c r="AY286" s="211" t="s">
        <v>127</v>
      </c>
    </row>
    <row r="287" spans="2:51" s="15" customFormat="1" ht="11.25">
      <c r="B287" s="243"/>
      <c r="C287" s="244"/>
      <c r="D287" s="202" t="s">
        <v>148</v>
      </c>
      <c r="E287" s="245" t="s">
        <v>1</v>
      </c>
      <c r="F287" s="246" t="s">
        <v>205</v>
      </c>
      <c r="G287" s="244"/>
      <c r="H287" s="247">
        <v>22.103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AT287" s="253" t="s">
        <v>148</v>
      </c>
      <c r="AU287" s="253" t="s">
        <v>82</v>
      </c>
      <c r="AV287" s="15" t="s">
        <v>139</v>
      </c>
      <c r="AW287" s="15" t="s">
        <v>32</v>
      </c>
      <c r="AX287" s="15" t="s">
        <v>75</v>
      </c>
      <c r="AY287" s="253" t="s">
        <v>127</v>
      </c>
    </row>
    <row r="288" spans="2:51" s="13" customFormat="1" ht="11.25">
      <c r="B288" s="212"/>
      <c r="C288" s="213"/>
      <c r="D288" s="202" t="s">
        <v>148</v>
      </c>
      <c r="E288" s="214" t="s">
        <v>1</v>
      </c>
      <c r="F288" s="215" t="s">
        <v>151</v>
      </c>
      <c r="G288" s="213"/>
      <c r="H288" s="216">
        <v>44.068</v>
      </c>
      <c r="I288" s="217"/>
      <c r="J288" s="213"/>
      <c r="K288" s="213"/>
      <c r="L288" s="218"/>
      <c r="M288" s="219"/>
      <c r="N288" s="220"/>
      <c r="O288" s="220"/>
      <c r="P288" s="220"/>
      <c r="Q288" s="220"/>
      <c r="R288" s="220"/>
      <c r="S288" s="220"/>
      <c r="T288" s="221"/>
      <c r="AT288" s="222" t="s">
        <v>148</v>
      </c>
      <c r="AU288" s="222" t="s">
        <v>82</v>
      </c>
      <c r="AV288" s="13" t="s">
        <v>133</v>
      </c>
      <c r="AW288" s="13" t="s">
        <v>32</v>
      </c>
      <c r="AX288" s="13" t="s">
        <v>80</v>
      </c>
      <c r="AY288" s="222" t="s">
        <v>127</v>
      </c>
    </row>
    <row r="289" spans="2:51" s="12" customFormat="1" ht="11.25">
      <c r="B289" s="200"/>
      <c r="C289" s="201"/>
      <c r="D289" s="202" t="s">
        <v>148</v>
      </c>
      <c r="E289" s="201"/>
      <c r="F289" s="204" t="s">
        <v>383</v>
      </c>
      <c r="G289" s="201"/>
      <c r="H289" s="205">
        <v>17.627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148</v>
      </c>
      <c r="AU289" s="211" t="s">
        <v>82</v>
      </c>
      <c r="AV289" s="12" t="s">
        <v>82</v>
      </c>
      <c r="AW289" s="12" t="s">
        <v>4</v>
      </c>
      <c r="AX289" s="12" t="s">
        <v>80</v>
      </c>
      <c r="AY289" s="211" t="s">
        <v>127</v>
      </c>
    </row>
    <row r="290" spans="2:65" s="1" customFormat="1" ht="24" customHeight="1">
      <c r="B290" s="34"/>
      <c r="C290" s="187" t="s">
        <v>384</v>
      </c>
      <c r="D290" s="187" t="s">
        <v>129</v>
      </c>
      <c r="E290" s="188" t="s">
        <v>385</v>
      </c>
      <c r="F290" s="189" t="s">
        <v>386</v>
      </c>
      <c r="G290" s="190" t="s">
        <v>145</v>
      </c>
      <c r="H290" s="191">
        <v>0.225</v>
      </c>
      <c r="I290" s="192"/>
      <c r="J290" s="193">
        <f>ROUND(I290*H290,2)</f>
        <v>0</v>
      </c>
      <c r="K290" s="189" t="s">
        <v>146</v>
      </c>
      <c r="L290" s="38"/>
      <c r="M290" s="194" t="s">
        <v>1</v>
      </c>
      <c r="N290" s="195" t="s">
        <v>40</v>
      </c>
      <c r="O290" s="66"/>
      <c r="P290" s="196">
        <f>O290*H290</f>
        <v>0</v>
      </c>
      <c r="Q290" s="196">
        <v>0</v>
      </c>
      <c r="R290" s="196">
        <f>Q290*H290</f>
        <v>0</v>
      </c>
      <c r="S290" s="196">
        <v>1.95</v>
      </c>
      <c r="T290" s="197">
        <f>S290*H290</f>
        <v>0.43875</v>
      </c>
      <c r="AR290" s="198" t="s">
        <v>133</v>
      </c>
      <c r="AT290" s="198" t="s">
        <v>129</v>
      </c>
      <c r="AU290" s="198" t="s">
        <v>82</v>
      </c>
      <c r="AY290" s="17" t="s">
        <v>127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7" t="s">
        <v>80</v>
      </c>
      <c r="BK290" s="199">
        <f>ROUND(I290*H290,2)</f>
        <v>0</v>
      </c>
      <c r="BL290" s="17" t="s">
        <v>133</v>
      </c>
      <c r="BM290" s="198" t="s">
        <v>387</v>
      </c>
    </row>
    <row r="291" spans="2:51" s="14" customFormat="1" ht="11.25">
      <c r="B291" s="233"/>
      <c r="C291" s="234"/>
      <c r="D291" s="202" t="s">
        <v>148</v>
      </c>
      <c r="E291" s="235" t="s">
        <v>1</v>
      </c>
      <c r="F291" s="236" t="s">
        <v>369</v>
      </c>
      <c r="G291" s="234"/>
      <c r="H291" s="235" t="s">
        <v>1</v>
      </c>
      <c r="I291" s="237"/>
      <c r="J291" s="234"/>
      <c r="K291" s="234"/>
      <c r="L291" s="238"/>
      <c r="M291" s="239"/>
      <c r="N291" s="240"/>
      <c r="O291" s="240"/>
      <c r="P291" s="240"/>
      <c r="Q291" s="240"/>
      <c r="R291" s="240"/>
      <c r="S291" s="240"/>
      <c r="T291" s="241"/>
      <c r="AT291" s="242" t="s">
        <v>148</v>
      </c>
      <c r="AU291" s="242" t="s">
        <v>82</v>
      </c>
      <c r="AV291" s="14" t="s">
        <v>80</v>
      </c>
      <c r="AW291" s="14" t="s">
        <v>32</v>
      </c>
      <c r="AX291" s="14" t="s">
        <v>75</v>
      </c>
      <c r="AY291" s="242" t="s">
        <v>127</v>
      </c>
    </row>
    <row r="292" spans="2:51" s="12" customFormat="1" ht="11.25">
      <c r="B292" s="200"/>
      <c r="C292" s="201"/>
      <c r="D292" s="202" t="s">
        <v>148</v>
      </c>
      <c r="E292" s="203" t="s">
        <v>1</v>
      </c>
      <c r="F292" s="204" t="s">
        <v>370</v>
      </c>
      <c r="G292" s="201"/>
      <c r="H292" s="205">
        <v>0.225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148</v>
      </c>
      <c r="AU292" s="211" t="s">
        <v>82</v>
      </c>
      <c r="AV292" s="12" t="s">
        <v>82</v>
      </c>
      <c r="AW292" s="12" t="s">
        <v>32</v>
      </c>
      <c r="AX292" s="12" t="s">
        <v>80</v>
      </c>
      <c r="AY292" s="211" t="s">
        <v>127</v>
      </c>
    </row>
    <row r="293" spans="2:65" s="1" customFormat="1" ht="16.5" customHeight="1">
      <c r="B293" s="34"/>
      <c r="C293" s="187" t="s">
        <v>388</v>
      </c>
      <c r="D293" s="187" t="s">
        <v>129</v>
      </c>
      <c r="E293" s="188" t="s">
        <v>389</v>
      </c>
      <c r="F293" s="189" t="s">
        <v>390</v>
      </c>
      <c r="G293" s="190" t="s">
        <v>145</v>
      </c>
      <c r="H293" s="191">
        <v>0.5</v>
      </c>
      <c r="I293" s="192"/>
      <c r="J293" s="193">
        <f>ROUND(I293*H293,2)</f>
        <v>0</v>
      </c>
      <c r="K293" s="189" t="s">
        <v>1</v>
      </c>
      <c r="L293" s="38"/>
      <c r="M293" s="194" t="s">
        <v>1</v>
      </c>
      <c r="N293" s="195" t="s">
        <v>40</v>
      </c>
      <c r="O293" s="66"/>
      <c r="P293" s="196">
        <f>O293*H293</f>
        <v>0</v>
      </c>
      <c r="Q293" s="196">
        <v>1.69</v>
      </c>
      <c r="R293" s="196">
        <f>Q293*H293</f>
        <v>0.845</v>
      </c>
      <c r="S293" s="196">
        <v>0</v>
      </c>
      <c r="T293" s="197">
        <f>S293*H293</f>
        <v>0</v>
      </c>
      <c r="AR293" s="198" t="s">
        <v>133</v>
      </c>
      <c r="AT293" s="198" t="s">
        <v>129</v>
      </c>
      <c r="AU293" s="198" t="s">
        <v>82</v>
      </c>
      <c r="AY293" s="17" t="s">
        <v>127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7" t="s">
        <v>80</v>
      </c>
      <c r="BK293" s="199">
        <f>ROUND(I293*H293,2)</f>
        <v>0</v>
      </c>
      <c r="BL293" s="17" t="s">
        <v>133</v>
      </c>
      <c r="BM293" s="198" t="s">
        <v>391</v>
      </c>
    </row>
    <row r="294" spans="2:51" s="12" customFormat="1" ht="11.25">
      <c r="B294" s="200"/>
      <c r="C294" s="201"/>
      <c r="D294" s="202" t="s">
        <v>148</v>
      </c>
      <c r="E294" s="203" t="s">
        <v>1</v>
      </c>
      <c r="F294" s="204" t="s">
        <v>392</v>
      </c>
      <c r="G294" s="201"/>
      <c r="H294" s="205">
        <v>0.5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148</v>
      </c>
      <c r="AU294" s="211" t="s">
        <v>82</v>
      </c>
      <c r="AV294" s="12" t="s">
        <v>82</v>
      </c>
      <c r="AW294" s="12" t="s">
        <v>32</v>
      </c>
      <c r="AX294" s="12" t="s">
        <v>80</v>
      </c>
      <c r="AY294" s="211" t="s">
        <v>127</v>
      </c>
    </row>
    <row r="295" spans="2:65" s="1" customFormat="1" ht="24" customHeight="1">
      <c r="B295" s="34"/>
      <c r="C295" s="187" t="s">
        <v>393</v>
      </c>
      <c r="D295" s="187" t="s">
        <v>129</v>
      </c>
      <c r="E295" s="188" t="s">
        <v>394</v>
      </c>
      <c r="F295" s="189" t="s">
        <v>395</v>
      </c>
      <c r="G295" s="190" t="s">
        <v>132</v>
      </c>
      <c r="H295" s="191">
        <v>17.627</v>
      </c>
      <c r="I295" s="192"/>
      <c r="J295" s="193">
        <f>ROUND(I295*H295,2)</f>
        <v>0</v>
      </c>
      <c r="K295" s="189" t="s">
        <v>1</v>
      </c>
      <c r="L295" s="38"/>
      <c r="M295" s="194" t="s">
        <v>1</v>
      </c>
      <c r="N295" s="195" t="s">
        <v>40</v>
      </c>
      <c r="O295" s="66"/>
      <c r="P295" s="196">
        <f>O295*H295</f>
        <v>0</v>
      </c>
      <c r="Q295" s="196">
        <v>0.0372</v>
      </c>
      <c r="R295" s="196">
        <f>Q295*H295</f>
        <v>0.6557243999999999</v>
      </c>
      <c r="S295" s="196">
        <v>0</v>
      </c>
      <c r="T295" s="197">
        <f>S295*H295</f>
        <v>0</v>
      </c>
      <c r="AR295" s="198" t="s">
        <v>133</v>
      </c>
      <c r="AT295" s="198" t="s">
        <v>129</v>
      </c>
      <c r="AU295" s="198" t="s">
        <v>82</v>
      </c>
      <c r="AY295" s="17" t="s">
        <v>127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7" t="s">
        <v>80</v>
      </c>
      <c r="BK295" s="199">
        <f>ROUND(I295*H295,2)</f>
        <v>0</v>
      </c>
      <c r="BL295" s="17" t="s">
        <v>133</v>
      </c>
      <c r="BM295" s="198" t="s">
        <v>396</v>
      </c>
    </row>
    <row r="296" spans="2:51" s="14" customFormat="1" ht="11.25">
      <c r="B296" s="233"/>
      <c r="C296" s="234"/>
      <c r="D296" s="202" t="s">
        <v>148</v>
      </c>
      <c r="E296" s="235" t="s">
        <v>1</v>
      </c>
      <c r="F296" s="236" t="s">
        <v>380</v>
      </c>
      <c r="G296" s="234"/>
      <c r="H296" s="235" t="s">
        <v>1</v>
      </c>
      <c r="I296" s="237"/>
      <c r="J296" s="234"/>
      <c r="K296" s="234"/>
      <c r="L296" s="238"/>
      <c r="M296" s="239"/>
      <c r="N296" s="240"/>
      <c r="O296" s="240"/>
      <c r="P296" s="240"/>
      <c r="Q296" s="240"/>
      <c r="R296" s="240"/>
      <c r="S296" s="240"/>
      <c r="T296" s="241"/>
      <c r="AT296" s="242" t="s">
        <v>148</v>
      </c>
      <c r="AU296" s="242" t="s">
        <v>82</v>
      </c>
      <c r="AV296" s="14" t="s">
        <v>80</v>
      </c>
      <c r="AW296" s="14" t="s">
        <v>32</v>
      </c>
      <c r="AX296" s="14" t="s">
        <v>75</v>
      </c>
      <c r="AY296" s="242" t="s">
        <v>127</v>
      </c>
    </row>
    <row r="297" spans="2:51" s="14" customFormat="1" ht="11.25">
      <c r="B297" s="233"/>
      <c r="C297" s="234"/>
      <c r="D297" s="202" t="s">
        <v>148</v>
      </c>
      <c r="E297" s="235" t="s">
        <v>1</v>
      </c>
      <c r="F297" s="236" t="s">
        <v>381</v>
      </c>
      <c r="G297" s="234"/>
      <c r="H297" s="235" t="s">
        <v>1</v>
      </c>
      <c r="I297" s="237"/>
      <c r="J297" s="234"/>
      <c r="K297" s="234"/>
      <c r="L297" s="238"/>
      <c r="M297" s="239"/>
      <c r="N297" s="240"/>
      <c r="O297" s="240"/>
      <c r="P297" s="240"/>
      <c r="Q297" s="240"/>
      <c r="R297" s="240"/>
      <c r="S297" s="240"/>
      <c r="T297" s="241"/>
      <c r="AT297" s="242" t="s">
        <v>148</v>
      </c>
      <c r="AU297" s="242" t="s">
        <v>82</v>
      </c>
      <c r="AV297" s="14" t="s">
        <v>80</v>
      </c>
      <c r="AW297" s="14" t="s">
        <v>32</v>
      </c>
      <c r="AX297" s="14" t="s">
        <v>75</v>
      </c>
      <c r="AY297" s="242" t="s">
        <v>127</v>
      </c>
    </row>
    <row r="298" spans="2:51" s="14" customFormat="1" ht="11.25">
      <c r="B298" s="233"/>
      <c r="C298" s="234"/>
      <c r="D298" s="202" t="s">
        <v>148</v>
      </c>
      <c r="E298" s="235" t="s">
        <v>1</v>
      </c>
      <c r="F298" s="236" t="s">
        <v>382</v>
      </c>
      <c r="G298" s="234"/>
      <c r="H298" s="235" t="s">
        <v>1</v>
      </c>
      <c r="I298" s="237"/>
      <c r="J298" s="234"/>
      <c r="K298" s="234"/>
      <c r="L298" s="238"/>
      <c r="M298" s="239"/>
      <c r="N298" s="240"/>
      <c r="O298" s="240"/>
      <c r="P298" s="240"/>
      <c r="Q298" s="240"/>
      <c r="R298" s="240"/>
      <c r="S298" s="240"/>
      <c r="T298" s="241"/>
      <c r="AT298" s="242" t="s">
        <v>148</v>
      </c>
      <c r="AU298" s="242" t="s">
        <v>82</v>
      </c>
      <c r="AV298" s="14" t="s">
        <v>80</v>
      </c>
      <c r="AW298" s="14" t="s">
        <v>32</v>
      </c>
      <c r="AX298" s="14" t="s">
        <v>75</v>
      </c>
      <c r="AY298" s="242" t="s">
        <v>127</v>
      </c>
    </row>
    <row r="299" spans="2:51" s="12" customFormat="1" ht="11.25">
      <c r="B299" s="200"/>
      <c r="C299" s="201"/>
      <c r="D299" s="202" t="s">
        <v>148</v>
      </c>
      <c r="E299" s="203" t="s">
        <v>1</v>
      </c>
      <c r="F299" s="204" t="s">
        <v>283</v>
      </c>
      <c r="G299" s="201"/>
      <c r="H299" s="205">
        <v>21.965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148</v>
      </c>
      <c r="AU299" s="211" t="s">
        <v>82</v>
      </c>
      <c r="AV299" s="12" t="s">
        <v>82</v>
      </c>
      <c r="AW299" s="12" t="s">
        <v>32</v>
      </c>
      <c r="AX299" s="12" t="s">
        <v>75</v>
      </c>
      <c r="AY299" s="211" t="s">
        <v>127</v>
      </c>
    </row>
    <row r="300" spans="2:51" s="15" customFormat="1" ht="11.25">
      <c r="B300" s="243"/>
      <c r="C300" s="244"/>
      <c r="D300" s="202" t="s">
        <v>148</v>
      </c>
      <c r="E300" s="245" t="s">
        <v>1</v>
      </c>
      <c r="F300" s="246" t="s">
        <v>205</v>
      </c>
      <c r="G300" s="244"/>
      <c r="H300" s="247">
        <v>21.965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148</v>
      </c>
      <c r="AU300" s="253" t="s">
        <v>82</v>
      </c>
      <c r="AV300" s="15" t="s">
        <v>139</v>
      </c>
      <c r="AW300" s="15" t="s">
        <v>32</v>
      </c>
      <c r="AX300" s="15" t="s">
        <v>75</v>
      </c>
      <c r="AY300" s="253" t="s">
        <v>127</v>
      </c>
    </row>
    <row r="301" spans="2:51" s="12" customFormat="1" ht="11.25">
      <c r="B301" s="200"/>
      <c r="C301" s="201"/>
      <c r="D301" s="202" t="s">
        <v>148</v>
      </c>
      <c r="E301" s="203" t="s">
        <v>1</v>
      </c>
      <c r="F301" s="204" t="s">
        <v>285</v>
      </c>
      <c r="G301" s="201"/>
      <c r="H301" s="205">
        <v>19.856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148</v>
      </c>
      <c r="AU301" s="211" t="s">
        <v>82</v>
      </c>
      <c r="AV301" s="12" t="s">
        <v>82</v>
      </c>
      <c r="AW301" s="12" t="s">
        <v>32</v>
      </c>
      <c r="AX301" s="12" t="s">
        <v>75</v>
      </c>
      <c r="AY301" s="211" t="s">
        <v>127</v>
      </c>
    </row>
    <row r="302" spans="2:51" s="12" customFormat="1" ht="11.25">
      <c r="B302" s="200"/>
      <c r="C302" s="201"/>
      <c r="D302" s="202" t="s">
        <v>148</v>
      </c>
      <c r="E302" s="203" t="s">
        <v>1</v>
      </c>
      <c r="F302" s="204" t="s">
        <v>219</v>
      </c>
      <c r="G302" s="201"/>
      <c r="H302" s="205">
        <v>2.247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148</v>
      </c>
      <c r="AU302" s="211" t="s">
        <v>82</v>
      </c>
      <c r="AV302" s="12" t="s">
        <v>82</v>
      </c>
      <c r="AW302" s="12" t="s">
        <v>32</v>
      </c>
      <c r="AX302" s="12" t="s">
        <v>75</v>
      </c>
      <c r="AY302" s="211" t="s">
        <v>127</v>
      </c>
    </row>
    <row r="303" spans="2:51" s="15" customFormat="1" ht="11.25">
      <c r="B303" s="243"/>
      <c r="C303" s="244"/>
      <c r="D303" s="202" t="s">
        <v>148</v>
      </c>
      <c r="E303" s="245" t="s">
        <v>1</v>
      </c>
      <c r="F303" s="246" t="s">
        <v>205</v>
      </c>
      <c r="G303" s="244"/>
      <c r="H303" s="247">
        <v>22.103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148</v>
      </c>
      <c r="AU303" s="253" t="s">
        <v>82</v>
      </c>
      <c r="AV303" s="15" t="s">
        <v>139</v>
      </c>
      <c r="AW303" s="15" t="s">
        <v>32</v>
      </c>
      <c r="AX303" s="15" t="s">
        <v>75</v>
      </c>
      <c r="AY303" s="253" t="s">
        <v>127</v>
      </c>
    </row>
    <row r="304" spans="2:51" s="13" customFormat="1" ht="11.25">
      <c r="B304" s="212"/>
      <c r="C304" s="213"/>
      <c r="D304" s="202" t="s">
        <v>148</v>
      </c>
      <c r="E304" s="214" t="s">
        <v>1</v>
      </c>
      <c r="F304" s="215" t="s">
        <v>151</v>
      </c>
      <c r="G304" s="213"/>
      <c r="H304" s="216">
        <v>44.068</v>
      </c>
      <c r="I304" s="217"/>
      <c r="J304" s="213"/>
      <c r="K304" s="213"/>
      <c r="L304" s="218"/>
      <c r="M304" s="219"/>
      <c r="N304" s="220"/>
      <c r="O304" s="220"/>
      <c r="P304" s="220"/>
      <c r="Q304" s="220"/>
      <c r="R304" s="220"/>
      <c r="S304" s="220"/>
      <c r="T304" s="221"/>
      <c r="AT304" s="222" t="s">
        <v>148</v>
      </c>
      <c r="AU304" s="222" t="s">
        <v>82</v>
      </c>
      <c r="AV304" s="13" t="s">
        <v>133</v>
      </c>
      <c r="AW304" s="13" t="s">
        <v>32</v>
      </c>
      <c r="AX304" s="13" t="s">
        <v>80</v>
      </c>
      <c r="AY304" s="222" t="s">
        <v>127</v>
      </c>
    </row>
    <row r="305" spans="2:51" s="12" customFormat="1" ht="11.25">
      <c r="B305" s="200"/>
      <c r="C305" s="201"/>
      <c r="D305" s="202" t="s">
        <v>148</v>
      </c>
      <c r="E305" s="201"/>
      <c r="F305" s="204" t="s">
        <v>383</v>
      </c>
      <c r="G305" s="201"/>
      <c r="H305" s="205">
        <v>17.627</v>
      </c>
      <c r="I305" s="206"/>
      <c r="J305" s="201"/>
      <c r="K305" s="201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148</v>
      </c>
      <c r="AU305" s="211" t="s">
        <v>82</v>
      </c>
      <c r="AV305" s="12" t="s">
        <v>82</v>
      </c>
      <c r="AW305" s="12" t="s">
        <v>4</v>
      </c>
      <c r="AX305" s="12" t="s">
        <v>80</v>
      </c>
      <c r="AY305" s="211" t="s">
        <v>127</v>
      </c>
    </row>
    <row r="306" spans="2:65" s="1" customFormat="1" ht="24" customHeight="1">
      <c r="B306" s="34"/>
      <c r="C306" s="187" t="s">
        <v>397</v>
      </c>
      <c r="D306" s="187" t="s">
        <v>129</v>
      </c>
      <c r="E306" s="188" t="s">
        <v>398</v>
      </c>
      <c r="F306" s="189" t="s">
        <v>399</v>
      </c>
      <c r="G306" s="190" t="s">
        <v>145</v>
      </c>
      <c r="H306" s="191">
        <v>0.2</v>
      </c>
      <c r="I306" s="192"/>
      <c r="J306" s="193">
        <f>ROUND(I306*H306,2)</f>
        <v>0</v>
      </c>
      <c r="K306" s="189" t="s">
        <v>1</v>
      </c>
      <c r="L306" s="38"/>
      <c r="M306" s="194" t="s">
        <v>1</v>
      </c>
      <c r="N306" s="195" t="s">
        <v>40</v>
      </c>
      <c r="O306" s="66"/>
      <c r="P306" s="196">
        <f>O306*H306</f>
        <v>0</v>
      </c>
      <c r="Q306" s="196">
        <v>2.3</v>
      </c>
      <c r="R306" s="196">
        <f>Q306*H306</f>
        <v>0.45999999999999996</v>
      </c>
      <c r="S306" s="196">
        <v>1.95</v>
      </c>
      <c r="T306" s="197">
        <f>S306*H306</f>
        <v>0.39</v>
      </c>
      <c r="AR306" s="198" t="s">
        <v>133</v>
      </c>
      <c r="AT306" s="198" t="s">
        <v>129</v>
      </c>
      <c r="AU306" s="198" t="s">
        <v>82</v>
      </c>
      <c r="AY306" s="17" t="s">
        <v>127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7" t="s">
        <v>80</v>
      </c>
      <c r="BK306" s="199">
        <f>ROUND(I306*H306,2)</f>
        <v>0</v>
      </c>
      <c r="BL306" s="17" t="s">
        <v>133</v>
      </c>
      <c r="BM306" s="198" t="s">
        <v>400</v>
      </c>
    </row>
    <row r="307" spans="2:63" s="11" customFormat="1" ht="22.9" customHeight="1">
      <c r="B307" s="171"/>
      <c r="C307" s="172"/>
      <c r="D307" s="173" t="s">
        <v>74</v>
      </c>
      <c r="E307" s="185" t="s">
        <v>401</v>
      </c>
      <c r="F307" s="185" t="s">
        <v>402</v>
      </c>
      <c r="G307" s="172"/>
      <c r="H307" s="172"/>
      <c r="I307" s="175"/>
      <c r="J307" s="186">
        <f>BK307</f>
        <v>0</v>
      </c>
      <c r="K307" s="172"/>
      <c r="L307" s="177"/>
      <c r="M307" s="178"/>
      <c r="N307" s="179"/>
      <c r="O307" s="179"/>
      <c r="P307" s="180">
        <f>SUM(P308:P326)</f>
        <v>0</v>
      </c>
      <c r="Q307" s="179"/>
      <c r="R307" s="180">
        <f>SUM(R308:R326)</f>
        <v>0</v>
      </c>
      <c r="S307" s="179"/>
      <c r="T307" s="181">
        <f>SUM(T308:T326)</f>
        <v>0</v>
      </c>
      <c r="AR307" s="182" t="s">
        <v>80</v>
      </c>
      <c r="AT307" s="183" t="s">
        <v>74</v>
      </c>
      <c r="AU307" s="183" t="s">
        <v>80</v>
      </c>
      <c r="AY307" s="182" t="s">
        <v>127</v>
      </c>
      <c r="BK307" s="184">
        <f>SUM(BK308:BK326)</f>
        <v>0</v>
      </c>
    </row>
    <row r="308" spans="2:65" s="1" customFormat="1" ht="24" customHeight="1">
      <c r="B308" s="34"/>
      <c r="C308" s="187" t="s">
        <v>403</v>
      </c>
      <c r="D308" s="187" t="s">
        <v>129</v>
      </c>
      <c r="E308" s="188" t="s">
        <v>404</v>
      </c>
      <c r="F308" s="189" t="s">
        <v>405</v>
      </c>
      <c r="G308" s="190" t="s">
        <v>169</v>
      </c>
      <c r="H308" s="191">
        <v>6.49</v>
      </c>
      <c r="I308" s="192"/>
      <c r="J308" s="193">
        <f>ROUND(I308*H308,2)</f>
        <v>0</v>
      </c>
      <c r="K308" s="189" t="s">
        <v>146</v>
      </c>
      <c r="L308" s="38"/>
      <c r="M308" s="194" t="s">
        <v>1</v>
      </c>
      <c r="N308" s="195" t="s">
        <v>40</v>
      </c>
      <c r="O308" s="66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AR308" s="198" t="s">
        <v>133</v>
      </c>
      <c r="AT308" s="198" t="s">
        <v>129</v>
      </c>
      <c r="AU308" s="198" t="s">
        <v>82</v>
      </c>
      <c r="AY308" s="17" t="s">
        <v>127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7" t="s">
        <v>80</v>
      </c>
      <c r="BK308" s="199">
        <f>ROUND(I308*H308,2)</f>
        <v>0</v>
      </c>
      <c r="BL308" s="17" t="s">
        <v>133</v>
      </c>
      <c r="BM308" s="198" t="s">
        <v>406</v>
      </c>
    </row>
    <row r="309" spans="2:51" s="12" customFormat="1" ht="11.25">
      <c r="B309" s="200"/>
      <c r="C309" s="201"/>
      <c r="D309" s="202" t="s">
        <v>148</v>
      </c>
      <c r="E309" s="203" t="s">
        <v>1</v>
      </c>
      <c r="F309" s="204" t="s">
        <v>407</v>
      </c>
      <c r="G309" s="201"/>
      <c r="H309" s="205">
        <v>6.89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148</v>
      </c>
      <c r="AU309" s="211" t="s">
        <v>82</v>
      </c>
      <c r="AV309" s="12" t="s">
        <v>82</v>
      </c>
      <c r="AW309" s="12" t="s">
        <v>32</v>
      </c>
      <c r="AX309" s="12" t="s">
        <v>75</v>
      </c>
      <c r="AY309" s="211" t="s">
        <v>127</v>
      </c>
    </row>
    <row r="310" spans="2:51" s="12" customFormat="1" ht="11.25">
      <c r="B310" s="200"/>
      <c r="C310" s="201"/>
      <c r="D310" s="202" t="s">
        <v>148</v>
      </c>
      <c r="E310" s="203" t="s">
        <v>1</v>
      </c>
      <c r="F310" s="204" t="s">
        <v>408</v>
      </c>
      <c r="G310" s="201"/>
      <c r="H310" s="205">
        <v>-0.4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148</v>
      </c>
      <c r="AU310" s="211" t="s">
        <v>82</v>
      </c>
      <c r="AV310" s="12" t="s">
        <v>82</v>
      </c>
      <c r="AW310" s="12" t="s">
        <v>32</v>
      </c>
      <c r="AX310" s="12" t="s">
        <v>75</v>
      </c>
      <c r="AY310" s="211" t="s">
        <v>127</v>
      </c>
    </row>
    <row r="311" spans="2:51" s="13" customFormat="1" ht="11.25">
      <c r="B311" s="212"/>
      <c r="C311" s="213"/>
      <c r="D311" s="202" t="s">
        <v>148</v>
      </c>
      <c r="E311" s="214" t="s">
        <v>1</v>
      </c>
      <c r="F311" s="215" t="s">
        <v>151</v>
      </c>
      <c r="G311" s="213"/>
      <c r="H311" s="216">
        <v>6.489999999999999</v>
      </c>
      <c r="I311" s="217"/>
      <c r="J311" s="213"/>
      <c r="K311" s="213"/>
      <c r="L311" s="218"/>
      <c r="M311" s="219"/>
      <c r="N311" s="220"/>
      <c r="O311" s="220"/>
      <c r="P311" s="220"/>
      <c r="Q311" s="220"/>
      <c r="R311" s="220"/>
      <c r="S311" s="220"/>
      <c r="T311" s="221"/>
      <c r="AT311" s="222" t="s">
        <v>148</v>
      </c>
      <c r="AU311" s="222" t="s">
        <v>82</v>
      </c>
      <c r="AV311" s="13" t="s">
        <v>133</v>
      </c>
      <c r="AW311" s="13" t="s">
        <v>32</v>
      </c>
      <c r="AX311" s="13" t="s">
        <v>80</v>
      </c>
      <c r="AY311" s="222" t="s">
        <v>127</v>
      </c>
    </row>
    <row r="312" spans="2:65" s="1" customFormat="1" ht="24" customHeight="1">
      <c r="B312" s="34"/>
      <c r="C312" s="187" t="s">
        <v>409</v>
      </c>
      <c r="D312" s="187" t="s">
        <v>129</v>
      </c>
      <c r="E312" s="188" t="s">
        <v>410</v>
      </c>
      <c r="F312" s="189" t="s">
        <v>411</v>
      </c>
      <c r="G312" s="190" t="s">
        <v>169</v>
      </c>
      <c r="H312" s="191">
        <v>6.49</v>
      </c>
      <c r="I312" s="192"/>
      <c r="J312" s="193">
        <f>ROUND(I312*H312,2)</f>
        <v>0</v>
      </c>
      <c r="K312" s="189" t="s">
        <v>146</v>
      </c>
      <c r="L312" s="38"/>
      <c r="M312" s="194" t="s">
        <v>1</v>
      </c>
      <c r="N312" s="195" t="s">
        <v>40</v>
      </c>
      <c r="O312" s="66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7">
        <f>S312*H312</f>
        <v>0</v>
      </c>
      <c r="AR312" s="198" t="s">
        <v>133</v>
      </c>
      <c r="AT312" s="198" t="s">
        <v>129</v>
      </c>
      <c r="AU312" s="198" t="s">
        <v>82</v>
      </c>
      <c r="AY312" s="17" t="s">
        <v>127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7" t="s">
        <v>80</v>
      </c>
      <c r="BK312" s="199">
        <f>ROUND(I312*H312,2)</f>
        <v>0</v>
      </c>
      <c r="BL312" s="17" t="s">
        <v>133</v>
      </c>
      <c r="BM312" s="198" t="s">
        <v>412</v>
      </c>
    </row>
    <row r="313" spans="2:51" s="12" customFormat="1" ht="11.25">
      <c r="B313" s="200"/>
      <c r="C313" s="201"/>
      <c r="D313" s="202" t="s">
        <v>148</v>
      </c>
      <c r="E313" s="203" t="s">
        <v>1</v>
      </c>
      <c r="F313" s="204" t="s">
        <v>407</v>
      </c>
      <c r="G313" s="201"/>
      <c r="H313" s="205">
        <v>6.89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148</v>
      </c>
      <c r="AU313" s="211" t="s">
        <v>82</v>
      </c>
      <c r="AV313" s="12" t="s">
        <v>82</v>
      </c>
      <c r="AW313" s="12" t="s">
        <v>32</v>
      </c>
      <c r="AX313" s="12" t="s">
        <v>75</v>
      </c>
      <c r="AY313" s="211" t="s">
        <v>127</v>
      </c>
    </row>
    <row r="314" spans="2:51" s="12" customFormat="1" ht="11.25">
      <c r="B314" s="200"/>
      <c r="C314" s="201"/>
      <c r="D314" s="202" t="s">
        <v>148</v>
      </c>
      <c r="E314" s="203" t="s">
        <v>1</v>
      </c>
      <c r="F314" s="204" t="s">
        <v>408</v>
      </c>
      <c r="G314" s="201"/>
      <c r="H314" s="205">
        <v>-0.4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148</v>
      </c>
      <c r="AU314" s="211" t="s">
        <v>82</v>
      </c>
      <c r="AV314" s="12" t="s">
        <v>82</v>
      </c>
      <c r="AW314" s="12" t="s">
        <v>32</v>
      </c>
      <c r="AX314" s="12" t="s">
        <v>75</v>
      </c>
      <c r="AY314" s="211" t="s">
        <v>127</v>
      </c>
    </row>
    <row r="315" spans="2:51" s="13" customFormat="1" ht="11.25">
      <c r="B315" s="212"/>
      <c r="C315" s="213"/>
      <c r="D315" s="202" t="s">
        <v>148</v>
      </c>
      <c r="E315" s="214" t="s">
        <v>1</v>
      </c>
      <c r="F315" s="215" t="s">
        <v>151</v>
      </c>
      <c r="G315" s="213"/>
      <c r="H315" s="216">
        <v>6.489999999999999</v>
      </c>
      <c r="I315" s="217"/>
      <c r="J315" s="213"/>
      <c r="K315" s="213"/>
      <c r="L315" s="218"/>
      <c r="M315" s="219"/>
      <c r="N315" s="220"/>
      <c r="O315" s="220"/>
      <c r="P315" s="220"/>
      <c r="Q315" s="220"/>
      <c r="R315" s="220"/>
      <c r="S315" s="220"/>
      <c r="T315" s="221"/>
      <c r="AT315" s="222" t="s">
        <v>148</v>
      </c>
      <c r="AU315" s="222" t="s">
        <v>82</v>
      </c>
      <c r="AV315" s="13" t="s">
        <v>133</v>
      </c>
      <c r="AW315" s="13" t="s">
        <v>32</v>
      </c>
      <c r="AX315" s="13" t="s">
        <v>80</v>
      </c>
      <c r="AY315" s="222" t="s">
        <v>127</v>
      </c>
    </row>
    <row r="316" spans="2:65" s="1" customFormat="1" ht="24" customHeight="1">
      <c r="B316" s="34"/>
      <c r="C316" s="187" t="s">
        <v>413</v>
      </c>
      <c r="D316" s="187" t="s">
        <v>129</v>
      </c>
      <c r="E316" s="188" t="s">
        <v>414</v>
      </c>
      <c r="F316" s="189" t="s">
        <v>415</v>
      </c>
      <c r="G316" s="190" t="s">
        <v>169</v>
      </c>
      <c r="H316" s="191">
        <v>123.31</v>
      </c>
      <c r="I316" s="192"/>
      <c r="J316" s="193">
        <f>ROUND(I316*H316,2)</f>
        <v>0</v>
      </c>
      <c r="K316" s="189" t="s">
        <v>146</v>
      </c>
      <c r="L316" s="38"/>
      <c r="M316" s="194" t="s">
        <v>1</v>
      </c>
      <c r="N316" s="195" t="s">
        <v>40</v>
      </c>
      <c r="O316" s="66"/>
      <c r="P316" s="196">
        <f>O316*H316</f>
        <v>0</v>
      </c>
      <c r="Q316" s="196">
        <v>0</v>
      </c>
      <c r="R316" s="196">
        <f>Q316*H316</f>
        <v>0</v>
      </c>
      <c r="S316" s="196">
        <v>0</v>
      </c>
      <c r="T316" s="197">
        <f>S316*H316</f>
        <v>0</v>
      </c>
      <c r="AR316" s="198" t="s">
        <v>133</v>
      </c>
      <c r="AT316" s="198" t="s">
        <v>129</v>
      </c>
      <c r="AU316" s="198" t="s">
        <v>82</v>
      </c>
      <c r="AY316" s="17" t="s">
        <v>127</v>
      </c>
      <c r="BE316" s="199">
        <f>IF(N316="základní",J316,0)</f>
        <v>0</v>
      </c>
      <c r="BF316" s="199">
        <f>IF(N316="snížená",J316,0)</f>
        <v>0</v>
      </c>
      <c r="BG316" s="199">
        <f>IF(N316="zákl. přenesená",J316,0)</f>
        <v>0</v>
      </c>
      <c r="BH316" s="199">
        <f>IF(N316="sníž. přenesená",J316,0)</f>
        <v>0</v>
      </c>
      <c r="BI316" s="199">
        <f>IF(N316="nulová",J316,0)</f>
        <v>0</v>
      </c>
      <c r="BJ316" s="17" t="s">
        <v>80</v>
      </c>
      <c r="BK316" s="199">
        <f>ROUND(I316*H316,2)</f>
        <v>0</v>
      </c>
      <c r="BL316" s="17" t="s">
        <v>133</v>
      </c>
      <c r="BM316" s="198" t="s">
        <v>416</v>
      </c>
    </row>
    <row r="317" spans="2:51" s="12" customFormat="1" ht="11.25">
      <c r="B317" s="200"/>
      <c r="C317" s="201"/>
      <c r="D317" s="202" t="s">
        <v>148</v>
      </c>
      <c r="E317" s="201"/>
      <c r="F317" s="204" t="s">
        <v>417</v>
      </c>
      <c r="G317" s="201"/>
      <c r="H317" s="205">
        <v>123.31</v>
      </c>
      <c r="I317" s="206"/>
      <c r="J317" s="201"/>
      <c r="K317" s="201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148</v>
      </c>
      <c r="AU317" s="211" t="s">
        <v>82</v>
      </c>
      <c r="AV317" s="12" t="s">
        <v>82</v>
      </c>
      <c r="AW317" s="12" t="s">
        <v>4</v>
      </c>
      <c r="AX317" s="12" t="s">
        <v>80</v>
      </c>
      <c r="AY317" s="211" t="s">
        <v>127</v>
      </c>
    </row>
    <row r="318" spans="2:65" s="1" customFormat="1" ht="36" customHeight="1">
      <c r="B318" s="34"/>
      <c r="C318" s="187" t="s">
        <v>418</v>
      </c>
      <c r="D318" s="187" t="s">
        <v>129</v>
      </c>
      <c r="E318" s="188" t="s">
        <v>419</v>
      </c>
      <c r="F318" s="189" t="s">
        <v>420</v>
      </c>
      <c r="G318" s="190" t="s">
        <v>169</v>
      </c>
      <c r="H318" s="191">
        <v>0.4</v>
      </c>
      <c r="I318" s="192"/>
      <c r="J318" s="193">
        <f>ROUND(I318*H318,2)</f>
        <v>0</v>
      </c>
      <c r="K318" s="189" t="s">
        <v>1</v>
      </c>
      <c r="L318" s="38"/>
      <c r="M318" s="194" t="s">
        <v>1</v>
      </c>
      <c r="N318" s="195" t="s">
        <v>40</v>
      </c>
      <c r="O318" s="66"/>
      <c r="P318" s="196">
        <f>O318*H318</f>
        <v>0</v>
      </c>
      <c r="Q318" s="196">
        <v>0</v>
      </c>
      <c r="R318" s="196">
        <f>Q318*H318</f>
        <v>0</v>
      </c>
      <c r="S318" s="196">
        <v>0</v>
      </c>
      <c r="T318" s="197">
        <f>S318*H318</f>
        <v>0</v>
      </c>
      <c r="AR318" s="198" t="s">
        <v>133</v>
      </c>
      <c r="AT318" s="198" t="s">
        <v>129</v>
      </c>
      <c r="AU318" s="198" t="s">
        <v>82</v>
      </c>
      <c r="AY318" s="17" t="s">
        <v>127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7" t="s">
        <v>80</v>
      </c>
      <c r="BK318" s="199">
        <f>ROUND(I318*H318,2)</f>
        <v>0</v>
      </c>
      <c r="BL318" s="17" t="s">
        <v>133</v>
      </c>
      <c r="BM318" s="198" t="s">
        <v>421</v>
      </c>
    </row>
    <row r="319" spans="2:51" s="14" customFormat="1" ht="11.25">
      <c r="B319" s="233"/>
      <c r="C319" s="234"/>
      <c r="D319" s="202" t="s">
        <v>148</v>
      </c>
      <c r="E319" s="235" t="s">
        <v>1</v>
      </c>
      <c r="F319" s="236" t="s">
        <v>422</v>
      </c>
      <c r="G319" s="234"/>
      <c r="H319" s="235" t="s">
        <v>1</v>
      </c>
      <c r="I319" s="237"/>
      <c r="J319" s="234"/>
      <c r="K319" s="234"/>
      <c r="L319" s="238"/>
      <c r="M319" s="239"/>
      <c r="N319" s="240"/>
      <c r="O319" s="240"/>
      <c r="P319" s="240"/>
      <c r="Q319" s="240"/>
      <c r="R319" s="240"/>
      <c r="S319" s="240"/>
      <c r="T319" s="241"/>
      <c r="AT319" s="242" t="s">
        <v>148</v>
      </c>
      <c r="AU319" s="242" t="s">
        <v>82</v>
      </c>
      <c r="AV319" s="14" t="s">
        <v>80</v>
      </c>
      <c r="AW319" s="14" t="s">
        <v>32</v>
      </c>
      <c r="AX319" s="14" t="s">
        <v>75</v>
      </c>
      <c r="AY319" s="242" t="s">
        <v>127</v>
      </c>
    </row>
    <row r="320" spans="2:51" s="12" customFormat="1" ht="11.25">
      <c r="B320" s="200"/>
      <c r="C320" s="201"/>
      <c r="D320" s="202" t="s">
        <v>148</v>
      </c>
      <c r="E320" s="203" t="s">
        <v>1</v>
      </c>
      <c r="F320" s="204" t="s">
        <v>423</v>
      </c>
      <c r="G320" s="201"/>
      <c r="H320" s="205">
        <v>0.4</v>
      </c>
      <c r="I320" s="206"/>
      <c r="J320" s="201"/>
      <c r="K320" s="201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148</v>
      </c>
      <c r="AU320" s="211" t="s">
        <v>82</v>
      </c>
      <c r="AV320" s="12" t="s">
        <v>82</v>
      </c>
      <c r="AW320" s="12" t="s">
        <v>32</v>
      </c>
      <c r="AX320" s="12" t="s">
        <v>80</v>
      </c>
      <c r="AY320" s="211" t="s">
        <v>127</v>
      </c>
    </row>
    <row r="321" spans="2:65" s="1" customFormat="1" ht="36" customHeight="1">
      <c r="B321" s="34"/>
      <c r="C321" s="187" t="s">
        <v>424</v>
      </c>
      <c r="D321" s="187" t="s">
        <v>129</v>
      </c>
      <c r="E321" s="188" t="s">
        <v>425</v>
      </c>
      <c r="F321" s="189" t="s">
        <v>426</v>
      </c>
      <c r="G321" s="190" t="s">
        <v>169</v>
      </c>
      <c r="H321" s="191">
        <v>0.4</v>
      </c>
      <c r="I321" s="192"/>
      <c r="J321" s="193">
        <f>ROUND(I321*H321,2)</f>
        <v>0</v>
      </c>
      <c r="K321" s="189" t="s">
        <v>146</v>
      </c>
      <c r="L321" s="38"/>
      <c r="M321" s="194" t="s">
        <v>1</v>
      </c>
      <c r="N321" s="195" t="s">
        <v>40</v>
      </c>
      <c r="O321" s="66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AR321" s="198" t="s">
        <v>133</v>
      </c>
      <c r="AT321" s="198" t="s">
        <v>129</v>
      </c>
      <c r="AU321" s="198" t="s">
        <v>82</v>
      </c>
      <c r="AY321" s="17" t="s">
        <v>127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7" t="s">
        <v>80</v>
      </c>
      <c r="BK321" s="199">
        <f>ROUND(I321*H321,2)</f>
        <v>0</v>
      </c>
      <c r="BL321" s="17" t="s">
        <v>133</v>
      </c>
      <c r="BM321" s="198" t="s">
        <v>427</v>
      </c>
    </row>
    <row r="322" spans="2:65" s="1" customFormat="1" ht="24" customHeight="1">
      <c r="B322" s="34"/>
      <c r="C322" s="187" t="s">
        <v>428</v>
      </c>
      <c r="D322" s="187" t="s">
        <v>129</v>
      </c>
      <c r="E322" s="188" t="s">
        <v>429</v>
      </c>
      <c r="F322" s="189" t="s">
        <v>430</v>
      </c>
      <c r="G322" s="190" t="s">
        <v>169</v>
      </c>
      <c r="H322" s="191">
        <v>6.49</v>
      </c>
      <c r="I322" s="192"/>
      <c r="J322" s="193">
        <f>ROUND(I322*H322,2)</f>
        <v>0</v>
      </c>
      <c r="K322" s="189" t="s">
        <v>146</v>
      </c>
      <c r="L322" s="38"/>
      <c r="M322" s="194" t="s">
        <v>1</v>
      </c>
      <c r="N322" s="195" t="s">
        <v>40</v>
      </c>
      <c r="O322" s="66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AR322" s="198" t="s">
        <v>133</v>
      </c>
      <c r="AT322" s="198" t="s">
        <v>129</v>
      </c>
      <c r="AU322" s="198" t="s">
        <v>82</v>
      </c>
      <c r="AY322" s="17" t="s">
        <v>127</v>
      </c>
      <c r="BE322" s="199">
        <f>IF(N322="základní",J322,0)</f>
        <v>0</v>
      </c>
      <c r="BF322" s="199">
        <f>IF(N322="snížená",J322,0)</f>
        <v>0</v>
      </c>
      <c r="BG322" s="199">
        <f>IF(N322="zákl. přenesená",J322,0)</f>
        <v>0</v>
      </c>
      <c r="BH322" s="199">
        <f>IF(N322="sníž. přenesená",J322,0)</f>
        <v>0</v>
      </c>
      <c r="BI322" s="199">
        <f>IF(N322="nulová",J322,0)</f>
        <v>0</v>
      </c>
      <c r="BJ322" s="17" t="s">
        <v>80</v>
      </c>
      <c r="BK322" s="199">
        <f>ROUND(I322*H322,2)</f>
        <v>0</v>
      </c>
      <c r="BL322" s="17" t="s">
        <v>133</v>
      </c>
      <c r="BM322" s="198" t="s">
        <v>431</v>
      </c>
    </row>
    <row r="323" spans="2:51" s="12" customFormat="1" ht="11.25">
      <c r="B323" s="200"/>
      <c r="C323" s="201"/>
      <c r="D323" s="202" t="s">
        <v>148</v>
      </c>
      <c r="E323" s="203" t="s">
        <v>1</v>
      </c>
      <c r="F323" s="204" t="s">
        <v>432</v>
      </c>
      <c r="G323" s="201"/>
      <c r="H323" s="205">
        <v>6.89</v>
      </c>
      <c r="I323" s="206"/>
      <c r="J323" s="201"/>
      <c r="K323" s="201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148</v>
      </c>
      <c r="AU323" s="211" t="s">
        <v>82</v>
      </c>
      <c r="AV323" s="12" t="s">
        <v>82</v>
      </c>
      <c r="AW323" s="12" t="s">
        <v>32</v>
      </c>
      <c r="AX323" s="12" t="s">
        <v>75</v>
      </c>
      <c r="AY323" s="211" t="s">
        <v>127</v>
      </c>
    </row>
    <row r="324" spans="2:51" s="12" customFormat="1" ht="11.25">
      <c r="B324" s="200"/>
      <c r="C324" s="201"/>
      <c r="D324" s="202" t="s">
        <v>148</v>
      </c>
      <c r="E324" s="203" t="s">
        <v>1</v>
      </c>
      <c r="F324" s="204" t="s">
        <v>408</v>
      </c>
      <c r="G324" s="201"/>
      <c r="H324" s="205">
        <v>-0.4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148</v>
      </c>
      <c r="AU324" s="211" t="s">
        <v>82</v>
      </c>
      <c r="AV324" s="12" t="s">
        <v>82</v>
      </c>
      <c r="AW324" s="12" t="s">
        <v>32</v>
      </c>
      <c r="AX324" s="12" t="s">
        <v>75</v>
      </c>
      <c r="AY324" s="211" t="s">
        <v>127</v>
      </c>
    </row>
    <row r="325" spans="2:51" s="13" customFormat="1" ht="11.25">
      <c r="B325" s="212"/>
      <c r="C325" s="213"/>
      <c r="D325" s="202" t="s">
        <v>148</v>
      </c>
      <c r="E325" s="214" t="s">
        <v>1</v>
      </c>
      <c r="F325" s="215" t="s">
        <v>151</v>
      </c>
      <c r="G325" s="213"/>
      <c r="H325" s="216">
        <v>6.489999999999999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148</v>
      </c>
      <c r="AU325" s="222" t="s">
        <v>82</v>
      </c>
      <c r="AV325" s="13" t="s">
        <v>133</v>
      </c>
      <c r="AW325" s="13" t="s">
        <v>32</v>
      </c>
      <c r="AX325" s="13" t="s">
        <v>80</v>
      </c>
      <c r="AY325" s="222" t="s">
        <v>127</v>
      </c>
    </row>
    <row r="326" spans="2:65" s="1" customFormat="1" ht="16.5" customHeight="1">
      <c r="B326" s="34"/>
      <c r="C326" s="187" t="s">
        <v>433</v>
      </c>
      <c r="D326" s="187" t="s">
        <v>129</v>
      </c>
      <c r="E326" s="188" t="s">
        <v>434</v>
      </c>
      <c r="F326" s="189" t="s">
        <v>435</v>
      </c>
      <c r="G326" s="190" t="s">
        <v>137</v>
      </c>
      <c r="H326" s="191">
        <v>1</v>
      </c>
      <c r="I326" s="192"/>
      <c r="J326" s="193">
        <f>ROUND(I326*H326,2)</f>
        <v>0</v>
      </c>
      <c r="K326" s="189" t="s">
        <v>1</v>
      </c>
      <c r="L326" s="38"/>
      <c r="M326" s="194" t="s">
        <v>1</v>
      </c>
      <c r="N326" s="195" t="s">
        <v>40</v>
      </c>
      <c r="O326" s="66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AR326" s="198" t="s">
        <v>133</v>
      </c>
      <c r="AT326" s="198" t="s">
        <v>129</v>
      </c>
      <c r="AU326" s="198" t="s">
        <v>82</v>
      </c>
      <c r="AY326" s="17" t="s">
        <v>127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7" t="s">
        <v>80</v>
      </c>
      <c r="BK326" s="199">
        <f>ROUND(I326*H326,2)</f>
        <v>0</v>
      </c>
      <c r="BL326" s="17" t="s">
        <v>133</v>
      </c>
      <c r="BM326" s="198" t="s">
        <v>436</v>
      </c>
    </row>
    <row r="327" spans="2:63" s="11" customFormat="1" ht="22.9" customHeight="1">
      <c r="B327" s="171"/>
      <c r="C327" s="172"/>
      <c r="D327" s="173" t="s">
        <v>74</v>
      </c>
      <c r="E327" s="185" t="s">
        <v>437</v>
      </c>
      <c r="F327" s="185" t="s">
        <v>438</v>
      </c>
      <c r="G327" s="172"/>
      <c r="H327" s="172"/>
      <c r="I327" s="175"/>
      <c r="J327" s="186">
        <f>BK327</f>
        <v>0</v>
      </c>
      <c r="K327" s="172"/>
      <c r="L327" s="177"/>
      <c r="M327" s="178"/>
      <c r="N327" s="179"/>
      <c r="O327" s="179"/>
      <c r="P327" s="180">
        <f>P328</f>
        <v>0</v>
      </c>
      <c r="Q327" s="179"/>
      <c r="R327" s="180">
        <f>R328</f>
        <v>0</v>
      </c>
      <c r="S327" s="179"/>
      <c r="T327" s="181">
        <f>T328</f>
        <v>0</v>
      </c>
      <c r="AR327" s="182" t="s">
        <v>80</v>
      </c>
      <c r="AT327" s="183" t="s">
        <v>74</v>
      </c>
      <c r="AU327" s="183" t="s">
        <v>80</v>
      </c>
      <c r="AY327" s="182" t="s">
        <v>127</v>
      </c>
      <c r="BK327" s="184">
        <f>BK328</f>
        <v>0</v>
      </c>
    </row>
    <row r="328" spans="2:65" s="1" customFormat="1" ht="16.5" customHeight="1">
      <c r="B328" s="34"/>
      <c r="C328" s="187" t="s">
        <v>439</v>
      </c>
      <c r="D328" s="187" t="s">
        <v>129</v>
      </c>
      <c r="E328" s="188" t="s">
        <v>440</v>
      </c>
      <c r="F328" s="189" t="s">
        <v>441</v>
      </c>
      <c r="G328" s="190" t="s">
        <v>169</v>
      </c>
      <c r="H328" s="191">
        <v>6.912</v>
      </c>
      <c r="I328" s="192"/>
      <c r="J328" s="193">
        <f>ROUND(I328*H328,2)</f>
        <v>0</v>
      </c>
      <c r="K328" s="189" t="s">
        <v>146</v>
      </c>
      <c r="L328" s="38"/>
      <c r="M328" s="194" t="s">
        <v>1</v>
      </c>
      <c r="N328" s="195" t="s">
        <v>40</v>
      </c>
      <c r="O328" s="66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AR328" s="198" t="s">
        <v>133</v>
      </c>
      <c r="AT328" s="198" t="s">
        <v>129</v>
      </c>
      <c r="AU328" s="198" t="s">
        <v>82</v>
      </c>
      <c r="AY328" s="17" t="s">
        <v>127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7" t="s">
        <v>80</v>
      </c>
      <c r="BK328" s="199">
        <f>ROUND(I328*H328,2)</f>
        <v>0</v>
      </c>
      <c r="BL328" s="17" t="s">
        <v>133</v>
      </c>
      <c r="BM328" s="198" t="s">
        <v>442</v>
      </c>
    </row>
    <row r="329" spans="2:63" s="11" customFormat="1" ht="25.9" customHeight="1">
      <c r="B329" s="171"/>
      <c r="C329" s="172"/>
      <c r="D329" s="173" t="s">
        <v>74</v>
      </c>
      <c r="E329" s="174" t="s">
        <v>443</v>
      </c>
      <c r="F329" s="174" t="s">
        <v>444</v>
      </c>
      <c r="G329" s="172"/>
      <c r="H329" s="172"/>
      <c r="I329" s="175"/>
      <c r="J329" s="176">
        <f>BK329</f>
        <v>0</v>
      </c>
      <c r="K329" s="172"/>
      <c r="L329" s="177"/>
      <c r="M329" s="178"/>
      <c r="N329" s="179"/>
      <c r="O329" s="179"/>
      <c r="P329" s="180">
        <f>P330+P341+P417+P422+P431+P440+P449+P514</f>
        <v>0</v>
      </c>
      <c r="Q329" s="179"/>
      <c r="R329" s="180">
        <f>R330+R341+R417+R422+R431+R440+R449+R514</f>
        <v>2.25420437</v>
      </c>
      <c r="S329" s="179"/>
      <c r="T329" s="181">
        <f>T330+T341+T417+T422+T431+T440+T449+T514</f>
        <v>1.4532089999999998</v>
      </c>
      <c r="AR329" s="182" t="s">
        <v>82</v>
      </c>
      <c r="AT329" s="183" t="s">
        <v>74</v>
      </c>
      <c r="AU329" s="183" t="s">
        <v>75</v>
      </c>
      <c r="AY329" s="182" t="s">
        <v>127</v>
      </c>
      <c r="BK329" s="184">
        <f>BK330+BK341+BK417+BK422+BK431+BK440+BK449+BK514</f>
        <v>0</v>
      </c>
    </row>
    <row r="330" spans="2:63" s="11" customFormat="1" ht="22.9" customHeight="1">
      <c r="B330" s="171"/>
      <c r="C330" s="172"/>
      <c r="D330" s="173" t="s">
        <v>74</v>
      </c>
      <c r="E330" s="185" t="s">
        <v>445</v>
      </c>
      <c r="F330" s="185" t="s">
        <v>446</v>
      </c>
      <c r="G330" s="172"/>
      <c r="H330" s="172"/>
      <c r="I330" s="175"/>
      <c r="J330" s="186">
        <f>BK330</f>
        <v>0</v>
      </c>
      <c r="K330" s="172"/>
      <c r="L330" s="177"/>
      <c r="M330" s="178"/>
      <c r="N330" s="179"/>
      <c r="O330" s="179"/>
      <c r="P330" s="180">
        <f>SUM(P331:P340)</f>
        <v>0</v>
      </c>
      <c r="Q330" s="179"/>
      <c r="R330" s="180">
        <f>SUM(R331:R340)</f>
        <v>0.0147135</v>
      </c>
      <c r="S330" s="179"/>
      <c r="T330" s="181">
        <f>SUM(T331:T340)</f>
        <v>0</v>
      </c>
      <c r="AR330" s="182" t="s">
        <v>82</v>
      </c>
      <c r="AT330" s="183" t="s">
        <v>74</v>
      </c>
      <c r="AU330" s="183" t="s">
        <v>80</v>
      </c>
      <c r="AY330" s="182" t="s">
        <v>127</v>
      </c>
      <c r="BK330" s="184">
        <f>SUM(BK331:BK340)</f>
        <v>0</v>
      </c>
    </row>
    <row r="331" spans="2:65" s="1" customFormat="1" ht="16.5" customHeight="1">
      <c r="B331" s="34"/>
      <c r="C331" s="187" t="s">
        <v>447</v>
      </c>
      <c r="D331" s="187" t="s">
        <v>129</v>
      </c>
      <c r="E331" s="188" t="s">
        <v>448</v>
      </c>
      <c r="F331" s="189" t="s">
        <v>449</v>
      </c>
      <c r="G331" s="190" t="s">
        <v>132</v>
      </c>
      <c r="H331" s="191">
        <v>2.996</v>
      </c>
      <c r="I331" s="192"/>
      <c r="J331" s="193">
        <f>ROUND(I331*H331,2)</f>
        <v>0</v>
      </c>
      <c r="K331" s="189" t="s">
        <v>1</v>
      </c>
      <c r="L331" s="38"/>
      <c r="M331" s="194" t="s">
        <v>1</v>
      </c>
      <c r="N331" s="195" t="s">
        <v>40</v>
      </c>
      <c r="O331" s="66"/>
      <c r="P331" s="196">
        <f>O331*H331</f>
        <v>0</v>
      </c>
      <c r="Q331" s="196">
        <v>0.0035</v>
      </c>
      <c r="R331" s="196">
        <f>Q331*H331</f>
        <v>0.010486</v>
      </c>
      <c r="S331" s="196">
        <v>0</v>
      </c>
      <c r="T331" s="197">
        <f>S331*H331</f>
        <v>0</v>
      </c>
      <c r="AR331" s="198" t="s">
        <v>210</v>
      </c>
      <c r="AT331" s="198" t="s">
        <v>129</v>
      </c>
      <c r="AU331" s="198" t="s">
        <v>82</v>
      </c>
      <c r="AY331" s="17" t="s">
        <v>127</v>
      </c>
      <c r="BE331" s="199">
        <f>IF(N331="základní",J331,0)</f>
        <v>0</v>
      </c>
      <c r="BF331" s="199">
        <f>IF(N331="snížená",J331,0)</f>
        <v>0</v>
      </c>
      <c r="BG331" s="199">
        <f>IF(N331="zákl. přenesená",J331,0)</f>
        <v>0</v>
      </c>
      <c r="BH331" s="199">
        <f>IF(N331="sníž. přenesená",J331,0)</f>
        <v>0</v>
      </c>
      <c r="BI331" s="199">
        <f>IF(N331="nulová",J331,0)</f>
        <v>0</v>
      </c>
      <c r="BJ331" s="17" t="s">
        <v>80</v>
      </c>
      <c r="BK331" s="199">
        <f>ROUND(I331*H331,2)</f>
        <v>0</v>
      </c>
      <c r="BL331" s="17" t="s">
        <v>210</v>
      </c>
      <c r="BM331" s="198" t="s">
        <v>450</v>
      </c>
    </row>
    <row r="332" spans="2:51" s="12" customFormat="1" ht="22.5">
      <c r="B332" s="200"/>
      <c r="C332" s="201"/>
      <c r="D332" s="202" t="s">
        <v>148</v>
      </c>
      <c r="E332" s="203" t="s">
        <v>1</v>
      </c>
      <c r="F332" s="204" t="s">
        <v>451</v>
      </c>
      <c r="G332" s="201"/>
      <c r="H332" s="205">
        <v>2.996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148</v>
      </c>
      <c r="AU332" s="211" t="s">
        <v>82</v>
      </c>
      <c r="AV332" s="12" t="s">
        <v>82</v>
      </c>
      <c r="AW332" s="12" t="s">
        <v>32</v>
      </c>
      <c r="AX332" s="12" t="s">
        <v>80</v>
      </c>
      <c r="AY332" s="211" t="s">
        <v>127</v>
      </c>
    </row>
    <row r="333" spans="2:65" s="1" customFormat="1" ht="24" customHeight="1">
      <c r="B333" s="34"/>
      <c r="C333" s="187" t="s">
        <v>452</v>
      </c>
      <c r="D333" s="187" t="s">
        <v>129</v>
      </c>
      <c r="E333" s="188" t="s">
        <v>453</v>
      </c>
      <c r="F333" s="189" t="s">
        <v>454</v>
      </c>
      <c r="G333" s="190" t="s">
        <v>132</v>
      </c>
      <c r="H333" s="191">
        <v>0.205</v>
      </c>
      <c r="I333" s="192"/>
      <c r="J333" s="193">
        <f>ROUND(I333*H333,2)</f>
        <v>0</v>
      </c>
      <c r="K333" s="189" t="s">
        <v>146</v>
      </c>
      <c r="L333" s="38"/>
      <c r="M333" s="194" t="s">
        <v>1</v>
      </c>
      <c r="N333" s="195" t="s">
        <v>40</v>
      </c>
      <c r="O333" s="66"/>
      <c r="P333" s="196">
        <f>O333*H333</f>
        <v>0</v>
      </c>
      <c r="Q333" s="196">
        <v>0.00794</v>
      </c>
      <c r="R333" s="196">
        <f>Q333*H333</f>
        <v>0.0016276999999999997</v>
      </c>
      <c r="S333" s="196">
        <v>0</v>
      </c>
      <c r="T333" s="197">
        <f>S333*H333</f>
        <v>0</v>
      </c>
      <c r="AR333" s="198" t="s">
        <v>210</v>
      </c>
      <c r="AT333" s="198" t="s">
        <v>129</v>
      </c>
      <c r="AU333" s="198" t="s">
        <v>82</v>
      </c>
      <c r="AY333" s="17" t="s">
        <v>127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7" t="s">
        <v>80</v>
      </c>
      <c r="BK333" s="199">
        <f>ROUND(I333*H333,2)</f>
        <v>0</v>
      </c>
      <c r="BL333" s="17" t="s">
        <v>210</v>
      </c>
      <c r="BM333" s="198" t="s">
        <v>455</v>
      </c>
    </row>
    <row r="334" spans="2:51" s="12" customFormat="1" ht="11.25">
      <c r="B334" s="200"/>
      <c r="C334" s="201"/>
      <c r="D334" s="202" t="s">
        <v>148</v>
      </c>
      <c r="E334" s="203" t="s">
        <v>1</v>
      </c>
      <c r="F334" s="204" t="s">
        <v>456</v>
      </c>
      <c r="G334" s="201"/>
      <c r="H334" s="205">
        <v>0.205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148</v>
      </c>
      <c r="AU334" s="211" t="s">
        <v>82</v>
      </c>
      <c r="AV334" s="12" t="s">
        <v>82</v>
      </c>
      <c r="AW334" s="12" t="s">
        <v>32</v>
      </c>
      <c r="AX334" s="12" t="s">
        <v>80</v>
      </c>
      <c r="AY334" s="211" t="s">
        <v>127</v>
      </c>
    </row>
    <row r="335" spans="2:65" s="1" customFormat="1" ht="24" customHeight="1">
      <c r="B335" s="34"/>
      <c r="C335" s="187" t="s">
        <v>457</v>
      </c>
      <c r="D335" s="187" t="s">
        <v>129</v>
      </c>
      <c r="E335" s="188" t="s">
        <v>458</v>
      </c>
      <c r="F335" s="189" t="s">
        <v>459</v>
      </c>
      <c r="G335" s="190" t="s">
        <v>132</v>
      </c>
      <c r="H335" s="191">
        <v>8.253</v>
      </c>
      <c r="I335" s="192"/>
      <c r="J335" s="193">
        <f>ROUND(I335*H335,2)</f>
        <v>0</v>
      </c>
      <c r="K335" s="189" t="s">
        <v>146</v>
      </c>
      <c r="L335" s="38"/>
      <c r="M335" s="194" t="s">
        <v>1</v>
      </c>
      <c r="N335" s="195" t="s">
        <v>40</v>
      </c>
      <c r="O335" s="66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AR335" s="198" t="s">
        <v>210</v>
      </c>
      <c r="AT335" s="198" t="s">
        <v>129</v>
      </c>
      <c r="AU335" s="198" t="s">
        <v>82</v>
      </c>
      <c r="AY335" s="17" t="s">
        <v>127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7" t="s">
        <v>80</v>
      </c>
      <c r="BK335" s="199">
        <f>ROUND(I335*H335,2)</f>
        <v>0</v>
      </c>
      <c r="BL335" s="17" t="s">
        <v>210</v>
      </c>
      <c r="BM335" s="198" t="s">
        <v>460</v>
      </c>
    </row>
    <row r="336" spans="2:51" s="14" customFormat="1" ht="11.25">
      <c r="B336" s="233"/>
      <c r="C336" s="234"/>
      <c r="D336" s="202" t="s">
        <v>148</v>
      </c>
      <c r="E336" s="235" t="s">
        <v>1</v>
      </c>
      <c r="F336" s="236" t="s">
        <v>461</v>
      </c>
      <c r="G336" s="234"/>
      <c r="H336" s="235" t="s">
        <v>1</v>
      </c>
      <c r="I336" s="237"/>
      <c r="J336" s="234"/>
      <c r="K336" s="234"/>
      <c r="L336" s="238"/>
      <c r="M336" s="239"/>
      <c r="N336" s="240"/>
      <c r="O336" s="240"/>
      <c r="P336" s="240"/>
      <c r="Q336" s="240"/>
      <c r="R336" s="240"/>
      <c r="S336" s="240"/>
      <c r="T336" s="241"/>
      <c r="AT336" s="242" t="s">
        <v>148</v>
      </c>
      <c r="AU336" s="242" t="s">
        <v>82</v>
      </c>
      <c r="AV336" s="14" t="s">
        <v>80</v>
      </c>
      <c r="AW336" s="14" t="s">
        <v>32</v>
      </c>
      <c r="AX336" s="14" t="s">
        <v>75</v>
      </c>
      <c r="AY336" s="242" t="s">
        <v>127</v>
      </c>
    </row>
    <row r="337" spans="2:51" s="12" customFormat="1" ht="11.25">
      <c r="B337" s="200"/>
      <c r="C337" s="201"/>
      <c r="D337" s="202" t="s">
        <v>148</v>
      </c>
      <c r="E337" s="203" t="s">
        <v>1</v>
      </c>
      <c r="F337" s="204" t="s">
        <v>462</v>
      </c>
      <c r="G337" s="201"/>
      <c r="H337" s="205">
        <v>8.253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148</v>
      </c>
      <c r="AU337" s="211" t="s">
        <v>82</v>
      </c>
      <c r="AV337" s="12" t="s">
        <v>82</v>
      </c>
      <c r="AW337" s="12" t="s">
        <v>32</v>
      </c>
      <c r="AX337" s="12" t="s">
        <v>80</v>
      </c>
      <c r="AY337" s="211" t="s">
        <v>127</v>
      </c>
    </row>
    <row r="338" spans="2:65" s="1" customFormat="1" ht="24" customHeight="1">
      <c r="B338" s="34"/>
      <c r="C338" s="223" t="s">
        <v>463</v>
      </c>
      <c r="D338" s="223" t="s">
        <v>187</v>
      </c>
      <c r="E338" s="224" t="s">
        <v>464</v>
      </c>
      <c r="F338" s="225" t="s">
        <v>465</v>
      </c>
      <c r="G338" s="226" t="s">
        <v>132</v>
      </c>
      <c r="H338" s="227">
        <v>8.666</v>
      </c>
      <c r="I338" s="228"/>
      <c r="J338" s="229">
        <f>ROUND(I338*H338,2)</f>
        <v>0</v>
      </c>
      <c r="K338" s="225" t="s">
        <v>146</v>
      </c>
      <c r="L338" s="230"/>
      <c r="M338" s="231" t="s">
        <v>1</v>
      </c>
      <c r="N338" s="232" t="s">
        <v>40</v>
      </c>
      <c r="O338" s="66"/>
      <c r="P338" s="196">
        <f>O338*H338</f>
        <v>0</v>
      </c>
      <c r="Q338" s="196">
        <v>0.0003</v>
      </c>
      <c r="R338" s="196">
        <f>Q338*H338</f>
        <v>0.0025997999999999998</v>
      </c>
      <c r="S338" s="196">
        <v>0</v>
      </c>
      <c r="T338" s="197">
        <f>S338*H338</f>
        <v>0</v>
      </c>
      <c r="AR338" s="198" t="s">
        <v>311</v>
      </c>
      <c r="AT338" s="198" t="s">
        <v>187</v>
      </c>
      <c r="AU338" s="198" t="s">
        <v>82</v>
      </c>
      <c r="AY338" s="17" t="s">
        <v>127</v>
      </c>
      <c r="BE338" s="199">
        <f>IF(N338="základní",J338,0)</f>
        <v>0</v>
      </c>
      <c r="BF338" s="199">
        <f>IF(N338="snížená",J338,0)</f>
        <v>0</v>
      </c>
      <c r="BG338" s="199">
        <f>IF(N338="zákl. přenesená",J338,0)</f>
        <v>0</v>
      </c>
      <c r="BH338" s="199">
        <f>IF(N338="sníž. přenesená",J338,0)</f>
        <v>0</v>
      </c>
      <c r="BI338" s="199">
        <f>IF(N338="nulová",J338,0)</f>
        <v>0</v>
      </c>
      <c r="BJ338" s="17" t="s">
        <v>80</v>
      </c>
      <c r="BK338" s="199">
        <f>ROUND(I338*H338,2)</f>
        <v>0</v>
      </c>
      <c r="BL338" s="17" t="s">
        <v>210</v>
      </c>
      <c r="BM338" s="198" t="s">
        <v>466</v>
      </c>
    </row>
    <row r="339" spans="2:51" s="12" customFormat="1" ht="11.25">
      <c r="B339" s="200"/>
      <c r="C339" s="201"/>
      <c r="D339" s="202" t="s">
        <v>148</v>
      </c>
      <c r="E339" s="201"/>
      <c r="F339" s="204" t="s">
        <v>467</v>
      </c>
      <c r="G339" s="201"/>
      <c r="H339" s="205">
        <v>8.666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148</v>
      </c>
      <c r="AU339" s="211" t="s">
        <v>82</v>
      </c>
      <c r="AV339" s="12" t="s">
        <v>82</v>
      </c>
      <c r="AW339" s="12" t="s">
        <v>4</v>
      </c>
      <c r="AX339" s="12" t="s">
        <v>80</v>
      </c>
      <c r="AY339" s="211" t="s">
        <v>127</v>
      </c>
    </row>
    <row r="340" spans="2:65" s="1" customFormat="1" ht="24" customHeight="1">
      <c r="B340" s="34"/>
      <c r="C340" s="187" t="s">
        <v>468</v>
      </c>
      <c r="D340" s="187" t="s">
        <v>129</v>
      </c>
      <c r="E340" s="188" t="s">
        <v>469</v>
      </c>
      <c r="F340" s="189" t="s">
        <v>470</v>
      </c>
      <c r="G340" s="190" t="s">
        <v>471</v>
      </c>
      <c r="H340" s="254"/>
      <c r="I340" s="192"/>
      <c r="J340" s="193">
        <f>ROUND(I340*H340,2)</f>
        <v>0</v>
      </c>
      <c r="K340" s="189" t="s">
        <v>146</v>
      </c>
      <c r="L340" s="38"/>
      <c r="M340" s="194" t="s">
        <v>1</v>
      </c>
      <c r="N340" s="195" t="s">
        <v>40</v>
      </c>
      <c r="O340" s="66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7">
        <f>S340*H340</f>
        <v>0</v>
      </c>
      <c r="AR340" s="198" t="s">
        <v>210</v>
      </c>
      <c r="AT340" s="198" t="s">
        <v>129</v>
      </c>
      <c r="AU340" s="198" t="s">
        <v>82</v>
      </c>
      <c r="AY340" s="17" t="s">
        <v>127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7" t="s">
        <v>80</v>
      </c>
      <c r="BK340" s="199">
        <f>ROUND(I340*H340,2)</f>
        <v>0</v>
      </c>
      <c r="BL340" s="17" t="s">
        <v>210</v>
      </c>
      <c r="BM340" s="198" t="s">
        <v>472</v>
      </c>
    </row>
    <row r="341" spans="2:63" s="11" customFormat="1" ht="22.9" customHeight="1">
      <c r="B341" s="171"/>
      <c r="C341" s="172"/>
      <c r="D341" s="173" t="s">
        <v>74</v>
      </c>
      <c r="E341" s="185" t="s">
        <v>473</v>
      </c>
      <c r="F341" s="185" t="s">
        <v>474</v>
      </c>
      <c r="G341" s="172"/>
      <c r="H341" s="172"/>
      <c r="I341" s="175"/>
      <c r="J341" s="186">
        <f>BK341</f>
        <v>0</v>
      </c>
      <c r="K341" s="172"/>
      <c r="L341" s="177"/>
      <c r="M341" s="178"/>
      <c r="N341" s="179"/>
      <c r="O341" s="179"/>
      <c r="P341" s="180">
        <f>SUM(P342:P416)</f>
        <v>0</v>
      </c>
      <c r="Q341" s="179"/>
      <c r="R341" s="180">
        <f>SUM(R342:R416)</f>
        <v>0.8961856</v>
      </c>
      <c r="S341" s="179"/>
      <c r="T341" s="181">
        <f>SUM(T342:T416)</f>
        <v>1.4064489999999998</v>
      </c>
      <c r="AR341" s="182" t="s">
        <v>82</v>
      </c>
      <c r="AT341" s="183" t="s">
        <v>74</v>
      </c>
      <c r="AU341" s="183" t="s">
        <v>80</v>
      </c>
      <c r="AY341" s="182" t="s">
        <v>127</v>
      </c>
      <c r="BK341" s="184">
        <f>SUM(BK342:BK416)</f>
        <v>0</v>
      </c>
    </row>
    <row r="342" spans="2:65" s="1" customFormat="1" ht="16.5" customHeight="1">
      <c r="B342" s="34"/>
      <c r="C342" s="187" t="s">
        <v>475</v>
      </c>
      <c r="D342" s="187" t="s">
        <v>129</v>
      </c>
      <c r="E342" s="188" t="s">
        <v>476</v>
      </c>
      <c r="F342" s="189" t="s">
        <v>477</v>
      </c>
      <c r="G342" s="190" t="s">
        <v>132</v>
      </c>
      <c r="H342" s="191">
        <v>25.277</v>
      </c>
      <c r="I342" s="192"/>
      <c r="J342" s="193">
        <f>ROUND(I342*H342,2)</f>
        <v>0</v>
      </c>
      <c r="K342" s="189" t="s">
        <v>146</v>
      </c>
      <c r="L342" s="38"/>
      <c r="M342" s="194" t="s">
        <v>1</v>
      </c>
      <c r="N342" s="195" t="s">
        <v>40</v>
      </c>
      <c r="O342" s="66"/>
      <c r="P342" s="196">
        <f>O342*H342</f>
        <v>0</v>
      </c>
      <c r="Q342" s="196">
        <v>0</v>
      </c>
      <c r="R342" s="196">
        <f>Q342*H342</f>
        <v>0</v>
      </c>
      <c r="S342" s="196">
        <v>0</v>
      </c>
      <c r="T342" s="197">
        <f>S342*H342</f>
        <v>0</v>
      </c>
      <c r="AR342" s="198" t="s">
        <v>210</v>
      </c>
      <c r="AT342" s="198" t="s">
        <v>129</v>
      </c>
      <c r="AU342" s="198" t="s">
        <v>82</v>
      </c>
      <c r="AY342" s="17" t="s">
        <v>127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7" t="s">
        <v>80</v>
      </c>
      <c r="BK342" s="199">
        <f>ROUND(I342*H342,2)</f>
        <v>0</v>
      </c>
      <c r="BL342" s="17" t="s">
        <v>210</v>
      </c>
      <c r="BM342" s="198" t="s">
        <v>478</v>
      </c>
    </row>
    <row r="343" spans="2:51" s="12" customFormat="1" ht="11.25">
      <c r="B343" s="200"/>
      <c r="C343" s="201"/>
      <c r="D343" s="202" t="s">
        <v>148</v>
      </c>
      <c r="E343" s="203" t="s">
        <v>1</v>
      </c>
      <c r="F343" s="204" t="s">
        <v>479</v>
      </c>
      <c r="G343" s="201"/>
      <c r="H343" s="205">
        <v>11.45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148</v>
      </c>
      <c r="AU343" s="211" t="s">
        <v>82</v>
      </c>
      <c r="AV343" s="12" t="s">
        <v>82</v>
      </c>
      <c r="AW343" s="12" t="s">
        <v>32</v>
      </c>
      <c r="AX343" s="12" t="s">
        <v>75</v>
      </c>
      <c r="AY343" s="211" t="s">
        <v>127</v>
      </c>
    </row>
    <row r="344" spans="2:51" s="12" customFormat="1" ht="11.25">
      <c r="B344" s="200"/>
      <c r="C344" s="201"/>
      <c r="D344" s="202" t="s">
        <v>148</v>
      </c>
      <c r="E344" s="203" t="s">
        <v>1</v>
      </c>
      <c r="F344" s="204" t="s">
        <v>480</v>
      </c>
      <c r="G344" s="201"/>
      <c r="H344" s="205">
        <v>6.66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148</v>
      </c>
      <c r="AU344" s="211" t="s">
        <v>82</v>
      </c>
      <c r="AV344" s="12" t="s">
        <v>82</v>
      </c>
      <c r="AW344" s="12" t="s">
        <v>32</v>
      </c>
      <c r="AX344" s="12" t="s">
        <v>75</v>
      </c>
      <c r="AY344" s="211" t="s">
        <v>127</v>
      </c>
    </row>
    <row r="345" spans="2:51" s="12" customFormat="1" ht="11.25">
      <c r="B345" s="200"/>
      <c r="C345" s="201"/>
      <c r="D345" s="202" t="s">
        <v>148</v>
      </c>
      <c r="E345" s="203" t="s">
        <v>1</v>
      </c>
      <c r="F345" s="204" t="s">
        <v>481</v>
      </c>
      <c r="G345" s="201"/>
      <c r="H345" s="205">
        <v>6.264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148</v>
      </c>
      <c r="AU345" s="211" t="s">
        <v>82</v>
      </c>
      <c r="AV345" s="12" t="s">
        <v>82</v>
      </c>
      <c r="AW345" s="12" t="s">
        <v>32</v>
      </c>
      <c r="AX345" s="12" t="s">
        <v>75</v>
      </c>
      <c r="AY345" s="211" t="s">
        <v>127</v>
      </c>
    </row>
    <row r="346" spans="2:51" s="12" customFormat="1" ht="11.25">
      <c r="B346" s="200"/>
      <c r="C346" s="201"/>
      <c r="D346" s="202" t="s">
        <v>148</v>
      </c>
      <c r="E346" s="203" t="s">
        <v>1</v>
      </c>
      <c r="F346" s="204" t="s">
        <v>482</v>
      </c>
      <c r="G346" s="201"/>
      <c r="H346" s="205">
        <v>0.903</v>
      </c>
      <c r="I346" s="206"/>
      <c r="J346" s="201"/>
      <c r="K346" s="201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148</v>
      </c>
      <c r="AU346" s="211" t="s">
        <v>82</v>
      </c>
      <c r="AV346" s="12" t="s">
        <v>82</v>
      </c>
      <c r="AW346" s="12" t="s">
        <v>32</v>
      </c>
      <c r="AX346" s="12" t="s">
        <v>75</v>
      </c>
      <c r="AY346" s="211" t="s">
        <v>127</v>
      </c>
    </row>
    <row r="347" spans="2:51" s="13" customFormat="1" ht="11.25">
      <c r="B347" s="212"/>
      <c r="C347" s="213"/>
      <c r="D347" s="202" t="s">
        <v>148</v>
      </c>
      <c r="E347" s="214" t="s">
        <v>1</v>
      </c>
      <c r="F347" s="215" t="s">
        <v>151</v>
      </c>
      <c r="G347" s="213"/>
      <c r="H347" s="216">
        <v>25.276999999999997</v>
      </c>
      <c r="I347" s="217"/>
      <c r="J347" s="213"/>
      <c r="K347" s="213"/>
      <c r="L347" s="218"/>
      <c r="M347" s="219"/>
      <c r="N347" s="220"/>
      <c r="O347" s="220"/>
      <c r="P347" s="220"/>
      <c r="Q347" s="220"/>
      <c r="R347" s="220"/>
      <c r="S347" s="220"/>
      <c r="T347" s="221"/>
      <c r="AT347" s="222" t="s">
        <v>148</v>
      </c>
      <c r="AU347" s="222" t="s">
        <v>82</v>
      </c>
      <c r="AV347" s="13" t="s">
        <v>133</v>
      </c>
      <c r="AW347" s="13" t="s">
        <v>32</v>
      </c>
      <c r="AX347" s="13" t="s">
        <v>80</v>
      </c>
      <c r="AY347" s="222" t="s">
        <v>127</v>
      </c>
    </row>
    <row r="348" spans="2:65" s="1" customFormat="1" ht="16.5" customHeight="1">
      <c r="B348" s="34"/>
      <c r="C348" s="187" t="s">
        <v>483</v>
      </c>
      <c r="D348" s="187" t="s">
        <v>129</v>
      </c>
      <c r="E348" s="188" t="s">
        <v>484</v>
      </c>
      <c r="F348" s="189" t="s">
        <v>485</v>
      </c>
      <c r="G348" s="190" t="s">
        <v>132</v>
      </c>
      <c r="H348" s="191">
        <v>7.735</v>
      </c>
      <c r="I348" s="192"/>
      <c r="J348" s="193">
        <f>ROUND(I348*H348,2)</f>
        <v>0</v>
      </c>
      <c r="K348" s="189" t="s">
        <v>146</v>
      </c>
      <c r="L348" s="38"/>
      <c r="M348" s="194" t="s">
        <v>1</v>
      </c>
      <c r="N348" s="195" t="s">
        <v>40</v>
      </c>
      <c r="O348" s="66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AR348" s="198" t="s">
        <v>210</v>
      </c>
      <c r="AT348" s="198" t="s">
        <v>129</v>
      </c>
      <c r="AU348" s="198" t="s">
        <v>82</v>
      </c>
      <c r="AY348" s="17" t="s">
        <v>127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7" t="s">
        <v>80</v>
      </c>
      <c r="BK348" s="199">
        <f>ROUND(I348*H348,2)</f>
        <v>0</v>
      </c>
      <c r="BL348" s="17" t="s">
        <v>210</v>
      </c>
      <c r="BM348" s="198" t="s">
        <v>486</v>
      </c>
    </row>
    <row r="349" spans="2:51" s="12" customFormat="1" ht="11.25">
      <c r="B349" s="200"/>
      <c r="C349" s="201"/>
      <c r="D349" s="202" t="s">
        <v>148</v>
      </c>
      <c r="E349" s="203" t="s">
        <v>1</v>
      </c>
      <c r="F349" s="204" t="s">
        <v>487</v>
      </c>
      <c r="G349" s="201"/>
      <c r="H349" s="205">
        <v>7.1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148</v>
      </c>
      <c r="AU349" s="211" t="s">
        <v>82</v>
      </c>
      <c r="AV349" s="12" t="s">
        <v>82</v>
      </c>
      <c r="AW349" s="12" t="s">
        <v>32</v>
      </c>
      <c r="AX349" s="12" t="s">
        <v>75</v>
      </c>
      <c r="AY349" s="211" t="s">
        <v>127</v>
      </c>
    </row>
    <row r="350" spans="2:51" s="12" customFormat="1" ht="11.25">
      <c r="B350" s="200"/>
      <c r="C350" s="201"/>
      <c r="D350" s="202" t="s">
        <v>148</v>
      </c>
      <c r="E350" s="203" t="s">
        <v>1</v>
      </c>
      <c r="F350" s="204" t="s">
        <v>488</v>
      </c>
      <c r="G350" s="201"/>
      <c r="H350" s="205">
        <v>0.635</v>
      </c>
      <c r="I350" s="206"/>
      <c r="J350" s="201"/>
      <c r="K350" s="201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148</v>
      </c>
      <c r="AU350" s="211" t="s">
        <v>82</v>
      </c>
      <c r="AV350" s="12" t="s">
        <v>82</v>
      </c>
      <c r="AW350" s="12" t="s">
        <v>32</v>
      </c>
      <c r="AX350" s="12" t="s">
        <v>75</v>
      </c>
      <c r="AY350" s="211" t="s">
        <v>127</v>
      </c>
    </row>
    <row r="351" spans="2:51" s="13" customFormat="1" ht="11.25">
      <c r="B351" s="212"/>
      <c r="C351" s="213"/>
      <c r="D351" s="202" t="s">
        <v>148</v>
      </c>
      <c r="E351" s="214" t="s">
        <v>1</v>
      </c>
      <c r="F351" s="215" t="s">
        <v>151</v>
      </c>
      <c r="G351" s="213"/>
      <c r="H351" s="216">
        <v>7.734999999999999</v>
      </c>
      <c r="I351" s="217"/>
      <c r="J351" s="213"/>
      <c r="K351" s="213"/>
      <c r="L351" s="218"/>
      <c r="M351" s="219"/>
      <c r="N351" s="220"/>
      <c r="O351" s="220"/>
      <c r="P351" s="220"/>
      <c r="Q351" s="220"/>
      <c r="R351" s="220"/>
      <c r="S351" s="220"/>
      <c r="T351" s="221"/>
      <c r="AT351" s="222" t="s">
        <v>148</v>
      </c>
      <c r="AU351" s="222" t="s">
        <v>82</v>
      </c>
      <c r="AV351" s="13" t="s">
        <v>133</v>
      </c>
      <c r="AW351" s="13" t="s">
        <v>32</v>
      </c>
      <c r="AX351" s="13" t="s">
        <v>80</v>
      </c>
      <c r="AY351" s="222" t="s">
        <v>127</v>
      </c>
    </row>
    <row r="352" spans="2:65" s="1" customFormat="1" ht="36" customHeight="1">
      <c r="B352" s="34"/>
      <c r="C352" s="187" t="s">
        <v>489</v>
      </c>
      <c r="D352" s="187" t="s">
        <v>129</v>
      </c>
      <c r="E352" s="188" t="s">
        <v>490</v>
      </c>
      <c r="F352" s="189" t="s">
        <v>491</v>
      </c>
      <c r="G352" s="190" t="s">
        <v>137</v>
      </c>
      <c r="H352" s="191">
        <v>6</v>
      </c>
      <c r="I352" s="192"/>
      <c r="J352" s="193">
        <f>ROUND(I352*H352,2)</f>
        <v>0</v>
      </c>
      <c r="K352" s="189" t="s">
        <v>146</v>
      </c>
      <c r="L352" s="38"/>
      <c r="M352" s="194" t="s">
        <v>1</v>
      </c>
      <c r="N352" s="195" t="s">
        <v>40</v>
      </c>
      <c r="O352" s="66"/>
      <c r="P352" s="196">
        <f>O352*H352</f>
        <v>0</v>
      </c>
      <c r="Q352" s="196">
        <v>0</v>
      </c>
      <c r="R352" s="196">
        <f>Q352*H352</f>
        <v>0</v>
      </c>
      <c r="S352" s="196">
        <v>0</v>
      </c>
      <c r="T352" s="197">
        <f>S352*H352</f>
        <v>0</v>
      </c>
      <c r="AR352" s="198" t="s">
        <v>210</v>
      </c>
      <c r="AT352" s="198" t="s">
        <v>129</v>
      </c>
      <c r="AU352" s="198" t="s">
        <v>82</v>
      </c>
      <c r="AY352" s="17" t="s">
        <v>127</v>
      </c>
      <c r="BE352" s="199">
        <f>IF(N352="základní",J352,0)</f>
        <v>0</v>
      </c>
      <c r="BF352" s="199">
        <f>IF(N352="snížená",J352,0)</f>
        <v>0</v>
      </c>
      <c r="BG352" s="199">
        <f>IF(N352="zákl. přenesená",J352,0)</f>
        <v>0</v>
      </c>
      <c r="BH352" s="199">
        <f>IF(N352="sníž. přenesená",J352,0)</f>
        <v>0</v>
      </c>
      <c r="BI352" s="199">
        <f>IF(N352="nulová",J352,0)</f>
        <v>0</v>
      </c>
      <c r="BJ352" s="17" t="s">
        <v>80</v>
      </c>
      <c r="BK352" s="199">
        <f>ROUND(I352*H352,2)</f>
        <v>0</v>
      </c>
      <c r="BL352" s="17" t="s">
        <v>210</v>
      </c>
      <c r="BM352" s="198" t="s">
        <v>492</v>
      </c>
    </row>
    <row r="353" spans="2:51" s="12" customFormat="1" ht="11.25">
      <c r="B353" s="200"/>
      <c r="C353" s="201"/>
      <c r="D353" s="202" t="s">
        <v>148</v>
      </c>
      <c r="E353" s="203" t="s">
        <v>1</v>
      </c>
      <c r="F353" s="204" t="s">
        <v>493</v>
      </c>
      <c r="G353" s="201"/>
      <c r="H353" s="205">
        <v>6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148</v>
      </c>
      <c r="AU353" s="211" t="s">
        <v>82</v>
      </c>
      <c r="AV353" s="12" t="s">
        <v>82</v>
      </c>
      <c r="AW353" s="12" t="s">
        <v>32</v>
      </c>
      <c r="AX353" s="12" t="s">
        <v>80</v>
      </c>
      <c r="AY353" s="211" t="s">
        <v>127</v>
      </c>
    </row>
    <row r="354" spans="2:65" s="1" customFormat="1" ht="24" customHeight="1">
      <c r="B354" s="34"/>
      <c r="C354" s="187" t="s">
        <v>494</v>
      </c>
      <c r="D354" s="187" t="s">
        <v>129</v>
      </c>
      <c r="E354" s="188" t="s">
        <v>495</v>
      </c>
      <c r="F354" s="189" t="s">
        <v>496</v>
      </c>
      <c r="G354" s="190" t="s">
        <v>137</v>
      </c>
      <c r="H354" s="191">
        <v>10</v>
      </c>
      <c r="I354" s="192"/>
      <c r="J354" s="193">
        <f>ROUND(I354*H354,2)</f>
        <v>0</v>
      </c>
      <c r="K354" s="189" t="s">
        <v>146</v>
      </c>
      <c r="L354" s="38"/>
      <c r="M354" s="194" t="s">
        <v>1</v>
      </c>
      <c r="N354" s="195" t="s">
        <v>40</v>
      </c>
      <c r="O354" s="66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AR354" s="198" t="s">
        <v>210</v>
      </c>
      <c r="AT354" s="198" t="s">
        <v>129</v>
      </c>
      <c r="AU354" s="198" t="s">
        <v>82</v>
      </c>
      <c r="AY354" s="17" t="s">
        <v>127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7" t="s">
        <v>80</v>
      </c>
      <c r="BK354" s="199">
        <f>ROUND(I354*H354,2)</f>
        <v>0</v>
      </c>
      <c r="BL354" s="17" t="s">
        <v>210</v>
      </c>
      <c r="BM354" s="198" t="s">
        <v>497</v>
      </c>
    </row>
    <row r="355" spans="2:51" s="12" customFormat="1" ht="11.25">
      <c r="B355" s="200"/>
      <c r="C355" s="201"/>
      <c r="D355" s="202" t="s">
        <v>148</v>
      </c>
      <c r="E355" s="203" t="s">
        <v>1</v>
      </c>
      <c r="F355" s="204" t="s">
        <v>498</v>
      </c>
      <c r="G355" s="201"/>
      <c r="H355" s="205">
        <v>10</v>
      </c>
      <c r="I355" s="206"/>
      <c r="J355" s="201"/>
      <c r="K355" s="201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148</v>
      </c>
      <c r="AU355" s="211" t="s">
        <v>82</v>
      </c>
      <c r="AV355" s="12" t="s">
        <v>82</v>
      </c>
      <c r="AW355" s="12" t="s">
        <v>32</v>
      </c>
      <c r="AX355" s="12" t="s">
        <v>80</v>
      </c>
      <c r="AY355" s="211" t="s">
        <v>127</v>
      </c>
    </row>
    <row r="356" spans="2:65" s="1" customFormat="1" ht="24" customHeight="1">
      <c r="B356" s="34"/>
      <c r="C356" s="187" t="s">
        <v>499</v>
      </c>
      <c r="D356" s="187" t="s">
        <v>129</v>
      </c>
      <c r="E356" s="188" t="s">
        <v>500</v>
      </c>
      <c r="F356" s="189" t="s">
        <v>501</v>
      </c>
      <c r="G356" s="190" t="s">
        <v>137</v>
      </c>
      <c r="H356" s="191">
        <v>10</v>
      </c>
      <c r="I356" s="192"/>
      <c r="J356" s="193">
        <f>ROUND(I356*H356,2)</f>
        <v>0</v>
      </c>
      <c r="K356" s="189" t="s">
        <v>146</v>
      </c>
      <c r="L356" s="38"/>
      <c r="M356" s="194" t="s">
        <v>1</v>
      </c>
      <c r="N356" s="195" t="s">
        <v>40</v>
      </c>
      <c r="O356" s="66"/>
      <c r="P356" s="196">
        <f>O356*H356</f>
        <v>0</v>
      </c>
      <c r="Q356" s="196">
        <v>0</v>
      </c>
      <c r="R356" s="196">
        <f>Q356*H356</f>
        <v>0</v>
      </c>
      <c r="S356" s="196">
        <v>0</v>
      </c>
      <c r="T356" s="197">
        <f>S356*H356</f>
        <v>0</v>
      </c>
      <c r="AR356" s="198" t="s">
        <v>210</v>
      </c>
      <c r="AT356" s="198" t="s">
        <v>129</v>
      </c>
      <c r="AU356" s="198" t="s">
        <v>82</v>
      </c>
      <c r="AY356" s="17" t="s">
        <v>127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17" t="s">
        <v>80</v>
      </c>
      <c r="BK356" s="199">
        <f>ROUND(I356*H356,2)</f>
        <v>0</v>
      </c>
      <c r="BL356" s="17" t="s">
        <v>210</v>
      </c>
      <c r="BM356" s="198" t="s">
        <v>502</v>
      </c>
    </row>
    <row r="357" spans="2:51" s="12" customFormat="1" ht="11.25">
      <c r="B357" s="200"/>
      <c r="C357" s="201"/>
      <c r="D357" s="202" t="s">
        <v>148</v>
      </c>
      <c r="E357" s="203" t="s">
        <v>1</v>
      </c>
      <c r="F357" s="204" t="s">
        <v>498</v>
      </c>
      <c r="G357" s="201"/>
      <c r="H357" s="205">
        <v>10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148</v>
      </c>
      <c r="AU357" s="211" t="s">
        <v>82</v>
      </c>
      <c r="AV357" s="12" t="s">
        <v>82</v>
      </c>
      <c r="AW357" s="12" t="s">
        <v>32</v>
      </c>
      <c r="AX357" s="12" t="s">
        <v>80</v>
      </c>
      <c r="AY357" s="211" t="s">
        <v>127</v>
      </c>
    </row>
    <row r="358" spans="2:65" s="1" customFormat="1" ht="24" customHeight="1">
      <c r="B358" s="34"/>
      <c r="C358" s="187" t="s">
        <v>503</v>
      </c>
      <c r="D358" s="187" t="s">
        <v>129</v>
      </c>
      <c r="E358" s="188" t="s">
        <v>504</v>
      </c>
      <c r="F358" s="189" t="s">
        <v>505</v>
      </c>
      <c r="G358" s="190" t="s">
        <v>137</v>
      </c>
      <c r="H358" s="191">
        <v>4</v>
      </c>
      <c r="I358" s="192"/>
      <c r="J358" s="193">
        <f>ROUND(I358*H358,2)</f>
        <v>0</v>
      </c>
      <c r="K358" s="189" t="s">
        <v>1</v>
      </c>
      <c r="L358" s="38"/>
      <c r="M358" s="194" t="s">
        <v>1</v>
      </c>
      <c r="N358" s="195" t="s">
        <v>40</v>
      </c>
      <c r="O358" s="66"/>
      <c r="P358" s="196">
        <f>O358*H358</f>
        <v>0</v>
      </c>
      <c r="Q358" s="196">
        <v>0.0004</v>
      </c>
      <c r="R358" s="196">
        <f>Q358*H358</f>
        <v>0.0016</v>
      </c>
      <c r="S358" s="196">
        <v>0</v>
      </c>
      <c r="T358" s="197">
        <f>S358*H358</f>
        <v>0</v>
      </c>
      <c r="AR358" s="198" t="s">
        <v>210</v>
      </c>
      <c r="AT358" s="198" t="s">
        <v>129</v>
      </c>
      <c r="AU358" s="198" t="s">
        <v>82</v>
      </c>
      <c r="AY358" s="17" t="s">
        <v>127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7" t="s">
        <v>80</v>
      </c>
      <c r="BK358" s="199">
        <f>ROUND(I358*H358,2)</f>
        <v>0</v>
      </c>
      <c r="BL358" s="17" t="s">
        <v>210</v>
      </c>
      <c r="BM358" s="198" t="s">
        <v>506</v>
      </c>
    </row>
    <row r="359" spans="2:65" s="1" customFormat="1" ht="16.5" customHeight="1">
      <c r="B359" s="34"/>
      <c r="C359" s="187" t="s">
        <v>507</v>
      </c>
      <c r="D359" s="187" t="s">
        <v>129</v>
      </c>
      <c r="E359" s="188" t="s">
        <v>508</v>
      </c>
      <c r="F359" s="189" t="s">
        <v>509</v>
      </c>
      <c r="G359" s="190" t="s">
        <v>510</v>
      </c>
      <c r="H359" s="191">
        <v>10.19</v>
      </c>
      <c r="I359" s="192"/>
      <c r="J359" s="193">
        <f>ROUND(I359*H359,2)</f>
        <v>0</v>
      </c>
      <c r="K359" s="189" t="s">
        <v>146</v>
      </c>
      <c r="L359" s="38"/>
      <c r="M359" s="194" t="s">
        <v>1</v>
      </c>
      <c r="N359" s="195" t="s">
        <v>40</v>
      </c>
      <c r="O359" s="66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7">
        <f>S359*H359</f>
        <v>0</v>
      </c>
      <c r="AR359" s="198" t="s">
        <v>210</v>
      </c>
      <c r="AT359" s="198" t="s">
        <v>129</v>
      </c>
      <c r="AU359" s="198" t="s">
        <v>82</v>
      </c>
      <c r="AY359" s="17" t="s">
        <v>127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7" t="s">
        <v>80</v>
      </c>
      <c r="BK359" s="199">
        <f>ROUND(I359*H359,2)</f>
        <v>0</v>
      </c>
      <c r="BL359" s="17" t="s">
        <v>210</v>
      </c>
      <c r="BM359" s="198" t="s">
        <v>511</v>
      </c>
    </row>
    <row r="360" spans="2:51" s="12" customFormat="1" ht="11.25">
      <c r="B360" s="200"/>
      <c r="C360" s="201"/>
      <c r="D360" s="202" t="s">
        <v>148</v>
      </c>
      <c r="E360" s="203" t="s">
        <v>1</v>
      </c>
      <c r="F360" s="204" t="s">
        <v>512</v>
      </c>
      <c r="G360" s="201"/>
      <c r="H360" s="205">
        <v>10.19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148</v>
      </c>
      <c r="AU360" s="211" t="s">
        <v>82</v>
      </c>
      <c r="AV360" s="12" t="s">
        <v>82</v>
      </c>
      <c r="AW360" s="12" t="s">
        <v>32</v>
      </c>
      <c r="AX360" s="12" t="s">
        <v>80</v>
      </c>
      <c r="AY360" s="211" t="s">
        <v>127</v>
      </c>
    </row>
    <row r="361" spans="2:65" s="1" customFormat="1" ht="24" customHeight="1">
      <c r="B361" s="34"/>
      <c r="C361" s="223" t="s">
        <v>513</v>
      </c>
      <c r="D361" s="223" t="s">
        <v>187</v>
      </c>
      <c r="E361" s="224" t="s">
        <v>514</v>
      </c>
      <c r="F361" s="225" t="s">
        <v>515</v>
      </c>
      <c r="G361" s="226" t="s">
        <v>510</v>
      </c>
      <c r="H361" s="227">
        <v>11.209</v>
      </c>
      <c r="I361" s="228"/>
      <c r="J361" s="229">
        <f>ROUND(I361*H361,2)</f>
        <v>0</v>
      </c>
      <c r="K361" s="225" t="s">
        <v>1</v>
      </c>
      <c r="L361" s="230"/>
      <c r="M361" s="231" t="s">
        <v>1</v>
      </c>
      <c r="N361" s="232" t="s">
        <v>40</v>
      </c>
      <c r="O361" s="66"/>
      <c r="P361" s="196">
        <f>O361*H361</f>
        <v>0</v>
      </c>
      <c r="Q361" s="196">
        <v>0.001</v>
      </c>
      <c r="R361" s="196">
        <f>Q361*H361</f>
        <v>0.011209</v>
      </c>
      <c r="S361" s="196">
        <v>0</v>
      </c>
      <c r="T361" s="197">
        <f>S361*H361</f>
        <v>0</v>
      </c>
      <c r="AR361" s="198" t="s">
        <v>311</v>
      </c>
      <c r="AT361" s="198" t="s">
        <v>187</v>
      </c>
      <c r="AU361" s="198" t="s">
        <v>82</v>
      </c>
      <c r="AY361" s="17" t="s">
        <v>127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7" t="s">
        <v>80</v>
      </c>
      <c r="BK361" s="199">
        <f>ROUND(I361*H361,2)</f>
        <v>0</v>
      </c>
      <c r="BL361" s="17" t="s">
        <v>210</v>
      </c>
      <c r="BM361" s="198" t="s">
        <v>516</v>
      </c>
    </row>
    <row r="362" spans="2:51" s="12" customFormat="1" ht="11.25">
      <c r="B362" s="200"/>
      <c r="C362" s="201"/>
      <c r="D362" s="202" t="s">
        <v>148</v>
      </c>
      <c r="E362" s="201"/>
      <c r="F362" s="204" t="s">
        <v>517</v>
      </c>
      <c r="G362" s="201"/>
      <c r="H362" s="205">
        <v>11.209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148</v>
      </c>
      <c r="AU362" s="211" t="s">
        <v>82</v>
      </c>
      <c r="AV362" s="12" t="s">
        <v>82</v>
      </c>
      <c r="AW362" s="12" t="s">
        <v>4</v>
      </c>
      <c r="AX362" s="12" t="s">
        <v>80</v>
      </c>
      <c r="AY362" s="211" t="s">
        <v>127</v>
      </c>
    </row>
    <row r="363" spans="2:65" s="1" customFormat="1" ht="24" customHeight="1">
      <c r="B363" s="34"/>
      <c r="C363" s="187" t="s">
        <v>518</v>
      </c>
      <c r="D363" s="187" t="s">
        <v>129</v>
      </c>
      <c r="E363" s="188" t="s">
        <v>519</v>
      </c>
      <c r="F363" s="189" t="s">
        <v>520</v>
      </c>
      <c r="G363" s="190" t="s">
        <v>195</v>
      </c>
      <c r="H363" s="191">
        <v>19.55</v>
      </c>
      <c r="I363" s="192"/>
      <c r="J363" s="193">
        <f>ROUND(I363*H363,2)</f>
        <v>0</v>
      </c>
      <c r="K363" s="189" t="s">
        <v>146</v>
      </c>
      <c r="L363" s="38"/>
      <c r="M363" s="194" t="s">
        <v>1</v>
      </c>
      <c r="N363" s="195" t="s">
        <v>40</v>
      </c>
      <c r="O363" s="66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AR363" s="198" t="s">
        <v>210</v>
      </c>
      <c r="AT363" s="198" t="s">
        <v>129</v>
      </c>
      <c r="AU363" s="198" t="s">
        <v>82</v>
      </c>
      <c r="AY363" s="17" t="s">
        <v>127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7" t="s">
        <v>80</v>
      </c>
      <c r="BK363" s="199">
        <f>ROUND(I363*H363,2)</f>
        <v>0</v>
      </c>
      <c r="BL363" s="17" t="s">
        <v>210</v>
      </c>
      <c r="BM363" s="198" t="s">
        <v>521</v>
      </c>
    </row>
    <row r="364" spans="2:51" s="12" customFormat="1" ht="11.25">
      <c r="B364" s="200"/>
      <c r="C364" s="201"/>
      <c r="D364" s="202" t="s">
        <v>148</v>
      </c>
      <c r="E364" s="203" t="s">
        <v>1</v>
      </c>
      <c r="F364" s="204" t="s">
        <v>522</v>
      </c>
      <c r="G364" s="201"/>
      <c r="H364" s="205">
        <v>2.15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148</v>
      </c>
      <c r="AU364" s="211" t="s">
        <v>82</v>
      </c>
      <c r="AV364" s="12" t="s">
        <v>82</v>
      </c>
      <c r="AW364" s="12" t="s">
        <v>32</v>
      </c>
      <c r="AX364" s="12" t="s">
        <v>75</v>
      </c>
      <c r="AY364" s="211" t="s">
        <v>127</v>
      </c>
    </row>
    <row r="365" spans="2:51" s="12" customFormat="1" ht="11.25">
      <c r="B365" s="200"/>
      <c r="C365" s="201"/>
      <c r="D365" s="202" t="s">
        <v>148</v>
      </c>
      <c r="E365" s="203" t="s">
        <v>1</v>
      </c>
      <c r="F365" s="204" t="s">
        <v>523</v>
      </c>
      <c r="G365" s="201"/>
      <c r="H365" s="205">
        <v>17.4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148</v>
      </c>
      <c r="AU365" s="211" t="s">
        <v>82</v>
      </c>
      <c r="AV365" s="12" t="s">
        <v>82</v>
      </c>
      <c r="AW365" s="12" t="s">
        <v>32</v>
      </c>
      <c r="AX365" s="12" t="s">
        <v>75</v>
      </c>
      <c r="AY365" s="211" t="s">
        <v>127</v>
      </c>
    </row>
    <row r="366" spans="2:51" s="13" customFormat="1" ht="11.25">
      <c r="B366" s="212"/>
      <c r="C366" s="213"/>
      <c r="D366" s="202" t="s">
        <v>148</v>
      </c>
      <c r="E366" s="214" t="s">
        <v>1</v>
      </c>
      <c r="F366" s="215" t="s">
        <v>151</v>
      </c>
      <c r="G366" s="213"/>
      <c r="H366" s="216">
        <v>19.549999999999997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148</v>
      </c>
      <c r="AU366" s="222" t="s">
        <v>82</v>
      </c>
      <c r="AV366" s="13" t="s">
        <v>133</v>
      </c>
      <c r="AW366" s="13" t="s">
        <v>32</v>
      </c>
      <c r="AX366" s="13" t="s">
        <v>80</v>
      </c>
      <c r="AY366" s="222" t="s">
        <v>127</v>
      </c>
    </row>
    <row r="367" spans="2:65" s="1" customFormat="1" ht="16.5" customHeight="1">
      <c r="B367" s="34"/>
      <c r="C367" s="223" t="s">
        <v>524</v>
      </c>
      <c r="D367" s="223" t="s">
        <v>187</v>
      </c>
      <c r="E367" s="224" t="s">
        <v>525</v>
      </c>
      <c r="F367" s="225" t="s">
        <v>526</v>
      </c>
      <c r="G367" s="226" t="s">
        <v>145</v>
      </c>
      <c r="H367" s="227">
        <v>0.024</v>
      </c>
      <c r="I367" s="228"/>
      <c r="J367" s="229">
        <f>ROUND(I367*H367,2)</f>
        <v>0</v>
      </c>
      <c r="K367" s="225" t="s">
        <v>146</v>
      </c>
      <c r="L367" s="230"/>
      <c r="M367" s="231" t="s">
        <v>1</v>
      </c>
      <c r="N367" s="232" t="s">
        <v>40</v>
      </c>
      <c r="O367" s="66"/>
      <c r="P367" s="196">
        <f>O367*H367</f>
        <v>0</v>
      </c>
      <c r="Q367" s="196">
        <v>0.55</v>
      </c>
      <c r="R367" s="196">
        <f>Q367*H367</f>
        <v>0.013200000000000002</v>
      </c>
      <c r="S367" s="196">
        <v>0</v>
      </c>
      <c r="T367" s="197">
        <f>S367*H367</f>
        <v>0</v>
      </c>
      <c r="AR367" s="198" t="s">
        <v>311</v>
      </c>
      <c r="AT367" s="198" t="s">
        <v>187</v>
      </c>
      <c r="AU367" s="198" t="s">
        <v>82</v>
      </c>
      <c r="AY367" s="17" t="s">
        <v>127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7" t="s">
        <v>80</v>
      </c>
      <c r="BK367" s="199">
        <f>ROUND(I367*H367,2)</f>
        <v>0</v>
      </c>
      <c r="BL367" s="17" t="s">
        <v>210</v>
      </c>
      <c r="BM367" s="198" t="s">
        <v>527</v>
      </c>
    </row>
    <row r="368" spans="2:51" s="12" customFormat="1" ht="11.25">
      <c r="B368" s="200"/>
      <c r="C368" s="201"/>
      <c r="D368" s="202" t="s">
        <v>148</v>
      </c>
      <c r="E368" s="203" t="s">
        <v>1</v>
      </c>
      <c r="F368" s="204" t="s">
        <v>528</v>
      </c>
      <c r="G368" s="201"/>
      <c r="H368" s="205">
        <v>0.022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148</v>
      </c>
      <c r="AU368" s="211" t="s">
        <v>82</v>
      </c>
      <c r="AV368" s="12" t="s">
        <v>82</v>
      </c>
      <c r="AW368" s="12" t="s">
        <v>32</v>
      </c>
      <c r="AX368" s="12" t="s">
        <v>80</v>
      </c>
      <c r="AY368" s="211" t="s">
        <v>127</v>
      </c>
    </row>
    <row r="369" spans="2:51" s="12" customFormat="1" ht="11.25">
      <c r="B369" s="200"/>
      <c r="C369" s="201"/>
      <c r="D369" s="202" t="s">
        <v>148</v>
      </c>
      <c r="E369" s="201"/>
      <c r="F369" s="204" t="s">
        <v>529</v>
      </c>
      <c r="G369" s="201"/>
      <c r="H369" s="205">
        <v>0.024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148</v>
      </c>
      <c r="AU369" s="211" t="s">
        <v>82</v>
      </c>
      <c r="AV369" s="12" t="s">
        <v>82</v>
      </c>
      <c r="AW369" s="12" t="s">
        <v>4</v>
      </c>
      <c r="AX369" s="12" t="s">
        <v>80</v>
      </c>
      <c r="AY369" s="211" t="s">
        <v>127</v>
      </c>
    </row>
    <row r="370" spans="2:65" s="1" customFormat="1" ht="24" customHeight="1">
      <c r="B370" s="34"/>
      <c r="C370" s="223" t="s">
        <v>530</v>
      </c>
      <c r="D370" s="223" t="s">
        <v>187</v>
      </c>
      <c r="E370" s="224" t="s">
        <v>531</v>
      </c>
      <c r="F370" s="225" t="s">
        <v>532</v>
      </c>
      <c r="G370" s="226" t="s">
        <v>145</v>
      </c>
      <c r="H370" s="227">
        <v>0.124</v>
      </c>
      <c r="I370" s="228"/>
      <c r="J370" s="229">
        <f>ROUND(I370*H370,2)</f>
        <v>0</v>
      </c>
      <c r="K370" s="225" t="s">
        <v>146</v>
      </c>
      <c r="L370" s="230"/>
      <c r="M370" s="231" t="s">
        <v>1</v>
      </c>
      <c r="N370" s="232" t="s">
        <v>40</v>
      </c>
      <c r="O370" s="66"/>
      <c r="P370" s="196">
        <f>O370*H370</f>
        <v>0</v>
      </c>
      <c r="Q370" s="196">
        <v>0.55</v>
      </c>
      <c r="R370" s="196">
        <f>Q370*H370</f>
        <v>0.06820000000000001</v>
      </c>
      <c r="S370" s="196">
        <v>0</v>
      </c>
      <c r="T370" s="197">
        <f>S370*H370</f>
        <v>0</v>
      </c>
      <c r="AR370" s="198" t="s">
        <v>311</v>
      </c>
      <c r="AT370" s="198" t="s">
        <v>187</v>
      </c>
      <c r="AU370" s="198" t="s">
        <v>82</v>
      </c>
      <c r="AY370" s="17" t="s">
        <v>127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7" t="s">
        <v>80</v>
      </c>
      <c r="BK370" s="199">
        <f>ROUND(I370*H370,2)</f>
        <v>0</v>
      </c>
      <c r="BL370" s="17" t="s">
        <v>210</v>
      </c>
      <c r="BM370" s="198" t="s">
        <v>533</v>
      </c>
    </row>
    <row r="371" spans="2:51" s="12" customFormat="1" ht="11.25">
      <c r="B371" s="200"/>
      <c r="C371" s="201"/>
      <c r="D371" s="202" t="s">
        <v>148</v>
      </c>
      <c r="E371" s="203" t="s">
        <v>1</v>
      </c>
      <c r="F371" s="204" t="s">
        <v>534</v>
      </c>
      <c r="G371" s="201"/>
      <c r="H371" s="205">
        <v>0.113</v>
      </c>
      <c r="I371" s="206"/>
      <c r="J371" s="201"/>
      <c r="K371" s="201"/>
      <c r="L371" s="207"/>
      <c r="M371" s="208"/>
      <c r="N371" s="209"/>
      <c r="O371" s="209"/>
      <c r="P371" s="209"/>
      <c r="Q371" s="209"/>
      <c r="R371" s="209"/>
      <c r="S371" s="209"/>
      <c r="T371" s="210"/>
      <c r="AT371" s="211" t="s">
        <v>148</v>
      </c>
      <c r="AU371" s="211" t="s">
        <v>82</v>
      </c>
      <c r="AV371" s="12" t="s">
        <v>82</v>
      </c>
      <c r="AW371" s="12" t="s">
        <v>32</v>
      </c>
      <c r="AX371" s="12" t="s">
        <v>80</v>
      </c>
      <c r="AY371" s="211" t="s">
        <v>127</v>
      </c>
    </row>
    <row r="372" spans="2:51" s="12" customFormat="1" ht="11.25">
      <c r="B372" s="200"/>
      <c r="C372" s="201"/>
      <c r="D372" s="202" t="s">
        <v>148</v>
      </c>
      <c r="E372" s="201"/>
      <c r="F372" s="204" t="s">
        <v>535</v>
      </c>
      <c r="G372" s="201"/>
      <c r="H372" s="205">
        <v>0.124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148</v>
      </c>
      <c r="AU372" s="211" t="s">
        <v>82</v>
      </c>
      <c r="AV372" s="12" t="s">
        <v>82</v>
      </c>
      <c r="AW372" s="12" t="s">
        <v>4</v>
      </c>
      <c r="AX372" s="12" t="s">
        <v>80</v>
      </c>
      <c r="AY372" s="211" t="s">
        <v>127</v>
      </c>
    </row>
    <row r="373" spans="2:65" s="1" customFormat="1" ht="24" customHeight="1">
      <c r="B373" s="34"/>
      <c r="C373" s="187" t="s">
        <v>536</v>
      </c>
      <c r="D373" s="187" t="s">
        <v>129</v>
      </c>
      <c r="E373" s="188" t="s">
        <v>537</v>
      </c>
      <c r="F373" s="189" t="s">
        <v>538</v>
      </c>
      <c r="G373" s="190" t="s">
        <v>195</v>
      </c>
      <c r="H373" s="191">
        <v>22.9</v>
      </c>
      <c r="I373" s="192"/>
      <c r="J373" s="193">
        <f>ROUND(I373*H373,2)</f>
        <v>0</v>
      </c>
      <c r="K373" s="189" t="s">
        <v>146</v>
      </c>
      <c r="L373" s="38"/>
      <c r="M373" s="194" t="s">
        <v>1</v>
      </c>
      <c r="N373" s="195" t="s">
        <v>40</v>
      </c>
      <c r="O373" s="66"/>
      <c r="P373" s="196">
        <f>O373*H373</f>
        <v>0</v>
      </c>
      <c r="Q373" s="196">
        <v>0</v>
      </c>
      <c r="R373" s="196">
        <f>Q373*H373</f>
        <v>0</v>
      </c>
      <c r="S373" s="196">
        <v>0</v>
      </c>
      <c r="T373" s="197">
        <f>S373*H373</f>
        <v>0</v>
      </c>
      <c r="AR373" s="198" t="s">
        <v>210</v>
      </c>
      <c r="AT373" s="198" t="s">
        <v>129</v>
      </c>
      <c r="AU373" s="198" t="s">
        <v>82</v>
      </c>
      <c r="AY373" s="17" t="s">
        <v>127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7" t="s">
        <v>80</v>
      </c>
      <c r="BK373" s="199">
        <f>ROUND(I373*H373,2)</f>
        <v>0</v>
      </c>
      <c r="BL373" s="17" t="s">
        <v>210</v>
      </c>
      <c r="BM373" s="198" t="s">
        <v>539</v>
      </c>
    </row>
    <row r="374" spans="2:51" s="12" customFormat="1" ht="11.25">
      <c r="B374" s="200"/>
      <c r="C374" s="201"/>
      <c r="D374" s="202" t="s">
        <v>148</v>
      </c>
      <c r="E374" s="203" t="s">
        <v>1</v>
      </c>
      <c r="F374" s="204" t="s">
        <v>540</v>
      </c>
      <c r="G374" s="201"/>
      <c r="H374" s="205">
        <v>22.9</v>
      </c>
      <c r="I374" s="206"/>
      <c r="J374" s="201"/>
      <c r="K374" s="201"/>
      <c r="L374" s="207"/>
      <c r="M374" s="208"/>
      <c r="N374" s="209"/>
      <c r="O374" s="209"/>
      <c r="P374" s="209"/>
      <c r="Q374" s="209"/>
      <c r="R374" s="209"/>
      <c r="S374" s="209"/>
      <c r="T374" s="210"/>
      <c r="AT374" s="211" t="s">
        <v>148</v>
      </c>
      <c r="AU374" s="211" t="s">
        <v>82</v>
      </c>
      <c r="AV374" s="12" t="s">
        <v>82</v>
      </c>
      <c r="AW374" s="12" t="s">
        <v>32</v>
      </c>
      <c r="AX374" s="12" t="s">
        <v>80</v>
      </c>
      <c r="AY374" s="211" t="s">
        <v>127</v>
      </c>
    </row>
    <row r="375" spans="2:65" s="1" customFormat="1" ht="16.5" customHeight="1">
      <c r="B375" s="34"/>
      <c r="C375" s="223" t="s">
        <v>541</v>
      </c>
      <c r="D375" s="223" t="s">
        <v>187</v>
      </c>
      <c r="E375" s="224" t="s">
        <v>542</v>
      </c>
      <c r="F375" s="225" t="s">
        <v>543</v>
      </c>
      <c r="G375" s="226" t="s">
        <v>145</v>
      </c>
      <c r="H375" s="227">
        <v>0.378</v>
      </c>
      <c r="I375" s="228"/>
      <c r="J375" s="229">
        <f>ROUND(I375*H375,2)</f>
        <v>0</v>
      </c>
      <c r="K375" s="225" t="s">
        <v>146</v>
      </c>
      <c r="L375" s="230"/>
      <c r="M375" s="231" t="s">
        <v>1</v>
      </c>
      <c r="N375" s="232" t="s">
        <v>40</v>
      </c>
      <c r="O375" s="66"/>
      <c r="P375" s="196">
        <f>O375*H375</f>
        <v>0</v>
      </c>
      <c r="Q375" s="196">
        <v>0.55</v>
      </c>
      <c r="R375" s="196">
        <f>Q375*H375</f>
        <v>0.20790000000000003</v>
      </c>
      <c r="S375" s="196">
        <v>0</v>
      </c>
      <c r="T375" s="197">
        <f>S375*H375</f>
        <v>0</v>
      </c>
      <c r="AR375" s="198" t="s">
        <v>311</v>
      </c>
      <c r="AT375" s="198" t="s">
        <v>187</v>
      </c>
      <c r="AU375" s="198" t="s">
        <v>82</v>
      </c>
      <c r="AY375" s="17" t="s">
        <v>127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7" t="s">
        <v>80</v>
      </c>
      <c r="BK375" s="199">
        <f>ROUND(I375*H375,2)</f>
        <v>0</v>
      </c>
      <c r="BL375" s="17" t="s">
        <v>210</v>
      </c>
      <c r="BM375" s="198" t="s">
        <v>544</v>
      </c>
    </row>
    <row r="376" spans="2:51" s="12" customFormat="1" ht="11.25">
      <c r="B376" s="200"/>
      <c r="C376" s="201"/>
      <c r="D376" s="202" t="s">
        <v>148</v>
      </c>
      <c r="E376" s="203" t="s">
        <v>1</v>
      </c>
      <c r="F376" s="204" t="s">
        <v>545</v>
      </c>
      <c r="G376" s="201"/>
      <c r="H376" s="205">
        <v>0.344</v>
      </c>
      <c r="I376" s="206"/>
      <c r="J376" s="201"/>
      <c r="K376" s="201"/>
      <c r="L376" s="207"/>
      <c r="M376" s="208"/>
      <c r="N376" s="209"/>
      <c r="O376" s="209"/>
      <c r="P376" s="209"/>
      <c r="Q376" s="209"/>
      <c r="R376" s="209"/>
      <c r="S376" s="209"/>
      <c r="T376" s="210"/>
      <c r="AT376" s="211" t="s">
        <v>148</v>
      </c>
      <c r="AU376" s="211" t="s">
        <v>82</v>
      </c>
      <c r="AV376" s="12" t="s">
        <v>82</v>
      </c>
      <c r="AW376" s="12" t="s">
        <v>32</v>
      </c>
      <c r="AX376" s="12" t="s">
        <v>80</v>
      </c>
      <c r="AY376" s="211" t="s">
        <v>127</v>
      </c>
    </row>
    <row r="377" spans="2:51" s="12" customFormat="1" ht="11.25">
      <c r="B377" s="200"/>
      <c r="C377" s="201"/>
      <c r="D377" s="202" t="s">
        <v>148</v>
      </c>
      <c r="E377" s="201"/>
      <c r="F377" s="204" t="s">
        <v>546</v>
      </c>
      <c r="G377" s="201"/>
      <c r="H377" s="205">
        <v>0.378</v>
      </c>
      <c r="I377" s="206"/>
      <c r="J377" s="201"/>
      <c r="K377" s="201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148</v>
      </c>
      <c r="AU377" s="211" t="s">
        <v>82</v>
      </c>
      <c r="AV377" s="12" t="s">
        <v>82</v>
      </c>
      <c r="AW377" s="12" t="s">
        <v>4</v>
      </c>
      <c r="AX377" s="12" t="s">
        <v>80</v>
      </c>
      <c r="AY377" s="211" t="s">
        <v>127</v>
      </c>
    </row>
    <row r="378" spans="2:65" s="1" customFormat="1" ht="24" customHeight="1">
      <c r="B378" s="34"/>
      <c r="C378" s="187" t="s">
        <v>547</v>
      </c>
      <c r="D378" s="187" t="s">
        <v>129</v>
      </c>
      <c r="E378" s="188" t="s">
        <v>548</v>
      </c>
      <c r="F378" s="189" t="s">
        <v>549</v>
      </c>
      <c r="G378" s="190" t="s">
        <v>195</v>
      </c>
      <c r="H378" s="191">
        <v>11.1</v>
      </c>
      <c r="I378" s="192"/>
      <c r="J378" s="193">
        <f>ROUND(I378*H378,2)</f>
        <v>0</v>
      </c>
      <c r="K378" s="189" t="s">
        <v>146</v>
      </c>
      <c r="L378" s="38"/>
      <c r="M378" s="194" t="s">
        <v>1</v>
      </c>
      <c r="N378" s="195" t="s">
        <v>40</v>
      </c>
      <c r="O378" s="66"/>
      <c r="P378" s="196">
        <f>O378*H378</f>
        <v>0</v>
      </c>
      <c r="Q378" s="196">
        <v>0</v>
      </c>
      <c r="R378" s="196">
        <f>Q378*H378</f>
        <v>0</v>
      </c>
      <c r="S378" s="196">
        <v>0</v>
      </c>
      <c r="T378" s="197">
        <f>S378*H378</f>
        <v>0</v>
      </c>
      <c r="AR378" s="198" t="s">
        <v>210</v>
      </c>
      <c r="AT378" s="198" t="s">
        <v>129</v>
      </c>
      <c r="AU378" s="198" t="s">
        <v>82</v>
      </c>
      <c r="AY378" s="17" t="s">
        <v>127</v>
      </c>
      <c r="BE378" s="199">
        <f>IF(N378="základní",J378,0)</f>
        <v>0</v>
      </c>
      <c r="BF378" s="199">
        <f>IF(N378="snížená",J378,0)</f>
        <v>0</v>
      </c>
      <c r="BG378" s="199">
        <f>IF(N378="zákl. přenesená",J378,0)</f>
        <v>0</v>
      </c>
      <c r="BH378" s="199">
        <f>IF(N378="sníž. přenesená",J378,0)</f>
        <v>0</v>
      </c>
      <c r="BI378" s="199">
        <f>IF(N378="nulová",J378,0)</f>
        <v>0</v>
      </c>
      <c r="BJ378" s="17" t="s">
        <v>80</v>
      </c>
      <c r="BK378" s="199">
        <f>ROUND(I378*H378,2)</f>
        <v>0</v>
      </c>
      <c r="BL378" s="17" t="s">
        <v>210</v>
      </c>
      <c r="BM378" s="198" t="s">
        <v>550</v>
      </c>
    </row>
    <row r="379" spans="2:51" s="12" customFormat="1" ht="11.25">
      <c r="B379" s="200"/>
      <c r="C379" s="201"/>
      <c r="D379" s="202" t="s">
        <v>148</v>
      </c>
      <c r="E379" s="203" t="s">
        <v>1</v>
      </c>
      <c r="F379" s="204" t="s">
        <v>551</v>
      </c>
      <c r="G379" s="201"/>
      <c r="H379" s="205">
        <v>11.1</v>
      </c>
      <c r="I379" s="206"/>
      <c r="J379" s="201"/>
      <c r="K379" s="201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148</v>
      </c>
      <c r="AU379" s="211" t="s">
        <v>82</v>
      </c>
      <c r="AV379" s="12" t="s">
        <v>82</v>
      </c>
      <c r="AW379" s="12" t="s">
        <v>32</v>
      </c>
      <c r="AX379" s="12" t="s">
        <v>80</v>
      </c>
      <c r="AY379" s="211" t="s">
        <v>127</v>
      </c>
    </row>
    <row r="380" spans="2:65" s="1" customFormat="1" ht="16.5" customHeight="1">
      <c r="B380" s="34"/>
      <c r="C380" s="223" t="s">
        <v>552</v>
      </c>
      <c r="D380" s="223" t="s">
        <v>187</v>
      </c>
      <c r="E380" s="224" t="s">
        <v>553</v>
      </c>
      <c r="F380" s="225" t="s">
        <v>554</v>
      </c>
      <c r="G380" s="226" t="s">
        <v>145</v>
      </c>
      <c r="H380" s="227">
        <v>0.275</v>
      </c>
      <c r="I380" s="228"/>
      <c r="J380" s="229">
        <f>ROUND(I380*H380,2)</f>
        <v>0</v>
      </c>
      <c r="K380" s="225" t="s">
        <v>146</v>
      </c>
      <c r="L380" s="230"/>
      <c r="M380" s="231" t="s">
        <v>1</v>
      </c>
      <c r="N380" s="232" t="s">
        <v>40</v>
      </c>
      <c r="O380" s="66"/>
      <c r="P380" s="196">
        <f>O380*H380</f>
        <v>0</v>
      </c>
      <c r="Q380" s="196">
        <v>0.55</v>
      </c>
      <c r="R380" s="196">
        <f>Q380*H380</f>
        <v>0.15125000000000002</v>
      </c>
      <c r="S380" s="196">
        <v>0</v>
      </c>
      <c r="T380" s="197">
        <f>S380*H380</f>
        <v>0</v>
      </c>
      <c r="AR380" s="198" t="s">
        <v>311</v>
      </c>
      <c r="AT380" s="198" t="s">
        <v>187</v>
      </c>
      <c r="AU380" s="198" t="s">
        <v>82</v>
      </c>
      <c r="AY380" s="17" t="s">
        <v>127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7" t="s">
        <v>80</v>
      </c>
      <c r="BK380" s="199">
        <f>ROUND(I380*H380,2)</f>
        <v>0</v>
      </c>
      <c r="BL380" s="17" t="s">
        <v>210</v>
      </c>
      <c r="BM380" s="198" t="s">
        <v>555</v>
      </c>
    </row>
    <row r="381" spans="2:51" s="12" customFormat="1" ht="11.25">
      <c r="B381" s="200"/>
      <c r="C381" s="201"/>
      <c r="D381" s="202" t="s">
        <v>148</v>
      </c>
      <c r="E381" s="203" t="s">
        <v>1</v>
      </c>
      <c r="F381" s="204" t="s">
        <v>556</v>
      </c>
      <c r="G381" s="201"/>
      <c r="H381" s="205">
        <v>0.25</v>
      </c>
      <c r="I381" s="206"/>
      <c r="J381" s="201"/>
      <c r="K381" s="201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148</v>
      </c>
      <c r="AU381" s="211" t="s">
        <v>82</v>
      </c>
      <c r="AV381" s="12" t="s">
        <v>82</v>
      </c>
      <c r="AW381" s="12" t="s">
        <v>32</v>
      </c>
      <c r="AX381" s="12" t="s">
        <v>80</v>
      </c>
      <c r="AY381" s="211" t="s">
        <v>127</v>
      </c>
    </row>
    <row r="382" spans="2:51" s="12" customFormat="1" ht="11.25">
      <c r="B382" s="200"/>
      <c r="C382" s="201"/>
      <c r="D382" s="202" t="s">
        <v>148</v>
      </c>
      <c r="E382" s="201"/>
      <c r="F382" s="204" t="s">
        <v>557</v>
      </c>
      <c r="G382" s="201"/>
      <c r="H382" s="205">
        <v>0.275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148</v>
      </c>
      <c r="AU382" s="211" t="s">
        <v>82</v>
      </c>
      <c r="AV382" s="12" t="s">
        <v>82</v>
      </c>
      <c r="AW382" s="12" t="s">
        <v>4</v>
      </c>
      <c r="AX382" s="12" t="s">
        <v>80</v>
      </c>
      <c r="AY382" s="211" t="s">
        <v>127</v>
      </c>
    </row>
    <row r="383" spans="2:65" s="1" customFormat="1" ht="24" customHeight="1">
      <c r="B383" s="34"/>
      <c r="C383" s="187" t="s">
        <v>558</v>
      </c>
      <c r="D383" s="187" t="s">
        <v>129</v>
      </c>
      <c r="E383" s="188" t="s">
        <v>559</v>
      </c>
      <c r="F383" s="189" t="s">
        <v>560</v>
      </c>
      <c r="G383" s="190" t="s">
        <v>132</v>
      </c>
      <c r="H383" s="191">
        <v>16.84</v>
      </c>
      <c r="I383" s="192"/>
      <c r="J383" s="193">
        <f>ROUND(I383*H383,2)</f>
        <v>0</v>
      </c>
      <c r="K383" s="189" t="s">
        <v>146</v>
      </c>
      <c r="L383" s="38"/>
      <c r="M383" s="194" t="s">
        <v>1</v>
      </c>
      <c r="N383" s="195" t="s">
        <v>40</v>
      </c>
      <c r="O383" s="66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AR383" s="198" t="s">
        <v>210</v>
      </c>
      <c r="AT383" s="198" t="s">
        <v>129</v>
      </c>
      <c r="AU383" s="198" t="s">
        <v>82</v>
      </c>
      <c r="AY383" s="17" t="s">
        <v>127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17" t="s">
        <v>80</v>
      </c>
      <c r="BK383" s="199">
        <f>ROUND(I383*H383,2)</f>
        <v>0</v>
      </c>
      <c r="BL383" s="17" t="s">
        <v>210</v>
      </c>
      <c r="BM383" s="198" t="s">
        <v>561</v>
      </c>
    </row>
    <row r="384" spans="2:51" s="12" customFormat="1" ht="11.25">
      <c r="B384" s="200"/>
      <c r="C384" s="201"/>
      <c r="D384" s="202" t="s">
        <v>148</v>
      </c>
      <c r="E384" s="203" t="s">
        <v>1</v>
      </c>
      <c r="F384" s="204" t="s">
        <v>562</v>
      </c>
      <c r="G384" s="201"/>
      <c r="H384" s="205">
        <v>16.84</v>
      </c>
      <c r="I384" s="206"/>
      <c r="J384" s="201"/>
      <c r="K384" s="201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148</v>
      </c>
      <c r="AU384" s="211" t="s">
        <v>82</v>
      </c>
      <c r="AV384" s="12" t="s">
        <v>82</v>
      </c>
      <c r="AW384" s="12" t="s">
        <v>32</v>
      </c>
      <c r="AX384" s="12" t="s">
        <v>80</v>
      </c>
      <c r="AY384" s="211" t="s">
        <v>127</v>
      </c>
    </row>
    <row r="385" spans="2:65" s="1" customFormat="1" ht="16.5" customHeight="1">
      <c r="B385" s="34"/>
      <c r="C385" s="223" t="s">
        <v>563</v>
      </c>
      <c r="D385" s="223" t="s">
        <v>187</v>
      </c>
      <c r="E385" s="224" t="s">
        <v>564</v>
      </c>
      <c r="F385" s="225" t="s">
        <v>565</v>
      </c>
      <c r="G385" s="226" t="s">
        <v>145</v>
      </c>
      <c r="H385" s="227">
        <v>0.463</v>
      </c>
      <c r="I385" s="228"/>
      <c r="J385" s="229">
        <f>ROUND(I385*H385,2)</f>
        <v>0</v>
      </c>
      <c r="K385" s="225" t="s">
        <v>1</v>
      </c>
      <c r="L385" s="230"/>
      <c r="M385" s="231" t="s">
        <v>1</v>
      </c>
      <c r="N385" s="232" t="s">
        <v>40</v>
      </c>
      <c r="O385" s="66"/>
      <c r="P385" s="196">
        <f>O385*H385</f>
        <v>0</v>
      </c>
      <c r="Q385" s="196">
        <v>0.55</v>
      </c>
      <c r="R385" s="196">
        <f>Q385*H385</f>
        <v>0.25465000000000004</v>
      </c>
      <c r="S385" s="196">
        <v>0</v>
      </c>
      <c r="T385" s="197">
        <f>S385*H385</f>
        <v>0</v>
      </c>
      <c r="AR385" s="198" t="s">
        <v>311</v>
      </c>
      <c r="AT385" s="198" t="s">
        <v>187</v>
      </c>
      <c r="AU385" s="198" t="s">
        <v>82</v>
      </c>
      <c r="AY385" s="17" t="s">
        <v>127</v>
      </c>
      <c r="BE385" s="199">
        <f>IF(N385="základní",J385,0)</f>
        <v>0</v>
      </c>
      <c r="BF385" s="199">
        <f>IF(N385="snížená",J385,0)</f>
        <v>0</v>
      </c>
      <c r="BG385" s="199">
        <f>IF(N385="zákl. přenesená",J385,0)</f>
        <v>0</v>
      </c>
      <c r="BH385" s="199">
        <f>IF(N385="sníž. přenesená",J385,0)</f>
        <v>0</v>
      </c>
      <c r="BI385" s="199">
        <f>IF(N385="nulová",J385,0)</f>
        <v>0</v>
      </c>
      <c r="BJ385" s="17" t="s">
        <v>80</v>
      </c>
      <c r="BK385" s="199">
        <f>ROUND(I385*H385,2)</f>
        <v>0</v>
      </c>
      <c r="BL385" s="17" t="s">
        <v>210</v>
      </c>
      <c r="BM385" s="198" t="s">
        <v>566</v>
      </c>
    </row>
    <row r="386" spans="2:51" s="12" customFormat="1" ht="11.25">
      <c r="B386" s="200"/>
      <c r="C386" s="201"/>
      <c r="D386" s="202" t="s">
        <v>148</v>
      </c>
      <c r="E386" s="203" t="s">
        <v>1</v>
      </c>
      <c r="F386" s="204" t="s">
        <v>567</v>
      </c>
      <c r="G386" s="201"/>
      <c r="H386" s="205">
        <v>0.421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148</v>
      </c>
      <c r="AU386" s="211" t="s">
        <v>82</v>
      </c>
      <c r="AV386" s="12" t="s">
        <v>82</v>
      </c>
      <c r="AW386" s="12" t="s">
        <v>32</v>
      </c>
      <c r="AX386" s="12" t="s">
        <v>80</v>
      </c>
      <c r="AY386" s="211" t="s">
        <v>127</v>
      </c>
    </row>
    <row r="387" spans="2:51" s="12" customFormat="1" ht="11.25">
      <c r="B387" s="200"/>
      <c r="C387" s="201"/>
      <c r="D387" s="202" t="s">
        <v>148</v>
      </c>
      <c r="E387" s="201"/>
      <c r="F387" s="204" t="s">
        <v>568</v>
      </c>
      <c r="G387" s="201"/>
      <c r="H387" s="205">
        <v>0.463</v>
      </c>
      <c r="I387" s="206"/>
      <c r="J387" s="201"/>
      <c r="K387" s="201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148</v>
      </c>
      <c r="AU387" s="211" t="s">
        <v>82</v>
      </c>
      <c r="AV387" s="12" t="s">
        <v>82</v>
      </c>
      <c r="AW387" s="12" t="s">
        <v>4</v>
      </c>
      <c r="AX387" s="12" t="s">
        <v>80</v>
      </c>
      <c r="AY387" s="211" t="s">
        <v>127</v>
      </c>
    </row>
    <row r="388" spans="2:65" s="1" customFormat="1" ht="24" customHeight="1">
      <c r="B388" s="34"/>
      <c r="C388" s="187" t="s">
        <v>569</v>
      </c>
      <c r="D388" s="187" t="s">
        <v>129</v>
      </c>
      <c r="E388" s="188" t="s">
        <v>570</v>
      </c>
      <c r="F388" s="189" t="s">
        <v>571</v>
      </c>
      <c r="G388" s="190" t="s">
        <v>132</v>
      </c>
      <c r="H388" s="191">
        <v>1.034</v>
      </c>
      <c r="I388" s="192"/>
      <c r="J388" s="193">
        <f>ROUND(I388*H388,2)</f>
        <v>0</v>
      </c>
      <c r="K388" s="189" t="s">
        <v>146</v>
      </c>
      <c r="L388" s="38"/>
      <c r="M388" s="194" t="s">
        <v>1</v>
      </c>
      <c r="N388" s="195" t="s">
        <v>40</v>
      </c>
      <c r="O388" s="66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AR388" s="198" t="s">
        <v>210</v>
      </c>
      <c r="AT388" s="198" t="s">
        <v>129</v>
      </c>
      <c r="AU388" s="198" t="s">
        <v>82</v>
      </c>
      <c r="AY388" s="17" t="s">
        <v>127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7" t="s">
        <v>80</v>
      </c>
      <c r="BK388" s="199">
        <f>ROUND(I388*H388,2)</f>
        <v>0</v>
      </c>
      <c r="BL388" s="17" t="s">
        <v>210</v>
      </c>
      <c r="BM388" s="198" t="s">
        <v>572</v>
      </c>
    </row>
    <row r="389" spans="2:51" s="12" customFormat="1" ht="11.25">
      <c r="B389" s="200"/>
      <c r="C389" s="201"/>
      <c r="D389" s="202" t="s">
        <v>148</v>
      </c>
      <c r="E389" s="203" t="s">
        <v>1</v>
      </c>
      <c r="F389" s="204" t="s">
        <v>573</v>
      </c>
      <c r="G389" s="201"/>
      <c r="H389" s="205">
        <v>1.034</v>
      </c>
      <c r="I389" s="206"/>
      <c r="J389" s="201"/>
      <c r="K389" s="201"/>
      <c r="L389" s="207"/>
      <c r="M389" s="208"/>
      <c r="N389" s="209"/>
      <c r="O389" s="209"/>
      <c r="P389" s="209"/>
      <c r="Q389" s="209"/>
      <c r="R389" s="209"/>
      <c r="S389" s="209"/>
      <c r="T389" s="210"/>
      <c r="AT389" s="211" t="s">
        <v>148</v>
      </c>
      <c r="AU389" s="211" t="s">
        <v>82</v>
      </c>
      <c r="AV389" s="12" t="s">
        <v>82</v>
      </c>
      <c r="AW389" s="12" t="s">
        <v>32</v>
      </c>
      <c r="AX389" s="12" t="s">
        <v>80</v>
      </c>
      <c r="AY389" s="211" t="s">
        <v>127</v>
      </c>
    </row>
    <row r="390" spans="2:65" s="1" customFormat="1" ht="16.5" customHeight="1">
      <c r="B390" s="34"/>
      <c r="C390" s="223" t="s">
        <v>574</v>
      </c>
      <c r="D390" s="223" t="s">
        <v>187</v>
      </c>
      <c r="E390" s="224" t="s">
        <v>564</v>
      </c>
      <c r="F390" s="225" t="s">
        <v>565</v>
      </c>
      <c r="G390" s="226" t="s">
        <v>145</v>
      </c>
      <c r="H390" s="227">
        <v>0.029</v>
      </c>
      <c r="I390" s="228"/>
      <c r="J390" s="229">
        <f>ROUND(I390*H390,2)</f>
        <v>0</v>
      </c>
      <c r="K390" s="225" t="s">
        <v>1</v>
      </c>
      <c r="L390" s="230"/>
      <c r="M390" s="231" t="s">
        <v>1</v>
      </c>
      <c r="N390" s="232" t="s">
        <v>40</v>
      </c>
      <c r="O390" s="66"/>
      <c r="P390" s="196">
        <f>O390*H390</f>
        <v>0</v>
      </c>
      <c r="Q390" s="196">
        <v>0.55</v>
      </c>
      <c r="R390" s="196">
        <f>Q390*H390</f>
        <v>0.015950000000000002</v>
      </c>
      <c r="S390" s="196">
        <v>0</v>
      </c>
      <c r="T390" s="197">
        <f>S390*H390</f>
        <v>0</v>
      </c>
      <c r="AR390" s="198" t="s">
        <v>311</v>
      </c>
      <c r="AT390" s="198" t="s">
        <v>187</v>
      </c>
      <c r="AU390" s="198" t="s">
        <v>82</v>
      </c>
      <c r="AY390" s="17" t="s">
        <v>127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7" t="s">
        <v>80</v>
      </c>
      <c r="BK390" s="199">
        <f>ROUND(I390*H390,2)</f>
        <v>0</v>
      </c>
      <c r="BL390" s="17" t="s">
        <v>210</v>
      </c>
      <c r="BM390" s="198" t="s">
        <v>575</v>
      </c>
    </row>
    <row r="391" spans="2:51" s="12" customFormat="1" ht="11.25">
      <c r="B391" s="200"/>
      <c r="C391" s="201"/>
      <c r="D391" s="202" t="s">
        <v>148</v>
      </c>
      <c r="E391" s="203" t="s">
        <v>1</v>
      </c>
      <c r="F391" s="204" t="s">
        <v>576</v>
      </c>
      <c r="G391" s="201"/>
      <c r="H391" s="205">
        <v>0.026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148</v>
      </c>
      <c r="AU391" s="211" t="s">
        <v>82</v>
      </c>
      <c r="AV391" s="12" t="s">
        <v>82</v>
      </c>
      <c r="AW391" s="12" t="s">
        <v>32</v>
      </c>
      <c r="AX391" s="12" t="s">
        <v>80</v>
      </c>
      <c r="AY391" s="211" t="s">
        <v>127</v>
      </c>
    </row>
    <row r="392" spans="2:51" s="12" customFormat="1" ht="11.25">
      <c r="B392" s="200"/>
      <c r="C392" s="201"/>
      <c r="D392" s="202" t="s">
        <v>148</v>
      </c>
      <c r="E392" s="201"/>
      <c r="F392" s="204" t="s">
        <v>577</v>
      </c>
      <c r="G392" s="201"/>
      <c r="H392" s="205">
        <v>0.029</v>
      </c>
      <c r="I392" s="206"/>
      <c r="J392" s="201"/>
      <c r="K392" s="201"/>
      <c r="L392" s="207"/>
      <c r="M392" s="208"/>
      <c r="N392" s="209"/>
      <c r="O392" s="209"/>
      <c r="P392" s="209"/>
      <c r="Q392" s="209"/>
      <c r="R392" s="209"/>
      <c r="S392" s="209"/>
      <c r="T392" s="210"/>
      <c r="AT392" s="211" t="s">
        <v>148</v>
      </c>
      <c r="AU392" s="211" t="s">
        <v>82</v>
      </c>
      <c r="AV392" s="12" t="s">
        <v>82</v>
      </c>
      <c r="AW392" s="12" t="s">
        <v>4</v>
      </c>
      <c r="AX392" s="12" t="s">
        <v>80</v>
      </c>
      <c r="AY392" s="211" t="s">
        <v>127</v>
      </c>
    </row>
    <row r="393" spans="2:65" s="1" customFormat="1" ht="24" customHeight="1">
      <c r="B393" s="34"/>
      <c r="C393" s="187" t="s">
        <v>578</v>
      </c>
      <c r="D393" s="187" t="s">
        <v>129</v>
      </c>
      <c r="E393" s="188" t="s">
        <v>579</v>
      </c>
      <c r="F393" s="189" t="s">
        <v>580</v>
      </c>
      <c r="G393" s="190" t="s">
        <v>145</v>
      </c>
      <c r="H393" s="191">
        <v>1.26</v>
      </c>
      <c r="I393" s="192"/>
      <c r="J393" s="193">
        <f>ROUND(I393*H393,2)</f>
        <v>0</v>
      </c>
      <c r="K393" s="189" t="s">
        <v>146</v>
      </c>
      <c r="L393" s="38"/>
      <c r="M393" s="194" t="s">
        <v>1</v>
      </c>
      <c r="N393" s="195" t="s">
        <v>40</v>
      </c>
      <c r="O393" s="66"/>
      <c r="P393" s="196">
        <f>O393*H393</f>
        <v>0</v>
      </c>
      <c r="Q393" s="196">
        <v>0.02337</v>
      </c>
      <c r="R393" s="196">
        <f>Q393*H393</f>
        <v>0.0294462</v>
      </c>
      <c r="S393" s="196">
        <v>0</v>
      </c>
      <c r="T393" s="197">
        <f>S393*H393</f>
        <v>0</v>
      </c>
      <c r="AR393" s="198" t="s">
        <v>210</v>
      </c>
      <c r="AT393" s="198" t="s">
        <v>129</v>
      </c>
      <c r="AU393" s="198" t="s">
        <v>82</v>
      </c>
      <c r="AY393" s="17" t="s">
        <v>127</v>
      </c>
      <c r="BE393" s="199">
        <f>IF(N393="základní",J393,0)</f>
        <v>0</v>
      </c>
      <c r="BF393" s="199">
        <f>IF(N393="snížená",J393,0)</f>
        <v>0</v>
      </c>
      <c r="BG393" s="199">
        <f>IF(N393="zákl. přenesená",J393,0)</f>
        <v>0</v>
      </c>
      <c r="BH393" s="199">
        <f>IF(N393="sníž. přenesená",J393,0)</f>
        <v>0</v>
      </c>
      <c r="BI393" s="199">
        <f>IF(N393="nulová",J393,0)</f>
        <v>0</v>
      </c>
      <c r="BJ393" s="17" t="s">
        <v>80</v>
      </c>
      <c r="BK393" s="199">
        <f>ROUND(I393*H393,2)</f>
        <v>0</v>
      </c>
      <c r="BL393" s="17" t="s">
        <v>210</v>
      </c>
      <c r="BM393" s="198" t="s">
        <v>581</v>
      </c>
    </row>
    <row r="394" spans="2:65" s="1" customFormat="1" ht="24" customHeight="1">
      <c r="B394" s="34"/>
      <c r="C394" s="187" t="s">
        <v>582</v>
      </c>
      <c r="D394" s="187" t="s">
        <v>129</v>
      </c>
      <c r="E394" s="188" t="s">
        <v>583</v>
      </c>
      <c r="F394" s="189" t="s">
        <v>584</v>
      </c>
      <c r="G394" s="190" t="s">
        <v>132</v>
      </c>
      <c r="H394" s="191">
        <v>6.69</v>
      </c>
      <c r="I394" s="192"/>
      <c r="J394" s="193">
        <f>ROUND(I394*H394,2)</f>
        <v>0</v>
      </c>
      <c r="K394" s="189" t="s">
        <v>146</v>
      </c>
      <c r="L394" s="38"/>
      <c r="M394" s="194" t="s">
        <v>1</v>
      </c>
      <c r="N394" s="195" t="s">
        <v>40</v>
      </c>
      <c r="O394" s="66"/>
      <c r="P394" s="196">
        <f>O394*H394</f>
        <v>0</v>
      </c>
      <c r="Q394" s="196">
        <v>0</v>
      </c>
      <c r="R394" s="196">
        <f>Q394*H394</f>
        <v>0</v>
      </c>
      <c r="S394" s="196">
        <v>0.03</v>
      </c>
      <c r="T394" s="197">
        <f>S394*H394</f>
        <v>0.20070000000000002</v>
      </c>
      <c r="AR394" s="198" t="s">
        <v>210</v>
      </c>
      <c r="AT394" s="198" t="s">
        <v>129</v>
      </c>
      <c r="AU394" s="198" t="s">
        <v>82</v>
      </c>
      <c r="AY394" s="17" t="s">
        <v>127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7" t="s">
        <v>80</v>
      </c>
      <c r="BK394" s="199">
        <f>ROUND(I394*H394,2)</f>
        <v>0</v>
      </c>
      <c r="BL394" s="17" t="s">
        <v>210</v>
      </c>
      <c r="BM394" s="198" t="s">
        <v>585</v>
      </c>
    </row>
    <row r="395" spans="2:51" s="12" customFormat="1" ht="11.25">
      <c r="B395" s="200"/>
      <c r="C395" s="201"/>
      <c r="D395" s="202" t="s">
        <v>148</v>
      </c>
      <c r="E395" s="203" t="s">
        <v>1</v>
      </c>
      <c r="F395" s="204" t="s">
        <v>586</v>
      </c>
      <c r="G395" s="201"/>
      <c r="H395" s="205">
        <v>6.69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148</v>
      </c>
      <c r="AU395" s="211" t="s">
        <v>82</v>
      </c>
      <c r="AV395" s="12" t="s">
        <v>82</v>
      </c>
      <c r="AW395" s="12" t="s">
        <v>32</v>
      </c>
      <c r="AX395" s="12" t="s">
        <v>80</v>
      </c>
      <c r="AY395" s="211" t="s">
        <v>127</v>
      </c>
    </row>
    <row r="396" spans="2:65" s="1" customFormat="1" ht="16.5" customHeight="1">
      <c r="B396" s="34"/>
      <c r="C396" s="187" t="s">
        <v>587</v>
      </c>
      <c r="D396" s="187" t="s">
        <v>129</v>
      </c>
      <c r="E396" s="188" t="s">
        <v>588</v>
      </c>
      <c r="F396" s="189" t="s">
        <v>589</v>
      </c>
      <c r="G396" s="190" t="s">
        <v>132</v>
      </c>
      <c r="H396" s="191">
        <v>6.69</v>
      </c>
      <c r="I396" s="192"/>
      <c r="J396" s="193">
        <f>ROUND(I396*H396,2)</f>
        <v>0</v>
      </c>
      <c r="K396" s="189" t="s">
        <v>146</v>
      </c>
      <c r="L396" s="38"/>
      <c r="M396" s="194" t="s">
        <v>1</v>
      </c>
      <c r="N396" s="195" t="s">
        <v>40</v>
      </c>
      <c r="O396" s="66"/>
      <c r="P396" s="196">
        <f>O396*H396</f>
        <v>0</v>
      </c>
      <c r="Q396" s="196">
        <v>0</v>
      </c>
      <c r="R396" s="196">
        <f>Q396*H396</f>
        <v>0</v>
      </c>
      <c r="S396" s="196">
        <v>0</v>
      </c>
      <c r="T396" s="197">
        <f>S396*H396</f>
        <v>0</v>
      </c>
      <c r="AR396" s="198" t="s">
        <v>210</v>
      </c>
      <c r="AT396" s="198" t="s">
        <v>129</v>
      </c>
      <c r="AU396" s="198" t="s">
        <v>82</v>
      </c>
      <c r="AY396" s="17" t="s">
        <v>127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7" t="s">
        <v>80</v>
      </c>
      <c r="BK396" s="199">
        <f>ROUND(I396*H396,2)</f>
        <v>0</v>
      </c>
      <c r="BL396" s="17" t="s">
        <v>210</v>
      </c>
      <c r="BM396" s="198" t="s">
        <v>590</v>
      </c>
    </row>
    <row r="397" spans="2:51" s="12" customFormat="1" ht="11.25">
      <c r="B397" s="200"/>
      <c r="C397" s="201"/>
      <c r="D397" s="202" t="s">
        <v>148</v>
      </c>
      <c r="E397" s="203" t="s">
        <v>1</v>
      </c>
      <c r="F397" s="204" t="s">
        <v>586</v>
      </c>
      <c r="G397" s="201"/>
      <c r="H397" s="205">
        <v>6.69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148</v>
      </c>
      <c r="AU397" s="211" t="s">
        <v>82</v>
      </c>
      <c r="AV397" s="12" t="s">
        <v>82</v>
      </c>
      <c r="AW397" s="12" t="s">
        <v>32</v>
      </c>
      <c r="AX397" s="12" t="s">
        <v>80</v>
      </c>
      <c r="AY397" s="211" t="s">
        <v>127</v>
      </c>
    </row>
    <row r="398" spans="2:65" s="1" customFormat="1" ht="16.5" customHeight="1">
      <c r="B398" s="34"/>
      <c r="C398" s="223" t="s">
        <v>591</v>
      </c>
      <c r="D398" s="223" t="s">
        <v>187</v>
      </c>
      <c r="E398" s="224" t="s">
        <v>592</v>
      </c>
      <c r="F398" s="225" t="s">
        <v>593</v>
      </c>
      <c r="G398" s="226" t="s">
        <v>145</v>
      </c>
      <c r="H398" s="227">
        <v>0.195</v>
      </c>
      <c r="I398" s="228"/>
      <c r="J398" s="229">
        <f>ROUND(I398*H398,2)</f>
        <v>0</v>
      </c>
      <c r="K398" s="225" t="s">
        <v>1</v>
      </c>
      <c r="L398" s="230"/>
      <c r="M398" s="231" t="s">
        <v>1</v>
      </c>
      <c r="N398" s="232" t="s">
        <v>40</v>
      </c>
      <c r="O398" s="66"/>
      <c r="P398" s="196">
        <f>O398*H398</f>
        <v>0</v>
      </c>
      <c r="Q398" s="196">
        <v>0.55</v>
      </c>
      <c r="R398" s="196">
        <f>Q398*H398</f>
        <v>0.10725000000000001</v>
      </c>
      <c r="S398" s="196">
        <v>0</v>
      </c>
      <c r="T398" s="197">
        <f>S398*H398</f>
        <v>0</v>
      </c>
      <c r="AR398" s="198" t="s">
        <v>311</v>
      </c>
      <c r="AT398" s="198" t="s">
        <v>187</v>
      </c>
      <c r="AU398" s="198" t="s">
        <v>82</v>
      </c>
      <c r="AY398" s="17" t="s">
        <v>127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17" t="s">
        <v>80</v>
      </c>
      <c r="BK398" s="199">
        <f>ROUND(I398*H398,2)</f>
        <v>0</v>
      </c>
      <c r="BL398" s="17" t="s">
        <v>210</v>
      </c>
      <c r="BM398" s="198" t="s">
        <v>594</v>
      </c>
    </row>
    <row r="399" spans="2:51" s="12" customFormat="1" ht="11.25">
      <c r="B399" s="200"/>
      <c r="C399" s="201"/>
      <c r="D399" s="202" t="s">
        <v>148</v>
      </c>
      <c r="E399" s="203" t="s">
        <v>1</v>
      </c>
      <c r="F399" s="204" t="s">
        <v>595</v>
      </c>
      <c r="G399" s="201"/>
      <c r="H399" s="205">
        <v>0.181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148</v>
      </c>
      <c r="AU399" s="211" t="s">
        <v>82</v>
      </c>
      <c r="AV399" s="12" t="s">
        <v>82</v>
      </c>
      <c r="AW399" s="12" t="s">
        <v>32</v>
      </c>
      <c r="AX399" s="12" t="s">
        <v>80</v>
      </c>
      <c r="AY399" s="211" t="s">
        <v>127</v>
      </c>
    </row>
    <row r="400" spans="2:51" s="12" customFormat="1" ht="11.25">
      <c r="B400" s="200"/>
      <c r="C400" s="201"/>
      <c r="D400" s="202" t="s">
        <v>148</v>
      </c>
      <c r="E400" s="201"/>
      <c r="F400" s="204" t="s">
        <v>596</v>
      </c>
      <c r="G400" s="201"/>
      <c r="H400" s="205">
        <v>0.195</v>
      </c>
      <c r="I400" s="206"/>
      <c r="J400" s="201"/>
      <c r="K400" s="201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148</v>
      </c>
      <c r="AU400" s="211" t="s">
        <v>82</v>
      </c>
      <c r="AV400" s="12" t="s">
        <v>82</v>
      </c>
      <c r="AW400" s="12" t="s">
        <v>4</v>
      </c>
      <c r="AX400" s="12" t="s">
        <v>80</v>
      </c>
      <c r="AY400" s="211" t="s">
        <v>127</v>
      </c>
    </row>
    <row r="401" spans="2:65" s="1" customFormat="1" ht="24" customHeight="1">
      <c r="B401" s="34"/>
      <c r="C401" s="187" t="s">
        <v>597</v>
      </c>
      <c r="D401" s="187" t="s">
        <v>129</v>
      </c>
      <c r="E401" s="188" t="s">
        <v>598</v>
      </c>
      <c r="F401" s="189" t="s">
        <v>599</v>
      </c>
      <c r="G401" s="190" t="s">
        <v>132</v>
      </c>
      <c r="H401" s="191">
        <v>6.69</v>
      </c>
      <c r="I401" s="192"/>
      <c r="J401" s="193">
        <f>ROUND(I401*H401,2)</f>
        <v>0</v>
      </c>
      <c r="K401" s="189" t="s">
        <v>146</v>
      </c>
      <c r="L401" s="38"/>
      <c r="M401" s="194" t="s">
        <v>1</v>
      </c>
      <c r="N401" s="195" t="s">
        <v>40</v>
      </c>
      <c r="O401" s="66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AR401" s="198" t="s">
        <v>210</v>
      </c>
      <c r="AT401" s="198" t="s">
        <v>129</v>
      </c>
      <c r="AU401" s="198" t="s">
        <v>82</v>
      </c>
      <c r="AY401" s="17" t="s">
        <v>127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7" t="s">
        <v>80</v>
      </c>
      <c r="BK401" s="199">
        <f>ROUND(I401*H401,2)</f>
        <v>0</v>
      </c>
      <c r="BL401" s="17" t="s">
        <v>210</v>
      </c>
      <c r="BM401" s="198" t="s">
        <v>600</v>
      </c>
    </row>
    <row r="402" spans="2:51" s="12" customFormat="1" ht="11.25">
      <c r="B402" s="200"/>
      <c r="C402" s="201"/>
      <c r="D402" s="202" t="s">
        <v>148</v>
      </c>
      <c r="E402" s="203" t="s">
        <v>1</v>
      </c>
      <c r="F402" s="204" t="s">
        <v>586</v>
      </c>
      <c r="G402" s="201"/>
      <c r="H402" s="205">
        <v>6.69</v>
      </c>
      <c r="I402" s="206"/>
      <c r="J402" s="201"/>
      <c r="K402" s="201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148</v>
      </c>
      <c r="AU402" s="211" t="s">
        <v>82</v>
      </c>
      <c r="AV402" s="12" t="s">
        <v>82</v>
      </c>
      <c r="AW402" s="12" t="s">
        <v>32</v>
      </c>
      <c r="AX402" s="12" t="s">
        <v>80</v>
      </c>
      <c r="AY402" s="211" t="s">
        <v>127</v>
      </c>
    </row>
    <row r="403" spans="2:65" s="1" customFormat="1" ht="16.5" customHeight="1">
      <c r="B403" s="34"/>
      <c r="C403" s="223" t="s">
        <v>601</v>
      </c>
      <c r="D403" s="223" t="s">
        <v>187</v>
      </c>
      <c r="E403" s="224" t="s">
        <v>525</v>
      </c>
      <c r="F403" s="225" t="s">
        <v>526</v>
      </c>
      <c r="G403" s="226" t="s">
        <v>145</v>
      </c>
      <c r="H403" s="227">
        <v>0.058</v>
      </c>
      <c r="I403" s="228"/>
      <c r="J403" s="229">
        <f>ROUND(I403*H403,2)</f>
        <v>0</v>
      </c>
      <c r="K403" s="225" t="s">
        <v>146</v>
      </c>
      <c r="L403" s="230"/>
      <c r="M403" s="231" t="s">
        <v>1</v>
      </c>
      <c r="N403" s="232" t="s">
        <v>40</v>
      </c>
      <c r="O403" s="66"/>
      <c r="P403" s="196">
        <f>O403*H403</f>
        <v>0</v>
      </c>
      <c r="Q403" s="196">
        <v>0.55</v>
      </c>
      <c r="R403" s="196">
        <f>Q403*H403</f>
        <v>0.031900000000000005</v>
      </c>
      <c r="S403" s="196">
        <v>0</v>
      </c>
      <c r="T403" s="197">
        <f>S403*H403</f>
        <v>0</v>
      </c>
      <c r="AR403" s="198" t="s">
        <v>311</v>
      </c>
      <c r="AT403" s="198" t="s">
        <v>187</v>
      </c>
      <c r="AU403" s="198" t="s">
        <v>82</v>
      </c>
      <c r="AY403" s="17" t="s">
        <v>127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7" t="s">
        <v>80</v>
      </c>
      <c r="BK403" s="199">
        <f>ROUND(I403*H403,2)</f>
        <v>0</v>
      </c>
      <c r="BL403" s="17" t="s">
        <v>210</v>
      </c>
      <c r="BM403" s="198" t="s">
        <v>602</v>
      </c>
    </row>
    <row r="404" spans="2:51" s="12" customFormat="1" ht="11.25">
      <c r="B404" s="200"/>
      <c r="C404" s="201"/>
      <c r="D404" s="202" t="s">
        <v>148</v>
      </c>
      <c r="E404" s="203" t="s">
        <v>1</v>
      </c>
      <c r="F404" s="204" t="s">
        <v>603</v>
      </c>
      <c r="G404" s="201"/>
      <c r="H404" s="205">
        <v>0.054</v>
      </c>
      <c r="I404" s="206"/>
      <c r="J404" s="201"/>
      <c r="K404" s="201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148</v>
      </c>
      <c r="AU404" s="211" t="s">
        <v>82</v>
      </c>
      <c r="AV404" s="12" t="s">
        <v>82</v>
      </c>
      <c r="AW404" s="12" t="s">
        <v>32</v>
      </c>
      <c r="AX404" s="12" t="s">
        <v>80</v>
      </c>
      <c r="AY404" s="211" t="s">
        <v>127</v>
      </c>
    </row>
    <row r="405" spans="2:51" s="12" customFormat="1" ht="11.25">
      <c r="B405" s="200"/>
      <c r="C405" s="201"/>
      <c r="D405" s="202" t="s">
        <v>148</v>
      </c>
      <c r="E405" s="201"/>
      <c r="F405" s="204" t="s">
        <v>604</v>
      </c>
      <c r="G405" s="201"/>
      <c r="H405" s="205">
        <v>0.058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148</v>
      </c>
      <c r="AU405" s="211" t="s">
        <v>82</v>
      </c>
      <c r="AV405" s="12" t="s">
        <v>82</v>
      </c>
      <c r="AW405" s="12" t="s">
        <v>4</v>
      </c>
      <c r="AX405" s="12" t="s">
        <v>80</v>
      </c>
      <c r="AY405" s="211" t="s">
        <v>127</v>
      </c>
    </row>
    <row r="406" spans="2:65" s="1" customFormat="1" ht="16.5" customHeight="1">
      <c r="B406" s="34"/>
      <c r="C406" s="187" t="s">
        <v>605</v>
      </c>
      <c r="D406" s="187" t="s">
        <v>129</v>
      </c>
      <c r="E406" s="188" t="s">
        <v>606</v>
      </c>
      <c r="F406" s="189" t="s">
        <v>607</v>
      </c>
      <c r="G406" s="190" t="s">
        <v>195</v>
      </c>
      <c r="H406" s="191">
        <v>10.42</v>
      </c>
      <c r="I406" s="192"/>
      <c r="J406" s="193">
        <f>ROUND(I406*H406,2)</f>
        <v>0</v>
      </c>
      <c r="K406" s="189" t="s">
        <v>1</v>
      </c>
      <c r="L406" s="38"/>
      <c r="M406" s="194" t="s">
        <v>1</v>
      </c>
      <c r="N406" s="195" t="s">
        <v>40</v>
      </c>
      <c r="O406" s="66"/>
      <c r="P406" s="196">
        <f>O406*H406</f>
        <v>0</v>
      </c>
      <c r="Q406" s="196">
        <v>0.00022</v>
      </c>
      <c r="R406" s="196">
        <f>Q406*H406</f>
        <v>0.0022924</v>
      </c>
      <c r="S406" s="196">
        <v>0</v>
      </c>
      <c r="T406" s="197">
        <f>S406*H406</f>
        <v>0</v>
      </c>
      <c r="AR406" s="198" t="s">
        <v>210</v>
      </c>
      <c r="AT406" s="198" t="s">
        <v>129</v>
      </c>
      <c r="AU406" s="198" t="s">
        <v>82</v>
      </c>
      <c r="AY406" s="17" t="s">
        <v>127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7" t="s">
        <v>80</v>
      </c>
      <c r="BK406" s="199">
        <f>ROUND(I406*H406,2)</f>
        <v>0</v>
      </c>
      <c r="BL406" s="17" t="s">
        <v>210</v>
      </c>
      <c r="BM406" s="198" t="s">
        <v>608</v>
      </c>
    </row>
    <row r="407" spans="2:51" s="12" customFormat="1" ht="11.25">
      <c r="B407" s="200"/>
      <c r="C407" s="201"/>
      <c r="D407" s="202" t="s">
        <v>148</v>
      </c>
      <c r="E407" s="203" t="s">
        <v>1</v>
      </c>
      <c r="F407" s="204" t="s">
        <v>609</v>
      </c>
      <c r="G407" s="201"/>
      <c r="H407" s="205">
        <v>10.42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148</v>
      </c>
      <c r="AU407" s="211" t="s">
        <v>82</v>
      </c>
      <c r="AV407" s="12" t="s">
        <v>82</v>
      </c>
      <c r="AW407" s="12" t="s">
        <v>32</v>
      </c>
      <c r="AX407" s="12" t="s">
        <v>80</v>
      </c>
      <c r="AY407" s="211" t="s">
        <v>127</v>
      </c>
    </row>
    <row r="408" spans="2:65" s="1" customFormat="1" ht="24" customHeight="1">
      <c r="B408" s="34"/>
      <c r="C408" s="187" t="s">
        <v>610</v>
      </c>
      <c r="D408" s="187" t="s">
        <v>129</v>
      </c>
      <c r="E408" s="188" t="s">
        <v>611</v>
      </c>
      <c r="F408" s="189" t="s">
        <v>612</v>
      </c>
      <c r="G408" s="190" t="s">
        <v>132</v>
      </c>
      <c r="H408" s="191">
        <v>6.69</v>
      </c>
      <c r="I408" s="192"/>
      <c r="J408" s="193">
        <f>ROUND(I408*H408,2)</f>
        <v>0</v>
      </c>
      <c r="K408" s="189" t="s">
        <v>146</v>
      </c>
      <c r="L408" s="38"/>
      <c r="M408" s="194" t="s">
        <v>1</v>
      </c>
      <c r="N408" s="195" t="s">
        <v>40</v>
      </c>
      <c r="O408" s="66"/>
      <c r="P408" s="196">
        <f>O408*H408</f>
        <v>0</v>
      </c>
      <c r="Q408" s="196">
        <v>0.0002</v>
      </c>
      <c r="R408" s="196">
        <f>Q408*H408</f>
        <v>0.0013380000000000002</v>
      </c>
      <c r="S408" s="196">
        <v>0</v>
      </c>
      <c r="T408" s="197">
        <f>S408*H408</f>
        <v>0</v>
      </c>
      <c r="AR408" s="198" t="s">
        <v>210</v>
      </c>
      <c r="AT408" s="198" t="s">
        <v>129</v>
      </c>
      <c r="AU408" s="198" t="s">
        <v>82</v>
      </c>
      <c r="AY408" s="17" t="s">
        <v>127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7" t="s">
        <v>80</v>
      </c>
      <c r="BK408" s="199">
        <f>ROUND(I408*H408,2)</f>
        <v>0</v>
      </c>
      <c r="BL408" s="17" t="s">
        <v>210</v>
      </c>
      <c r="BM408" s="198" t="s">
        <v>613</v>
      </c>
    </row>
    <row r="409" spans="2:65" s="1" customFormat="1" ht="24" customHeight="1">
      <c r="B409" s="34"/>
      <c r="C409" s="187" t="s">
        <v>614</v>
      </c>
      <c r="D409" s="187" t="s">
        <v>129</v>
      </c>
      <c r="E409" s="188" t="s">
        <v>615</v>
      </c>
      <c r="F409" s="189" t="s">
        <v>616</v>
      </c>
      <c r="G409" s="190" t="s">
        <v>132</v>
      </c>
      <c r="H409" s="191">
        <v>6.785</v>
      </c>
      <c r="I409" s="192"/>
      <c r="J409" s="193">
        <f>ROUND(I409*H409,2)</f>
        <v>0</v>
      </c>
      <c r="K409" s="189" t="s">
        <v>146</v>
      </c>
      <c r="L409" s="38"/>
      <c r="M409" s="194" t="s">
        <v>1</v>
      </c>
      <c r="N409" s="195" t="s">
        <v>40</v>
      </c>
      <c r="O409" s="66"/>
      <c r="P409" s="196">
        <f>O409*H409</f>
        <v>0</v>
      </c>
      <c r="Q409" s="196">
        <v>0</v>
      </c>
      <c r="R409" s="196">
        <f>Q409*H409</f>
        <v>0</v>
      </c>
      <c r="S409" s="196">
        <v>0.04</v>
      </c>
      <c r="T409" s="197">
        <f>S409*H409</f>
        <v>0.27140000000000003</v>
      </c>
      <c r="AR409" s="198" t="s">
        <v>210</v>
      </c>
      <c r="AT409" s="198" t="s">
        <v>129</v>
      </c>
      <c r="AU409" s="198" t="s">
        <v>82</v>
      </c>
      <c r="AY409" s="17" t="s">
        <v>127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7" t="s">
        <v>80</v>
      </c>
      <c r="BK409" s="199">
        <f>ROUND(I409*H409,2)</f>
        <v>0</v>
      </c>
      <c r="BL409" s="17" t="s">
        <v>210</v>
      </c>
      <c r="BM409" s="198" t="s">
        <v>617</v>
      </c>
    </row>
    <row r="410" spans="2:51" s="12" customFormat="1" ht="11.25">
      <c r="B410" s="200"/>
      <c r="C410" s="201"/>
      <c r="D410" s="202" t="s">
        <v>148</v>
      </c>
      <c r="E410" s="203" t="s">
        <v>1</v>
      </c>
      <c r="F410" s="204" t="s">
        <v>618</v>
      </c>
      <c r="G410" s="201"/>
      <c r="H410" s="205">
        <v>6.785</v>
      </c>
      <c r="I410" s="206"/>
      <c r="J410" s="201"/>
      <c r="K410" s="201"/>
      <c r="L410" s="207"/>
      <c r="M410" s="208"/>
      <c r="N410" s="209"/>
      <c r="O410" s="209"/>
      <c r="P410" s="209"/>
      <c r="Q410" s="209"/>
      <c r="R410" s="209"/>
      <c r="S410" s="209"/>
      <c r="T410" s="210"/>
      <c r="AT410" s="211" t="s">
        <v>148</v>
      </c>
      <c r="AU410" s="211" t="s">
        <v>82</v>
      </c>
      <c r="AV410" s="12" t="s">
        <v>82</v>
      </c>
      <c r="AW410" s="12" t="s">
        <v>32</v>
      </c>
      <c r="AX410" s="12" t="s">
        <v>80</v>
      </c>
      <c r="AY410" s="211" t="s">
        <v>127</v>
      </c>
    </row>
    <row r="411" spans="2:65" s="1" customFormat="1" ht="24" customHeight="1">
      <c r="B411" s="34"/>
      <c r="C411" s="187" t="s">
        <v>619</v>
      </c>
      <c r="D411" s="187" t="s">
        <v>129</v>
      </c>
      <c r="E411" s="188" t="s">
        <v>620</v>
      </c>
      <c r="F411" s="189" t="s">
        <v>621</v>
      </c>
      <c r="G411" s="190" t="s">
        <v>132</v>
      </c>
      <c r="H411" s="191">
        <v>6.785</v>
      </c>
      <c r="I411" s="192"/>
      <c r="J411" s="193">
        <f>ROUND(I411*H411,2)</f>
        <v>0</v>
      </c>
      <c r="K411" s="189" t="s">
        <v>1</v>
      </c>
      <c r="L411" s="38"/>
      <c r="M411" s="194" t="s">
        <v>1</v>
      </c>
      <c r="N411" s="195" t="s">
        <v>40</v>
      </c>
      <c r="O411" s="66"/>
      <c r="P411" s="196">
        <f>O411*H411</f>
        <v>0</v>
      </c>
      <c r="Q411" s="196">
        <v>0</v>
      </c>
      <c r="R411" s="196">
        <f>Q411*H411</f>
        <v>0</v>
      </c>
      <c r="S411" s="196">
        <v>0.013</v>
      </c>
      <c r="T411" s="197">
        <f>S411*H411</f>
        <v>0.08820499999999999</v>
      </c>
      <c r="AR411" s="198" t="s">
        <v>210</v>
      </c>
      <c r="AT411" s="198" t="s">
        <v>129</v>
      </c>
      <c r="AU411" s="198" t="s">
        <v>82</v>
      </c>
      <c r="AY411" s="17" t="s">
        <v>127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7" t="s">
        <v>80</v>
      </c>
      <c r="BK411" s="199">
        <f>ROUND(I411*H411,2)</f>
        <v>0</v>
      </c>
      <c r="BL411" s="17" t="s">
        <v>210</v>
      </c>
      <c r="BM411" s="198" t="s">
        <v>622</v>
      </c>
    </row>
    <row r="412" spans="2:51" s="14" customFormat="1" ht="11.25">
      <c r="B412" s="233"/>
      <c r="C412" s="234"/>
      <c r="D412" s="202" t="s">
        <v>148</v>
      </c>
      <c r="E412" s="235" t="s">
        <v>1</v>
      </c>
      <c r="F412" s="236" t="s">
        <v>623</v>
      </c>
      <c r="G412" s="234"/>
      <c r="H412" s="235" t="s">
        <v>1</v>
      </c>
      <c r="I412" s="237"/>
      <c r="J412" s="234"/>
      <c r="K412" s="234"/>
      <c r="L412" s="238"/>
      <c r="M412" s="239"/>
      <c r="N412" s="240"/>
      <c r="O412" s="240"/>
      <c r="P412" s="240"/>
      <c r="Q412" s="240"/>
      <c r="R412" s="240"/>
      <c r="S412" s="240"/>
      <c r="T412" s="241"/>
      <c r="AT412" s="242" t="s">
        <v>148</v>
      </c>
      <c r="AU412" s="242" t="s">
        <v>82</v>
      </c>
      <c r="AV412" s="14" t="s">
        <v>80</v>
      </c>
      <c r="AW412" s="14" t="s">
        <v>32</v>
      </c>
      <c r="AX412" s="14" t="s">
        <v>75</v>
      </c>
      <c r="AY412" s="242" t="s">
        <v>127</v>
      </c>
    </row>
    <row r="413" spans="2:51" s="12" customFormat="1" ht="11.25">
      <c r="B413" s="200"/>
      <c r="C413" s="201"/>
      <c r="D413" s="202" t="s">
        <v>148</v>
      </c>
      <c r="E413" s="203" t="s">
        <v>1</v>
      </c>
      <c r="F413" s="204" t="s">
        <v>618</v>
      </c>
      <c r="G413" s="201"/>
      <c r="H413" s="205">
        <v>6.785</v>
      </c>
      <c r="I413" s="206"/>
      <c r="J413" s="201"/>
      <c r="K413" s="201"/>
      <c r="L413" s="207"/>
      <c r="M413" s="208"/>
      <c r="N413" s="209"/>
      <c r="O413" s="209"/>
      <c r="P413" s="209"/>
      <c r="Q413" s="209"/>
      <c r="R413" s="209"/>
      <c r="S413" s="209"/>
      <c r="T413" s="210"/>
      <c r="AT413" s="211" t="s">
        <v>148</v>
      </c>
      <c r="AU413" s="211" t="s">
        <v>82</v>
      </c>
      <c r="AV413" s="12" t="s">
        <v>82</v>
      </c>
      <c r="AW413" s="12" t="s">
        <v>32</v>
      </c>
      <c r="AX413" s="12" t="s">
        <v>80</v>
      </c>
      <c r="AY413" s="211" t="s">
        <v>127</v>
      </c>
    </row>
    <row r="414" spans="2:65" s="1" customFormat="1" ht="16.5" customHeight="1">
      <c r="B414" s="34"/>
      <c r="C414" s="187" t="s">
        <v>624</v>
      </c>
      <c r="D414" s="187" t="s">
        <v>129</v>
      </c>
      <c r="E414" s="188" t="s">
        <v>625</v>
      </c>
      <c r="F414" s="189" t="s">
        <v>626</v>
      </c>
      <c r="G414" s="190" t="s">
        <v>132</v>
      </c>
      <c r="H414" s="191">
        <v>15.6</v>
      </c>
      <c r="I414" s="192"/>
      <c r="J414" s="193">
        <f>ROUND(I414*H414,2)</f>
        <v>0</v>
      </c>
      <c r="K414" s="189" t="s">
        <v>1</v>
      </c>
      <c r="L414" s="38"/>
      <c r="M414" s="194" t="s">
        <v>1</v>
      </c>
      <c r="N414" s="195" t="s">
        <v>40</v>
      </c>
      <c r="O414" s="66"/>
      <c r="P414" s="196">
        <f>O414*H414</f>
        <v>0</v>
      </c>
      <c r="Q414" s="196">
        <v>0</v>
      </c>
      <c r="R414" s="196">
        <f>Q414*H414</f>
        <v>0</v>
      </c>
      <c r="S414" s="196">
        <v>0.05424</v>
      </c>
      <c r="T414" s="197">
        <f>S414*H414</f>
        <v>0.8461439999999999</v>
      </c>
      <c r="AR414" s="198" t="s">
        <v>210</v>
      </c>
      <c r="AT414" s="198" t="s">
        <v>129</v>
      </c>
      <c r="AU414" s="198" t="s">
        <v>82</v>
      </c>
      <c r="AY414" s="17" t="s">
        <v>127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7" t="s">
        <v>80</v>
      </c>
      <c r="BK414" s="199">
        <f>ROUND(I414*H414,2)</f>
        <v>0</v>
      </c>
      <c r="BL414" s="17" t="s">
        <v>210</v>
      </c>
      <c r="BM414" s="198" t="s">
        <v>627</v>
      </c>
    </row>
    <row r="415" spans="2:51" s="12" customFormat="1" ht="22.5">
      <c r="B415" s="200"/>
      <c r="C415" s="201"/>
      <c r="D415" s="202" t="s">
        <v>148</v>
      </c>
      <c r="E415" s="203" t="s">
        <v>1</v>
      </c>
      <c r="F415" s="204" t="s">
        <v>628</v>
      </c>
      <c r="G415" s="201"/>
      <c r="H415" s="205">
        <v>15.6</v>
      </c>
      <c r="I415" s="206"/>
      <c r="J415" s="201"/>
      <c r="K415" s="201"/>
      <c r="L415" s="207"/>
      <c r="M415" s="208"/>
      <c r="N415" s="209"/>
      <c r="O415" s="209"/>
      <c r="P415" s="209"/>
      <c r="Q415" s="209"/>
      <c r="R415" s="209"/>
      <c r="S415" s="209"/>
      <c r="T415" s="210"/>
      <c r="AT415" s="211" t="s">
        <v>148</v>
      </c>
      <c r="AU415" s="211" t="s">
        <v>82</v>
      </c>
      <c r="AV415" s="12" t="s">
        <v>82</v>
      </c>
      <c r="AW415" s="12" t="s">
        <v>32</v>
      </c>
      <c r="AX415" s="12" t="s">
        <v>80</v>
      </c>
      <c r="AY415" s="211" t="s">
        <v>127</v>
      </c>
    </row>
    <row r="416" spans="2:65" s="1" customFormat="1" ht="24" customHeight="1">
      <c r="B416" s="34"/>
      <c r="C416" s="187" t="s">
        <v>629</v>
      </c>
      <c r="D416" s="187" t="s">
        <v>129</v>
      </c>
      <c r="E416" s="188" t="s">
        <v>630</v>
      </c>
      <c r="F416" s="189" t="s">
        <v>631</v>
      </c>
      <c r="G416" s="190" t="s">
        <v>471</v>
      </c>
      <c r="H416" s="254"/>
      <c r="I416" s="192"/>
      <c r="J416" s="193">
        <f>ROUND(I416*H416,2)</f>
        <v>0</v>
      </c>
      <c r="K416" s="189" t="s">
        <v>146</v>
      </c>
      <c r="L416" s="38"/>
      <c r="M416" s="194" t="s">
        <v>1</v>
      </c>
      <c r="N416" s="195" t="s">
        <v>40</v>
      </c>
      <c r="O416" s="66"/>
      <c r="P416" s="196">
        <f>O416*H416</f>
        <v>0</v>
      </c>
      <c r="Q416" s="196">
        <v>0</v>
      </c>
      <c r="R416" s="196">
        <f>Q416*H416</f>
        <v>0</v>
      </c>
      <c r="S416" s="196">
        <v>0</v>
      </c>
      <c r="T416" s="197">
        <f>S416*H416</f>
        <v>0</v>
      </c>
      <c r="AR416" s="198" t="s">
        <v>210</v>
      </c>
      <c r="AT416" s="198" t="s">
        <v>129</v>
      </c>
      <c r="AU416" s="198" t="s">
        <v>82</v>
      </c>
      <c r="AY416" s="17" t="s">
        <v>127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7" t="s">
        <v>80</v>
      </c>
      <c r="BK416" s="199">
        <f>ROUND(I416*H416,2)</f>
        <v>0</v>
      </c>
      <c r="BL416" s="17" t="s">
        <v>210</v>
      </c>
      <c r="BM416" s="198" t="s">
        <v>632</v>
      </c>
    </row>
    <row r="417" spans="2:63" s="11" customFormat="1" ht="22.9" customHeight="1">
      <c r="B417" s="171"/>
      <c r="C417" s="172"/>
      <c r="D417" s="173" t="s">
        <v>74</v>
      </c>
      <c r="E417" s="185" t="s">
        <v>633</v>
      </c>
      <c r="F417" s="185" t="s">
        <v>634</v>
      </c>
      <c r="G417" s="172"/>
      <c r="H417" s="172"/>
      <c r="I417" s="175"/>
      <c r="J417" s="186">
        <f>BK417</f>
        <v>0</v>
      </c>
      <c r="K417" s="172"/>
      <c r="L417" s="177"/>
      <c r="M417" s="178"/>
      <c r="N417" s="179"/>
      <c r="O417" s="179"/>
      <c r="P417" s="180">
        <f>SUM(P418:P421)</f>
        <v>0</v>
      </c>
      <c r="Q417" s="179"/>
      <c r="R417" s="180">
        <f>SUM(R418:R421)</f>
        <v>0.0866018</v>
      </c>
      <c r="S417" s="179"/>
      <c r="T417" s="181">
        <f>SUM(T418:T421)</f>
        <v>0</v>
      </c>
      <c r="AR417" s="182" t="s">
        <v>82</v>
      </c>
      <c r="AT417" s="183" t="s">
        <v>74</v>
      </c>
      <c r="AU417" s="183" t="s">
        <v>80</v>
      </c>
      <c r="AY417" s="182" t="s">
        <v>127</v>
      </c>
      <c r="BK417" s="184">
        <f>SUM(BK418:BK421)</f>
        <v>0</v>
      </c>
    </row>
    <row r="418" spans="2:65" s="1" customFormat="1" ht="24" customHeight="1">
      <c r="B418" s="34"/>
      <c r="C418" s="187" t="s">
        <v>635</v>
      </c>
      <c r="D418" s="187" t="s">
        <v>129</v>
      </c>
      <c r="E418" s="188" t="s">
        <v>636</v>
      </c>
      <c r="F418" s="189" t="s">
        <v>637</v>
      </c>
      <c r="G418" s="190" t="s">
        <v>132</v>
      </c>
      <c r="H418" s="191">
        <v>6.69</v>
      </c>
      <c r="I418" s="192"/>
      <c r="J418" s="193">
        <f>ROUND(I418*H418,2)</f>
        <v>0</v>
      </c>
      <c r="K418" s="189" t="s">
        <v>146</v>
      </c>
      <c r="L418" s="38"/>
      <c r="M418" s="194" t="s">
        <v>1</v>
      </c>
      <c r="N418" s="195" t="s">
        <v>40</v>
      </c>
      <c r="O418" s="66"/>
      <c r="P418" s="196">
        <f>O418*H418</f>
        <v>0</v>
      </c>
      <c r="Q418" s="196">
        <v>0.01254</v>
      </c>
      <c r="R418" s="196">
        <f>Q418*H418</f>
        <v>0.08389260000000001</v>
      </c>
      <c r="S418" s="196">
        <v>0</v>
      </c>
      <c r="T418" s="197">
        <f>S418*H418</f>
        <v>0</v>
      </c>
      <c r="AR418" s="198" t="s">
        <v>210</v>
      </c>
      <c r="AT418" s="198" t="s">
        <v>129</v>
      </c>
      <c r="AU418" s="198" t="s">
        <v>82</v>
      </c>
      <c r="AY418" s="17" t="s">
        <v>127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7" t="s">
        <v>80</v>
      </c>
      <c r="BK418" s="199">
        <f>ROUND(I418*H418,2)</f>
        <v>0</v>
      </c>
      <c r="BL418" s="17" t="s">
        <v>210</v>
      </c>
      <c r="BM418" s="198" t="s">
        <v>638</v>
      </c>
    </row>
    <row r="419" spans="2:65" s="1" customFormat="1" ht="24" customHeight="1">
      <c r="B419" s="34"/>
      <c r="C419" s="187" t="s">
        <v>639</v>
      </c>
      <c r="D419" s="187" t="s">
        <v>129</v>
      </c>
      <c r="E419" s="188" t="s">
        <v>640</v>
      </c>
      <c r="F419" s="189" t="s">
        <v>641</v>
      </c>
      <c r="G419" s="190" t="s">
        <v>195</v>
      </c>
      <c r="H419" s="191">
        <v>10.42</v>
      </c>
      <c r="I419" s="192"/>
      <c r="J419" s="193">
        <f>ROUND(I419*H419,2)</f>
        <v>0</v>
      </c>
      <c r="K419" s="189" t="s">
        <v>146</v>
      </c>
      <c r="L419" s="38"/>
      <c r="M419" s="194" t="s">
        <v>1</v>
      </c>
      <c r="N419" s="195" t="s">
        <v>40</v>
      </c>
      <c r="O419" s="66"/>
      <c r="P419" s="196">
        <f>O419*H419</f>
        <v>0</v>
      </c>
      <c r="Q419" s="196">
        <v>0.00026</v>
      </c>
      <c r="R419" s="196">
        <f>Q419*H419</f>
        <v>0.0027091999999999997</v>
      </c>
      <c r="S419" s="196">
        <v>0</v>
      </c>
      <c r="T419" s="197">
        <f>S419*H419</f>
        <v>0</v>
      </c>
      <c r="AR419" s="198" t="s">
        <v>210</v>
      </c>
      <c r="AT419" s="198" t="s">
        <v>129</v>
      </c>
      <c r="AU419" s="198" t="s">
        <v>82</v>
      </c>
      <c r="AY419" s="17" t="s">
        <v>127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17" t="s">
        <v>80</v>
      </c>
      <c r="BK419" s="199">
        <f>ROUND(I419*H419,2)</f>
        <v>0</v>
      </c>
      <c r="BL419" s="17" t="s">
        <v>210</v>
      </c>
      <c r="BM419" s="198" t="s">
        <v>642</v>
      </c>
    </row>
    <row r="420" spans="2:51" s="12" customFormat="1" ht="11.25">
      <c r="B420" s="200"/>
      <c r="C420" s="201"/>
      <c r="D420" s="202" t="s">
        <v>148</v>
      </c>
      <c r="E420" s="203" t="s">
        <v>1</v>
      </c>
      <c r="F420" s="204" t="s">
        <v>609</v>
      </c>
      <c r="G420" s="201"/>
      <c r="H420" s="205">
        <v>10.42</v>
      </c>
      <c r="I420" s="206"/>
      <c r="J420" s="201"/>
      <c r="K420" s="201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148</v>
      </c>
      <c r="AU420" s="211" t="s">
        <v>82</v>
      </c>
      <c r="AV420" s="12" t="s">
        <v>82</v>
      </c>
      <c r="AW420" s="12" t="s">
        <v>32</v>
      </c>
      <c r="AX420" s="12" t="s">
        <v>80</v>
      </c>
      <c r="AY420" s="211" t="s">
        <v>127</v>
      </c>
    </row>
    <row r="421" spans="2:65" s="1" customFormat="1" ht="24" customHeight="1">
      <c r="B421" s="34"/>
      <c r="C421" s="187" t="s">
        <v>643</v>
      </c>
      <c r="D421" s="187" t="s">
        <v>129</v>
      </c>
      <c r="E421" s="188" t="s">
        <v>644</v>
      </c>
      <c r="F421" s="189" t="s">
        <v>645</v>
      </c>
      <c r="G421" s="190" t="s">
        <v>471</v>
      </c>
      <c r="H421" s="254"/>
      <c r="I421" s="192"/>
      <c r="J421" s="193">
        <f>ROUND(I421*H421,2)</f>
        <v>0</v>
      </c>
      <c r="K421" s="189" t="s">
        <v>146</v>
      </c>
      <c r="L421" s="38"/>
      <c r="M421" s="194" t="s">
        <v>1</v>
      </c>
      <c r="N421" s="195" t="s">
        <v>40</v>
      </c>
      <c r="O421" s="66"/>
      <c r="P421" s="196">
        <f>O421*H421</f>
        <v>0</v>
      </c>
      <c r="Q421" s="196">
        <v>0</v>
      </c>
      <c r="R421" s="196">
        <f>Q421*H421</f>
        <v>0</v>
      </c>
      <c r="S421" s="196">
        <v>0</v>
      </c>
      <c r="T421" s="197">
        <f>S421*H421</f>
        <v>0</v>
      </c>
      <c r="AR421" s="198" t="s">
        <v>210</v>
      </c>
      <c r="AT421" s="198" t="s">
        <v>129</v>
      </c>
      <c r="AU421" s="198" t="s">
        <v>82</v>
      </c>
      <c r="AY421" s="17" t="s">
        <v>127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7" t="s">
        <v>80</v>
      </c>
      <c r="BK421" s="199">
        <f>ROUND(I421*H421,2)</f>
        <v>0</v>
      </c>
      <c r="BL421" s="17" t="s">
        <v>210</v>
      </c>
      <c r="BM421" s="198" t="s">
        <v>646</v>
      </c>
    </row>
    <row r="422" spans="2:63" s="11" customFormat="1" ht="22.9" customHeight="1">
      <c r="B422" s="171"/>
      <c r="C422" s="172"/>
      <c r="D422" s="173" t="s">
        <v>74</v>
      </c>
      <c r="E422" s="185" t="s">
        <v>647</v>
      </c>
      <c r="F422" s="185" t="s">
        <v>648</v>
      </c>
      <c r="G422" s="172"/>
      <c r="H422" s="172"/>
      <c r="I422" s="175"/>
      <c r="J422" s="186">
        <f>BK422</f>
        <v>0</v>
      </c>
      <c r="K422" s="172"/>
      <c r="L422" s="177"/>
      <c r="M422" s="178"/>
      <c r="N422" s="179"/>
      <c r="O422" s="179"/>
      <c r="P422" s="180">
        <f>SUM(P423:P430)</f>
        <v>0</v>
      </c>
      <c r="Q422" s="179"/>
      <c r="R422" s="180">
        <f>SUM(R423:R430)</f>
        <v>0.05206</v>
      </c>
      <c r="S422" s="179"/>
      <c r="T422" s="181">
        <f>SUM(T423:T430)</f>
        <v>0</v>
      </c>
      <c r="AR422" s="182" t="s">
        <v>82</v>
      </c>
      <c r="AT422" s="183" t="s">
        <v>74</v>
      </c>
      <c r="AU422" s="183" t="s">
        <v>80</v>
      </c>
      <c r="AY422" s="182" t="s">
        <v>127</v>
      </c>
      <c r="BK422" s="184">
        <f>SUM(BK423:BK430)</f>
        <v>0</v>
      </c>
    </row>
    <row r="423" spans="2:65" s="1" customFormat="1" ht="24" customHeight="1">
      <c r="B423" s="34"/>
      <c r="C423" s="187" t="s">
        <v>649</v>
      </c>
      <c r="D423" s="187" t="s">
        <v>129</v>
      </c>
      <c r="E423" s="188" t="s">
        <v>650</v>
      </c>
      <c r="F423" s="189" t="s">
        <v>651</v>
      </c>
      <c r="G423" s="190" t="s">
        <v>137</v>
      </c>
      <c r="H423" s="191">
        <v>2</v>
      </c>
      <c r="I423" s="192"/>
      <c r="J423" s="193">
        <f>ROUND(I423*H423,2)</f>
        <v>0</v>
      </c>
      <c r="K423" s="189" t="s">
        <v>146</v>
      </c>
      <c r="L423" s="38"/>
      <c r="M423" s="194" t="s">
        <v>1</v>
      </c>
      <c r="N423" s="195" t="s">
        <v>40</v>
      </c>
      <c r="O423" s="66"/>
      <c r="P423" s="196">
        <f>O423*H423</f>
        <v>0</v>
      </c>
      <c r="Q423" s="196">
        <v>0.00272</v>
      </c>
      <c r="R423" s="196">
        <f>Q423*H423</f>
        <v>0.00544</v>
      </c>
      <c r="S423" s="196">
        <v>0</v>
      </c>
      <c r="T423" s="197">
        <f>S423*H423</f>
        <v>0</v>
      </c>
      <c r="AR423" s="198" t="s">
        <v>210</v>
      </c>
      <c r="AT423" s="198" t="s">
        <v>129</v>
      </c>
      <c r="AU423" s="198" t="s">
        <v>82</v>
      </c>
      <c r="AY423" s="17" t="s">
        <v>127</v>
      </c>
      <c r="BE423" s="199">
        <f>IF(N423="základní",J423,0)</f>
        <v>0</v>
      </c>
      <c r="BF423" s="199">
        <f>IF(N423="snížená",J423,0)</f>
        <v>0</v>
      </c>
      <c r="BG423" s="199">
        <f>IF(N423="zákl. přenesená",J423,0)</f>
        <v>0</v>
      </c>
      <c r="BH423" s="199">
        <f>IF(N423="sníž. přenesená",J423,0)</f>
        <v>0</v>
      </c>
      <c r="BI423" s="199">
        <f>IF(N423="nulová",J423,0)</f>
        <v>0</v>
      </c>
      <c r="BJ423" s="17" t="s">
        <v>80</v>
      </c>
      <c r="BK423" s="199">
        <f>ROUND(I423*H423,2)</f>
        <v>0</v>
      </c>
      <c r="BL423" s="17" t="s">
        <v>210</v>
      </c>
      <c r="BM423" s="198" t="s">
        <v>652</v>
      </c>
    </row>
    <row r="424" spans="2:65" s="1" customFormat="1" ht="16.5" customHeight="1">
      <c r="B424" s="34"/>
      <c r="C424" s="187" t="s">
        <v>653</v>
      </c>
      <c r="D424" s="187" t="s">
        <v>129</v>
      </c>
      <c r="E424" s="188" t="s">
        <v>654</v>
      </c>
      <c r="F424" s="189" t="s">
        <v>655</v>
      </c>
      <c r="G424" s="190" t="s">
        <v>195</v>
      </c>
      <c r="H424" s="191">
        <v>7.4</v>
      </c>
      <c r="I424" s="192"/>
      <c r="J424" s="193">
        <f>ROUND(I424*H424,2)</f>
        <v>0</v>
      </c>
      <c r="K424" s="189" t="s">
        <v>1</v>
      </c>
      <c r="L424" s="38"/>
      <c r="M424" s="194" t="s">
        <v>1</v>
      </c>
      <c r="N424" s="195" t="s">
        <v>40</v>
      </c>
      <c r="O424" s="66"/>
      <c r="P424" s="196">
        <f>O424*H424</f>
        <v>0</v>
      </c>
      <c r="Q424" s="196">
        <v>0.0026</v>
      </c>
      <c r="R424" s="196">
        <f>Q424*H424</f>
        <v>0.01924</v>
      </c>
      <c r="S424" s="196">
        <v>0</v>
      </c>
      <c r="T424" s="197">
        <f>S424*H424</f>
        <v>0</v>
      </c>
      <c r="AR424" s="198" t="s">
        <v>210</v>
      </c>
      <c r="AT424" s="198" t="s">
        <v>129</v>
      </c>
      <c r="AU424" s="198" t="s">
        <v>82</v>
      </c>
      <c r="AY424" s="17" t="s">
        <v>127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7" t="s">
        <v>80</v>
      </c>
      <c r="BK424" s="199">
        <f>ROUND(I424*H424,2)</f>
        <v>0</v>
      </c>
      <c r="BL424" s="17" t="s">
        <v>210</v>
      </c>
      <c r="BM424" s="198" t="s">
        <v>656</v>
      </c>
    </row>
    <row r="425" spans="2:51" s="12" customFormat="1" ht="11.25">
      <c r="B425" s="200"/>
      <c r="C425" s="201"/>
      <c r="D425" s="202" t="s">
        <v>148</v>
      </c>
      <c r="E425" s="203" t="s">
        <v>1</v>
      </c>
      <c r="F425" s="204" t="s">
        <v>657</v>
      </c>
      <c r="G425" s="201"/>
      <c r="H425" s="205">
        <v>7.4</v>
      </c>
      <c r="I425" s="206"/>
      <c r="J425" s="201"/>
      <c r="K425" s="201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148</v>
      </c>
      <c r="AU425" s="211" t="s">
        <v>82</v>
      </c>
      <c r="AV425" s="12" t="s">
        <v>82</v>
      </c>
      <c r="AW425" s="12" t="s">
        <v>32</v>
      </c>
      <c r="AX425" s="12" t="s">
        <v>80</v>
      </c>
      <c r="AY425" s="211" t="s">
        <v>127</v>
      </c>
    </row>
    <row r="426" spans="2:65" s="1" customFormat="1" ht="24" customHeight="1">
      <c r="B426" s="34"/>
      <c r="C426" s="187" t="s">
        <v>658</v>
      </c>
      <c r="D426" s="187" t="s">
        <v>129</v>
      </c>
      <c r="E426" s="188" t="s">
        <v>659</v>
      </c>
      <c r="F426" s="189" t="s">
        <v>660</v>
      </c>
      <c r="G426" s="190" t="s">
        <v>195</v>
      </c>
      <c r="H426" s="191">
        <v>5.2</v>
      </c>
      <c r="I426" s="192"/>
      <c r="J426" s="193">
        <f>ROUND(I426*H426,2)</f>
        <v>0</v>
      </c>
      <c r="K426" s="189" t="s">
        <v>1</v>
      </c>
      <c r="L426" s="38"/>
      <c r="M426" s="194" t="s">
        <v>1</v>
      </c>
      <c r="N426" s="195" t="s">
        <v>40</v>
      </c>
      <c r="O426" s="66"/>
      <c r="P426" s="196">
        <f>O426*H426</f>
        <v>0</v>
      </c>
      <c r="Q426" s="196">
        <v>0.00259</v>
      </c>
      <c r="R426" s="196">
        <f>Q426*H426</f>
        <v>0.013467999999999999</v>
      </c>
      <c r="S426" s="196">
        <v>0</v>
      </c>
      <c r="T426" s="197">
        <f>S426*H426</f>
        <v>0</v>
      </c>
      <c r="AR426" s="198" t="s">
        <v>210</v>
      </c>
      <c r="AT426" s="198" t="s">
        <v>129</v>
      </c>
      <c r="AU426" s="198" t="s">
        <v>82</v>
      </c>
      <c r="AY426" s="17" t="s">
        <v>127</v>
      </c>
      <c r="BE426" s="199">
        <f>IF(N426="základní",J426,0)</f>
        <v>0</v>
      </c>
      <c r="BF426" s="199">
        <f>IF(N426="snížená",J426,0)</f>
        <v>0</v>
      </c>
      <c r="BG426" s="199">
        <f>IF(N426="zákl. přenesená",J426,0)</f>
        <v>0</v>
      </c>
      <c r="BH426" s="199">
        <f>IF(N426="sníž. přenesená",J426,0)</f>
        <v>0</v>
      </c>
      <c r="BI426" s="199">
        <f>IF(N426="nulová",J426,0)</f>
        <v>0</v>
      </c>
      <c r="BJ426" s="17" t="s">
        <v>80</v>
      </c>
      <c r="BK426" s="199">
        <f>ROUND(I426*H426,2)</f>
        <v>0</v>
      </c>
      <c r="BL426" s="17" t="s">
        <v>210</v>
      </c>
      <c r="BM426" s="198" t="s">
        <v>661</v>
      </c>
    </row>
    <row r="427" spans="2:51" s="12" customFormat="1" ht="11.25">
      <c r="B427" s="200"/>
      <c r="C427" s="201"/>
      <c r="D427" s="202" t="s">
        <v>148</v>
      </c>
      <c r="E427" s="203" t="s">
        <v>1</v>
      </c>
      <c r="F427" s="204" t="s">
        <v>662</v>
      </c>
      <c r="G427" s="201"/>
      <c r="H427" s="205">
        <v>5.2</v>
      </c>
      <c r="I427" s="206"/>
      <c r="J427" s="201"/>
      <c r="K427" s="201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148</v>
      </c>
      <c r="AU427" s="211" t="s">
        <v>82</v>
      </c>
      <c r="AV427" s="12" t="s">
        <v>82</v>
      </c>
      <c r="AW427" s="12" t="s">
        <v>32</v>
      </c>
      <c r="AX427" s="12" t="s">
        <v>80</v>
      </c>
      <c r="AY427" s="211" t="s">
        <v>127</v>
      </c>
    </row>
    <row r="428" spans="2:65" s="1" customFormat="1" ht="24" customHeight="1">
      <c r="B428" s="34"/>
      <c r="C428" s="187" t="s">
        <v>663</v>
      </c>
      <c r="D428" s="187" t="s">
        <v>129</v>
      </c>
      <c r="E428" s="188" t="s">
        <v>664</v>
      </c>
      <c r="F428" s="189" t="s">
        <v>665</v>
      </c>
      <c r="G428" s="190" t="s">
        <v>195</v>
      </c>
      <c r="H428" s="191">
        <v>9.4</v>
      </c>
      <c r="I428" s="192"/>
      <c r="J428" s="193">
        <f>ROUND(I428*H428,2)</f>
        <v>0</v>
      </c>
      <c r="K428" s="189" t="s">
        <v>1</v>
      </c>
      <c r="L428" s="38"/>
      <c r="M428" s="194" t="s">
        <v>1</v>
      </c>
      <c r="N428" s="195" t="s">
        <v>40</v>
      </c>
      <c r="O428" s="66"/>
      <c r="P428" s="196">
        <f>O428*H428</f>
        <v>0</v>
      </c>
      <c r="Q428" s="196">
        <v>0.00148</v>
      </c>
      <c r="R428" s="196">
        <f>Q428*H428</f>
        <v>0.013912</v>
      </c>
      <c r="S428" s="196">
        <v>0</v>
      </c>
      <c r="T428" s="197">
        <f>S428*H428</f>
        <v>0</v>
      </c>
      <c r="AR428" s="198" t="s">
        <v>210</v>
      </c>
      <c r="AT428" s="198" t="s">
        <v>129</v>
      </c>
      <c r="AU428" s="198" t="s">
        <v>82</v>
      </c>
      <c r="AY428" s="17" t="s">
        <v>127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7" t="s">
        <v>80</v>
      </c>
      <c r="BK428" s="199">
        <f>ROUND(I428*H428,2)</f>
        <v>0</v>
      </c>
      <c r="BL428" s="17" t="s">
        <v>210</v>
      </c>
      <c r="BM428" s="198" t="s">
        <v>666</v>
      </c>
    </row>
    <row r="429" spans="2:51" s="12" customFormat="1" ht="11.25">
      <c r="B429" s="200"/>
      <c r="C429" s="201"/>
      <c r="D429" s="202" t="s">
        <v>148</v>
      </c>
      <c r="E429" s="203" t="s">
        <v>1</v>
      </c>
      <c r="F429" s="204" t="s">
        <v>667</v>
      </c>
      <c r="G429" s="201"/>
      <c r="H429" s="205">
        <v>9.4</v>
      </c>
      <c r="I429" s="206"/>
      <c r="J429" s="201"/>
      <c r="K429" s="201"/>
      <c r="L429" s="207"/>
      <c r="M429" s="208"/>
      <c r="N429" s="209"/>
      <c r="O429" s="209"/>
      <c r="P429" s="209"/>
      <c r="Q429" s="209"/>
      <c r="R429" s="209"/>
      <c r="S429" s="209"/>
      <c r="T429" s="210"/>
      <c r="AT429" s="211" t="s">
        <v>148</v>
      </c>
      <c r="AU429" s="211" t="s">
        <v>82</v>
      </c>
      <c r="AV429" s="12" t="s">
        <v>82</v>
      </c>
      <c r="AW429" s="12" t="s">
        <v>32</v>
      </c>
      <c r="AX429" s="12" t="s">
        <v>80</v>
      </c>
      <c r="AY429" s="211" t="s">
        <v>127</v>
      </c>
    </row>
    <row r="430" spans="2:65" s="1" customFormat="1" ht="24" customHeight="1">
      <c r="B430" s="34"/>
      <c r="C430" s="187" t="s">
        <v>668</v>
      </c>
      <c r="D430" s="187" t="s">
        <v>129</v>
      </c>
      <c r="E430" s="188" t="s">
        <v>669</v>
      </c>
      <c r="F430" s="189" t="s">
        <v>670</v>
      </c>
      <c r="G430" s="190" t="s">
        <v>471</v>
      </c>
      <c r="H430" s="254"/>
      <c r="I430" s="192"/>
      <c r="J430" s="193">
        <f>ROUND(I430*H430,2)</f>
        <v>0</v>
      </c>
      <c r="K430" s="189" t="s">
        <v>146</v>
      </c>
      <c r="L430" s="38"/>
      <c r="M430" s="194" t="s">
        <v>1</v>
      </c>
      <c r="N430" s="195" t="s">
        <v>40</v>
      </c>
      <c r="O430" s="66"/>
      <c r="P430" s="196">
        <f>O430*H430</f>
        <v>0</v>
      </c>
      <c r="Q430" s="196">
        <v>0</v>
      </c>
      <c r="R430" s="196">
        <f>Q430*H430</f>
        <v>0</v>
      </c>
      <c r="S430" s="196">
        <v>0</v>
      </c>
      <c r="T430" s="197">
        <f>S430*H430</f>
        <v>0</v>
      </c>
      <c r="AR430" s="198" t="s">
        <v>210</v>
      </c>
      <c r="AT430" s="198" t="s">
        <v>129</v>
      </c>
      <c r="AU430" s="198" t="s">
        <v>82</v>
      </c>
      <c r="AY430" s="17" t="s">
        <v>127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7" t="s">
        <v>80</v>
      </c>
      <c r="BK430" s="199">
        <f>ROUND(I430*H430,2)</f>
        <v>0</v>
      </c>
      <c r="BL430" s="17" t="s">
        <v>210</v>
      </c>
      <c r="BM430" s="198" t="s">
        <v>671</v>
      </c>
    </row>
    <row r="431" spans="2:63" s="11" customFormat="1" ht="22.9" customHeight="1">
      <c r="B431" s="171"/>
      <c r="C431" s="172"/>
      <c r="D431" s="173" t="s">
        <v>74</v>
      </c>
      <c r="E431" s="185" t="s">
        <v>672</v>
      </c>
      <c r="F431" s="185" t="s">
        <v>673</v>
      </c>
      <c r="G431" s="172"/>
      <c r="H431" s="172"/>
      <c r="I431" s="175"/>
      <c r="J431" s="186">
        <f>BK431</f>
        <v>0</v>
      </c>
      <c r="K431" s="172"/>
      <c r="L431" s="177"/>
      <c r="M431" s="178"/>
      <c r="N431" s="179"/>
      <c r="O431" s="179"/>
      <c r="P431" s="180">
        <f>SUM(P432:P439)</f>
        <v>0</v>
      </c>
      <c r="Q431" s="179"/>
      <c r="R431" s="180">
        <f>SUM(R432:R439)</f>
        <v>0.38405939999999994</v>
      </c>
      <c r="S431" s="179"/>
      <c r="T431" s="181">
        <f>SUM(T432:T439)</f>
        <v>0</v>
      </c>
      <c r="AR431" s="182" t="s">
        <v>82</v>
      </c>
      <c r="AT431" s="183" t="s">
        <v>74</v>
      </c>
      <c r="AU431" s="183" t="s">
        <v>80</v>
      </c>
      <c r="AY431" s="182" t="s">
        <v>127</v>
      </c>
      <c r="BK431" s="184">
        <f>SUM(BK432:BK439)</f>
        <v>0</v>
      </c>
    </row>
    <row r="432" spans="2:65" s="1" customFormat="1" ht="36" customHeight="1">
      <c r="B432" s="34"/>
      <c r="C432" s="187" t="s">
        <v>674</v>
      </c>
      <c r="D432" s="187" t="s">
        <v>129</v>
      </c>
      <c r="E432" s="188" t="s">
        <v>675</v>
      </c>
      <c r="F432" s="189" t="s">
        <v>676</v>
      </c>
      <c r="G432" s="190" t="s">
        <v>132</v>
      </c>
      <c r="H432" s="191">
        <v>16.84</v>
      </c>
      <c r="I432" s="192"/>
      <c r="J432" s="193">
        <f>ROUND(I432*H432,2)</f>
        <v>0</v>
      </c>
      <c r="K432" s="189" t="s">
        <v>1</v>
      </c>
      <c r="L432" s="38"/>
      <c r="M432" s="194" t="s">
        <v>1</v>
      </c>
      <c r="N432" s="195" t="s">
        <v>40</v>
      </c>
      <c r="O432" s="66"/>
      <c r="P432" s="196">
        <f>O432*H432</f>
        <v>0</v>
      </c>
      <c r="Q432" s="196">
        <v>0.01971</v>
      </c>
      <c r="R432" s="196">
        <f>Q432*H432</f>
        <v>0.33191639999999994</v>
      </c>
      <c r="S432" s="196">
        <v>0</v>
      </c>
      <c r="T432" s="197">
        <f>S432*H432</f>
        <v>0</v>
      </c>
      <c r="AR432" s="198" t="s">
        <v>210</v>
      </c>
      <c r="AT432" s="198" t="s">
        <v>129</v>
      </c>
      <c r="AU432" s="198" t="s">
        <v>82</v>
      </c>
      <c r="AY432" s="17" t="s">
        <v>127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7" t="s">
        <v>80</v>
      </c>
      <c r="BK432" s="199">
        <f>ROUND(I432*H432,2)</f>
        <v>0</v>
      </c>
      <c r="BL432" s="17" t="s">
        <v>210</v>
      </c>
      <c r="BM432" s="198" t="s">
        <v>677</v>
      </c>
    </row>
    <row r="433" spans="2:65" s="1" customFormat="1" ht="24" customHeight="1">
      <c r="B433" s="34"/>
      <c r="C433" s="187" t="s">
        <v>678</v>
      </c>
      <c r="D433" s="187" t="s">
        <v>129</v>
      </c>
      <c r="E433" s="188" t="s">
        <v>679</v>
      </c>
      <c r="F433" s="189" t="s">
        <v>680</v>
      </c>
      <c r="G433" s="190" t="s">
        <v>195</v>
      </c>
      <c r="H433" s="191">
        <v>9.4</v>
      </c>
      <c r="I433" s="192"/>
      <c r="J433" s="193">
        <f>ROUND(I433*H433,2)</f>
        <v>0</v>
      </c>
      <c r="K433" s="189" t="s">
        <v>146</v>
      </c>
      <c r="L433" s="38"/>
      <c r="M433" s="194" t="s">
        <v>1</v>
      </c>
      <c r="N433" s="195" t="s">
        <v>40</v>
      </c>
      <c r="O433" s="66"/>
      <c r="P433" s="196">
        <f>O433*H433</f>
        <v>0</v>
      </c>
      <c r="Q433" s="196">
        <v>0</v>
      </c>
      <c r="R433" s="196">
        <f>Q433*H433</f>
        <v>0</v>
      </c>
      <c r="S433" s="196">
        <v>0</v>
      </c>
      <c r="T433" s="197">
        <f>S433*H433</f>
        <v>0</v>
      </c>
      <c r="AR433" s="198" t="s">
        <v>210</v>
      </c>
      <c r="AT433" s="198" t="s">
        <v>129</v>
      </c>
      <c r="AU433" s="198" t="s">
        <v>82</v>
      </c>
      <c r="AY433" s="17" t="s">
        <v>127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17" t="s">
        <v>80</v>
      </c>
      <c r="BK433" s="199">
        <f>ROUND(I433*H433,2)</f>
        <v>0</v>
      </c>
      <c r="BL433" s="17" t="s">
        <v>210</v>
      </c>
      <c r="BM433" s="198" t="s">
        <v>681</v>
      </c>
    </row>
    <row r="434" spans="2:51" s="12" customFormat="1" ht="11.25">
      <c r="B434" s="200"/>
      <c r="C434" s="201"/>
      <c r="D434" s="202" t="s">
        <v>148</v>
      </c>
      <c r="E434" s="203" t="s">
        <v>1</v>
      </c>
      <c r="F434" s="204" t="s">
        <v>682</v>
      </c>
      <c r="G434" s="201"/>
      <c r="H434" s="205">
        <v>9.4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148</v>
      </c>
      <c r="AU434" s="211" t="s">
        <v>82</v>
      </c>
      <c r="AV434" s="12" t="s">
        <v>82</v>
      </c>
      <c r="AW434" s="12" t="s">
        <v>32</v>
      </c>
      <c r="AX434" s="12" t="s">
        <v>80</v>
      </c>
      <c r="AY434" s="211" t="s">
        <v>127</v>
      </c>
    </row>
    <row r="435" spans="2:65" s="1" customFormat="1" ht="24" customHeight="1">
      <c r="B435" s="34"/>
      <c r="C435" s="187" t="s">
        <v>683</v>
      </c>
      <c r="D435" s="187" t="s">
        <v>129</v>
      </c>
      <c r="E435" s="188" t="s">
        <v>684</v>
      </c>
      <c r="F435" s="189" t="s">
        <v>685</v>
      </c>
      <c r="G435" s="190" t="s">
        <v>195</v>
      </c>
      <c r="H435" s="191">
        <v>3.9</v>
      </c>
      <c r="I435" s="192"/>
      <c r="J435" s="193">
        <f>ROUND(I435*H435,2)</f>
        <v>0</v>
      </c>
      <c r="K435" s="189" t="s">
        <v>146</v>
      </c>
      <c r="L435" s="38"/>
      <c r="M435" s="194" t="s">
        <v>1</v>
      </c>
      <c r="N435" s="195" t="s">
        <v>40</v>
      </c>
      <c r="O435" s="66"/>
      <c r="P435" s="196">
        <f>O435*H435</f>
        <v>0</v>
      </c>
      <c r="Q435" s="196">
        <v>0.00174</v>
      </c>
      <c r="R435" s="196">
        <f>Q435*H435</f>
        <v>0.0067859999999999995</v>
      </c>
      <c r="S435" s="196">
        <v>0</v>
      </c>
      <c r="T435" s="197">
        <f>S435*H435</f>
        <v>0</v>
      </c>
      <c r="AR435" s="198" t="s">
        <v>210</v>
      </c>
      <c r="AT435" s="198" t="s">
        <v>129</v>
      </c>
      <c r="AU435" s="198" t="s">
        <v>82</v>
      </c>
      <c r="AY435" s="17" t="s">
        <v>127</v>
      </c>
      <c r="BE435" s="199">
        <f>IF(N435="základní",J435,0)</f>
        <v>0</v>
      </c>
      <c r="BF435" s="199">
        <f>IF(N435="snížená",J435,0)</f>
        <v>0</v>
      </c>
      <c r="BG435" s="199">
        <f>IF(N435="zákl. přenesená",J435,0)</f>
        <v>0</v>
      </c>
      <c r="BH435" s="199">
        <f>IF(N435="sníž. přenesená",J435,0)</f>
        <v>0</v>
      </c>
      <c r="BI435" s="199">
        <f>IF(N435="nulová",J435,0)</f>
        <v>0</v>
      </c>
      <c r="BJ435" s="17" t="s">
        <v>80</v>
      </c>
      <c r="BK435" s="199">
        <f>ROUND(I435*H435,2)</f>
        <v>0</v>
      </c>
      <c r="BL435" s="17" t="s">
        <v>210</v>
      </c>
      <c r="BM435" s="198" t="s">
        <v>686</v>
      </c>
    </row>
    <row r="436" spans="2:65" s="1" customFormat="1" ht="16.5" customHeight="1">
      <c r="B436" s="34"/>
      <c r="C436" s="223" t="s">
        <v>687</v>
      </c>
      <c r="D436" s="223" t="s">
        <v>187</v>
      </c>
      <c r="E436" s="224" t="s">
        <v>688</v>
      </c>
      <c r="F436" s="225" t="s">
        <v>689</v>
      </c>
      <c r="G436" s="226" t="s">
        <v>137</v>
      </c>
      <c r="H436" s="227">
        <v>11.7</v>
      </c>
      <c r="I436" s="228"/>
      <c r="J436" s="229">
        <f>ROUND(I436*H436,2)</f>
        <v>0</v>
      </c>
      <c r="K436" s="225" t="s">
        <v>1</v>
      </c>
      <c r="L436" s="230"/>
      <c r="M436" s="231" t="s">
        <v>1</v>
      </c>
      <c r="N436" s="232" t="s">
        <v>40</v>
      </c>
      <c r="O436" s="66"/>
      <c r="P436" s="196">
        <f>O436*H436</f>
        <v>0</v>
      </c>
      <c r="Q436" s="196">
        <v>0.00085</v>
      </c>
      <c r="R436" s="196">
        <f>Q436*H436</f>
        <v>0.009944999999999999</v>
      </c>
      <c r="S436" s="196">
        <v>0</v>
      </c>
      <c r="T436" s="197">
        <f>S436*H436</f>
        <v>0</v>
      </c>
      <c r="AR436" s="198" t="s">
        <v>311</v>
      </c>
      <c r="AT436" s="198" t="s">
        <v>187</v>
      </c>
      <c r="AU436" s="198" t="s">
        <v>82</v>
      </c>
      <c r="AY436" s="17" t="s">
        <v>127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7" t="s">
        <v>80</v>
      </c>
      <c r="BK436" s="199">
        <f>ROUND(I436*H436,2)</f>
        <v>0</v>
      </c>
      <c r="BL436" s="17" t="s">
        <v>210</v>
      </c>
      <c r="BM436" s="198" t="s">
        <v>690</v>
      </c>
    </row>
    <row r="437" spans="2:51" s="12" customFormat="1" ht="11.25">
      <c r="B437" s="200"/>
      <c r="C437" s="201"/>
      <c r="D437" s="202" t="s">
        <v>148</v>
      </c>
      <c r="E437" s="203" t="s">
        <v>1</v>
      </c>
      <c r="F437" s="204" t="s">
        <v>691</v>
      </c>
      <c r="G437" s="201"/>
      <c r="H437" s="205">
        <v>11.7</v>
      </c>
      <c r="I437" s="206"/>
      <c r="J437" s="201"/>
      <c r="K437" s="201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148</v>
      </c>
      <c r="AU437" s="211" t="s">
        <v>82</v>
      </c>
      <c r="AV437" s="12" t="s">
        <v>82</v>
      </c>
      <c r="AW437" s="12" t="s">
        <v>32</v>
      </c>
      <c r="AX437" s="12" t="s">
        <v>80</v>
      </c>
      <c r="AY437" s="211" t="s">
        <v>127</v>
      </c>
    </row>
    <row r="438" spans="2:65" s="1" customFormat="1" ht="24" customHeight="1">
      <c r="B438" s="34"/>
      <c r="C438" s="187" t="s">
        <v>692</v>
      </c>
      <c r="D438" s="187" t="s">
        <v>129</v>
      </c>
      <c r="E438" s="188" t="s">
        <v>693</v>
      </c>
      <c r="F438" s="189" t="s">
        <v>694</v>
      </c>
      <c r="G438" s="190" t="s">
        <v>195</v>
      </c>
      <c r="H438" s="191">
        <v>7.8</v>
      </c>
      <c r="I438" s="192"/>
      <c r="J438" s="193">
        <f>ROUND(I438*H438,2)</f>
        <v>0</v>
      </c>
      <c r="K438" s="189" t="s">
        <v>146</v>
      </c>
      <c r="L438" s="38"/>
      <c r="M438" s="194" t="s">
        <v>1</v>
      </c>
      <c r="N438" s="195" t="s">
        <v>40</v>
      </c>
      <c r="O438" s="66"/>
      <c r="P438" s="196">
        <f>O438*H438</f>
        <v>0</v>
      </c>
      <c r="Q438" s="196">
        <v>0.00454</v>
      </c>
      <c r="R438" s="196">
        <f>Q438*H438</f>
        <v>0.035412</v>
      </c>
      <c r="S438" s="196">
        <v>0</v>
      </c>
      <c r="T438" s="197">
        <f>S438*H438</f>
        <v>0</v>
      </c>
      <c r="AR438" s="198" t="s">
        <v>210</v>
      </c>
      <c r="AT438" s="198" t="s">
        <v>129</v>
      </c>
      <c r="AU438" s="198" t="s">
        <v>82</v>
      </c>
      <c r="AY438" s="17" t="s">
        <v>127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7" t="s">
        <v>80</v>
      </c>
      <c r="BK438" s="199">
        <f>ROUND(I438*H438,2)</f>
        <v>0</v>
      </c>
      <c r="BL438" s="17" t="s">
        <v>210</v>
      </c>
      <c r="BM438" s="198" t="s">
        <v>695</v>
      </c>
    </row>
    <row r="439" spans="2:65" s="1" customFormat="1" ht="24" customHeight="1">
      <c r="B439" s="34"/>
      <c r="C439" s="187" t="s">
        <v>696</v>
      </c>
      <c r="D439" s="187" t="s">
        <v>129</v>
      </c>
      <c r="E439" s="188" t="s">
        <v>697</v>
      </c>
      <c r="F439" s="189" t="s">
        <v>698</v>
      </c>
      <c r="G439" s="190" t="s">
        <v>471</v>
      </c>
      <c r="H439" s="254"/>
      <c r="I439" s="192"/>
      <c r="J439" s="193">
        <f>ROUND(I439*H439,2)</f>
        <v>0</v>
      </c>
      <c r="K439" s="189" t="s">
        <v>146</v>
      </c>
      <c r="L439" s="38"/>
      <c r="M439" s="194" t="s">
        <v>1</v>
      </c>
      <c r="N439" s="195" t="s">
        <v>40</v>
      </c>
      <c r="O439" s="66"/>
      <c r="P439" s="196">
        <f>O439*H439</f>
        <v>0</v>
      </c>
      <c r="Q439" s="196">
        <v>0</v>
      </c>
      <c r="R439" s="196">
        <f>Q439*H439</f>
        <v>0</v>
      </c>
      <c r="S439" s="196">
        <v>0</v>
      </c>
      <c r="T439" s="197">
        <f>S439*H439</f>
        <v>0</v>
      </c>
      <c r="AR439" s="198" t="s">
        <v>210</v>
      </c>
      <c r="AT439" s="198" t="s">
        <v>129</v>
      </c>
      <c r="AU439" s="198" t="s">
        <v>82</v>
      </c>
      <c r="AY439" s="17" t="s">
        <v>127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17" t="s">
        <v>80</v>
      </c>
      <c r="BK439" s="199">
        <f>ROUND(I439*H439,2)</f>
        <v>0</v>
      </c>
      <c r="BL439" s="17" t="s">
        <v>210</v>
      </c>
      <c r="BM439" s="198" t="s">
        <v>699</v>
      </c>
    </row>
    <row r="440" spans="2:63" s="11" customFormat="1" ht="22.9" customHeight="1">
      <c r="B440" s="171"/>
      <c r="C440" s="172"/>
      <c r="D440" s="173" t="s">
        <v>74</v>
      </c>
      <c r="E440" s="185" t="s">
        <v>700</v>
      </c>
      <c r="F440" s="185" t="s">
        <v>701</v>
      </c>
      <c r="G440" s="172"/>
      <c r="H440" s="172"/>
      <c r="I440" s="175"/>
      <c r="J440" s="186">
        <f>BK440</f>
        <v>0</v>
      </c>
      <c r="K440" s="172"/>
      <c r="L440" s="177"/>
      <c r="M440" s="178"/>
      <c r="N440" s="179"/>
      <c r="O440" s="179"/>
      <c r="P440" s="180">
        <f>SUM(P441:P448)</f>
        <v>0</v>
      </c>
      <c r="Q440" s="179"/>
      <c r="R440" s="180">
        <f>SUM(R441:R448)</f>
        <v>0.00335</v>
      </c>
      <c r="S440" s="179"/>
      <c r="T440" s="181">
        <f>SUM(T441:T448)</f>
        <v>0.046759999999999996</v>
      </c>
      <c r="AR440" s="182" t="s">
        <v>82</v>
      </c>
      <c r="AT440" s="183" t="s">
        <v>74</v>
      </c>
      <c r="AU440" s="183" t="s">
        <v>80</v>
      </c>
      <c r="AY440" s="182" t="s">
        <v>127</v>
      </c>
      <c r="BK440" s="184">
        <f>SUM(BK441:BK448)</f>
        <v>0</v>
      </c>
    </row>
    <row r="441" spans="2:65" s="1" customFormat="1" ht="48" customHeight="1">
      <c r="B441" s="34"/>
      <c r="C441" s="187" t="s">
        <v>702</v>
      </c>
      <c r="D441" s="187" t="s">
        <v>129</v>
      </c>
      <c r="E441" s="188" t="s">
        <v>703</v>
      </c>
      <c r="F441" s="189" t="s">
        <v>704</v>
      </c>
      <c r="G441" s="190" t="s">
        <v>137</v>
      </c>
      <c r="H441" s="191">
        <v>1</v>
      </c>
      <c r="I441" s="192"/>
      <c r="J441" s="193">
        <f>ROUND(I441*H441,2)</f>
        <v>0</v>
      </c>
      <c r="K441" s="189" t="s">
        <v>1</v>
      </c>
      <c r="L441" s="38"/>
      <c r="M441" s="194" t="s">
        <v>1</v>
      </c>
      <c r="N441" s="195" t="s">
        <v>40</v>
      </c>
      <c r="O441" s="66"/>
      <c r="P441" s="196">
        <f>O441*H441</f>
        <v>0</v>
      </c>
      <c r="Q441" s="196">
        <v>0</v>
      </c>
      <c r="R441" s="196">
        <f>Q441*H441</f>
        <v>0</v>
      </c>
      <c r="S441" s="196">
        <v>0</v>
      </c>
      <c r="T441" s="197">
        <f>S441*H441</f>
        <v>0</v>
      </c>
      <c r="AR441" s="198" t="s">
        <v>210</v>
      </c>
      <c r="AT441" s="198" t="s">
        <v>129</v>
      </c>
      <c r="AU441" s="198" t="s">
        <v>82</v>
      </c>
      <c r="AY441" s="17" t="s">
        <v>127</v>
      </c>
      <c r="BE441" s="199">
        <f>IF(N441="základní",J441,0)</f>
        <v>0</v>
      </c>
      <c r="BF441" s="199">
        <f>IF(N441="snížená",J441,0)</f>
        <v>0</v>
      </c>
      <c r="BG441" s="199">
        <f>IF(N441="zákl. přenesená",J441,0)</f>
        <v>0</v>
      </c>
      <c r="BH441" s="199">
        <f>IF(N441="sníž. přenesená",J441,0)</f>
        <v>0</v>
      </c>
      <c r="BI441" s="199">
        <f>IF(N441="nulová",J441,0)</f>
        <v>0</v>
      </c>
      <c r="BJ441" s="17" t="s">
        <v>80</v>
      </c>
      <c r="BK441" s="199">
        <f>ROUND(I441*H441,2)</f>
        <v>0</v>
      </c>
      <c r="BL441" s="17" t="s">
        <v>210</v>
      </c>
      <c r="BM441" s="198" t="s">
        <v>705</v>
      </c>
    </row>
    <row r="442" spans="2:65" s="1" customFormat="1" ht="48" customHeight="1">
      <c r="B442" s="34"/>
      <c r="C442" s="187" t="s">
        <v>706</v>
      </c>
      <c r="D442" s="187" t="s">
        <v>129</v>
      </c>
      <c r="E442" s="188" t="s">
        <v>707</v>
      </c>
      <c r="F442" s="189" t="s">
        <v>708</v>
      </c>
      <c r="G442" s="190" t="s">
        <v>137</v>
      </c>
      <c r="H442" s="191">
        <v>1</v>
      </c>
      <c r="I442" s="192"/>
      <c r="J442" s="193">
        <f>ROUND(I442*H442,2)</f>
        <v>0</v>
      </c>
      <c r="K442" s="189" t="s">
        <v>1</v>
      </c>
      <c r="L442" s="38"/>
      <c r="M442" s="194" t="s">
        <v>1</v>
      </c>
      <c r="N442" s="195" t="s">
        <v>40</v>
      </c>
      <c r="O442" s="66"/>
      <c r="P442" s="196">
        <f>O442*H442</f>
        <v>0</v>
      </c>
      <c r="Q442" s="196">
        <v>0</v>
      </c>
      <c r="R442" s="196">
        <f>Q442*H442</f>
        <v>0</v>
      </c>
      <c r="S442" s="196">
        <v>0</v>
      </c>
      <c r="T442" s="197">
        <f>S442*H442</f>
        <v>0</v>
      </c>
      <c r="AR442" s="198" t="s">
        <v>210</v>
      </c>
      <c r="AT442" s="198" t="s">
        <v>129</v>
      </c>
      <c r="AU442" s="198" t="s">
        <v>82</v>
      </c>
      <c r="AY442" s="17" t="s">
        <v>127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7" t="s">
        <v>80</v>
      </c>
      <c r="BK442" s="199">
        <f>ROUND(I442*H442,2)</f>
        <v>0</v>
      </c>
      <c r="BL442" s="17" t="s">
        <v>210</v>
      </c>
      <c r="BM442" s="198" t="s">
        <v>709</v>
      </c>
    </row>
    <row r="443" spans="2:65" s="1" customFormat="1" ht="24" customHeight="1">
      <c r="B443" s="34"/>
      <c r="C443" s="187" t="s">
        <v>710</v>
      </c>
      <c r="D443" s="187" t="s">
        <v>129</v>
      </c>
      <c r="E443" s="188" t="s">
        <v>711</v>
      </c>
      <c r="F443" s="189" t="s">
        <v>712</v>
      </c>
      <c r="G443" s="190" t="s">
        <v>137</v>
      </c>
      <c r="H443" s="191">
        <v>1</v>
      </c>
      <c r="I443" s="192"/>
      <c r="J443" s="193">
        <f>ROUND(I443*H443,2)</f>
        <v>0</v>
      </c>
      <c r="K443" s="189" t="s">
        <v>1</v>
      </c>
      <c r="L443" s="38"/>
      <c r="M443" s="194" t="s">
        <v>1</v>
      </c>
      <c r="N443" s="195" t="s">
        <v>40</v>
      </c>
      <c r="O443" s="66"/>
      <c r="P443" s="196">
        <f>O443*H443</f>
        <v>0</v>
      </c>
      <c r="Q443" s="196">
        <v>0</v>
      </c>
      <c r="R443" s="196">
        <f>Q443*H443</f>
        <v>0</v>
      </c>
      <c r="S443" s="196">
        <v>0.01876</v>
      </c>
      <c r="T443" s="197">
        <f>S443*H443</f>
        <v>0.01876</v>
      </c>
      <c r="AR443" s="198" t="s">
        <v>210</v>
      </c>
      <c r="AT443" s="198" t="s">
        <v>129</v>
      </c>
      <c r="AU443" s="198" t="s">
        <v>82</v>
      </c>
      <c r="AY443" s="17" t="s">
        <v>127</v>
      </c>
      <c r="BE443" s="199">
        <f>IF(N443="základní",J443,0)</f>
        <v>0</v>
      </c>
      <c r="BF443" s="199">
        <f>IF(N443="snížená",J443,0)</f>
        <v>0</v>
      </c>
      <c r="BG443" s="199">
        <f>IF(N443="zákl. přenesená",J443,0)</f>
        <v>0</v>
      </c>
      <c r="BH443" s="199">
        <f>IF(N443="sníž. přenesená",J443,0)</f>
        <v>0</v>
      </c>
      <c r="BI443" s="199">
        <f>IF(N443="nulová",J443,0)</f>
        <v>0</v>
      </c>
      <c r="BJ443" s="17" t="s">
        <v>80</v>
      </c>
      <c r="BK443" s="199">
        <f>ROUND(I443*H443,2)</f>
        <v>0</v>
      </c>
      <c r="BL443" s="17" t="s">
        <v>210</v>
      </c>
      <c r="BM443" s="198" t="s">
        <v>713</v>
      </c>
    </row>
    <row r="444" spans="2:65" s="1" customFormat="1" ht="16.5" customHeight="1">
      <c r="B444" s="34"/>
      <c r="C444" s="187" t="s">
        <v>714</v>
      </c>
      <c r="D444" s="187" t="s">
        <v>129</v>
      </c>
      <c r="E444" s="188" t="s">
        <v>715</v>
      </c>
      <c r="F444" s="189" t="s">
        <v>716</v>
      </c>
      <c r="G444" s="190" t="s">
        <v>137</v>
      </c>
      <c r="H444" s="191">
        <v>1</v>
      </c>
      <c r="I444" s="192"/>
      <c r="J444" s="193">
        <f>ROUND(I444*H444,2)</f>
        <v>0</v>
      </c>
      <c r="K444" s="189" t="s">
        <v>1</v>
      </c>
      <c r="L444" s="38"/>
      <c r="M444" s="194" t="s">
        <v>1</v>
      </c>
      <c r="N444" s="195" t="s">
        <v>40</v>
      </c>
      <c r="O444" s="66"/>
      <c r="P444" s="196">
        <f>O444*H444</f>
        <v>0</v>
      </c>
      <c r="Q444" s="196">
        <v>0</v>
      </c>
      <c r="R444" s="196">
        <f>Q444*H444</f>
        <v>0</v>
      </c>
      <c r="S444" s="196">
        <v>0.028</v>
      </c>
      <c r="T444" s="197">
        <f>S444*H444</f>
        <v>0.028</v>
      </c>
      <c r="AR444" s="198" t="s">
        <v>210</v>
      </c>
      <c r="AT444" s="198" t="s">
        <v>129</v>
      </c>
      <c r="AU444" s="198" t="s">
        <v>82</v>
      </c>
      <c r="AY444" s="17" t="s">
        <v>127</v>
      </c>
      <c r="BE444" s="199">
        <f>IF(N444="základní",J444,0)</f>
        <v>0</v>
      </c>
      <c r="BF444" s="199">
        <f>IF(N444="snížená",J444,0)</f>
        <v>0</v>
      </c>
      <c r="BG444" s="199">
        <f>IF(N444="zákl. přenesená",J444,0)</f>
        <v>0</v>
      </c>
      <c r="BH444" s="199">
        <f>IF(N444="sníž. přenesená",J444,0)</f>
        <v>0</v>
      </c>
      <c r="BI444" s="199">
        <f>IF(N444="nulová",J444,0)</f>
        <v>0</v>
      </c>
      <c r="BJ444" s="17" t="s">
        <v>80</v>
      </c>
      <c r="BK444" s="199">
        <f>ROUND(I444*H444,2)</f>
        <v>0</v>
      </c>
      <c r="BL444" s="17" t="s">
        <v>210</v>
      </c>
      <c r="BM444" s="198" t="s">
        <v>717</v>
      </c>
    </row>
    <row r="445" spans="2:51" s="12" customFormat="1" ht="11.25">
      <c r="B445" s="200"/>
      <c r="C445" s="201"/>
      <c r="D445" s="202" t="s">
        <v>148</v>
      </c>
      <c r="E445" s="203" t="s">
        <v>1</v>
      </c>
      <c r="F445" s="204" t="s">
        <v>718</v>
      </c>
      <c r="G445" s="201"/>
      <c r="H445" s="205">
        <v>1</v>
      </c>
      <c r="I445" s="206"/>
      <c r="J445" s="201"/>
      <c r="K445" s="201"/>
      <c r="L445" s="207"/>
      <c r="M445" s="208"/>
      <c r="N445" s="209"/>
      <c r="O445" s="209"/>
      <c r="P445" s="209"/>
      <c r="Q445" s="209"/>
      <c r="R445" s="209"/>
      <c r="S445" s="209"/>
      <c r="T445" s="210"/>
      <c r="AT445" s="211" t="s">
        <v>148</v>
      </c>
      <c r="AU445" s="211" t="s">
        <v>82</v>
      </c>
      <c r="AV445" s="12" t="s">
        <v>82</v>
      </c>
      <c r="AW445" s="12" t="s">
        <v>32</v>
      </c>
      <c r="AX445" s="12" t="s">
        <v>80</v>
      </c>
      <c r="AY445" s="211" t="s">
        <v>127</v>
      </c>
    </row>
    <row r="446" spans="2:65" s="1" customFormat="1" ht="24" customHeight="1">
      <c r="B446" s="34"/>
      <c r="C446" s="187" t="s">
        <v>719</v>
      </c>
      <c r="D446" s="187" t="s">
        <v>129</v>
      </c>
      <c r="E446" s="188" t="s">
        <v>720</v>
      </c>
      <c r="F446" s="189" t="s">
        <v>721</v>
      </c>
      <c r="G446" s="190" t="s">
        <v>137</v>
      </c>
      <c r="H446" s="191">
        <v>1</v>
      </c>
      <c r="I446" s="192"/>
      <c r="J446" s="193">
        <f>ROUND(I446*H446,2)</f>
        <v>0</v>
      </c>
      <c r="K446" s="189" t="s">
        <v>146</v>
      </c>
      <c r="L446" s="38"/>
      <c r="M446" s="194" t="s">
        <v>1</v>
      </c>
      <c r="N446" s="195" t="s">
        <v>40</v>
      </c>
      <c r="O446" s="66"/>
      <c r="P446" s="196">
        <f>O446*H446</f>
        <v>0</v>
      </c>
      <c r="Q446" s="196">
        <v>0</v>
      </c>
      <c r="R446" s="196">
        <f>Q446*H446</f>
        <v>0</v>
      </c>
      <c r="S446" s="196">
        <v>0</v>
      </c>
      <c r="T446" s="197">
        <f>S446*H446</f>
        <v>0</v>
      </c>
      <c r="AR446" s="198" t="s">
        <v>210</v>
      </c>
      <c r="AT446" s="198" t="s">
        <v>129</v>
      </c>
      <c r="AU446" s="198" t="s">
        <v>82</v>
      </c>
      <c r="AY446" s="17" t="s">
        <v>127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17" t="s">
        <v>80</v>
      </c>
      <c r="BK446" s="199">
        <f>ROUND(I446*H446,2)</f>
        <v>0</v>
      </c>
      <c r="BL446" s="17" t="s">
        <v>210</v>
      </c>
      <c r="BM446" s="198" t="s">
        <v>722</v>
      </c>
    </row>
    <row r="447" spans="2:65" s="1" customFormat="1" ht="24" customHeight="1">
      <c r="B447" s="34"/>
      <c r="C447" s="223" t="s">
        <v>723</v>
      </c>
      <c r="D447" s="223" t="s">
        <v>187</v>
      </c>
      <c r="E447" s="224" t="s">
        <v>724</v>
      </c>
      <c r="F447" s="225" t="s">
        <v>725</v>
      </c>
      <c r="G447" s="226" t="s">
        <v>137</v>
      </c>
      <c r="H447" s="227">
        <v>1</v>
      </c>
      <c r="I447" s="228"/>
      <c r="J447" s="229">
        <f>ROUND(I447*H447,2)</f>
        <v>0</v>
      </c>
      <c r="K447" s="225" t="s">
        <v>1</v>
      </c>
      <c r="L447" s="230"/>
      <c r="M447" s="231" t="s">
        <v>1</v>
      </c>
      <c r="N447" s="232" t="s">
        <v>40</v>
      </c>
      <c r="O447" s="66"/>
      <c r="P447" s="196">
        <f>O447*H447</f>
        <v>0</v>
      </c>
      <c r="Q447" s="196">
        <v>0.00335</v>
      </c>
      <c r="R447" s="196">
        <f>Q447*H447</f>
        <v>0.00335</v>
      </c>
      <c r="S447" s="196">
        <v>0</v>
      </c>
      <c r="T447" s="197">
        <f>S447*H447</f>
        <v>0</v>
      </c>
      <c r="AR447" s="198" t="s">
        <v>311</v>
      </c>
      <c r="AT447" s="198" t="s">
        <v>187</v>
      </c>
      <c r="AU447" s="198" t="s">
        <v>82</v>
      </c>
      <c r="AY447" s="17" t="s">
        <v>127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7" t="s">
        <v>80</v>
      </c>
      <c r="BK447" s="199">
        <f>ROUND(I447*H447,2)</f>
        <v>0</v>
      </c>
      <c r="BL447" s="17" t="s">
        <v>210</v>
      </c>
      <c r="BM447" s="198" t="s">
        <v>726</v>
      </c>
    </row>
    <row r="448" spans="2:65" s="1" customFormat="1" ht="24" customHeight="1">
      <c r="B448" s="34"/>
      <c r="C448" s="187" t="s">
        <v>727</v>
      </c>
      <c r="D448" s="187" t="s">
        <v>129</v>
      </c>
      <c r="E448" s="188" t="s">
        <v>728</v>
      </c>
      <c r="F448" s="189" t="s">
        <v>729</v>
      </c>
      <c r="G448" s="190" t="s">
        <v>471</v>
      </c>
      <c r="H448" s="254"/>
      <c r="I448" s="192"/>
      <c r="J448" s="193">
        <f>ROUND(I448*H448,2)</f>
        <v>0</v>
      </c>
      <c r="K448" s="189" t="s">
        <v>146</v>
      </c>
      <c r="L448" s="38"/>
      <c r="M448" s="194" t="s">
        <v>1</v>
      </c>
      <c r="N448" s="195" t="s">
        <v>40</v>
      </c>
      <c r="O448" s="66"/>
      <c r="P448" s="196">
        <f>O448*H448</f>
        <v>0</v>
      </c>
      <c r="Q448" s="196">
        <v>0</v>
      </c>
      <c r="R448" s="196">
        <f>Q448*H448</f>
        <v>0</v>
      </c>
      <c r="S448" s="196">
        <v>0</v>
      </c>
      <c r="T448" s="197">
        <f>S448*H448</f>
        <v>0</v>
      </c>
      <c r="AR448" s="198" t="s">
        <v>210</v>
      </c>
      <c r="AT448" s="198" t="s">
        <v>129</v>
      </c>
      <c r="AU448" s="198" t="s">
        <v>82</v>
      </c>
      <c r="AY448" s="17" t="s">
        <v>127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7" t="s">
        <v>80</v>
      </c>
      <c r="BK448" s="199">
        <f>ROUND(I448*H448,2)</f>
        <v>0</v>
      </c>
      <c r="BL448" s="17" t="s">
        <v>210</v>
      </c>
      <c r="BM448" s="198" t="s">
        <v>730</v>
      </c>
    </row>
    <row r="449" spans="2:63" s="11" customFormat="1" ht="22.9" customHeight="1">
      <c r="B449" s="171"/>
      <c r="C449" s="172"/>
      <c r="D449" s="173" t="s">
        <v>74</v>
      </c>
      <c r="E449" s="185" t="s">
        <v>731</v>
      </c>
      <c r="F449" s="185" t="s">
        <v>732</v>
      </c>
      <c r="G449" s="172"/>
      <c r="H449" s="172"/>
      <c r="I449" s="175"/>
      <c r="J449" s="186">
        <f>BK449</f>
        <v>0</v>
      </c>
      <c r="K449" s="172"/>
      <c r="L449" s="177"/>
      <c r="M449" s="178"/>
      <c r="N449" s="179"/>
      <c r="O449" s="179"/>
      <c r="P449" s="180">
        <f>SUM(P450:P513)</f>
        <v>0</v>
      </c>
      <c r="Q449" s="179"/>
      <c r="R449" s="180">
        <f>SUM(R450:R513)</f>
        <v>0.81395597</v>
      </c>
      <c r="S449" s="179"/>
      <c r="T449" s="181">
        <f>SUM(T450:T513)</f>
        <v>0</v>
      </c>
      <c r="AR449" s="182" t="s">
        <v>82</v>
      </c>
      <c r="AT449" s="183" t="s">
        <v>74</v>
      </c>
      <c r="AU449" s="183" t="s">
        <v>80</v>
      </c>
      <c r="AY449" s="182" t="s">
        <v>127</v>
      </c>
      <c r="BK449" s="184">
        <f>SUM(BK450:BK513)</f>
        <v>0</v>
      </c>
    </row>
    <row r="450" spans="2:65" s="1" customFormat="1" ht="24" customHeight="1">
      <c r="B450" s="34"/>
      <c r="C450" s="187" t="s">
        <v>733</v>
      </c>
      <c r="D450" s="187" t="s">
        <v>129</v>
      </c>
      <c r="E450" s="188" t="s">
        <v>734</v>
      </c>
      <c r="F450" s="189" t="s">
        <v>735</v>
      </c>
      <c r="G450" s="190" t="s">
        <v>132</v>
      </c>
      <c r="H450" s="191">
        <v>13.26</v>
      </c>
      <c r="I450" s="192"/>
      <c r="J450" s="193">
        <f>ROUND(I450*H450,2)</f>
        <v>0</v>
      </c>
      <c r="K450" s="189" t="s">
        <v>146</v>
      </c>
      <c r="L450" s="38"/>
      <c r="M450" s="194" t="s">
        <v>1</v>
      </c>
      <c r="N450" s="195" t="s">
        <v>40</v>
      </c>
      <c r="O450" s="66"/>
      <c r="P450" s="196">
        <f>O450*H450</f>
        <v>0</v>
      </c>
      <c r="Q450" s="196">
        <v>2E-05</v>
      </c>
      <c r="R450" s="196">
        <f>Q450*H450</f>
        <v>0.0002652</v>
      </c>
      <c r="S450" s="196">
        <v>0</v>
      </c>
      <c r="T450" s="197">
        <f>S450*H450</f>
        <v>0</v>
      </c>
      <c r="AR450" s="198" t="s">
        <v>210</v>
      </c>
      <c r="AT450" s="198" t="s">
        <v>129</v>
      </c>
      <c r="AU450" s="198" t="s">
        <v>82</v>
      </c>
      <c r="AY450" s="17" t="s">
        <v>127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17" t="s">
        <v>80</v>
      </c>
      <c r="BK450" s="199">
        <f>ROUND(I450*H450,2)</f>
        <v>0</v>
      </c>
      <c r="BL450" s="17" t="s">
        <v>210</v>
      </c>
      <c r="BM450" s="198" t="s">
        <v>736</v>
      </c>
    </row>
    <row r="451" spans="2:51" s="12" customFormat="1" ht="11.25">
      <c r="B451" s="200"/>
      <c r="C451" s="201"/>
      <c r="D451" s="202" t="s">
        <v>148</v>
      </c>
      <c r="E451" s="203" t="s">
        <v>1</v>
      </c>
      <c r="F451" s="204" t="s">
        <v>737</v>
      </c>
      <c r="G451" s="201"/>
      <c r="H451" s="205">
        <v>13.26</v>
      </c>
      <c r="I451" s="206"/>
      <c r="J451" s="201"/>
      <c r="K451" s="201"/>
      <c r="L451" s="207"/>
      <c r="M451" s="208"/>
      <c r="N451" s="209"/>
      <c r="O451" s="209"/>
      <c r="P451" s="209"/>
      <c r="Q451" s="209"/>
      <c r="R451" s="209"/>
      <c r="S451" s="209"/>
      <c r="T451" s="210"/>
      <c r="AT451" s="211" t="s">
        <v>148</v>
      </c>
      <c r="AU451" s="211" t="s">
        <v>82</v>
      </c>
      <c r="AV451" s="12" t="s">
        <v>82</v>
      </c>
      <c r="AW451" s="12" t="s">
        <v>32</v>
      </c>
      <c r="AX451" s="12" t="s">
        <v>80</v>
      </c>
      <c r="AY451" s="211" t="s">
        <v>127</v>
      </c>
    </row>
    <row r="452" spans="2:65" s="1" customFormat="1" ht="24" customHeight="1">
      <c r="B452" s="34"/>
      <c r="C452" s="187" t="s">
        <v>738</v>
      </c>
      <c r="D452" s="187" t="s">
        <v>129</v>
      </c>
      <c r="E452" s="188" t="s">
        <v>739</v>
      </c>
      <c r="F452" s="189" t="s">
        <v>740</v>
      </c>
      <c r="G452" s="190" t="s">
        <v>132</v>
      </c>
      <c r="H452" s="191">
        <v>13.26</v>
      </c>
      <c r="I452" s="192"/>
      <c r="J452" s="193">
        <f>ROUND(I452*H452,2)</f>
        <v>0</v>
      </c>
      <c r="K452" s="189" t="s">
        <v>146</v>
      </c>
      <c r="L452" s="38"/>
      <c r="M452" s="194" t="s">
        <v>1</v>
      </c>
      <c r="N452" s="195" t="s">
        <v>40</v>
      </c>
      <c r="O452" s="66"/>
      <c r="P452" s="196">
        <f>O452*H452</f>
        <v>0</v>
      </c>
      <c r="Q452" s="196">
        <v>0</v>
      </c>
      <c r="R452" s="196">
        <f>Q452*H452</f>
        <v>0</v>
      </c>
      <c r="S452" s="196">
        <v>0</v>
      </c>
      <c r="T452" s="197">
        <f>S452*H452</f>
        <v>0</v>
      </c>
      <c r="AR452" s="198" t="s">
        <v>210</v>
      </c>
      <c r="AT452" s="198" t="s">
        <v>129</v>
      </c>
      <c r="AU452" s="198" t="s">
        <v>82</v>
      </c>
      <c r="AY452" s="17" t="s">
        <v>127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17" t="s">
        <v>80</v>
      </c>
      <c r="BK452" s="199">
        <f>ROUND(I452*H452,2)</f>
        <v>0</v>
      </c>
      <c r="BL452" s="17" t="s">
        <v>210</v>
      </c>
      <c r="BM452" s="198" t="s">
        <v>741</v>
      </c>
    </row>
    <row r="453" spans="2:51" s="12" customFormat="1" ht="11.25">
      <c r="B453" s="200"/>
      <c r="C453" s="201"/>
      <c r="D453" s="202" t="s">
        <v>148</v>
      </c>
      <c r="E453" s="203" t="s">
        <v>1</v>
      </c>
      <c r="F453" s="204" t="s">
        <v>737</v>
      </c>
      <c r="G453" s="201"/>
      <c r="H453" s="205">
        <v>13.26</v>
      </c>
      <c r="I453" s="206"/>
      <c r="J453" s="201"/>
      <c r="K453" s="201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148</v>
      </c>
      <c r="AU453" s="211" t="s">
        <v>82</v>
      </c>
      <c r="AV453" s="12" t="s">
        <v>82</v>
      </c>
      <c r="AW453" s="12" t="s">
        <v>32</v>
      </c>
      <c r="AX453" s="12" t="s">
        <v>80</v>
      </c>
      <c r="AY453" s="211" t="s">
        <v>127</v>
      </c>
    </row>
    <row r="454" spans="2:65" s="1" customFormat="1" ht="24" customHeight="1">
      <c r="B454" s="34"/>
      <c r="C454" s="187" t="s">
        <v>742</v>
      </c>
      <c r="D454" s="187" t="s">
        <v>129</v>
      </c>
      <c r="E454" s="188" t="s">
        <v>743</v>
      </c>
      <c r="F454" s="189" t="s">
        <v>744</v>
      </c>
      <c r="G454" s="190" t="s">
        <v>132</v>
      </c>
      <c r="H454" s="191">
        <v>13.26</v>
      </c>
      <c r="I454" s="192"/>
      <c r="J454" s="193">
        <f>ROUND(I454*H454,2)</f>
        <v>0</v>
      </c>
      <c r="K454" s="189" t="s">
        <v>1</v>
      </c>
      <c r="L454" s="38"/>
      <c r="M454" s="194" t="s">
        <v>1</v>
      </c>
      <c r="N454" s="195" t="s">
        <v>40</v>
      </c>
      <c r="O454" s="66"/>
      <c r="P454" s="196">
        <f>O454*H454</f>
        <v>0</v>
      </c>
      <c r="Q454" s="196">
        <v>0.00034</v>
      </c>
      <c r="R454" s="196">
        <f>Q454*H454</f>
        <v>0.0045084</v>
      </c>
      <c r="S454" s="196">
        <v>0</v>
      </c>
      <c r="T454" s="197">
        <f>S454*H454</f>
        <v>0</v>
      </c>
      <c r="AR454" s="198" t="s">
        <v>210</v>
      </c>
      <c r="AT454" s="198" t="s">
        <v>129</v>
      </c>
      <c r="AU454" s="198" t="s">
        <v>82</v>
      </c>
      <c r="AY454" s="17" t="s">
        <v>127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7" t="s">
        <v>80</v>
      </c>
      <c r="BK454" s="199">
        <f>ROUND(I454*H454,2)</f>
        <v>0</v>
      </c>
      <c r="BL454" s="17" t="s">
        <v>210</v>
      </c>
      <c r="BM454" s="198" t="s">
        <v>745</v>
      </c>
    </row>
    <row r="455" spans="2:51" s="12" customFormat="1" ht="11.25">
      <c r="B455" s="200"/>
      <c r="C455" s="201"/>
      <c r="D455" s="202" t="s">
        <v>148</v>
      </c>
      <c r="E455" s="203" t="s">
        <v>1</v>
      </c>
      <c r="F455" s="204" t="s">
        <v>487</v>
      </c>
      <c r="G455" s="201"/>
      <c r="H455" s="205">
        <v>7.1</v>
      </c>
      <c r="I455" s="206"/>
      <c r="J455" s="201"/>
      <c r="K455" s="201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148</v>
      </c>
      <c r="AU455" s="211" t="s">
        <v>82</v>
      </c>
      <c r="AV455" s="12" t="s">
        <v>82</v>
      </c>
      <c r="AW455" s="12" t="s">
        <v>32</v>
      </c>
      <c r="AX455" s="12" t="s">
        <v>75</v>
      </c>
      <c r="AY455" s="211" t="s">
        <v>127</v>
      </c>
    </row>
    <row r="456" spans="2:51" s="12" customFormat="1" ht="11.25">
      <c r="B456" s="200"/>
      <c r="C456" s="201"/>
      <c r="D456" s="202" t="s">
        <v>148</v>
      </c>
      <c r="E456" s="203" t="s">
        <v>1</v>
      </c>
      <c r="F456" s="204" t="s">
        <v>746</v>
      </c>
      <c r="G456" s="201"/>
      <c r="H456" s="205">
        <v>1.3</v>
      </c>
      <c r="I456" s="206"/>
      <c r="J456" s="201"/>
      <c r="K456" s="201"/>
      <c r="L456" s="207"/>
      <c r="M456" s="208"/>
      <c r="N456" s="209"/>
      <c r="O456" s="209"/>
      <c r="P456" s="209"/>
      <c r="Q456" s="209"/>
      <c r="R456" s="209"/>
      <c r="S456" s="209"/>
      <c r="T456" s="210"/>
      <c r="AT456" s="211" t="s">
        <v>148</v>
      </c>
      <c r="AU456" s="211" t="s">
        <v>82</v>
      </c>
      <c r="AV456" s="12" t="s">
        <v>82</v>
      </c>
      <c r="AW456" s="12" t="s">
        <v>32</v>
      </c>
      <c r="AX456" s="12" t="s">
        <v>75</v>
      </c>
      <c r="AY456" s="211" t="s">
        <v>127</v>
      </c>
    </row>
    <row r="457" spans="2:51" s="14" customFormat="1" ht="11.25">
      <c r="B457" s="233"/>
      <c r="C457" s="234"/>
      <c r="D457" s="202" t="s">
        <v>148</v>
      </c>
      <c r="E457" s="235" t="s">
        <v>1</v>
      </c>
      <c r="F457" s="236" t="s">
        <v>747</v>
      </c>
      <c r="G457" s="234"/>
      <c r="H457" s="235" t="s">
        <v>1</v>
      </c>
      <c r="I457" s="237"/>
      <c r="J457" s="234"/>
      <c r="K457" s="234"/>
      <c r="L457" s="238"/>
      <c r="M457" s="239"/>
      <c r="N457" s="240"/>
      <c r="O457" s="240"/>
      <c r="P457" s="240"/>
      <c r="Q457" s="240"/>
      <c r="R457" s="240"/>
      <c r="S457" s="240"/>
      <c r="T457" s="241"/>
      <c r="AT457" s="242" t="s">
        <v>148</v>
      </c>
      <c r="AU457" s="242" t="s">
        <v>82</v>
      </c>
      <c r="AV457" s="14" t="s">
        <v>80</v>
      </c>
      <c r="AW457" s="14" t="s">
        <v>32</v>
      </c>
      <c r="AX457" s="14" t="s">
        <v>75</v>
      </c>
      <c r="AY457" s="242" t="s">
        <v>127</v>
      </c>
    </row>
    <row r="458" spans="2:51" s="12" customFormat="1" ht="11.25">
      <c r="B458" s="200"/>
      <c r="C458" s="201"/>
      <c r="D458" s="202" t="s">
        <v>148</v>
      </c>
      <c r="E458" s="203" t="s">
        <v>1</v>
      </c>
      <c r="F458" s="204" t="s">
        <v>748</v>
      </c>
      <c r="G458" s="201"/>
      <c r="H458" s="205">
        <v>1.38</v>
      </c>
      <c r="I458" s="206"/>
      <c r="J458" s="201"/>
      <c r="K458" s="201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148</v>
      </c>
      <c r="AU458" s="211" t="s">
        <v>82</v>
      </c>
      <c r="AV458" s="12" t="s">
        <v>82</v>
      </c>
      <c r="AW458" s="12" t="s">
        <v>32</v>
      </c>
      <c r="AX458" s="12" t="s">
        <v>75</v>
      </c>
      <c r="AY458" s="211" t="s">
        <v>127</v>
      </c>
    </row>
    <row r="459" spans="2:51" s="12" customFormat="1" ht="11.25">
      <c r="B459" s="200"/>
      <c r="C459" s="201"/>
      <c r="D459" s="202" t="s">
        <v>148</v>
      </c>
      <c r="E459" s="203" t="s">
        <v>1</v>
      </c>
      <c r="F459" s="204" t="s">
        <v>749</v>
      </c>
      <c r="G459" s="201"/>
      <c r="H459" s="205">
        <v>0.9</v>
      </c>
      <c r="I459" s="206"/>
      <c r="J459" s="201"/>
      <c r="K459" s="201"/>
      <c r="L459" s="207"/>
      <c r="M459" s="208"/>
      <c r="N459" s="209"/>
      <c r="O459" s="209"/>
      <c r="P459" s="209"/>
      <c r="Q459" s="209"/>
      <c r="R459" s="209"/>
      <c r="S459" s="209"/>
      <c r="T459" s="210"/>
      <c r="AT459" s="211" t="s">
        <v>148</v>
      </c>
      <c r="AU459" s="211" t="s">
        <v>82</v>
      </c>
      <c r="AV459" s="12" t="s">
        <v>82</v>
      </c>
      <c r="AW459" s="12" t="s">
        <v>32</v>
      </c>
      <c r="AX459" s="12" t="s">
        <v>75</v>
      </c>
      <c r="AY459" s="211" t="s">
        <v>127</v>
      </c>
    </row>
    <row r="460" spans="2:51" s="12" customFormat="1" ht="11.25">
      <c r="B460" s="200"/>
      <c r="C460" s="201"/>
      <c r="D460" s="202" t="s">
        <v>148</v>
      </c>
      <c r="E460" s="203" t="s">
        <v>1</v>
      </c>
      <c r="F460" s="204" t="s">
        <v>750</v>
      </c>
      <c r="G460" s="201"/>
      <c r="H460" s="205">
        <v>2.4</v>
      </c>
      <c r="I460" s="206"/>
      <c r="J460" s="201"/>
      <c r="K460" s="201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148</v>
      </c>
      <c r="AU460" s="211" t="s">
        <v>82</v>
      </c>
      <c r="AV460" s="12" t="s">
        <v>82</v>
      </c>
      <c r="AW460" s="12" t="s">
        <v>32</v>
      </c>
      <c r="AX460" s="12" t="s">
        <v>75</v>
      </c>
      <c r="AY460" s="211" t="s">
        <v>127</v>
      </c>
    </row>
    <row r="461" spans="2:51" s="12" customFormat="1" ht="11.25">
      <c r="B461" s="200"/>
      <c r="C461" s="201"/>
      <c r="D461" s="202" t="s">
        <v>148</v>
      </c>
      <c r="E461" s="203" t="s">
        <v>1</v>
      </c>
      <c r="F461" s="204" t="s">
        <v>751</v>
      </c>
      <c r="G461" s="201"/>
      <c r="H461" s="205">
        <v>0.18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148</v>
      </c>
      <c r="AU461" s="211" t="s">
        <v>82</v>
      </c>
      <c r="AV461" s="12" t="s">
        <v>82</v>
      </c>
      <c r="AW461" s="12" t="s">
        <v>32</v>
      </c>
      <c r="AX461" s="12" t="s">
        <v>75</v>
      </c>
      <c r="AY461" s="211" t="s">
        <v>127</v>
      </c>
    </row>
    <row r="462" spans="2:51" s="13" customFormat="1" ht="11.25">
      <c r="B462" s="212"/>
      <c r="C462" s="213"/>
      <c r="D462" s="202" t="s">
        <v>148</v>
      </c>
      <c r="E462" s="214" t="s">
        <v>1</v>
      </c>
      <c r="F462" s="215" t="s">
        <v>151</v>
      </c>
      <c r="G462" s="213"/>
      <c r="H462" s="216">
        <v>13.260000000000002</v>
      </c>
      <c r="I462" s="217"/>
      <c r="J462" s="213"/>
      <c r="K462" s="213"/>
      <c r="L462" s="218"/>
      <c r="M462" s="219"/>
      <c r="N462" s="220"/>
      <c r="O462" s="220"/>
      <c r="P462" s="220"/>
      <c r="Q462" s="220"/>
      <c r="R462" s="220"/>
      <c r="S462" s="220"/>
      <c r="T462" s="221"/>
      <c r="AT462" s="222" t="s">
        <v>148</v>
      </c>
      <c r="AU462" s="222" t="s">
        <v>82</v>
      </c>
      <c r="AV462" s="13" t="s">
        <v>133</v>
      </c>
      <c r="AW462" s="13" t="s">
        <v>32</v>
      </c>
      <c r="AX462" s="13" t="s">
        <v>80</v>
      </c>
      <c r="AY462" s="222" t="s">
        <v>127</v>
      </c>
    </row>
    <row r="463" spans="2:65" s="1" customFormat="1" ht="24" customHeight="1">
      <c r="B463" s="34"/>
      <c r="C463" s="187" t="s">
        <v>752</v>
      </c>
      <c r="D463" s="187" t="s">
        <v>129</v>
      </c>
      <c r="E463" s="188" t="s">
        <v>753</v>
      </c>
      <c r="F463" s="189" t="s">
        <v>754</v>
      </c>
      <c r="G463" s="190" t="s">
        <v>132</v>
      </c>
      <c r="H463" s="191">
        <v>78.407</v>
      </c>
      <c r="I463" s="192"/>
      <c r="J463" s="193">
        <f>ROUND(I463*H463,2)</f>
        <v>0</v>
      </c>
      <c r="K463" s="189" t="s">
        <v>146</v>
      </c>
      <c r="L463" s="38"/>
      <c r="M463" s="194" t="s">
        <v>1</v>
      </c>
      <c r="N463" s="195" t="s">
        <v>40</v>
      </c>
      <c r="O463" s="66"/>
      <c r="P463" s="196">
        <f>O463*H463</f>
        <v>0</v>
      </c>
      <c r="Q463" s="196">
        <v>0.00044</v>
      </c>
      <c r="R463" s="196">
        <f>Q463*H463</f>
        <v>0.03449908</v>
      </c>
      <c r="S463" s="196">
        <v>0</v>
      </c>
      <c r="T463" s="197">
        <f>S463*H463</f>
        <v>0</v>
      </c>
      <c r="AR463" s="198" t="s">
        <v>210</v>
      </c>
      <c r="AT463" s="198" t="s">
        <v>129</v>
      </c>
      <c r="AU463" s="198" t="s">
        <v>82</v>
      </c>
      <c r="AY463" s="17" t="s">
        <v>127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17" t="s">
        <v>80</v>
      </c>
      <c r="BK463" s="199">
        <f>ROUND(I463*H463,2)</f>
        <v>0</v>
      </c>
      <c r="BL463" s="17" t="s">
        <v>210</v>
      </c>
      <c r="BM463" s="198" t="s">
        <v>755</v>
      </c>
    </row>
    <row r="464" spans="2:51" s="14" customFormat="1" ht="11.25">
      <c r="B464" s="233"/>
      <c r="C464" s="234"/>
      <c r="D464" s="202" t="s">
        <v>148</v>
      </c>
      <c r="E464" s="235" t="s">
        <v>1</v>
      </c>
      <c r="F464" s="236" t="s">
        <v>756</v>
      </c>
      <c r="G464" s="234"/>
      <c r="H464" s="235" t="s">
        <v>1</v>
      </c>
      <c r="I464" s="237"/>
      <c r="J464" s="234"/>
      <c r="K464" s="234"/>
      <c r="L464" s="238"/>
      <c r="M464" s="239"/>
      <c r="N464" s="240"/>
      <c r="O464" s="240"/>
      <c r="P464" s="240"/>
      <c r="Q464" s="240"/>
      <c r="R464" s="240"/>
      <c r="S464" s="240"/>
      <c r="T464" s="241"/>
      <c r="AT464" s="242" t="s">
        <v>148</v>
      </c>
      <c r="AU464" s="242" t="s">
        <v>82</v>
      </c>
      <c r="AV464" s="14" t="s">
        <v>80</v>
      </c>
      <c r="AW464" s="14" t="s">
        <v>32</v>
      </c>
      <c r="AX464" s="14" t="s">
        <v>75</v>
      </c>
      <c r="AY464" s="242" t="s">
        <v>127</v>
      </c>
    </row>
    <row r="465" spans="2:51" s="12" customFormat="1" ht="11.25">
      <c r="B465" s="200"/>
      <c r="C465" s="201"/>
      <c r="D465" s="202" t="s">
        <v>148</v>
      </c>
      <c r="E465" s="203" t="s">
        <v>1</v>
      </c>
      <c r="F465" s="204" t="s">
        <v>482</v>
      </c>
      <c r="G465" s="201"/>
      <c r="H465" s="205">
        <v>0.903</v>
      </c>
      <c r="I465" s="206"/>
      <c r="J465" s="201"/>
      <c r="K465" s="201"/>
      <c r="L465" s="207"/>
      <c r="M465" s="208"/>
      <c r="N465" s="209"/>
      <c r="O465" s="209"/>
      <c r="P465" s="209"/>
      <c r="Q465" s="209"/>
      <c r="R465" s="209"/>
      <c r="S465" s="209"/>
      <c r="T465" s="210"/>
      <c r="AT465" s="211" t="s">
        <v>148</v>
      </c>
      <c r="AU465" s="211" t="s">
        <v>82</v>
      </c>
      <c r="AV465" s="12" t="s">
        <v>82</v>
      </c>
      <c r="AW465" s="12" t="s">
        <v>32</v>
      </c>
      <c r="AX465" s="12" t="s">
        <v>75</v>
      </c>
      <c r="AY465" s="211" t="s">
        <v>127</v>
      </c>
    </row>
    <row r="466" spans="2:51" s="12" customFormat="1" ht="11.25">
      <c r="B466" s="200"/>
      <c r="C466" s="201"/>
      <c r="D466" s="202" t="s">
        <v>148</v>
      </c>
      <c r="E466" s="203" t="s">
        <v>1</v>
      </c>
      <c r="F466" s="204" t="s">
        <v>757</v>
      </c>
      <c r="G466" s="201"/>
      <c r="H466" s="205">
        <v>6.264</v>
      </c>
      <c r="I466" s="206"/>
      <c r="J466" s="201"/>
      <c r="K466" s="201"/>
      <c r="L466" s="207"/>
      <c r="M466" s="208"/>
      <c r="N466" s="209"/>
      <c r="O466" s="209"/>
      <c r="P466" s="209"/>
      <c r="Q466" s="209"/>
      <c r="R466" s="209"/>
      <c r="S466" s="209"/>
      <c r="T466" s="210"/>
      <c r="AT466" s="211" t="s">
        <v>148</v>
      </c>
      <c r="AU466" s="211" t="s">
        <v>82</v>
      </c>
      <c r="AV466" s="12" t="s">
        <v>82</v>
      </c>
      <c r="AW466" s="12" t="s">
        <v>32</v>
      </c>
      <c r="AX466" s="12" t="s">
        <v>75</v>
      </c>
      <c r="AY466" s="211" t="s">
        <v>127</v>
      </c>
    </row>
    <row r="467" spans="2:51" s="12" customFormat="1" ht="11.25">
      <c r="B467" s="200"/>
      <c r="C467" s="201"/>
      <c r="D467" s="202" t="s">
        <v>148</v>
      </c>
      <c r="E467" s="203" t="s">
        <v>1</v>
      </c>
      <c r="F467" s="204" t="s">
        <v>479</v>
      </c>
      <c r="G467" s="201"/>
      <c r="H467" s="205">
        <v>11.45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148</v>
      </c>
      <c r="AU467" s="211" t="s">
        <v>82</v>
      </c>
      <c r="AV467" s="12" t="s">
        <v>82</v>
      </c>
      <c r="AW467" s="12" t="s">
        <v>32</v>
      </c>
      <c r="AX467" s="12" t="s">
        <v>75</v>
      </c>
      <c r="AY467" s="211" t="s">
        <v>127</v>
      </c>
    </row>
    <row r="468" spans="2:51" s="12" customFormat="1" ht="11.25">
      <c r="B468" s="200"/>
      <c r="C468" s="201"/>
      <c r="D468" s="202" t="s">
        <v>148</v>
      </c>
      <c r="E468" s="203" t="s">
        <v>1</v>
      </c>
      <c r="F468" s="204" t="s">
        <v>480</v>
      </c>
      <c r="G468" s="201"/>
      <c r="H468" s="205">
        <v>6.66</v>
      </c>
      <c r="I468" s="206"/>
      <c r="J468" s="201"/>
      <c r="K468" s="201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148</v>
      </c>
      <c r="AU468" s="211" t="s">
        <v>82</v>
      </c>
      <c r="AV468" s="12" t="s">
        <v>82</v>
      </c>
      <c r="AW468" s="12" t="s">
        <v>32</v>
      </c>
      <c r="AX468" s="12" t="s">
        <v>75</v>
      </c>
      <c r="AY468" s="211" t="s">
        <v>127</v>
      </c>
    </row>
    <row r="469" spans="2:51" s="15" customFormat="1" ht="11.25">
      <c r="B469" s="243"/>
      <c r="C469" s="244"/>
      <c r="D469" s="202" t="s">
        <v>148</v>
      </c>
      <c r="E469" s="245" t="s">
        <v>1</v>
      </c>
      <c r="F469" s="246" t="s">
        <v>205</v>
      </c>
      <c r="G469" s="244"/>
      <c r="H469" s="247">
        <v>25.276999999999997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148</v>
      </c>
      <c r="AU469" s="253" t="s">
        <v>82</v>
      </c>
      <c r="AV469" s="15" t="s">
        <v>139</v>
      </c>
      <c r="AW469" s="15" t="s">
        <v>32</v>
      </c>
      <c r="AX469" s="15" t="s">
        <v>75</v>
      </c>
      <c r="AY469" s="253" t="s">
        <v>127</v>
      </c>
    </row>
    <row r="470" spans="2:51" s="12" customFormat="1" ht="11.25">
      <c r="B470" s="200"/>
      <c r="C470" s="201"/>
      <c r="D470" s="202" t="s">
        <v>148</v>
      </c>
      <c r="E470" s="203" t="s">
        <v>1</v>
      </c>
      <c r="F470" s="204" t="s">
        <v>758</v>
      </c>
      <c r="G470" s="201"/>
      <c r="H470" s="205">
        <v>33.68</v>
      </c>
      <c r="I470" s="206"/>
      <c r="J470" s="201"/>
      <c r="K470" s="201"/>
      <c r="L470" s="207"/>
      <c r="M470" s="208"/>
      <c r="N470" s="209"/>
      <c r="O470" s="209"/>
      <c r="P470" s="209"/>
      <c r="Q470" s="209"/>
      <c r="R470" s="209"/>
      <c r="S470" s="209"/>
      <c r="T470" s="210"/>
      <c r="AT470" s="211" t="s">
        <v>148</v>
      </c>
      <c r="AU470" s="211" t="s">
        <v>82</v>
      </c>
      <c r="AV470" s="12" t="s">
        <v>82</v>
      </c>
      <c r="AW470" s="12" t="s">
        <v>32</v>
      </c>
      <c r="AX470" s="12" t="s">
        <v>75</v>
      </c>
      <c r="AY470" s="211" t="s">
        <v>127</v>
      </c>
    </row>
    <row r="471" spans="2:51" s="12" customFormat="1" ht="11.25">
      <c r="B471" s="200"/>
      <c r="C471" s="201"/>
      <c r="D471" s="202" t="s">
        <v>148</v>
      </c>
      <c r="E471" s="203" t="s">
        <v>1</v>
      </c>
      <c r="F471" s="204" t="s">
        <v>759</v>
      </c>
      <c r="G471" s="201"/>
      <c r="H471" s="205">
        <v>2.35</v>
      </c>
      <c r="I471" s="206"/>
      <c r="J471" s="201"/>
      <c r="K471" s="201"/>
      <c r="L471" s="207"/>
      <c r="M471" s="208"/>
      <c r="N471" s="209"/>
      <c r="O471" s="209"/>
      <c r="P471" s="209"/>
      <c r="Q471" s="209"/>
      <c r="R471" s="209"/>
      <c r="S471" s="209"/>
      <c r="T471" s="210"/>
      <c r="AT471" s="211" t="s">
        <v>148</v>
      </c>
      <c r="AU471" s="211" t="s">
        <v>82</v>
      </c>
      <c r="AV471" s="12" t="s">
        <v>82</v>
      </c>
      <c r="AW471" s="12" t="s">
        <v>32</v>
      </c>
      <c r="AX471" s="12" t="s">
        <v>75</v>
      </c>
      <c r="AY471" s="211" t="s">
        <v>127</v>
      </c>
    </row>
    <row r="472" spans="2:51" s="15" customFormat="1" ht="11.25">
      <c r="B472" s="243"/>
      <c r="C472" s="244"/>
      <c r="D472" s="202" t="s">
        <v>148</v>
      </c>
      <c r="E472" s="245" t="s">
        <v>1</v>
      </c>
      <c r="F472" s="246" t="s">
        <v>205</v>
      </c>
      <c r="G472" s="244"/>
      <c r="H472" s="247">
        <v>36.03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AT472" s="253" t="s">
        <v>148</v>
      </c>
      <c r="AU472" s="253" t="s">
        <v>82</v>
      </c>
      <c r="AV472" s="15" t="s">
        <v>139</v>
      </c>
      <c r="AW472" s="15" t="s">
        <v>32</v>
      </c>
      <c r="AX472" s="15" t="s">
        <v>75</v>
      </c>
      <c r="AY472" s="253" t="s">
        <v>127</v>
      </c>
    </row>
    <row r="473" spans="2:51" s="14" customFormat="1" ht="11.25">
      <c r="B473" s="233"/>
      <c r="C473" s="234"/>
      <c r="D473" s="202" t="s">
        <v>148</v>
      </c>
      <c r="E473" s="235" t="s">
        <v>1</v>
      </c>
      <c r="F473" s="236" t="s">
        <v>461</v>
      </c>
      <c r="G473" s="234"/>
      <c r="H473" s="235" t="s">
        <v>1</v>
      </c>
      <c r="I473" s="237"/>
      <c r="J473" s="234"/>
      <c r="K473" s="234"/>
      <c r="L473" s="238"/>
      <c r="M473" s="239"/>
      <c r="N473" s="240"/>
      <c r="O473" s="240"/>
      <c r="P473" s="240"/>
      <c r="Q473" s="240"/>
      <c r="R473" s="240"/>
      <c r="S473" s="240"/>
      <c r="T473" s="241"/>
      <c r="AT473" s="242" t="s">
        <v>148</v>
      </c>
      <c r="AU473" s="242" t="s">
        <v>82</v>
      </c>
      <c r="AV473" s="14" t="s">
        <v>80</v>
      </c>
      <c r="AW473" s="14" t="s">
        <v>32</v>
      </c>
      <c r="AX473" s="14" t="s">
        <v>75</v>
      </c>
      <c r="AY473" s="242" t="s">
        <v>127</v>
      </c>
    </row>
    <row r="474" spans="2:51" s="12" customFormat="1" ht="11.25">
      <c r="B474" s="200"/>
      <c r="C474" s="201"/>
      <c r="D474" s="202" t="s">
        <v>148</v>
      </c>
      <c r="E474" s="203" t="s">
        <v>1</v>
      </c>
      <c r="F474" s="204" t="s">
        <v>760</v>
      </c>
      <c r="G474" s="201"/>
      <c r="H474" s="205">
        <v>13.38</v>
      </c>
      <c r="I474" s="206"/>
      <c r="J474" s="201"/>
      <c r="K474" s="201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148</v>
      </c>
      <c r="AU474" s="211" t="s">
        <v>82</v>
      </c>
      <c r="AV474" s="12" t="s">
        <v>82</v>
      </c>
      <c r="AW474" s="12" t="s">
        <v>32</v>
      </c>
      <c r="AX474" s="12" t="s">
        <v>75</v>
      </c>
      <c r="AY474" s="211" t="s">
        <v>127</v>
      </c>
    </row>
    <row r="475" spans="2:51" s="12" customFormat="1" ht="11.25">
      <c r="B475" s="200"/>
      <c r="C475" s="201"/>
      <c r="D475" s="202" t="s">
        <v>148</v>
      </c>
      <c r="E475" s="203" t="s">
        <v>1</v>
      </c>
      <c r="F475" s="204" t="s">
        <v>761</v>
      </c>
      <c r="G475" s="201"/>
      <c r="H475" s="205">
        <v>3.72</v>
      </c>
      <c r="I475" s="206"/>
      <c r="J475" s="201"/>
      <c r="K475" s="201"/>
      <c r="L475" s="207"/>
      <c r="M475" s="208"/>
      <c r="N475" s="209"/>
      <c r="O475" s="209"/>
      <c r="P475" s="209"/>
      <c r="Q475" s="209"/>
      <c r="R475" s="209"/>
      <c r="S475" s="209"/>
      <c r="T475" s="210"/>
      <c r="AT475" s="211" t="s">
        <v>148</v>
      </c>
      <c r="AU475" s="211" t="s">
        <v>82</v>
      </c>
      <c r="AV475" s="12" t="s">
        <v>82</v>
      </c>
      <c r="AW475" s="12" t="s">
        <v>32</v>
      </c>
      <c r="AX475" s="12" t="s">
        <v>75</v>
      </c>
      <c r="AY475" s="211" t="s">
        <v>127</v>
      </c>
    </row>
    <row r="476" spans="2:51" s="15" customFormat="1" ht="11.25">
      <c r="B476" s="243"/>
      <c r="C476" s="244"/>
      <c r="D476" s="202" t="s">
        <v>148</v>
      </c>
      <c r="E476" s="245" t="s">
        <v>1</v>
      </c>
      <c r="F476" s="246" t="s">
        <v>205</v>
      </c>
      <c r="G476" s="244"/>
      <c r="H476" s="247">
        <v>17.1</v>
      </c>
      <c r="I476" s="248"/>
      <c r="J476" s="244"/>
      <c r="K476" s="244"/>
      <c r="L476" s="249"/>
      <c r="M476" s="250"/>
      <c r="N476" s="251"/>
      <c r="O476" s="251"/>
      <c r="P476" s="251"/>
      <c r="Q476" s="251"/>
      <c r="R476" s="251"/>
      <c r="S476" s="251"/>
      <c r="T476" s="252"/>
      <c r="AT476" s="253" t="s">
        <v>148</v>
      </c>
      <c r="AU476" s="253" t="s">
        <v>82</v>
      </c>
      <c r="AV476" s="15" t="s">
        <v>139</v>
      </c>
      <c r="AW476" s="15" t="s">
        <v>32</v>
      </c>
      <c r="AX476" s="15" t="s">
        <v>75</v>
      </c>
      <c r="AY476" s="253" t="s">
        <v>127</v>
      </c>
    </row>
    <row r="477" spans="2:51" s="13" customFormat="1" ht="11.25">
      <c r="B477" s="212"/>
      <c r="C477" s="213"/>
      <c r="D477" s="202" t="s">
        <v>148</v>
      </c>
      <c r="E477" s="214" t="s">
        <v>1</v>
      </c>
      <c r="F477" s="215" t="s">
        <v>151</v>
      </c>
      <c r="G477" s="213"/>
      <c r="H477" s="216">
        <v>78.407</v>
      </c>
      <c r="I477" s="217"/>
      <c r="J477" s="213"/>
      <c r="K477" s="213"/>
      <c r="L477" s="218"/>
      <c r="M477" s="219"/>
      <c r="N477" s="220"/>
      <c r="O477" s="220"/>
      <c r="P477" s="220"/>
      <c r="Q477" s="220"/>
      <c r="R477" s="220"/>
      <c r="S477" s="220"/>
      <c r="T477" s="221"/>
      <c r="AT477" s="222" t="s">
        <v>148</v>
      </c>
      <c r="AU477" s="222" t="s">
        <v>82</v>
      </c>
      <c r="AV477" s="13" t="s">
        <v>133</v>
      </c>
      <c r="AW477" s="13" t="s">
        <v>32</v>
      </c>
      <c r="AX477" s="13" t="s">
        <v>80</v>
      </c>
      <c r="AY477" s="222" t="s">
        <v>127</v>
      </c>
    </row>
    <row r="478" spans="2:65" s="1" customFormat="1" ht="24" customHeight="1">
      <c r="B478" s="34"/>
      <c r="C478" s="187" t="s">
        <v>762</v>
      </c>
      <c r="D478" s="187" t="s">
        <v>129</v>
      </c>
      <c r="E478" s="188" t="s">
        <v>763</v>
      </c>
      <c r="F478" s="189" t="s">
        <v>764</v>
      </c>
      <c r="G478" s="190" t="s">
        <v>132</v>
      </c>
      <c r="H478" s="191">
        <v>0.499</v>
      </c>
      <c r="I478" s="192"/>
      <c r="J478" s="193">
        <f>ROUND(I478*H478,2)</f>
        <v>0</v>
      </c>
      <c r="K478" s="189" t="s">
        <v>146</v>
      </c>
      <c r="L478" s="38"/>
      <c r="M478" s="194" t="s">
        <v>1</v>
      </c>
      <c r="N478" s="195" t="s">
        <v>40</v>
      </c>
      <c r="O478" s="66"/>
      <c r="P478" s="196">
        <f>O478*H478</f>
        <v>0</v>
      </c>
      <c r="Q478" s="196">
        <v>8E-05</v>
      </c>
      <c r="R478" s="196">
        <f>Q478*H478</f>
        <v>3.9920000000000004E-05</v>
      </c>
      <c r="S478" s="196">
        <v>0</v>
      </c>
      <c r="T478" s="197">
        <f>S478*H478</f>
        <v>0</v>
      </c>
      <c r="AR478" s="198" t="s">
        <v>210</v>
      </c>
      <c r="AT478" s="198" t="s">
        <v>129</v>
      </c>
      <c r="AU478" s="198" t="s">
        <v>82</v>
      </c>
      <c r="AY478" s="17" t="s">
        <v>127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17" t="s">
        <v>80</v>
      </c>
      <c r="BK478" s="199">
        <f>ROUND(I478*H478,2)</f>
        <v>0</v>
      </c>
      <c r="BL478" s="17" t="s">
        <v>210</v>
      </c>
      <c r="BM478" s="198" t="s">
        <v>765</v>
      </c>
    </row>
    <row r="479" spans="2:51" s="12" customFormat="1" ht="11.25">
      <c r="B479" s="200"/>
      <c r="C479" s="201"/>
      <c r="D479" s="202" t="s">
        <v>148</v>
      </c>
      <c r="E479" s="203" t="s">
        <v>1</v>
      </c>
      <c r="F479" s="204" t="s">
        <v>766</v>
      </c>
      <c r="G479" s="201"/>
      <c r="H479" s="205">
        <v>0.499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148</v>
      </c>
      <c r="AU479" s="211" t="s">
        <v>82</v>
      </c>
      <c r="AV479" s="12" t="s">
        <v>82</v>
      </c>
      <c r="AW479" s="12" t="s">
        <v>32</v>
      </c>
      <c r="AX479" s="12" t="s">
        <v>80</v>
      </c>
      <c r="AY479" s="211" t="s">
        <v>127</v>
      </c>
    </row>
    <row r="480" spans="2:65" s="1" customFormat="1" ht="24" customHeight="1">
      <c r="B480" s="34"/>
      <c r="C480" s="187" t="s">
        <v>767</v>
      </c>
      <c r="D480" s="187" t="s">
        <v>129</v>
      </c>
      <c r="E480" s="188" t="s">
        <v>768</v>
      </c>
      <c r="F480" s="189" t="s">
        <v>769</v>
      </c>
      <c r="G480" s="190" t="s">
        <v>132</v>
      </c>
      <c r="H480" s="191">
        <v>0.499</v>
      </c>
      <c r="I480" s="192"/>
      <c r="J480" s="193">
        <f>ROUND(I480*H480,2)</f>
        <v>0</v>
      </c>
      <c r="K480" s="189" t="s">
        <v>146</v>
      </c>
      <c r="L480" s="38"/>
      <c r="M480" s="194" t="s">
        <v>1</v>
      </c>
      <c r="N480" s="195" t="s">
        <v>40</v>
      </c>
      <c r="O480" s="66"/>
      <c r="P480" s="196">
        <f>O480*H480</f>
        <v>0</v>
      </c>
      <c r="Q480" s="196">
        <v>0.00014</v>
      </c>
      <c r="R480" s="196">
        <f>Q480*H480</f>
        <v>6.986E-05</v>
      </c>
      <c r="S480" s="196">
        <v>0</v>
      </c>
      <c r="T480" s="197">
        <f>S480*H480</f>
        <v>0</v>
      </c>
      <c r="AR480" s="198" t="s">
        <v>210</v>
      </c>
      <c r="AT480" s="198" t="s">
        <v>129</v>
      </c>
      <c r="AU480" s="198" t="s">
        <v>82</v>
      </c>
      <c r="AY480" s="17" t="s">
        <v>127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7" t="s">
        <v>80</v>
      </c>
      <c r="BK480" s="199">
        <f>ROUND(I480*H480,2)</f>
        <v>0</v>
      </c>
      <c r="BL480" s="17" t="s">
        <v>210</v>
      </c>
      <c r="BM480" s="198" t="s">
        <v>770</v>
      </c>
    </row>
    <row r="481" spans="2:51" s="12" customFormat="1" ht="11.25">
      <c r="B481" s="200"/>
      <c r="C481" s="201"/>
      <c r="D481" s="202" t="s">
        <v>148</v>
      </c>
      <c r="E481" s="203" t="s">
        <v>1</v>
      </c>
      <c r="F481" s="204" t="s">
        <v>766</v>
      </c>
      <c r="G481" s="201"/>
      <c r="H481" s="205">
        <v>0.499</v>
      </c>
      <c r="I481" s="206"/>
      <c r="J481" s="201"/>
      <c r="K481" s="201"/>
      <c r="L481" s="207"/>
      <c r="M481" s="208"/>
      <c r="N481" s="209"/>
      <c r="O481" s="209"/>
      <c r="P481" s="209"/>
      <c r="Q481" s="209"/>
      <c r="R481" s="209"/>
      <c r="S481" s="209"/>
      <c r="T481" s="210"/>
      <c r="AT481" s="211" t="s">
        <v>148</v>
      </c>
      <c r="AU481" s="211" t="s">
        <v>82</v>
      </c>
      <c r="AV481" s="12" t="s">
        <v>82</v>
      </c>
      <c r="AW481" s="12" t="s">
        <v>32</v>
      </c>
      <c r="AX481" s="12" t="s">
        <v>80</v>
      </c>
      <c r="AY481" s="211" t="s">
        <v>127</v>
      </c>
    </row>
    <row r="482" spans="2:65" s="1" customFormat="1" ht="24" customHeight="1">
      <c r="B482" s="34"/>
      <c r="C482" s="187" t="s">
        <v>771</v>
      </c>
      <c r="D482" s="187" t="s">
        <v>129</v>
      </c>
      <c r="E482" s="188" t="s">
        <v>772</v>
      </c>
      <c r="F482" s="189" t="s">
        <v>773</v>
      </c>
      <c r="G482" s="190" t="s">
        <v>132</v>
      </c>
      <c r="H482" s="191">
        <v>0.499</v>
      </c>
      <c r="I482" s="192"/>
      <c r="J482" s="193">
        <f>ROUND(I482*H482,2)</f>
        <v>0</v>
      </c>
      <c r="K482" s="189" t="s">
        <v>146</v>
      </c>
      <c r="L482" s="38"/>
      <c r="M482" s="194" t="s">
        <v>1</v>
      </c>
      <c r="N482" s="195" t="s">
        <v>40</v>
      </c>
      <c r="O482" s="66"/>
      <c r="P482" s="196">
        <f>O482*H482</f>
        <v>0</v>
      </c>
      <c r="Q482" s="196">
        <v>0.00012</v>
      </c>
      <c r="R482" s="196">
        <f>Q482*H482</f>
        <v>5.988E-05</v>
      </c>
      <c r="S482" s="196">
        <v>0</v>
      </c>
      <c r="T482" s="197">
        <f>S482*H482</f>
        <v>0</v>
      </c>
      <c r="AR482" s="198" t="s">
        <v>210</v>
      </c>
      <c r="AT482" s="198" t="s">
        <v>129</v>
      </c>
      <c r="AU482" s="198" t="s">
        <v>82</v>
      </c>
      <c r="AY482" s="17" t="s">
        <v>127</v>
      </c>
      <c r="BE482" s="199">
        <f>IF(N482="základní",J482,0)</f>
        <v>0</v>
      </c>
      <c r="BF482" s="199">
        <f>IF(N482="snížená",J482,0)</f>
        <v>0</v>
      </c>
      <c r="BG482" s="199">
        <f>IF(N482="zákl. přenesená",J482,0)</f>
        <v>0</v>
      </c>
      <c r="BH482" s="199">
        <f>IF(N482="sníž. přenesená",J482,0)</f>
        <v>0</v>
      </c>
      <c r="BI482" s="199">
        <f>IF(N482="nulová",J482,0)</f>
        <v>0</v>
      </c>
      <c r="BJ482" s="17" t="s">
        <v>80</v>
      </c>
      <c r="BK482" s="199">
        <f>ROUND(I482*H482,2)</f>
        <v>0</v>
      </c>
      <c r="BL482" s="17" t="s">
        <v>210</v>
      </c>
      <c r="BM482" s="198" t="s">
        <v>774</v>
      </c>
    </row>
    <row r="483" spans="2:51" s="12" customFormat="1" ht="11.25">
      <c r="B483" s="200"/>
      <c r="C483" s="201"/>
      <c r="D483" s="202" t="s">
        <v>148</v>
      </c>
      <c r="E483" s="203" t="s">
        <v>1</v>
      </c>
      <c r="F483" s="204" t="s">
        <v>766</v>
      </c>
      <c r="G483" s="201"/>
      <c r="H483" s="205">
        <v>0.499</v>
      </c>
      <c r="I483" s="206"/>
      <c r="J483" s="201"/>
      <c r="K483" s="201"/>
      <c r="L483" s="207"/>
      <c r="M483" s="208"/>
      <c r="N483" s="209"/>
      <c r="O483" s="209"/>
      <c r="P483" s="209"/>
      <c r="Q483" s="209"/>
      <c r="R483" s="209"/>
      <c r="S483" s="209"/>
      <c r="T483" s="210"/>
      <c r="AT483" s="211" t="s">
        <v>148</v>
      </c>
      <c r="AU483" s="211" t="s">
        <v>82</v>
      </c>
      <c r="AV483" s="12" t="s">
        <v>82</v>
      </c>
      <c r="AW483" s="12" t="s">
        <v>32</v>
      </c>
      <c r="AX483" s="12" t="s">
        <v>80</v>
      </c>
      <c r="AY483" s="211" t="s">
        <v>127</v>
      </c>
    </row>
    <row r="484" spans="2:65" s="1" customFormat="1" ht="24" customHeight="1">
      <c r="B484" s="34"/>
      <c r="C484" s="187" t="s">
        <v>775</v>
      </c>
      <c r="D484" s="187" t="s">
        <v>129</v>
      </c>
      <c r="E484" s="188" t="s">
        <v>776</v>
      </c>
      <c r="F484" s="189" t="s">
        <v>777</v>
      </c>
      <c r="G484" s="190" t="s">
        <v>132</v>
      </c>
      <c r="H484" s="191">
        <v>0.499</v>
      </c>
      <c r="I484" s="192"/>
      <c r="J484" s="193">
        <f>ROUND(I484*H484,2)</f>
        <v>0</v>
      </c>
      <c r="K484" s="189" t="s">
        <v>146</v>
      </c>
      <c r="L484" s="38"/>
      <c r="M484" s="194" t="s">
        <v>1</v>
      </c>
      <c r="N484" s="195" t="s">
        <v>40</v>
      </c>
      <c r="O484" s="66"/>
      <c r="P484" s="196">
        <f>O484*H484</f>
        <v>0</v>
      </c>
      <c r="Q484" s="196">
        <v>0.00012</v>
      </c>
      <c r="R484" s="196">
        <f>Q484*H484</f>
        <v>5.988E-05</v>
      </c>
      <c r="S484" s="196">
        <v>0</v>
      </c>
      <c r="T484" s="197">
        <f>S484*H484</f>
        <v>0</v>
      </c>
      <c r="AR484" s="198" t="s">
        <v>210</v>
      </c>
      <c r="AT484" s="198" t="s">
        <v>129</v>
      </c>
      <c r="AU484" s="198" t="s">
        <v>82</v>
      </c>
      <c r="AY484" s="17" t="s">
        <v>127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7" t="s">
        <v>80</v>
      </c>
      <c r="BK484" s="199">
        <f>ROUND(I484*H484,2)</f>
        <v>0</v>
      </c>
      <c r="BL484" s="17" t="s">
        <v>210</v>
      </c>
      <c r="BM484" s="198" t="s">
        <v>778</v>
      </c>
    </row>
    <row r="485" spans="2:51" s="12" customFormat="1" ht="11.25">
      <c r="B485" s="200"/>
      <c r="C485" s="201"/>
      <c r="D485" s="202" t="s">
        <v>148</v>
      </c>
      <c r="E485" s="203" t="s">
        <v>1</v>
      </c>
      <c r="F485" s="204" t="s">
        <v>766</v>
      </c>
      <c r="G485" s="201"/>
      <c r="H485" s="205">
        <v>0.499</v>
      </c>
      <c r="I485" s="206"/>
      <c r="J485" s="201"/>
      <c r="K485" s="201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148</v>
      </c>
      <c r="AU485" s="211" t="s">
        <v>82</v>
      </c>
      <c r="AV485" s="12" t="s">
        <v>82</v>
      </c>
      <c r="AW485" s="12" t="s">
        <v>32</v>
      </c>
      <c r="AX485" s="12" t="s">
        <v>80</v>
      </c>
      <c r="AY485" s="211" t="s">
        <v>127</v>
      </c>
    </row>
    <row r="486" spans="2:65" s="1" customFormat="1" ht="16.5" customHeight="1">
      <c r="B486" s="34"/>
      <c r="C486" s="187" t="s">
        <v>779</v>
      </c>
      <c r="D486" s="187" t="s">
        <v>129</v>
      </c>
      <c r="E486" s="188" t="s">
        <v>780</v>
      </c>
      <c r="F486" s="189" t="s">
        <v>781</v>
      </c>
      <c r="G486" s="190" t="s">
        <v>132</v>
      </c>
      <c r="H486" s="191">
        <v>12.225</v>
      </c>
      <c r="I486" s="192"/>
      <c r="J486" s="193">
        <f>ROUND(I486*H486,2)</f>
        <v>0</v>
      </c>
      <c r="K486" s="189" t="s">
        <v>146</v>
      </c>
      <c r="L486" s="38"/>
      <c r="M486" s="194" t="s">
        <v>1</v>
      </c>
      <c r="N486" s="195" t="s">
        <v>40</v>
      </c>
      <c r="O486" s="66"/>
      <c r="P486" s="196">
        <f>O486*H486</f>
        <v>0</v>
      </c>
      <c r="Q486" s="196">
        <v>0.063</v>
      </c>
      <c r="R486" s="196">
        <f>Q486*H486</f>
        <v>0.7701749999999999</v>
      </c>
      <c r="S486" s="196">
        <v>0</v>
      </c>
      <c r="T486" s="197">
        <f>S486*H486</f>
        <v>0</v>
      </c>
      <c r="AR486" s="198" t="s">
        <v>210</v>
      </c>
      <c r="AT486" s="198" t="s">
        <v>129</v>
      </c>
      <c r="AU486" s="198" t="s">
        <v>82</v>
      </c>
      <c r="AY486" s="17" t="s">
        <v>127</v>
      </c>
      <c r="BE486" s="199">
        <f>IF(N486="základní",J486,0)</f>
        <v>0</v>
      </c>
      <c r="BF486" s="199">
        <f>IF(N486="snížená",J486,0)</f>
        <v>0</v>
      </c>
      <c r="BG486" s="199">
        <f>IF(N486="zákl. přenesená",J486,0)</f>
        <v>0</v>
      </c>
      <c r="BH486" s="199">
        <f>IF(N486="sníž. přenesená",J486,0)</f>
        <v>0</v>
      </c>
      <c r="BI486" s="199">
        <f>IF(N486="nulová",J486,0)</f>
        <v>0</v>
      </c>
      <c r="BJ486" s="17" t="s">
        <v>80</v>
      </c>
      <c r="BK486" s="199">
        <f>ROUND(I486*H486,2)</f>
        <v>0</v>
      </c>
      <c r="BL486" s="17" t="s">
        <v>210</v>
      </c>
      <c r="BM486" s="198" t="s">
        <v>782</v>
      </c>
    </row>
    <row r="487" spans="2:51" s="14" customFormat="1" ht="11.25">
      <c r="B487" s="233"/>
      <c r="C487" s="234"/>
      <c r="D487" s="202" t="s">
        <v>148</v>
      </c>
      <c r="E487" s="235" t="s">
        <v>1</v>
      </c>
      <c r="F487" s="236" t="s">
        <v>250</v>
      </c>
      <c r="G487" s="234"/>
      <c r="H487" s="235" t="s">
        <v>1</v>
      </c>
      <c r="I487" s="237"/>
      <c r="J487" s="234"/>
      <c r="K487" s="234"/>
      <c r="L487" s="238"/>
      <c r="M487" s="239"/>
      <c r="N487" s="240"/>
      <c r="O487" s="240"/>
      <c r="P487" s="240"/>
      <c r="Q487" s="240"/>
      <c r="R487" s="240"/>
      <c r="S487" s="240"/>
      <c r="T487" s="241"/>
      <c r="AT487" s="242" t="s">
        <v>148</v>
      </c>
      <c r="AU487" s="242" t="s">
        <v>82</v>
      </c>
      <c r="AV487" s="14" t="s">
        <v>80</v>
      </c>
      <c r="AW487" s="14" t="s">
        <v>32</v>
      </c>
      <c r="AX487" s="14" t="s">
        <v>75</v>
      </c>
      <c r="AY487" s="242" t="s">
        <v>127</v>
      </c>
    </row>
    <row r="488" spans="2:51" s="12" customFormat="1" ht="11.25">
      <c r="B488" s="200"/>
      <c r="C488" s="201"/>
      <c r="D488" s="202" t="s">
        <v>148</v>
      </c>
      <c r="E488" s="203" t="s">
        <v>1</v>
      </c>
      <c r="F488" s="204" t="s">
        <v>251</v>
      </c>
      <c r="G488" s="201"/>
      <c r="H488" s="205">
        <v>2.411</v>
      </c>
      <c r="I488" s="206"/>
      <c r="J488" s="201"/>
      <c r="K488" s="201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148</v>
      </c>
      <c r="AU488" s="211" t="s">
        <v>82</v>
      </c>
      <c r="AV488" s="12" t="s">
        <v>82</v>
      </c>
      <c r="AW488" s="12" t="s">
        <v>32</v>
      </c>
      <c r="AX488" s="12" t="s">
        <v>75</v>
      </c>
      <c r="AY488" s="211" t="s">
        <v>127</v>
      </c>
    </row>
    <row r="489" spans="2:51" s="12" customFormat="1" ht="11.25">
      <c r="B489" s="200"/>
      <c r="C489" s="201"/>
      <c r="D489" s="202" t="s">
        <v>148</v>
      </c>
      <c r="E489" s="203" t="s">
        <v>1</v>
      </c>
      <c r="F489" s="204" t="s">
        <v>252</v>
      </c>
      <c r="G489" s="201"/>
      <c r="H489" s="205">
        <v>0.32</v>
      </c>
      <c r="I489" s="206"/>
      <c r="J489" s="201"/>
      <c r="K489" s="201"/>
      <c r="L489" s="207"/>
      <c r="M489" s="208"/>
      <c r="N489" s="209"/>
      <c r="O489" s="209"/>
      <c r="P489" s="209"/>
      <c r="Q489" s="209"/>
      <c r="R489" s="209"/>
      <c r="S489" s="209"/>
      <c r="T489" s="210"/>
      <c r="AT489" s="211" t="s">
        <v>148</v>
      </c>
      <c r="AU489" s="211" t="s">
        <v>82</v>
      </c>
      <c r="AV489" s="12" t="s">
        <v>82</v>
      </c>
      <c r="AW489" s="12" t="s">
        <v>32</v>
      </c>
      <c r="AX489" s="12" t="s">
        <v>75</v>
      </c>
      <c r="AY489" s="211" t="s">
        <v>127</v>
      </c>
    </row>
    <row r="490" spans="2:51" s="12" customFormat="1" ht="11.25">
      <c r="B490" s="200"/>
      <c r="C490" s="201"/>
      <c r="D490" s="202" t="s">
        <v>148</v>
      </c>
      <c r="E490" s="203" t="s">
        <v>1</v>
      </c>
      <c r="F490" s="204" t="s">
        <v>253</v>
      </c>
      <c r="G490" s="201"/>
      <c r="H490" s="205">
        <v>2.33</v>
      </c>
      <c r="I490" s="206"/>
      <c r="J490" s="201"/>
      <c r="K490" s="201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148</v>
      </c>
      <c r="AU490" s="211" t="s">
        <v>82</v>
      </c>
      <c r="AV490" s="12" t="s">
        <v>82</v>
      </c>
      <c r="AW490" s="12" t="s">
        <v>32</v>
      </c>
      <c r="AX490" s="12" t="s">
        <v>75</v>
      </c>
      <c r="AY490" s="211" t="s">
        <v>127</v>
      </c>
    </row>
    <row r="491" spans="2:51" s="12" customFormat="1" ht="11.25">
      <c r="B491" s="200"/>
      <c r="C491" s="201"/>
      <c r="D491" s="202" t="s">
        <v>148</v>
      </c>
      <c r="E491" s="203" t="s">
        <v>1</v>
      </c>
      <c r="F491" s="204" t="s">
        <v>254</v>
      </c>
      <c r="G491" s="201"/>
      <c r="H491" s="205">
        <v>0.446</v>
      </c>
      <c r="I491" s="206"/>
      <c r="J491" s="201"/>
      <c r="K491" s="201"/>
      <c r="L491" s="207"/>
      <c r="M491" s="208"/>
      <c r="N491" s="209"/>
      <c r="O491" s="209"/>
      <c r="P491" s="209"/>
      <c r="Q491" s="209"/>
      <c r="R491" s="209"/>
      <c r="S491" s="209"/>
      <c r="T491" s="210"/>
      <c r="AT491" s="211" t="s">
        <v>148</v>
      </c>
      <c r="AU491" s="211" t="s">
        <v>82</v>
      </c>
      <c r="AV491" s="12" t="s">
        <v>82</v>
      </c>
      <c r="AW491" s="12" t="s">
        <v>32</v>
      </c>
      <c r="AX491" s="12" t="s">
        <v>75</v>
      </c>
      <c r="AY491" s="211" t="s">
        <v>127</v>
      </c>
    </row>
    <row r="492" spans="2:51" s="12" customFormat="1" ht="22.5">
      <c r="B492" s="200"/>
      <c r="C492" s="201"/>
      <c r="D492" s="202" t="s">
        <v>148</v>
      </c>
      <c r="E492" s="203" t="s">
        <v>1</v>
      </c>
      <c r="F492" s="204" t="s">
        <v>255</v>
      </c>
      <c r="G492" s="201"/>
      <c r="H492" s="205">
        <v>0.34</v>
      </c>
      <c r="I492" s="206"/>
      <c r="J492" s="201"/>
      <c r="K492" s="201"/>
      <c r="L492" s="207"/>
      <c r="M492" s="208"/>
      <c r="N492" s="209"/>
      <c r="O492" s="209"/>
      <c r="P492" s="209"/>
      <c r="Q492" s="209"/>
      <c r="R492" s="209"/>
      <c r="S492" s="209"/>
      <c r="T492" s="210"/>
      <c r="AT492" s="211" t="s">
        <v>148</v>
      </c>
      <c r="AU492" s="211" t="s">
        <v>82</v>
      </c>
      <c r="AV492" s="12" t="s">
        <v>82</v>
      </c>
      <c r="AW492" s="12" t="s">
        <v>32</v>
      </c>
      <c r="AX492" s="12" t="s">
        <v>75</v>
      </c>
      <c r="AY492" s="211" t="s">
        <v>127</v>
      </c>
    </row>
    <row r="493" spans="2:51" s="12" customFormat="1" ht="11.25">
      <c r="B493" s="200"/>
      <c r="C493" s="201"/>
      <c r="D493" s="202" t="s">
        <v>148</v>
      </c>
      <c r="E493" s="203" t="s">
        <v>1</v>
      </c>
      <c r="F493" s="204" t="s">
        <v>256</v>
      </c>
      <c r="G493" s="201"/>
      <c r="H493" s="205">
        <v>2.411</v>
      </c>
      <c r="I493" s="206"/>
      <c r="J493" s="201"/>
      <c r="K493" s="201"/>
      <c r="L493" s="207"/>
      <c r="M493" s="208"/>
      <c r="N493" s="209"/>
      <c r="O493" s="209"/>
      <c r="P493" s="209"/>
      <c r="Q493" s="209"/>
      <c r="R493" s="209"/>
      <c r="S493" s="209"/>
      <c r="T493" s="210"/>
      <c r="AT493" s="211" t="s">
        <v>148</v>
      </c>
      <c r="AU493" s="211" t="s">
        <v>82</v>
      </c>
      <c r="AV493" s="12" t="s">
        <v>82</v>
      </c>
      <c r="AW493" s="12" t="s">
        <v>32</v>
      </c>
      <c r="AX493" s="12" t="s">
        <v>75</v>
      </c>
      <c r="AY493" s="211" t="s">
        <v>127</v>
      </c>
    </row>
    <row r="494" spans="2:51" s="12" customFormat="1" ht="11.25">
      <c r="B494" s="200"/>
      <c r="C494" s="201"/>
      <c r="D494" s="202" t="s">
        <v>148</v>
      </c>
      <c r="E494" s="203" t="s">
        <v>1</v>
      </c>
      <c r="F494" s="204" t="s">
        <v>257</v>
      </c>
      <c r="G494" s="201"/>
      <c r="H494" s="205">
        <v>0.601</v>
      </c>
      <c r="I494" s="206"/>
      <c r="J494" s="201"/>
      <c r="K494" s="201"/>
      <c r="L494" s="207"/>
      <c r="M494" s="208"/>
      <c r="N494" s="209"/>
      <c r="O494" s="209"/>
      <c r="P494" s="209"/>
      <c r="Q494" s="209"/>
      <c r="R494" s="209"/>
      <c r="S494" s="209"/>
      <c r="T494" s="210"/>
      <c r="AT494" s="211" t="s">
        <v>148</v>
      </c>
      <c r="AU494" s="211" t="s">
        <v>82</v>
      </c>
      <c r="AV494" s="12" t="s">
        <v>82</v>
      </c>
      <c r="AW494" s="12" t="s">
        <v>32</v>
      </c>
      <c r="AX494" s="12" t="s">
        <v>75</v>
      </c>
      <c r="AY494" s="211" t="s">
        <v>127</v>
      </c>
    </row>
    <row r="495" spans="2:51" s="12" customFormat="1" ht="11.25">
      <c r="B495" s="200"/>
      <c r="C495" s="201"/>
      <c r="D495" s="202" t="s">
        <v>148</v>
      </c>
      <c r="E495" s="203" t="s">
        <v>1</v>
      </c>
      <c r="F495" s="204" t="s">
        <v>258</v>
      </c>
      <c r="G495" s="201"/>
      <c r="H495" s="205">
        <v>0.29</v>
      </c>
      <c r="I495" s="206"/>
      <c r="J495" s="201"/>
      <c r="K495" s="201"/>
      <c r="L495" s="207"/>
      <c r="M495" s="208"/>
      <c r="N495" s="209"/>
      <c r="O495" s="209"/>
      <c r="P495" s="209"/>
      <c r="Q495" s="209"/>
      <c r="R495" s="209"/>
      <c r="S495" s="209"/>
      <c r="T495" s="210"/>
      <c r="AT495" s="211" t="s">
        <v>148</v>
      </c>
      <c r="AU495" s="211" t="s">
        <v>82</v>
      </c>
      <c r="AV495" s="12" t="s">
        <v>82</v>
      </c>
      <c r="AW495" s="12" t="s">
        <v>32</v>
      </c>
      <c r="AX495" s="12" t="s">
        <v>75</v>
      </c>
      <c r="AY495" s="211" t="s">
        <v>127</v>
      </c>
    </row>
    <row r="496" spans="2:51" s="12" customFormat="1" ht="11.25">
      <c r="B496" s="200"/>
      <c r="C496" s="201"/>
      <c r="D496" s="202" t="s">
        <v>148</v>
      </c>
      <c r="E496" s="203" t="s">
        <v>1</v>
      </c>
      <c r="F496" s="204" t="s">
        <v>259</v>
      </c>
      <c r="G496" s="201"/>
      <c r="H496" s="205">
        <v>2.33</v>
      </c>
      <c r="I496" s="206"/>
      <c r="J496" s="201"/>
      <c r="K496" s="201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148</v>
      </c>
      <c r="AU496" s="211" t="s">
        <v>82</v>
      </c>
      <c r="AV496" s="12" t="s">
        <v>82</v>
      </c>
      <c r="AW496" s="12" t="s">
        <v>32</v>
      </c>
      <c r="AX496" s="12" t="s">
        <v>75</v>
      </c>
      <c r="AY496" s="211" t="s">
        <v>127</v>
      </c>
    </row>
    <row r="497" spans="2:51" s="12" customFormat="1" ht="11.25">
      <c r="B497" s="200"/>
      <c r="C497" s="201"/>
      <c r="D497" s="202" t="s">
        <v>148</v>
      </c>
      <c r="E497" s="203" t="s">
        <v>1</v>
      </c>
      <c r="F497" s="204" t="s">
        <v>260</v>
      </c>
      <c r="G497" s="201"/>
      <c r="H497" s="205">
        <v>0.456</v>
      </c>
      <c r="I497" s="206"/>
      <c r="J497" s="201"/>
      <c r="K497" s="201"/>
      <c r="L497" s="207"/>
      <c r="M497" s="208"/>
      <c r="N497" s="209"/>
      <c r="O497" s="209"/>
      <c r="P497" s="209"/>
      <c r="Q497" s="209"/>
      <c r="R497" s="209"/>
      <c r="S497" s="209"/>
      <c r="T497" s="210"/>
      <c r="AT497" s="211" t="s">
        <v>148</v>
      </c>
      <c r="AU497" s="211" t="s">
        <v>82</v>
      </c>
      <c r="AV497" s="12" t="s">
        <v>82</v>
      </c>
      <c r="AW497" s="12" t="s">
        <v>32</v>
      </c>
      <c r="AX497" s="12" t="s">
        <v>75</v>
      </c>
      <c r="AY497" s="211" t="s">
        <v>127</v>
      </c>
    </row>
    <row r="498" spans="2:51" s="12" customFormat="1" ht="11.25">
      <c r="B498" s="200"/>
      <c r="C498" s="201"/>
      <c r="D498" s="202" t="s">
        <v>148</v>
      </c>
      <c r="E498" s="203" t="s">
        <v>1</v>
      </c>
      <c r="F498" s="204" t="s">
        <v>261</v>
      </c>
      <c r="G498" s="201"/>
      <c r="H498" s="205">
        <v>0.29</v>
      </c>
      <c r="I498" s="206"/>
      <c r="J498" s="201"/>
      <c r="K498" s="201"/>
      <c r="L498" s="207"/>
      <c r="M498" s="208"/>
      <c r="N498" s="209"/>
      <c r="O498" s="209"/>
      <c r="P498" s="209"/>
      <c r="Q498" s="209"/>
      <c r="R498" s="209"/>
      <c r="S498" s="209"/>
      <c r="T498" s="210"/>
      <c r="AT498" s="211" t="s">
        <v>148</v>
      </c>
      <c r="AU498" s="211" t="s">
        <v>82</v>
      </c>
      <c r="AV498" s="12" t="s">
        <v>82</v>
      </c>
      <c r="AW498" s="12" t="s">
        <v>32</v>
      </c>
      <c r="AX498" s="12" t="s">
        <v>75</v>
      </c>
      <c r="AY498" s="211" t="s">
        <v>127</v>
      </c>
    </row>
    <row r="499" spans="2:51" s="13" customFormat="1" ht="11.25">
      <c r="B499" s="212"/>
      <c r="C499" s="213"/>
      <c r="D499" s="202" t="s">
        <v>148</v>
      </c>
      <c r="E499" s="214" t="s">
        <v>1</v>
      </c>
      <c r="F499" s="215" t="s">
        <v>151</v>
      </c>
      <c r="G499" s="213"/>
      <c r="H499" s="216">
        <v>12.224999999999996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148</v>
      </c>
      <c r="AU499" s="222" t="s">
        <v>82</v>
      </c>
      <c r="AV499" s="13" t="s">
        <v>133</v>
      </c>
      <c r="AW499" s="13" t="s">
        <v>32</v>
      </c>
      <c r="AX499" s="13" t="s">
        <v>80</v>
      </c>
      <c r="AY499" s="222" t="s">
        <v>127</v>
      </c>
    </row>
    <row r="500" spans="2:65" s="1" customFormat="1" ht="24" customHeight="1">
      <c r="B500" s="34"/>
      <c r="C500" s="187" t="s">
        <v>783</v>
      </c>
      <c r="D500" s="187" t="s">
        <v>129</v>
      </c>
      <c r="E500" s="188" t="s">
        <v>784</v>
      </c>
      <c r="F500" s="189" t="s">
        <v>785</v>
      </c>
      <c r="G500" s="190" t="s">
        <v>132</v>
      </c>
      <c r="H500" s="191">
        <v>12.225</v>
      </c>
      <c r="I500" s="192"/>
      <c r="J500" s="193">
        <f>ROUND(I500*H500,2)</f>
        <v>0</v>
      </c>
      <c r="K500" s="189" t="s">
        <v>1</v>
      </c>
      <c r="L500" s="38"/>
      <c r="M500" s="194" t="s">
        <v>1</v>
      </c>
      <c r="N500" s="195" t="s">
        <v>40</v>
      </c>
      <c r="O500" s="66"/>
      <c r="P500" s="196">
        <f>O500*H500</f>
        <v>0</v>
      </c>
      <c r="Q500" s="196">
        <v>0.00035</v>
      </c>
      <c r="R500" s="196">
        <f>Q500*H500</f>
        <v>0.00427875</v>
      </c>
      <c r="S500" s="196">
        <v>0</v>
      </c>
      <c r="T500" s="197">
        <f>S500*H500</f>
        <v>0</v>
      </c>
      <c r="AR500" s="198" t="s">
        <v>210</v>
      </c>
      <c r="AT500" s="198" t="s">
        <v>129</v>
      </c>
      <c r="AU500" s="198" t="s">
        <v>82</v>
      </c>
      <c r="AY500" s="17" t="s">
        <v>127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7" t="s">
        <v>80</v>
      </c>
      <c r="BK500" s="199">
        <f>ROUND(I500*H500,2)</f>
        <v>0</v>
      </c>
      <c r="BL500" s="17" t="s">
        <v>210</v>
      </c>
      <c r="BM500" s="198" t="s">
        <v>786</v>
      </c>
    </row>
    <row r="501" spans="2:51" s="14" customFormat="1" ht="11.25">
      <c r="B501" s="233"/>
      <c r="C501" s="234"/>
      <c r="D501" s="202" t="s">
        <v>148</v>
      </c>
      <c r="E501" s="235" t="s">
        <v>1</v>
      </c>
      <c r="F501" s="236" t="s">
        <v>250</v>
      </c>
      <c r="G501" s="234"/>
      <c r="H501" s="235" t="s">
        <v>1</v>
      </c>
      <c r="I501" s="237"/>
      <c r="J501" s="234"/>
      <c r="K501" s="234"/>
      <c r="L501" s="238"/>
      <c r="M501" s="239"/>
      <c r="N501" s="240"/>
      <c r="O501" s="240"/>
      <c r="P501" s="240"/>
      <c r="Q501" s="240"/>
      <c r="R501" s="240"/>
      <c r="S501" s="240"/>
      <c r="T501" s="241"/>
      <c r="AT501" s="242" t="s">
        <v>148</v>
      </c>
      <c r="AU501" s="242" t="s">
        <v>82</v>
      </c>
      <c r="AV501" s="14" t="s">
        <v>80</v>
      </c>
      <c r="AW501" s="14" t="s">
        <v>32</v>
      </c>
      <c r="AX501" s="14" t="s">
        <v>75</v>
      </c>
      <c r="AY501" s="242" t="s">
        <v>127</v>
      </c>
    </row>
    <row r="502" spans="2:51" s="12" customFormat="1" ht="11.25">
      <c r="B502" s="200"/>
      <c r="C502" s="201"/>
      <c r="D502" s="202" t="s">
        <v>148</v>
      </c>
      <c r="E502" s="203" t="s">
        <v>1</v>
      </c>
      <c r="F502" s="204" t="s">
        <v>251</v>
      </c>
      <c r="G502" s="201"/>
      <c r="H502" s="205">
        <v>2.411</v>
      </c>
      <c r="I502" s="206"/>
      <c r="J502" s="201"/>
      <c r="K502" s="201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148</v>
      </c>
      <c r="AU502" s="211" t="s">
        <v>82</v>
      </c>
      <c r="AV502" s="12" t="s">
        <v>82</v>
      </c>
      <c r="AW502" s="12" t="s">
        <v>32</v>
      </c>
      <c r="AX502" s="12" t="s">
        <v>75</v>
      </c>
      <c r="AY502" s="211" t="s">
        <v>127</v>
      </c>
    </row>
    <row r="503" spans="2:51" s="12" customFormat="1" ht="11.25">
      <c r="B503" s="200"/>
      <c r="C503" s="201"/>
      <c r="D503" s="202" t="s">
        <v>148</v>
      </c>
      <c r="E503" s="203" t="s">
        <v>1</v>
      </c>
      <c r="F503" s="204" t="s">
        <v>252</v>
      </c>
      <c r="G503" s="201"/>
      <c r="H503" s="205">
        <v>0.32</v>
      </c>
      <c r="I503" s="206"/>
      <c r="J503" s="201"/>
      <c r="K503" s="201"/>
      <c r="L503" s="207"/>
      <c r="M503" s="208"/>
      <c r="N503" s="209"/>
      <c r="O503" s="209"/>
      <c r="P503" s="209"/>
      <c r="Q503" s="209"/>
      <c r="R503" s="209"/>
      <c r="S503" s="209"/>
      <c r="T503" s="210"/>
      <c r="AT503" s="211" t="s">
        <v>148</v>
      </c>
      <c r="AU503" s="211" t="s">
        <v>82</v>
      </c>
      <c r="AV503" s="12" t="s">
        <v>82</v>
      </c>
      <c r="AW503" s="12" t="s">
        <v>32</v>
      </c>
      <c r="AX503" s="12" t="s">
        <v>75</v>
      </c>
      <c r="AY503" s="211" t="s">
        <v>127</v>
      </c>
    </row>
    <row r="504" spans="2:51" s="12" customFormat="1" ht="11.25">
      <c r="B504" s="200"/>
      <c r="C504" s="201"/>
      <c r="D504" s="202" t="s">
        <v>148</v>
      </c>
      <c r="E504" s="203" t="s">
        <v>1</v>
      </c>
      <c r="F504" s="204" t="s">
        <v>253</v>
      </c>
      <c r="G504" s="201"/>
      <c r="H504" s="205">
        <v>2.33</v>
      </c>
      <c r="I504" s="206"/>
      <c r="J504" s="201"/>
      <c r="K504" s="201"/>
      <c r="L504" s="207"/>
      <c r="M504" s="208"/>
      <c r="N504" s="209"/>
      <c r="O504" s="209"/>
      <c r="P504" s="209"/>
      <c r="Q504" s="209"/>
      <c r="R504" s="209"/>
      <c r="S504" s="209"/>
      <c r="T504" s="210"/>
      <c r="AT504" s="211" t="s">
        <v>148</v>
      </c>
      <c r="AU504" s="211" t="s">
        <v>82</v>
      </c>
      <c r="AV504" s="12" t="s">
        <v>82</v>
      </c>
      <c r="AW504" s="12" t="s">
        <v>32</v>
      </c>
      <c r="AX504" s="12" t="s">
        <v>75</v>
      </c>
      <c r="AY504" s="211" t="s">
        <v>127</v>
      </c>
    </row>
    <row r="505" spans="2:51" s="12" customFormat="1" ht="11.25">
      <c r="B505" s="200"/>
      <c r="C505" s="201"/>
      <c r="D505" s="202" t="s">
        <v>148</v>
      </c>
      <c r="E505" s="203" t="s">
        <v>1</v>
      </c>
      <c r="F505" s="204" t="s">
        <v>254</v>
      </c>
      <c r="G505" s="201"/>
      <c r="H505" s="205">
        <v>0.446</v>
      </c>
      <c r="I505" s="206"/>
      <c r="J505" s="201"/>
      <c r="K505" s="201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148</v>
      </c>
      <c r="AU505" s="211" t="s">
        <v>82</v>
      </c>
      <c r="AV505" s="12" t="s">
        <v>82</v>
      </c>
      <c r="AW505" s="12" t="s">
        <v>32</v>
      </c>
      <c r="AX505" s="12" t="s">
        <v>75</v>
      </c>
      <c r="AY505" s="211" t="s">
        <v>127</v>
      </c>
    </row>
    <row r="506" spans="2:51" s="12" customFormat="1" ht="22.5">
      <c r="B506" s="200"/>
      <c r="C506" s="201"/>
      <c r="D506" s="202" t="s">
        <v>148</v>
      </c>
      <c r="E506" s="203" t="s">
        <v>1</v>
      </c>
      <c r="F506" s="204" t="s">
        <v>255</v>
      </c>
      <c r="G506" s="201"/>
      <c r="H506" s="205">
        <v>0.34</v>
      </c>
      <c r="I506" s="206"/>
      <c r="J506" s="201"/>
      <c r="K506" s="201"/>
      <c r="L506" s="207"/>
      <c r="M506" s="208"/>
      <c r="N506" s="209"/>
      <c r="O506" s="209"/>
      <c r="P506" s="209"/>
      <c r="Q506" s="209"/>
      <c r="R506" s="209"/>
      <c r="S506" s="209"/>
      <c r="T506" s="210"/>
      <c r="AT506" s="211" t="s">
        <v>148</v>
      </c>
      <c r="AU506" s="211" t="s">
        <v>82</v>
      </c>
      <c r="AV506" s="12" t="s">
        <v>82</v>
      </c>
      <c r="AW506" s="12" t="s">
        <v>32</v>
      </c>
      <c r="AX506" s="12" t="s">
        <v>75</v>
      </c>
      <c r="AY506" s="211" t="s">
        <v>127</v>
      </c>
    </row>
    <row r="507" spans="2:51" s="12" customFormat="1" ht="11.25">
      <c r="B507" s="200"/>
      <c r="C507" s="201"/>
      <c r="D507" s="202" t="s">
        <v>148</v>
      </c>
      <c r="E507" s="203" t="s">
        <v>1</v>
      </c>
      <c r="F507" s="204" t="s">
        <v>256</v>
      </c>
      <c r="G507" s="201"/>
      <c r="H507" s="205">
        <v>2.411</v>
      </c>
      <c r="I507" s="206"/>
      <c r="J507" s="201"/>
      <c r="K507" s="201"/>
      <c r="L507" s="207"/>
      <c r="M507" s="208"/>
      <c r="N507" s="209"/>
      <c r="O507" s="209"/>
      <c r="P507" s="209"/>
      <c r="Q507" s="209"/>
      <c r="R507" s="209"/>
      <c r="S507" s="209"/>
      <c r="T507" s="210"/>
      <c r="AT507" s="211" t="s">
        <v>148</v>
      </c>
      <c r="AU507" s="211" t="s">
        <v>82</v>
      </c>
      <c r="AV507" s="12" t="s">
        <v>82</v>
      </c>
      <c r="AW507" s="12" t="s">
        <v>32</v>
      </c>
      <c r="AX507" s="12" t="s">
        <v>75</v>
      </c>
      <c r="AY507" s="211" t="s">
        <v>127</v>
      </c>
    </row>
    <row r="508" spans="2:51" s="12" customFormat="1" ht="11.25">
      <c r="B508" s="200"/>
      <c r="C508" s="201"/>
      <c r="D508" s="202" t="s">
        <v>148</v>
      </c>
      <c r="E508" s="203" t="s">
        <v>1</v>
      </c>
      <c r="F508" s="204" t="s">
        <v>257</v>
      </c>
      <c r="G508" s="201"/>
      <c r="H508" s="205">
        <v>0.601</v>
      </c>
      <c r="I508" s="206"/>
      <c r="J508" s="201"/>
      <c r="K508" s="201"/>
      <c r="L508" s="207"/>
      <c r="M508" s="208"/>
      <c r="N508" s="209"/>
      <c r="O508" s="209"/>
      <c r="P508" s="209"/>
      <c r="Q508" s="209"/>
      <c r="R508" s="209"/>
      <c r="S508" s="209"/>
      <c r="T508" s="210"/>
      <c r="AT508" s="211" t="s">
        <v>148</v>
      </c>
      <c r="AU508" s="211" t="s">
        <v>82</v>
      </c>
      <c r="AV508" s="12" t="s">
        <v>82</v>
      </c>
      <c r="AW508" s="12" t="s">
        <v>32</v>
      </c>
      <c r="AX508" s="12" t="s">
        <v>75</v>
      </c>
      <c r="AY508" s="211" t="s">
        <v>127</v>
      </c>
    </row>
    <row r="509" spans="2:51" s="12" customFormat="1" ht="11.25">
      <c r="B509" s="200"/>
      <c r="C509" s="201"/>
      <c r="D509" s="202" t="s">
        <v>148</v>
      </c>
      <c r="E509" s="203" t="s">
        <v>1</v>
      </c>
      <c r="F509" s="204" t="s">
        <v>258</v>
      </c>
      <c r="G509" s="201"/>
      <c r="H509" s="205">
        <v>0.29</v>
      </c>
      <c r="I509" s="206"/>
      <c r="J509" s="201"/>
      <c r="K509" s="201"/>
      <c r="L509" s="207"/>
      <c r="M509" s="208"/>
      <c r="N509" s="209"/>
      <c r="O509" s="209"/>
      <c r="P509" s="209"/>
      <c r="Q509" s="209"/>
      <c r="R509" s="209"/>
      <c r="S509" s="209"/>
      <c r="T509" s="210"/>
      <c r="AT509" s="211" t="s">
        <v>148</v>
      </c>
      <c r="AU509" s="211" t="s">
        <v>82</v>
      </c>
      <c r="AV509" s="12" t="s">
        <v>82</v>
      </c>
      <c r="AW509" s="12" t="s">
        <v>32</v>
      </c>
      <c r="AX509" s="12" t="s">
        <v>75</v>
      </c>
      <c r="AY509" s="211" t="s">
        <v>127</v>
      </c>
    </row>
    <row r="510" spans="2:51" s="12" customFormat="1" ht="11.25">
      <c r="B510" s="200"/>
      <c r="C510" s="201"/>
      <c r="D510" s="202" t="s">
        <v>148</v>
      </c>
      <c r="E510" s="203" t="s">
        <v>1</v>
      </c>
      <c r="F510" s="204" t="s">
        <v>259</v>
      </c>
      <c r="G510" s="201"/>
      <c r="H510" s="205">
        <v>2.33</v>
      </c>
      <c r="I510" s="206"/>
      <c r="J510" s="201"/>
      <c r="K510" s="201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148</v>
      </c>
      <c r="AU510" s="211" t="s">
        <v>82</v>
      </c>
      <c r="AV510" s="12" t="s">
        <v>82</v>
      </c>
      <c r="AW510" s="12" t="s">
        <v>32</v>
      </c>
      <c r="AX510" s="12" t="s">
        <v>75</v>
      </c>
      <c r="AY510" s="211" t="s">
        <v>127</v>
      </c>
    </row>
    <row r="511" spans="2:51" s="12" customFormat="1" ht="11.25">
      <c r="B511" s="200"/>
      <c r="C511" s="201"/>
      <c r="D511" s="202" t="s">
        <v>148</v>
      </c>
      <c r="E511" s="203" t="s">
        <v>1</v>
      </c>
      <c r="F511" s="204" t="s">
        <v>260</v>
      </c>
      <c r="G511" s="201"/>
      <c r="H511" s="205">
        <v>0.456</v>
      </c>
      <c r="I511" s="206"/>
      <c r="J511" s="201"/>
      <c r="K511" s="201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148</v>
      </c>
      <c r="AU511" s="211" t="s">
        <v>82</v>
      </c>
      <c r="AV511" s="12" t="s">
        <v>82</v>
      </c>
      <c r="AW511" s="12" t="s">
        <v>32</v>
      </c>
      <c r="AX511" s="12" t="s">
        <v>75</v>
      </c>
      <c r="AY511" s="211" t="s">
        <v>127</v>
      </c>
    </row>
    <row r="512" spans="2:51" s="12" customFormat="1" ht="11.25">
      <c r="B512" s="200"/>
      <c r="C512" s="201"/>
      <c r="D512" s="202" t="s">
        <v>148</v>
      </c>
      <c r="E512" s="203" t="s">
        <v>1</v>
      </c>
      <c r="F512" s="204" t="s">
        <v>261</v>
      </c>
      <c r="G512" s="201"/>
      <c r="H512" s="205">
        <v>0.29</v>
      </c>
      <c r="I512" s="206"/>
      <c r="J512" s="201"/>
      <c r="K512" s="201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148</v>
      </c>
      <c r="AU512" s="211" t="s">
        <v>82</v>
      </c>
      <c r="AV512" s="12" t="s">
        <v>82</v>
      </c>
      <c r="AW512" s="12" t="s">
        <v>32</v>
      </c>
      <c r="AX512" s="12" t="s">
        <v>75</v>
      </c>
      <c r="AY512" s="211" t="s">
        <v>127</v>
      </c>
    </row>
    <row r="513" spans="2:51" s="13" customFormat="1" ht="11.25">
      <c r="B513" s="212"/>
      <c r="C513" s="213"/>
      <c r="D513" s="202" t="s">
        <v>148</v>
      </c>
      <c r="E513" s="214" t="s">
        <v>1</v>
      </c>
      <c r="F513" s="215" t="s">
        <v>151</v>
      </c>
      <c r="G513" s="213"/>
      <c r="H513" s="216">
        <v>12.224999999999996</v>
      </c>
      <c r="I513" s="217"/>
      <c r="J513" s="213"/>
      <c r="K513" s="213"/>
      <c r="L513" s="218"/>
      <c r="M513" s="219"/>
      <c r="N513" s="220"/>
      <c r="O513" s="220"/>
      <c r="P513" s="220"/>
      <c r="Q513" s="220"/>
      <c r="R513" s="220"/>
      <c r="S513" s="220"/>
      <c r="T513" s="221"/>
      <c r="AT513" s="222" t="s">
        <v>148</v>
      </c>
      <c r="AU513" s="222" t="s">
        <v>82</v>
      </c>
      <c r="AV513" s="13" t="s">
        <v>133</v>
      </c>
      <c r="AW513" s="13" t="s">
        <v>32</v>
      </c>
      <c r="AX513" s="13" t="s">
        <v>80</v>
      </c>
      <c r="AY513" s="222" t="s">
        <v>127</v>
      </c>
    </row>
    <row r="514" spans="2:63" s="11" customFormat="1" ht="22.9" customHeight="1">
      <c r="B514" s="171"/>
      <c r="C514" s="172"/>
      <c r="D514" s="173" t="s">
        <v>74</v>
      </c>
      <c r="E514" s="185" t="s">
        <v>787</v>
      </c>
      <c r="F514" s="185" t="s">
        <v>788</v>
      </c>
      <c r="G514" s="172"/>
      <c r="H514" s="172"/>
      <c r="I514" s="175"/>
      <c r="J514" s="186">
        <f>BK514</f>
        <v>0</v>
      </c>
      <c r="K514" s="172"/>
      <c r="L514" s="177"/>
      <c r="M514" s="178"/>
      <c r="N514" s="179"/>
      <c r="O514" s="179"/>
      <c r="P514" s="180">
        <f>SUM(P515:P521)</f>
        <v>0</v>
      </c>
      <c r="Q514" s="179"/>
      <c r="R514" s="180">
        <f>SUM(R515:R521)</f>
        <v>0.0032781000000000004</v>
      </c>
      <c r="S514" s="179"/>
      <c r="T514" s="181">
        <f>SUM(T515:T521)</f>
        <v>0</v>
      </c>
      <c r="AR514" s="182" t="s">
        <v>82</v>
      </c>
      <c r="AT514" s="183" t="s">
        <v>74</v>
      </c>
      <c r="AU514" s="183" t="s">
        <v>80</v>
      </c>
      <c r="AY514" s="182" t="s">
        <v>127</v>
      </c>
      <c r="BK514" s="184">
        <f>SUM(BK515:BK521)</f>
        <v>0</v>
      </c>
    </row>
    <row r="515" spans="2:65" s="1" customFormat="1" ht="16.5" customHeight="1">
      <c r="B515" s="34"/>
      <c r="C515" s="187" t="s">
        <v>789</v>
      </c>
      <c r="D515" s="187" t="s">
        <v>129</v>
      </c>
      <c r="E515" s="188" t="s">
        <v>790</v>
      </c>
      <c r="F515" s="189" t="s">
        <v>791</v>
      </c>
      <c r="G515" s="190" t="s">
        <v>132</v>
      </c>
      <c r="H515" s="191">
        <v>6.69</v>
      </c>
      <c r="I515" s="192"/>
      <c r="J515" s="193">
        <f>ROUND(I515*H515,2)</f>
        <v>0</v>
      </c>
      <c r="K515" s="189" t="s">
        <v>146</v>
      </c>
      <c r="L515" s="38"/>
      <c r="M515" s="194" t="s">
        <v>1</v>
      </c>
      <c r="N515" s="195" t="s">
        <v>40</v>
      </c>
      <c r="O515" s="66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7">
        <f>S515*H515</f>
        <v>0</v>
      </c>
      <c r="AR515" s="198" t="s">
        <v>210</v>
      </c>
      <c r="AT515" s="198" t="s">
        <v>129</v>
      </c>
      <c r="AU515" s="198" t="s">
        <v>82</v>
      </c>
      <c r="AY515" s="17" t="s">
        <v>127</v>
      </c>
      <c r="BE515" s="199">
        <f>IF(N515="základní",J515,0)</f>
        <v>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17" t="s">
        <v>80</v>
      </c>
      <c r="BK515" s="199">
        <f>ROUND(I515*H515,2)</f>
        <v>0</v>
      </c>
      <c r="BL515" s="17" t="s">
        <v>210</v>
      </c>
      <c r="BM515" s="198" t="s">
        <v>792</v>
      </c>
    </row>
    <row r="516" spans="2:51" s="12" customFormat="1" ht="11.25">
      <c r="B516" s="200"/>
      <c r="C516" s="201"/>
      <c r="D516" s="202" t="s">
        <v>148</v>
      </c>
      <c r="E516" s="203" t="s">
        <v>1</v>
      </c>
      <c r="F516" s="204" t="s">
        <v>586</v>
      </c>
      <c r="G516" s="201"/>
      <c r="H516" s="205">
        <v>6.69</v>
      </c>
      <c r="I516" s="206"/>
      <c r="J516" s="201"/>
      <c r="K516" s="201"/>
      <c r="L516" s="207"/>
      <c r="M516" s="208"/>
      <c r="N516" s="209"/>
      <c r="O516" s="209"/>
      <c r="P516" s="209"/>
      <c r="Q516" s="209"/>
      <c r="R516" s="209"/>
      <c r="S516" s="209"/>
      <c r="T516" s="210"/>
      <c r="AT516" s="211" t="s">
        <v>148</v>
      </c>
      <c r="AU516" s="211" t="s">
        <v>82</v>
      </c>
      <c r="AV516" s="12" t="s">
        <v>82</v>
      </c>
      <c r="AW516" s="12" t="s">
        <v>32</v>
      </c>
      <c r="AX516" s="12" t="s">
        <v>80</v>
      </c>
      <c r="AY516" s="211" t="s">
        <v>127</v>
      </c>
    </row>
    <row r="517" spans="2:65" s="1" customFormat="1" ht="16.5" customHeight="1">
      <c r="B517" s="34"/>
      <c r="C517" s="223" t="s">
        <v>793</v>
      </c>
      <c r="D517" s="223" t="s">
        <v>187</v>
      </c>
      <c r="E517" s="224" t="s">
        <v>794</v>
      </c>
      <c r="F517" s="225" t="s">
        <v>795</v>
      </c>
      <c r="G517" s="226" t="s">
        <v>132</v>
      </c>
      <c r="H517" s="227">
        <v>7.025</v>
      </c>
      <c r="I517" s="228"/>
      <c r="J517" s="229">
        <f>ROUND(I517*H517,2)</f>
        <v>0</v>
      </c>
      <c r="K517" s="225" t="s">
        <v>1</v>
      </c>
      <c r="L517" s="230"/>
      <c r="M517" s="231" t="s">
        <v>1</v>
      </c>
      <c r="N517" s="232" t="s">
        <v>40</v>
      </c>
      <c r="O517" s="66"/>
      <c r="P517" s="196">
        <f>O517*H517</f>
        <v>0</v>
      </c>
      <c r="Q517" s="196">
        <v>0</v>
      </c>
      <c r="R517" s="196">
        <f>Q517*H517</f>
        <v>0</v>
      </c>
      <c r="S517" s="196">
        <v>0</v>
      </c>
      <c r="T517" s="197">
        <f>S517*H517</f>
        <v>0</v>
      </c>
      <c r="AR517" s="198" t="s">
        <v>311</v>
      </c>
      <c r="AT517" s="198" t="s">
        <v>187</v>
      </c>
      <c r="AU517" s="198" t="s">
        <v>82</v>
      </c>
      <c r="AY517" s="17" t="s">
        <v>127</v>
      </c>
      <c r="BE517" s="199">
        <f>IF(N517="základní",J517,0)</f>
        <v>0</v>
      </c>
      <c r="BF517" s="199">
        <f>IF(N517="snížená",J517,0)</f>
        <v>0</v>
      </c>
      <c r="BG517" s="199">
        <f>IF(N517="zákl. přenesená",J517,0)</f>
        <v>0</v>
      </c>
      <c r="BH517" s="199">
        <f>IF(N517="sníž. přenesená",J517,0)</f>
        <v>0</v>
      </c>
      <c r="BI517" s="199">
        <f>IF(N517="nulová",J517,0)</f>
        <v>0</v>
      </c>
      <c r="BJ517" s="17" t="s">
        <v>80</v>
      </c>
      <c r="BK517" s="199">
        <f>ROUND(I517*H517,2)</f>
        <v>0</v>
      </c>
      <c r="BL517" s="17" t="s">
        <v>210</v>
      </c>
      <c r="BM517" s="198" t="s">
        <v>796</v>
      </c>
    </row>
    <row r="518" spans="2:51" s="12" customFormat="1" ht="11.25">
      <c r="B518" s="200"/>
      <c r="C518" s="201"/>
      <c r="D518" s="202" t="s">
        <v>148</v>
      </c>
      <c r="E518" s="201"/>
      <c r="F518" s="204" t="s">
        <v>797</v>
      </c>
      <c r="G518" s="201"/>
      <c r="H518" s="205">
        <v>7.025</v>
      </c>
      <c r="I518" s="206"/>
      <c r="J518" s="201"/>
      <c r="K518" s="201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148</v>
      </c>
      <c r="AU518" s="211" t="s">
        <v>82</v>
      </c>
      <c r="AV518" s="12" t="s">
        <v>82</v>
      </c>
      <c r="AW518" s="12" t="s">
        <v>4</v>
      </c>
      <c r="AX518" s="12" t="s">
        <v>80</v>
      </c>
      <c r="AY518" s="211" t="s">
        <v>127</v>
      </c>
    </row>
    <row r="519" spans="2:65" s="1" customFormat="1" ht="24" customHeight="1">
      <c r="B519" s="34"/>
      <c r="C519" s="187" t="s">
        <v>798</v>
      </c>
      <c r="D519" s="187" t="s">
        <v>129</v>
      </c>
      <c r="E519" s="188" t="s">
        <v>799</v>
      </c>
      <c r="F519" s="189" t="s">
        <v>800</v>
      </c>
      <c r="G519" s="190" t="s">
        <v>132</v>
      </c>
      <c r="H519" s="191">
        <v>6.69</v>
      </c>
      <c r="I519" s="192"/>
      <c r="J519" s="193">
        <f>ROUND(I519*H519,2)</f>
        <v>0</v>
      </c>
      <c r="K519" s="189" t="s">
        <v>146</v>
      </c>
      <c r="L519" s="38"/>
      <c r="M519" s="194" t="s">
        <v>1</v>
      </c>
      <c r="N519" s="195" t="s">
        <v>40</v>
      </c>
      <c r="O519" s="66"/>
      <c r="P519" s="196">
        <f>O519*H519</f>
        <v>0</v>
      </c>
      <c r="Q519" s="196">
        <v>0.0002</v>
      </c>
      <c r="R519" s="196">
        <f>Q519*H519</f>
        <v>0.0013380000000000002</v>
      </c>
      <c r="S519" s="196">
        <v>0</v>
      </c>
      <c r="T519" s="197">
        <f>S519*H519</f>
        <v>0</v>
      </c>
      <c r="AR519" s="198" t="s">
        <v>210</v>
      </c>
      <c r="AT519" s="198" t="s">
        <v>129</v>
      </c>
      <c r="AU519" s="198" t="s">
        <v>82</v>
      </c>
      <c r="AY519" s="17" t="s">
        <v>127</v>
      </c>
      <c r="BE519" s="199">
        <f>IF(N519="základní",J519,0)</f>
        <v>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17" t="s">
        <v>80</v>
      </c>
      <c r="BK519" s="199">
        <f>ROUND(I519*H519,2)</f>
        <v>0</v>
      </c>
      <c r="BL519" s="17" t="s">
        <v>210</v>
      </c>
      <c r="BM519" s="198" t="s">
        <v>801</v>
      </c>
    </row>
    <row r="520" spans="2:51" s="12" customFormat="1" ht="11.25">
      <c r="B520" s="200"/>
      <c r="C520" s="201"/>
      <c r="D520" s="202" t="s">
        <v>148</v>
      </c>
      <c r="E520" s="203" t="s">
        <v>1</v>
      </c>
      <c r="F520" s="204" t="s">
        <v>802</v>
      </c>
      <c r="G520" s="201"/>
      <c r="H520" s="205">
        <v>6.69</v>
      </c>
      <c r="I520" s="206"/>
      <c r="J520" s="201"/>
      <c r="K520" s="201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148</v>
      </c>
      <c r="AU520" s="211" t="s">
        <v>82</v>
      </c>
      <c r="AV520" s="12" t="s">
        <v>82</v>
      </c>
      <c r="AW520" s="12" t="s">
        <v>32</v>
      </c>
      <c r="AX520" s="12" t="s">
        <v>80</v>
      </c>
      <c r="AY520" s="211" t="s">
        <v>127</v>
      </c>
    </row>
    <row r="521" spans="2:65" s="1" customFormat="1" ht="24" customHeight="1">
      <c r="B521" s="34"/>
      <c r="C521" s="187" t="s">
        <v>803</v>
      </c>
      <c r="D521" s="187" t="s">
        <v>129</v>
      </c>
      <c r="E521" s="188" t="s">
        <v>804</v>
      </c>
      <c r="F521" s="189" t="s">
        <v>805</v>
      </c>
      <c r="G521" s="190" t="s">
        <v>132</v>
      </c>
      <c r="H521" s="191">
        <v>6.69</v>
      </c>
      <c r="I521" s="192"/>
      <c r="J521" s="193">
        <f>ROUND(I521*H521,2)</f>
        <v>0</v>
      </c>
      <c r="K521" s="189" t="s">
        <v>146</v>
      </c>
      <c r="L521" s="38"/>
      <c r="M521" s="194" t="s">
        <v>1</v>
      </c>
      <c r="N521" s="195" t="s">
        <v>40</v>
      </c>
      <c r="O521" s="66"/>
      <c r="P521" s="196">
        <f>O521*H521</f>
        <v>0</v>
      </c>
      <c r="Q521" s="196">
        <v>0.00029</v>
      </c>
      <c r="R521" s="196">
        <f>Q521*H521</f>
        <v>0.0019401000000000002</v>
      </c>
      <c r="S521" s="196">
        <v>0</v>
      </c>
      <c r="T521" s="197">
        <f>S521*H521</f>
        <v>0</v>
      </c>
      <c r="AR521" s="198" t="s">
        <v>210</v>
      </c>
      <c r="AT521" s="198" t="s">
        <v>129</v>
      </c>
      <c r="AU521" s="198" t="s">
        <v>82</v>
      </c>
      <c r="AY521" s="17" t="s">
        <v>127</v>
      </c>
      <c r="BE521" s="199">
        <f>IF(N521="základní",J521,0)</f>
        <v>0</v>
      </c>
      <c r="BF521" s="199">
        <f>IF(N521="snížená",J521,0)</f>
        <v>0</v>
      </c>
      <c r="BG521" s="199">
        <f>IF(N521="zákl. přenesená",J521,0)</f>
        <v>0</v>
      </c>
      <c r="BH521" s="199">
        <f>IF(N521="sníž. přenesená",J521,0)</f>
        <v>0</v>
      </c>
      <c r="BI521" s="199">
        <f>IF(N521="nulová",J521,0)</f>
        <v>0</v>
      </c>
      <c r="BJ521" s="17" t="s">
        <v>80</v>
      </c>
      <c r="BK521" s="199">
        <f>ROUND(I521*H521,2)</f>
        <v>0</v>
      </c>
      <c r="BL521" s="17" t="s">
        <v>210</v>
      </c>
      <c r="BM521" s="198" t="s">
        <v>806</v>
      </c>
    </row>
    <row r="522" spans="2:63" s="11" customFormat="1" ht="25.9" customHeight="1">
      <c r="B522" s="171"/>
      <c r="C522" s="172"/>
      <c r="D522" s="173" t="s">
        <v>74</v>
      </c>
      <c r="E522" s="174" t="s">
        <v>807</v>
      </c>
      <c r="F522" s="174" t="s">
        <v>808</v>
      </c>
      <c r="G522" s="172"/>
      <c r="H522" s="172"/>
      <c r="I522" s="175"/>
      <c r="J522" s="176">
        <f>BK522</f>
        <v>0</v>
      </c>
      <c r="K522" s="172"/>
      <c r="L522" s="177"/>
      <c r="M522" s="178"/>
      <c r="N522" s="179"/>
      <c r="O522" s="179"/>
      <c r="P522" s="180">
        <f>P523+P526+P528+P530+P532</f>
        <v>0</v>
      </c>
      <c r="Q522" s="179"/>
      <c r="R522" s="180">
        <f>R523+R526+R528+R530+R532</f>
        <v>0</v>
      </c>
      <c r="S522" s="179"/>
      <c r="T522" s="181">
        <f>T523+T526+T528+T530+T532</f>
        <v>0</v>
      </c>
      <c r="AR522" s="182" t="s">
        <v>152</v>
      </c>
      <c r="AT522" s="183" t="s">
        <v>74</v>
      </c>
      <c r="AU522" s="183" t="s">
        <v>75</v>
      </c>
      <c r="AY522" s="182" t="s">
        <v>127</v>
      </c>
      <c r="BK522" s="184">
        <f>BK523+BK526+BK528+BK530+BK532</f>
        <v>0</v>
      </c>
    </row>
    <row r="523" spans="2:63" s="11" customFormat="1" ht="22.9" customHeight="1">
      <c r="B523" s="171"/>
      <c r="C523" s="172"/>
      <c r="D523" s="173" t="s">
        <v>74</v>
      </c>
      <c r="E523" s="185" t="s">
        <v>809</v>
      </c>
      <c r="F523" s="185" t="s">
        <v>810</v>
      </c>
      <c r="G523" s="172"/>
      <c r="H523" s="172"/>
      <c r="I523" s="175"/>
      <c r="J523" s="186">
        <f>BK523</f>
        <v>0</v>
      </c>
      <c r="K523" s="172"/>
      <c r="L523" s="177"/>
      <c r="M523" s="178"/>
      <c r="N523" s="179"/>
      <c r="O523" s="179"/>
      <c r="P523" s="180">
        <f>SUM(P524:P525)</f>
        <v>0</v>
      </c>
      <c r="Q523" s="179"/>
      <c r="R523" s="180">
        <f>SUM(R524:R525)</f>
        <v>0</v>
      </c>
      <c r="S523" s="179"/>
      <c r="T523" s="181">
        <f>SUM(T524:T525)</f>
        <v>0</v>
      </c>
      <c r="AR523" s="182" t="s">
        <v>152</v>
      </c>
      <c r="AT523" s="183" t="s">
        <v>74</v>
      </c>
      <c r="AU523" s="183" t="s">
        <v>80</v>
      </c>
      <c r="AY523" s="182" t="s">
        <v>127</v>
      </c>
      <c r="BK523" s="184">
        <f>SUM(BK524:BK525)</f>
        <v>0</v>
      </c>
    </row>
    <row r="524" spans="2:65" s="1" customFormat="1" ht="16.5" customHeight="1">
      <c r="B524" s="34"/>
      <c r="C524" s="187" t="s">
        <v>811</v>
      </c>
      <c r="D524" s="187" t="s">
        <v>129</v>
      </c>
      <c r="E524" s="188" t="s">
        <v>812</v>
      </c>
      <c r="F524" s="189" t="s">
        <v>813</v>
      </c>
      <c r="G524" s="190" t="s">
        <v>814</v>
      </c>
      <c r="H524" s="191">
        <v>1</v>
      </c>
      <c r="I524" s="192"/>
      <c r="J524" s="193">
        <f>ROUND(I524*H524,2)</f>
        <v>0</v>
      </c>
      <c r="K524" s="189" t="s">
        <v>146</v>
      </c>
      <c r="L524" s="38"/>
      <c r="M524" s="194" t="s">
        <v>1</v>
      </c>
      <c r="N524" s="195" t="s">
        <v>40</v>
      </c>
      <c r="O524" s="66"/>
      <c r="P524" s="196">
        <f>O524*H524</f>
        <v>0</v>
      </c>
      <c r="Q524" s="196">
        <v>0</v>
      </c>
      <c r="R524" s="196">
        <f>Q524*H524</f>
        <v>0</v>
      </c>
      <c r="S524" s="196">
        <v>0</v>
      </c>
      <c r="T524" s="197">
        <f>S524*H524</f>
        <v>0</v>
      </c>
      <c r="AR524" s="198" t="s">
        <v>815</v>
      </c>
      <c r="AT524" s="198" t="s">
        <v>129</v>
      </c>
      <c r="AU524" s="198" t="s">
        <v>82</v>
      </c>
      <c r="AY524" s="17" t="s">
        <v>127</v>
      </c>
      <c r="BE524" s="199">
        <f>IF(N524="základní",J524,0)</f>
        <v>0</v>
      </c>
      <c r="BF524" s="199">
        <f>IF(N524="snížená",J524,0)</f>
        <v>0</v>
      </c>
      <c r="BG524" s="199">
        <f>IF(N524="zákl. přenesená",J524,0)</f>
        <v>0</v>
      </c>
      <c r="BH524" s="199">
        <f>IF(N524="sníž. přenesená",J524,0)</f>
        <v>0</v>
      </c>
      <c r="BI524" s="199">
        <f>IF(N524="nulová",J524,0)</f>
        <v>0</v>
      </c>
      <c r="BJ524" s="17" t="s">
        <v>80</v>
      </c>
      <c r="BK524" s="199">
        <f>ROUND(I524*H524,2)</f>
        <v>0</v>
      </c>
      <c r="BL524" s="17" t="s">
        <v>815</v>
      </c>
      <c r="BM524" s="198" t="s">
        <v>816</v>
      </c>
    </row>
    <row r="525" spans="2:65" s="1" customFormat="1" ht="16.5" customHeight="1">
      <c r="B525" s="34"/>
      <c r="C525" s="187" t="s">
        <v>817</v>
      </c>
      <c r="D525" s="187" t="s">
        <v>129</v>
      </c>
      <c r="E525" s="188" t="s">
        <v>818</v>
      </c>
      <c r="F525" s="189" t="s">
        <v>819</v>
      </c>
      <c r="G525" s="190" t="s">
        <v>814</v>
      </c>
      <c r="H525" s="191">
        <v>1</v>
      </c>
      <c r="I525" s="192"/>
      <c r="J525" s="193">
        <f>ROUND(I525*H525,2)</f>
        <v>0</v>
      </c>
      <c r="K525" s="189" t="s">
        <v>146</v>
      </c>
      <c r="L525" s="38"/>
      <c r="M525" s="194" t="s">
        <v>1</v>
      </c>
      <c r="N525" s="195" t="s">
        <v>40</v>
      </c>
      <c r="O525" s="66"/>
      <c r="P525" s="196">
        <f>O525*H525</f>
        <v>0</v>
      </c>
      <c r="Q525" s="196">
        <v>0</v>
      </c>
      <c r="R525" s="196">
        <f>Q525*H525</f>
        <v>0</v>
      </c>
      <c r="S525" s="196">
        <v>0</v>
      </c>
      <c r="T525" s="197">
        <f>S525*H525</f>
        <v>0</v>
      </c>
      <c r="AR525" s="198" t="s">
        <v>815</v>
      </c>
      <c r="AT525" s="198" t="s">
        <v>129</v>
      </c>
      <c r="AU525" s="198" t="s">
        <v>82</v>
      </c>
      <c r="AY525" s="17" t="s">
        <v>127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7" t="s">
        <v>80</v>
      </c>
      <c r="BK525" s="199">
        <f>ROUND(I525*H525,2)</f>
        <v>0</v>
      </c>
      <c r="BL525" s="17" t="s">
        <v>815</v>
      </c>
      <c r="BM525" s="198" t="s">
        <v>820</v>
      </c>
    </row>
    <row r="526" spans="2:63" s="11" customFormat="1" ht="22.9" customHeight="1">
      <c r="B526" s="171"/>
      <c r="C526" s="172"/>
      <c r="D526" s="173" t="s">
        <v>74</v>
      </c>
      <c r="E526" s="185" t="s">
        <v>821</v>
      </c>
      <c r="F526" s="185" t="s">
        <v>822</v>
      </c>
      <c r="G526" s="172"/>
      <c r="H526" s="172"/>
      <c r="I526" s="175"/>
      <c r="J526" s="186">
        <f>BK526</f>
        <v>0</v>
      </c>
      <c r="K526" s="172"/>
      <c r="L526" s="177"/>
      <c r="M526" s="178"/>
      <c r="N526" s="179"/>
      <c r="O526" s="179"/>
      <c r="P526" s="180">
        <f>P527</f>
        <v>0</v>
      </c>
      <c r="Q526" s="179"/>
      <c r="R526" s="180">
        <f>R527</f>
        <v>0</v>
      </c>
      <c r="S526" s="179"/>
      <c r="T526" s="181">
        <f>T527</f>
        <v>0</v>
      </c>
      <c r="AR526" s="182" t="s">
        <v>152</v>
      </c>
      <c r="AT526" s="183" t="s">
        <v>74</v>
      </c>
      <c r="AU526" s="183" t="s">
        <v>80</v>
      </c>
      <c r="AY526" s="182" t="s">
        <v>127</v>
      </c>
      <c r="BK526" s="184">
        <f>BK527</f>
        <v>0</v>
      </c>
    </row>
    <row r="527" spans="2:65" s="1" customFormat="1" ht="16.5" customHeight="1">
      <c r="B527" s="34"/>
      <c r="C527" s="187" t="s">
        <v>823</v>
      </c>
      <c r="D527" s="187" t="s">
        <v>129</v>
      </c>
      <c r="E527" s="188" t="s">
        <v>824</v>
      </c>
      <c r="F527" s="189" t="s">
        <v>822</v>
      </c>
      <c r="G527" s="190" t="s">
        <v>814</v>
      </c>
      <c r="H527" s="191">
        <v>1</v>
      </c>
      <c r="I527" s="192"/>
      <c r="J527" s="193">
        <f>ROUND(I527*H527,2)</f>
        <v>0</v>
      </c>
      <c r="K527" s="189" t="s">
        <v>146</v>
      </c>
      <c r="L527" s="38"/>
      <c r="M527" s="194" t="s">
        <v>1</v>
      </c>
      <c r="N527" s="195" t="s">
        <v>40</v>
      </c>
      <c r="O527" s="66"/>
      <c r="P527" s="196">
        <f>O527*H527</f>
        <v>0</v>
      </c>
      <c r="Q527" s="196">
        <v>0</v>
      </c>
      <c r="R527" s="196">
        <f>Q527*H527</f>
        <v>0</v>
      </c>
      <c r="S527" s="196">
        <v>0</v>
      </c>
      <c r="T527" s="197">
        <f>S527*H527</f>
        <v>0</v>
      </c>
      <c r="AR527" s="198" t="s">
        <v>815</v>
      </c>
      <c r="AT527" s="198" t="s">
        <v>129</v>
      </c>
      <c r="AU527" s="198" t="s">
        <v>82</v>
      </c>
      <c r="AY527" s="17" t="s">
        <v>127</v>
      </c>
      <c r="BE527" s="199">
        <f>IF(N527="základní",J527,0)</f>
        <v>0</v>
      </c>
      <c r="BF527" s="199">
        <f>IF(N527="snížená",J527,0)</f>
        <v>0</v>
      </c>
      <c r="BG527" s="199">
        <f>IF(N527="zákl. přenesená",J527,0)</f>
        <v>0</v>
      </c>
      <c r="BH527" s="199">
        <f>IF(N527="sníž. přenesená",J527,0)</f>
        <v>0</v>
      </c>
      <c r="BI527" s="199">
        <f>IF(N527="nulová",J527,0)</f>
        <v>0</v>
      </c>
      <c r="BJ527" s="17" t="s">
        <v>80</v>
      </c>
      <c r="BK527" s="199">
        <f>ROUND(I527*H527,2)</f>
        <v>0</v>
      </c>
      <c r="BL527" s="17" t="s">
        <v>815</v>
      </c>
      <c r="BM527" s="198" t="s">
        <v>825</v>
      </c>
    </row>
    <row r="528" spans="2:63" s="11" customFormat="1" ht="22.9" customHeight="1">
      <c r="B528" s="171"/>
      <c r="C528" s="172"/>
      <c r="D528" s="173" t="s">
        <v>74</v>
      </c>
      <c r="E528" s="185" t="s">
        <v>826</v>
      </c>
      <c r="F528" s="185" t="s">
        <v>827</v>
      </c>
      <c r="G528" s="172"/>
      <c r="H528" s="172"/>
      <c r="I528" s="175"/>
      <c r="J528" s="186">
        <f>BK528</f>
        <v>0</v>
      </c>
      <c r="K528" s="172"/>
      <c r="L528" s="177"/>
      <c r="M528" s="178"/>
      <c r="N528" s="179"/>
      <c r="O528" s="179"/>
      <c r="P528" s="180">
        <f>P529</f>
        <v>0</v>
      </c>
      <c r="Q528" s="179"/>
      <c r="R528" s="180">
        <f>R529</f>
        <v>0</v>
      </c>
      <c r="S528" s="179"/>
      <c r="T528" s="181">
        <f>T529</f>
        <v>0</v>
      </c>
      <c r="AR528" s="182" t="s">
        <v>152</v>
      </c>
      <c r="AT528" s="183" t="s">
        <v>74</v>
      </c>
      <c r="AU528" s="183" t="s">
        <v>80</v>
      </c>
      <c r="AY528" s="182" t="s">
        <v>127</v>
      </c>
      <c r="BK528" s="184">
        <f>BK529</f>
        <v>0</v>
      </c>
    </row>
    <row r="529" spans="2:65" s="1" customFormat="1" ht="16.5" customHeight="1">
      <c r="B529" s="34"/>
      <c r="C529" s="187" t="s">
        <v>828</v>
      </c>
      <c r="D529" s="187" t="s">
        <v>129</v>
      </c>
      <c r="E529" s="188" t="s">
        <v>829</v>
      </c>
      <c r="F529" s="189" t="s">
        <v>830</v>
      </c>
      <c r="G529" s="190" t="s">
        <v>814</v>
      </c>
      <c r="H529" s="191">
        <v>1</v>
      </c>
      <c r="I529" s="192"/>
      <c r="J529" s="193">
        <f>ROUND(I529*H529,2)</f>
        <v>0</v>
      </c>
      <c r="K529" s="189" t="s">
        <v>146</v>
      </c>
      <c r="L529" s="38"/>
      <c r="M529" s="194" t="s">
        <v>1</v>
      </c>
      <c r="N529" s="195" t="s">
        <v>40</v>
      </c>
      <c r="O529" s="66"/>
      <c r="P529" s="196">
        <f>O529*H529</f>
        <v>0</v>
      </c>
      <c r="Q529" s="196">
        <v>0</v>
      </c>
      <c r="R529" s="196">
        <f>Q529*H529</f>
        <v>0</v>
      </c>
      <c r="S529" s="196">
        <v>0</v>
      </c>
      <c r="T529" s="197">
        <f>S529*H529</f>
        <v>0</v>
      </c>
      <c r="AR529" s="198" t="s">
        <v>815</v>
      </c>
      <c r="AT529" s="198" t="s">
        <v>129</v>
      </c>
      <c r="AU529" s="198" t="s">
        <v>82</v>
      </c>
      <c r="AY529" s="17" t="s">
        <v>127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7" t="s">
        <v>80</v>
      </c>
      <c r="BK529" s="199">
        <f>ROUND(I529*H529,2)</f>
        <v>0</v>
      </c>
      <c r="BL529" s="17" t="s">
        <v>815</v>
      </c>
      <c r="BM529" s="198" t="s">
        <v>831</v>
      </c>
    </row>
    <row r="530" spans="2:63" s="11" customFormat="1" ht="22.9" customHeight="1">
      <c r="B530" s="171"/>
      <c r="C530" s="172"/>
      <c r="D530" s="173" t="s">
        <v>74</v>
      </c>
      <c r="E530" s="185" t="s">
        <v>832</v>
      </c>
      <c r="F530" s="185" t="s">
        <v>833</v>
      </c>
      <c r="G530" s="172"/>
      <c r="H530" s="172"/>
      <c r="I530" s="175"/>
      <c r="J530" s="186">
        <f>BK530</f>
        <v>0</v>
      </c>
      <c r="K530" s="172"/>
      <c r="L530" s="177"/>
      <c r="M530" s="178"/>
      <c r="N530" s="179"/>
      <c r="O530" s="179"/>
      <c r="P530" s="180">
        <f>P531</f>
        <v>0</v>
      </c>
      <c r="Q530" s="179"/>
      <c r="R530" s="180">
        <f>R531</f>
        <v>0</v>
      </c>
      <c r="S530" s="179"/>
      <c r="T530" s="181">
        <f>T531</f>
        <v>0</v>
      </c>
      <c r="AR530" s="182" t="s">
        <v>152</v>
      </c>
      <c r="AT530" s="183" t="s">
        <v>74</v>
      </c>
      <c r="AU530" s="183" t="s">
        <v>80</v>
      </c>
      <c r="AY530" s="182" t="s">
        <v>127</v>
      </c>
      <c r="BK530" s="184">
        <f>BK531</f>
        <v>0</v>
      </c>
    </row>
    <row r="531" spans="2:65" s="1" customFormat="1" ht="16.5" customHeight="1">
      <c r="B531" s="34"/>
      <c r="C531" s="187" t="s">
        <v>834</v>
      </c>
      <c r="D531" s="187" t="s">
        <v>129</v>
      </c>
      <c r="E531" s="188" t="s">
        <v>835</v>
      </c>
      <c r="F531" s="189" t="s">
        <v>836</v>
      </c>
      <c r="G531" s="190" t="s">
        <v>814</v>
      </c>
      <c r="H531" s="191">
        <v>1</v>
      </c>
      <c r="I531" s="192"/>
      <c r="J531" s="193">
        <f>ROUND(I531*H531,2)</f>
        <v>0</v>
      </c>
      <c r="K531" s="189" t="s">
        <v>1</v>
      </c>
      <c r="L531" s="38"/>
      <c r="M531" s="194" t="s">
        <v>1</v>
      </c>
      <c r="N531" s="195" t="s">
        <v>40</v>
      </c>
      <c r="O531" s="66"/>
      <c r="P531" s="196">
        <f>O531*H531</f>
        <v>0</v>
      </c>
      <c r="Q531" s="196">
        <v>0</v>
      </c>
      <c r="R531" s="196">
        <f>Q531*H531</f>
        <v>0</v>
      </c>
      <c r="S531" s="196">
        <v>0</v>
      </c>
      <c r="T531" s="197">
        <f>S531*H531</f>
        <v>0</v>
      </c>
      <c r="AR531" s="198" t="s">
        <v>815</v>
      </c>
      <c r="AT531" s="198" t="s">
        <v>129</v>
      </c>
      <c r="AU531" s="198" t="s">
        <v>82</v>
      </c>
      <c r="AY531" s="17" t="s">
        <v>127</v>
      </c>
      <c r="BE531" s="199">
        <f>IF(N531="základní",J531,0)</f>
        <v>0</v>
      </c>
      <c r="BF531" s="199">
        <f>IF(N531="snížená",J531,0)</f>
        <v>0</v>
      </c>
      <c r="BG531" s="199">
        <f>IF(N531="zákl. přenesená",J531,0)</f>
        <v>0</v>
      </c>
      <c r="BH531" s="199">
        <f>IF(N531="sníž. přenesená",J531,0)</f>
        <v>0</v>
      </c>
      <c r="BI531" s="199">
        <f>IF(N531="nulová",J531,0)</f>
        <v>0</v>
      </c>
      <c r="BJ531" s="17" t="s">
        <v>80</v>
      </c>
      <c r="BK531" s="199">
        <f>ROUND(I531*H531,2)</f>
        <v>0</v>
      </c>
      <c r="BL531" s="17" t="s">
        <v>815</v>
      </c>
      <c r="BM531" s="198" t="s">
        <v>837</v>
      </c>
    </row>
    <row r="532" spans="2:63" s="11" customFormat="1" ht="22.9" customHeight="1">
      <c r="B532" s="171"/>
      <c r="C532" s="172"/>
      <c r="D532" s="173" t="s">
        <v>74</v>
      </c>
      <c r="E532" s="185" t="s">
        <v>838</v>
      </c>
      <c r="F532" s="185" t="s">
        <v>839</v>
      </c>
      <c r="G532" s="172"/>
      <c r="H532" s="172"/>
      <c r="I532" s="175"/>
      <c r="J532" s="186">
        <f>BK532</f>
        <v>0</v>
      </c>
      <c r="K532" s="172"/>
      <c r="L532" s="177"/>
      <c r="M532" s="178"/>
      <c r="N532" s="179"/>
      <c r="O532" s="179"/>
      <c r="P532" s="180">
        <f>SUM(P533:P539)</f>
        <v>0</v>
      </c>
      <c r="Q532" s="179"/>
      <c r="R532" s="180">
        <f>SUM(R533:R539)</f>
        <v>0</v>
      </c>
      <c r="S532" s="179"/>
      <c r="T532" s="181">
        <f>SUM(T533:T539)</f>
        <v>0</v>
      </c>
      <c r="AR532" s="182" t="s">
        <v>152</v>
      </c>
      <c r="AT532" s="183" t="s">
        <v>74</v>
      </c>
      <c r="AU532" s="183" t="s">
        <v>80</v>
      </c>
      <c r="AY532" s="182" t="s">
        <v>127</v>
      </c>
      <c r="BK532" s="184">
        <f>SUM(BK533:BK539)</f>
        <v>0</v>
      </c>
    </row>
    <row r="533" spans="2:65" s="1" customFormat="1" ht="16.5" customHeight="1">
      <c r="B533" s="34"/>
      <c r="C533" s="187" t="s">
        <v>840</v>
      </c>
      <c r="D533" s="187" t="s">
        <v>129</v>
      </c>
      <c r="E533" s="188" t="s">
        <v>841</v>
      </c>
      <c r="F533" s="189" t="s">
        <v>842</v>
      </c>
      <c r="G533" s="190" t="s">
        <v>814</v>
      </c>
      <c r="H533" s="191">
        <v>1</v>
      </c>
      <c r="I533" s="192"/>
      <c r="J533" s="193">
        <f aca="true" t="shared" si="0" ref="J533:J539">ROUND(I533*H533,2)</f>
        <v>0</v>
      </c>
      <c r="K533" s="189" t="s">
        <v>1</v>
      </c>
      <c r="L533" s="38"/>
      <c r="M533" s="194" t="s">
        <v>1</v>
      </c>
      <c r="N533" s="195" t="s">
        <v>40</v>
      </c>
      <c r="O533" s="66"/>
      <c r="P533" s="196">
        <f aca="true" t="shared" si="1" ref="P533:P539">O533*H533</f>
        <v>0</v>
      </c>
      <c r="Q533" s="196">
        <v>0</v>
      </c>
      <c r="R533" s="196">
        <f aca="true" t="shared" si="2" ref="R533:R539">Q533*H533</f>
        <v>0</v>
      </c>
      <c r="S533" s="196">
        <v>0</v>
      </c>
      <c r="T533" s="197">
        <f aca="true" t="shared" si="3" ref="T533:T539">S533*H533</f>
        <v>0</v>
      </c>
      <c r="AR533" s="198" t="s">
        <v>815</v>
      </c>
      <c r="AT533" s="198" t="s">
        <v>129</v>
      </c>
      <c r="AU533" s="198" t="s">
        <v>82</v>
      </c>
      <c r="AY533" s="17" t="s">
        <v>127</v>
      </c>
      <c r="BE533" s="199">
        <f aca="true" t="shared" si="4" ref="BE533:BE539">IF(N533="základní",J533,0)</f>
        <v>0</v>
      </c>
      <c r="BF533" s="199">
        <f aca="true" t="shared" si="5" ref="BF533:BF539">IF(N533="snížená",J533,0)</f>
        <v>0</v>
      </c>
      <c r="BG533" s="199">
        <f aca="true" t="shared" si="6" ref="BG533:BG539">IF(N533="zákl. přenesená",J533,0)</f>
        <v>0</v>
      </c>
      <c r="BH533" s="199">
        <f aca="true" t="shared" si="7" ref="BH533:BH539">IF(N533="sníž. přenesená",J533,0)</f>
        <v>0</v>
      </c>
      <c r="BI533" s="199">
        <f aca="true" t="shared" si="8" ref="BI533:BI539">IF(N533="nulová",J533,0)</f>
        <v>0</v>
      </c>
      <c r="BJ533" s="17" t="s">
        <v>80</v>
      </c>
      <c r="BK533" s="199">
        <f aca="true" t="shared" si="9" ref="BK533:BK539">ROUND(I533*H533,2)</f>
        <v>0</v>
      </c>
      <c r="BL533" s="17" t="s">
        <v>815</v>
      </c>
      <c r="BM533" s="198" t="s">
        <v>843</v>
      </c>
    </row>
    <row r="534" spans="2:65" s="1" customFormat="1" ht="24" customHeight="1">
      <c r="B534" s="34"/>
      <c r="C534" s="187" t="s">
        <v>844</v>
      </c>
      <c r="D534" s="187" t="s">
        <v>129</v>
      </c>
      <c r="E534" s="188" t="s">
        <v>845</v>
      </c>
      <c r="F534" s="189" t="s">
        <v>846</v>
      </c>
      <c r="G534" s="190" t="s">
        <v>814</v>
      </c>
      <c r="H534" s="191">
        <v>1</v>
      </c>
      <c r="I534" s="192"/>
      <c r="J534" s="193">
        <f t="shared" si="0"/>
        <v>0</v>
      </c>
      <c r="K534" s="189" t="s">
        <v>1</v>
      </c>
      <c r="L534" s="38"/>
      <c r="M534" s="194" t="s">
        <v>1</v>
      </c>
      <c r="N534" s="195" t="s">
        <v>40</v>
      </c>
      <c r="O534" s="66"/>
      <c r="P534" s="196">
        <f t="shared" si="1"/>
        <v>0</v>
      </c>
      <c r="Q534" s="196">
        <v>0</v>
      </c>
      <c r="R534" s="196">
        <f t="shared" si="2"/>
        <v>0</v>
      </c>
      <c r="S534" s="196">
        <v>0</v>
      </c>
      <c r="T534" s="197">
        <f t="shared" si="3"/>
        <v>0</v>
      </c>
      <c r="AR534" s="198" t="s">
        <v>815</v>
      </c>
      <c r="AT534" s="198" t="s">
        <v>129</v>
      </c>
      <c r="AU534" s="198" t="s">
        <v>82</v>
      </c>
      <c r="AY534" s="17" t="s">
        <v>127</v>
      </c>
      <c r="BE534" s="199">
        <f t="shared" si="4"/>
        <v>0</v>
      </c>
      <c r="BF534" s="199">
        <f t="shared" si="5"/>
        <v>0</v>
      </c>
      <c r="BG534" s="199">
        <f t="shared" si="6"/>
        <v>0</v>
      </c>
      <c r="BH534" s="199">
        <f t="shared" si="7"/>
        <v>0</v>
      </c>
      <c r="BI534" s="199">
        <f t="shared" si="8"/>
        <v>0</v>
      </c>
      <c r="BJ534" s="17" t="s">
        <v>80</v>
      </c>
      <c r="BK534" s="199">
        <f t="shared" si="9"/>
        <v>0</v>
      </c>
      <c r="BL534" s="17" t="s">
        <v>815</v>
      </c>
      <c r="BM534" s="198" t="s">
        <v>847</v>
      </c>
    </row>
    <row r="535" spans="2:65" s="1" customFormat="1" ht="16.5" customHeight="1">
      <c r="B535" s="34"/>
      <c r="C535" s="187" t="s">
        <v>848</v>
      </c>
      <c r="D535" s="187" t="s">
        <v>129</v>
      </c>
      <c r="E535" s="188" t="s">
        <v>849</v>
      </c>
      <c r="F535" s="189" t="s">
        <v>850</v>
      </c>
      <c r="G535" s="190" t="s">
        <v>814</v>
      </c>
      <c r="H535" s="191">
        <v>1</v>
      </c>
      <c r="I535" s="192"/>
      <c r="J535" s="193">
        <f t="shared" si="0"/>
        <v>0</v>
      </c>
      <c r="K535" s="189" t="s">
        <v>1</v>
      </c>
      <c r="L535" s="38"/>
      <c r="M535" s="194" t="s">
        <v>1</v>
      </c>
      <c r="N535" s="195" t="s">
        <v>40</v>
      </c>
      <c r="O535" s="66"/>
      <c r="P535" s="196">
        <f t="shared" si="1"/>
        <v>0</v>
      </c>
      <c r="Q535" s="196">
        <v>0</v>
      </c>
      <c r="R535" s="196">
        <f t="shared" si="2"/>
        <v>0</v>
      </c>
      <c r="S535" s="196">
        <v>0</v>
      </c>
      <c r="T535" s="197">
        <f t="shared" si="3"/>
        <v>0</v>
      </c>
      <c r="AR535" s="198" t="s">
        <v>815</v>
      </c>
      <c r="AT535" s="198" t="s">
        <v>129</v>
      </c>
      <c r="AU535" s="198" t="s">
        <v>82</v>
      </c>
      <c r="AY535" s="17" t="s">
        <v>127</v>
      </c>
      <c r="BE535" s="199">
        <f t="shared" si="4"/>
        <v>0</v>
      </c>
      <c r="BF535" s="199">
        <f t="shared" si="5"/>
        <v>0</v>
      </c>
      <c r="BG535" s="199">
        <f t="shared" si="6"/>
        <v>0</v>
      </c>
      <c r="BH535" s="199">
        <f t="shared" si="7"/>
        <v>0</v>
      </c>
      <c r="BI535" s="199">
        <f t="shared" si="8"/>
        <v>0</v>
      </c>
      <c r="BJ535" s="17" t="s">
        <v>80</v>
      </c>
      <c r="BK535" s="199">
        <f t="shared" si="9"/>
        <v>0</v>
      </c>
      <c r="BL535" s="17" t="s">
        <v>815</v>
      </c>
      <c r="BM535" s="198" t="s">
        <v>851</v>
      </c>
    </row>
    <row r="536" spans="2:65" s="1" customFormat="1" ht="24" customHeight="1">
      <c r="B536" s="34"/>
      <c r="C536" s="187" t="s">
        <v>852</v>
      </c>
      <c r="D536" s="187" t="s">
        <v>129</v>
      </c>
      <c r="E536" s="188" t="s">
        <v>853</v>
      </c>
      <c r="F536" s="189" t="s">
        <v>854</v>
      </c>
      <c r="G536" s="190" t="s">
        <v>814</v>
      </c>
      <c r="H536" s="191">
        <v>1</v>
      </c>
      <c r="I536" s="192"/>
      <c r="J536" s="193">
        <f t="shared" si="0"/>
        <v>0</v>
      </c>
      <c r="K536" s="189" t="s">
        <v>1</v>
      </c>
      <c r="L536" s="38"/>
      <c r="M536" s="194" t="s">
        <v>1</v>
      </c>
      <c r="N536" s="195" t="s">
        <v>40</v>
      </c>
      <c r="O536" s="66"/>
      <c r="P536" s="196">
        <f t="shared" si="1"/>
        <v>0</v>
      </c>
      <c r="Q536" s="196">
        <v>0</v>
      </c>
      <c r="R536" s="196">
        <f t="shared" si="2"/>
        <v>0</v>
      </c>
      <c r="S536" s="196">
        <v>0</v>
      </c>
      <c r="T536" s="197">
        <f t="shared" si="3"/>
        <v>0</v>
      </c>
      <c r="AR536" s="198" t="s">
        <v>815</v>
      </c>
      <c r="AT536" s="198" t="s">
        <v>129</v>
      </c>
      <c r="AU536" s="198" t="s">
        <v>82</v>
      </c>
      <c r="AY536" s="17" t="s">
        <v>127</v>
      </c>
      <c r="BE536" s="199">
        <f t="shared" si="4"/>
        <v>0</v>
      </c>
      <c r="BF536" s="199">
        <f t="shared" si="5"/>
        <v>0</v>
      </c>
      <c r="BG536" s="199">
        <f t="shared" si="6"/>
        <v>0</v>
      </c>
      <c r="BH536" s="199">
        <f t="shared" si="7"/>
        <v>0</v>
      </c>
      <c r="BI536" s="199">
        <f t="shared" si="8"/>
        <v>0</v>
      </c>
      <c r="BJ536" s="17" t="s">
        <v>80</v>
      </c>
      <c r="BK536" s="199">
        <f t="shared" si="9"/>
        <v>0</v>
      </c>
      <c r="BL536" s="17" t="s">
        <v>815</v>
      </c>
      <c r="BM536" s="198" t="s">
        <v>855</v>
      </c>
    </row>
    <row r="537" spans="2:65" s="1" customFormat="1" ht="24" customHeight="1">
      <c r="B537" s="34"/>
      <c r="C537" s="187" t="s">
        <v>856</v>
      </c>
      <c r="D537" s="187" t="s">
        <v>129</v>
      </c>
      <c r="E537" s="188" t="s">
        <v>857</v>
      </c>
      <c r="F537" s="189" t="s">
        <v>858</v>
      </c>
      <c r="G537" s="190" t="s">
        <v>814</v>
      </c>
      <c r="H537" s="191">
        <v>1</v>
      </c>
      <c r="I537" s="192"/>
      <c r="J537" s="193">
        <f t="shared" si="0"/>
        <v>0</v>
      </c>
      <c r="K537" s="189" t="s">
        <v>1</v>
      </c>
      <c r="L537" s="38"/>
      <c r="M537" s="194" t="s">
        <v>1</v>
      </c>
      <c r="N537" s="195" t="s">
        <v>40</v>
      </c>
      <c r="O537" s="66"/>
      <c r="P537" s="196">
        <f t="shared" si="1"/>
        <v>0</v>
      </c>
      <c r="Q537" s="196">
        <v>0</v>
      </c>
      <c r="R537" s="196">
        <f t="shared" si="2"/>
        <v>0</v>
      </c>
      <c r="S537" s="196">
        <v>0</v>
      </c>
      <c r="T537" s="197">
        <f t="shared" si="3"/>
        <v>0</v>
      </c>
      <c r="AR537" s="198" t="s">
        <v>815</v>
      </c>
      <c r="AT537" s="198" t="s">
        <v>129</v>
      </c>
      <c r="AU537" s="198" t="s">
        <v>82</v>
      </c>
      <c r="AY537" s="17" t="s">
        <v>127</v>
      </c>
      <c r="BE537" s="199">
        <f t="shared" si="4"/>
        <v>0</v>
      </c>
      <c r="BF537" s="199">
        <f t="shared" si="5"/>
        <v>0</v>
      </c>
      <c r="BG537" s="199">
        <f t="shared" si="6"/>
        <v>0</v>
      </c>
      <c r="BH537" s="199">
        <f t="shared" si="7"/>
        <v>0</v>
      </c>
      <c r="BI537" s="199">
        <f t="shared" si="8"/>
        <v>0</v>
      </c>
      <c r="BJ537" s="17" t="s">
        <v>80</v>
      </c>
      <c r="BK537" s="199">
        <f t="shared" si="9"/>
        <v>0</v>
      </c>
      <c r="BL537" s="17" t="s">
        <v>815</v>
      </c>
      <c r="BM537" s="198" t="s">
        <v>859</v>
      </c>
    </row>
    <row r="538" spans="2:65" s="1" customFormat="1" ht="16.5" customHeight="1">
      <c r="B538" s="34"/>
      <c r="C538" s="187" t="s">
        <v>860</v>
      </c>
      <c r="D538" s="187" t="s">
        <v>129</v>
      </c>
      <c r="E538" s="188" t="s">
        <v>861</v>
      </c>
      <c r="F538" s="189" t="s">
        <v>862</v>
      </c>
      <c r="G538" s="190" t="s">
        <v>814</v>
      </c>
      <c r="H538" s="191">
        <v>1</v>
      </c>
      <c r="I538" s="192"/>
      <c r="J538" s="193">
        <f t="shared" si="0"/>
        <v>0</v>
      </c>
      <c r="K538" s="189" t="s">
        <v>1</v>
      </c>
      <c r="L538" s="38"/>
      <c r="M538" s="194" t="s">
        <v>1</v>
      </c>
      <c r="N538" s="195" t="s">
        <v>40</v>
      </c>
      <c r="O538" s="66"/>
      <c r="P538" s="196">
        <f t="shared" si="1"/>
        <v>0</v>
      </c>
      <c r="Q538" s="196">
        <v>0</v>
      </c>
      <c r="R538" s="196">
        <f t="shared" si="2"/>
        <v>0</v>
      </c>
      <c r="S538" s="196">
        <v>0</v>
      </c>
      <c r="T538" s="197">
        <f t="shared" si="3"/>
        <v>0</v>
      </c>
      <c r="AR538" s="198" t="s">
        <v>815</v>
      </c>
      <c r="AT538" s="198" t="s">
        <v>129</v>
      </c>
      <c r="AU538" s="198" t="s">
        <v>82</v>
      </c>
      <c r="AY538" s="17" t="s">
        <v>127</v>
      </c>
      <c r="BE538" s="199">
        <f t="shared" si="4"/>
        <v>0</v>
      </c>
      <c r="BF538" s="199">
        <f t="shared" si="5"/>
        <v>0</v>
      </c>
      <c r="BG538" s="199">
        <f t="shared" si="6"/>
        <v>0</v>
      </c>
      <c r="BH538" s="199">
        <f t="shared" si="7"/>
        <v>0</v>
      </c>
      <c r="BI538" s="199">
        <f t="shared" si="8"/>
        <v>0</v>
      </c>
      <c r="BJ538" s="17" t="s">
        <v>80</v>
      </c>
      <c r="BK538" s="199">
        <f t="shared" si="9"/>
        <v>0</v>
      </c>
      <c r="BL538" s="17" t="s">
        <v>815</v>
      </c>
      <c r="BM538" s="198" t="s">
        <v>863</v>
      </c>
    </row>
    <row r="539" spans="2:65" s="1" customFormat="1" ht="16.5" customHeight="1">
      <c r="B539" s="34"/>
      <c r="C539" s="187" t="s">
        <v>864</v>
      </c>
      <c r="D539" s="187" t="s">
        <v>129</v>
      </c>
      <c r="E539" s="188" t="s">
        <v>865</v>
      </c>
      <c r="F539" s="189" t="s">
        <v>866</v>
      </c>
      <c r="G539" s="190" t="s">
        <v>814</v>
      </c>
      <c r="H539" s="191">
        <v>1</v>
      </c>
      <c r="I539" s="192"/>
      <c r="J539" s="193">
        <f t="shared" si="0"/>
        <v>0</v>
      </c>
      <c r="K539" s="189" t="s">
        <v>1</v>
      </c>
      <c r="L539" s="38"/>
      <c r="M539" s="255" t="s">
        <v>1</v>
      </c>
      <c r="N539" s="256" t="s">
        <v>40</v>
      </c>
      <c r="O539" s="257"/>
      <c r="P539" s="258">
        <f t="shared" si="1"/>
        <v>0</v>
      </c>
      <c r="Q539" s="258">
        <v>0</v>
      </c>
      <c r="R539" s="258">
        <f t="shared" si="2"/>
        <v>0</v>
      </c>
      <c r="S539" s="258">
        <v>0</v>
      </c>
      <c r="T539" s="259">
        <f t="shared" si="3"/>
        <v>0</v>
      </c>
      <c r="AR539" s="198" t="s">
        <v>815</v>
      </c>
      <c r="AT539" s="198" t="s">
        <v>129</v>
      </c>
      <c r="AU539" s="198" t="s">
        <v>82</v>
      </c>
      <c r="AY539" s="17" t="s">
        <v>127</v>
      </c>
      <c r="BE539" s="199">
        <f t="shared" si="4"/>
        <v>0</v>
      </c>
      <c r="BF539" s="199">
        <f t="shared" si="5"/>
        <v>0</v>
      </c>
      <c r="BG539" s="199">
        <f t="shared" si="6"/>
        <v>0</v>
      </c>
      <c r="BH539" s="199">
        <f t="shared" si="7"/>
        <v>0</v>
      </c>
      <c r="BI539" s="199">
        <f t="shared" si="8"/>
        <v>0</v>
      </c>
      <c r="BJ539" s="17" t="s">
        <v>80</v>
      </c>
      <c r="BK539" s="199">
        <f t="shared" si="9"/>
        <v>0</v>
      </c>
      <c r="BL539" s="17" t="s">
        <v>815</v>
      </c>
      <c r="BM539" s="198" t="s">
        <v>867</v>
      </c>
    </row>
    <row r="540" spans="2:12" s="1" customFormat="1" ht="6.95" customHeight="1">
      <c r="B540" s="49"/>
      <c r="C540" s="50"/>
      <c r="D540" s="50"/>
      <c r="E540" s="50"/>
      <c r="F540" s="50"/>
      <c r="G540" s="50"/>
      <c r="H540" s="50"/>
      <c r="I540" s="137"/>
      <c r="J540" s="50"/>
      <c r="K540" s="50"/>
      <c r="L540" s="38"/>
    </row>
  </sheetData>
  <sheetProtection algorithmName="SHA-512" hashValue="7ZF7+JAVjF7XG+hkkxwqphrO6pqLn2a4upP4S3YmDc6B/WFlACp36vUYaj9NPCsbQ2QmVul05AdBG1EVQ5iZcg==" saltValue="X/sqe/LX0JBIX4vAd0wUVCdTaoOOOFhvTFVVKRNF8LvDQCBoUHR6QjEqCY+Wzc4B/i/oU6RbODd7zOGmgz4pTA==" spinCount="100000" sheet="1" objects="1" scenarios="1" formatColumns="0" formatRows="0" autoFilter="0"/>
  <autoFilter ref="C134:K539"/>
  <mergeCells count="6">
    <mergeCell ref="L2:V2"/>
    <mergeCell ref="E7:H7"/>
    <mergeCell ref="E16:H16"/>
    <mergeCell ref="E25:H25"/>
    <mergeCell ref="E85:H85"/>
    <mergeCell ref="E127:H127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Kalina Zdeněk</cp:lastModifiedBy>
  <dcterms:created xsi:type="dcterms:W3CDTF">2019-10-18T12:32:58Z</dcterms:created>
  <dcterms:modified xsi:type="dcterms:W3CDTF">2020-02-03T09:06:01Z</dcterms:modified>
  <cp:category/>
  <cp:version/>
  <cp:contentType/>
  <cp:contentStatus/>
</cp:coreProperties>
</file>