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35" activeTab="4"/>
  </bookViews>
  <sheets>
    <sheet name="Rekapitulace stavby" sheetId="1" r:id="rId1"/>
    <sheet name="01 - Stavební část" sheetId="2" r:id="rId2"/>
    <sheet name="02 - Elektroinstalace" sheetId="3" r:id="rId3"/>
    <sheet name="03 - Elektroinstalace - r..." sheetId="4" r:id="rId4"/>
    <sheet name="04 - VRN" sheetId="5" r:id="rId5"/>
  </sheets>
  <definedNames>
    <definedName name="_xlnm._FilterDatabase" localSheetId="1" hidden="1">'01 - Stavební část'!$C$92:$J$273</definedName>
    <definedName name="_xlnm._FilterDatabase" localSheetId="2" hidden="1">'02 - Elektroinstalace'!$C$82:$J$134</definedName>
    <definedName name="_xlnm._FilterDatabase" localSheetId="3" hidden="1">'03 - Elektroinstalace - r...'!$C$79:$J$96</definedName>
    <definedName name="_xlnm._FilterDatabase" localSheetId="4" hidden="1">'04 - VRN'!$C$83:$J$93</definedName>
    <definedName name="_xlnm.Print_Area" localSheetId="1">'01 - Stavební část'!$C$4:$J$39,'01 - Stavební část'!$C$45:$J$74,'01 - Stavební část'!$C$80:$J$273</definedName>
    <definedName name="_xlnm.Print_Area" localSheetId="2">'02 - Elektroinstalace'!$C$4:$J$39,'02 - Elektroinstalace'!$C$45:$J$64,'02 - Elektroinstalace'!$C$70:$J$134</definedName>
    <definedName name="_xlnm.Print_Area" localSheetId="3">'03 - Elektroinstalace - r...'!$C$4:$J$39,'03 - Elektroinstalace - r...'!$C$45:$J$61,'03 - Elektroinstalace - r...'!$C$67:$J$96</definedName>
    <definedName name="_xlnm.Print_Area" localSheetId="4">'04 - VRN'!$C$4:$J$39,'04 - VRN'!$C$45:$J$65,'04 - VRN'!$C$71:$J$93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'01 - Stavební část'!$92:$92</definedName>
    <definedName name="_xlnm.Print_Titles" localSheetId="2">'02 - Elektroinstalace'!$82:$82</definedName>
    <definedName name="_xlnm.Print_Titles" localSheetId="3">'03 - Elektroinstalace - r...'!$79:$79</definedName>
    <definedName name="_xlnm.Print_Titles" localSheetId="4">'04 - VRN'!$83:$83</definedName>
  </definedNames>
  <calcPr calcId="152511"/>
</workbook>
</file>

<file path=xl/sharedStrings.xml><?xml version="1.0" encoding="utf-8"?>
<sst xmlns="http://schemas.openxmlformats.org/spreadsheetml/2006/main" count="3429" uniqueCount="642">
  <si>
    <t>Export Komplet</t>
  </si>
  <si>
    <t/>
  </si>
  <si>
    <t>2.0</t>
  </si>
  <si>
    <t>False</t>
  </si>
  <si>
    <t>{e784e250-d1e2-483b-a7a5-6e67b69eba5a}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</si>
  <si>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</si>
  <si>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</si>
  <si>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</si>
  <si>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</si>
  <si>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</si>
  <si>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</si>
  <si>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</si>
  <si>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</si>
  <si>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2019-041</t>
  </si>
  <si>
    <t>Stavba:</t>
  </si>
  <si>
    <t>Vestavba výtahové plošiny - zdravotní středisko</t>
  </si>
  <si>
    <t>KSO:</t>
  </si>
  <si>
    <t>CC-CZ:</t>
  </si>
  <si>
    <t>Místo:</t>
  </si>
  <si>
    <t>Bieblova 6, Praha 5 - Smíchov</t>
  </si>
  <si>
    <t>Datum:</t>
  </si>
  <si>
    <t>Zadavatel:</t>
  </si>
  <si>
    <t>IČ:</t>
  </si>
  <si>
    <t>Městská část Praha 5</t>
  </si>
  <si>
    <t>DIČ:</t>
  </si>
  <si>
    <t>Uchazeč:</t>
  </si>
  <si>
    <t xml:space="preserve"> </t>
  </si>
  <si>
    <t>Projektant:</t>
  </si>
  <si>
    <t>A plus spol.,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</si>
  <si>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</si>
  <si>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</si>
  <si>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</si>
  <si>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</si>
  <si>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</si>
  <si>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</si>
  <si>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</si>
  <si>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</si>
  <si>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</si>
  <si>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</si>
  <si>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</si>
  <si>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</si>
  <si>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</si>
  <si>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</si>
  <si>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</si>
  <si>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</si>
  <si>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</si>
  <si>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</si>
  <si>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</si>
  <si>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</si>
  <si>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</si>
  <si>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</si>
  <si>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</si>
  <si>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</si>
  <si>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</si>
  <si>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</si>
  <si>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</si>
  <si>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</si>
  <si>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</si>
  <si>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</si>
  <si>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</si>
  <si>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</si>
  <si>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</si>
  <si>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</si>
  <si>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</si>
  <si>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</si>
  <si>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</si>
  <si>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</si>
  <si>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</si>
  <si>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</si>
  <si>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</si>
  <si>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</si>
  <si>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</si>
  <si>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</si>
  <si>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</si>
  <si>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</si>
  <si>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{64b92fa9-bc94-452d-9f36-fd54d1adb328}</t>
  </si>
  <si>
    <t>2</t>
  </si>
  <si>
    <t>02</t>
  </si>
  <si>
    <t>Elektroinstalace</t>
  </si>
  <si>
    <t>{034ff6e3-7649-4fc0-a334-982ef3c7decb}</t>
  </si>
  <si>
    <t>03</t>
  </si>
  <si>
    <t>Elektroinstalace - rozvaděč</t>
  </si>
  <si>
    <t>{140a28ca-dd7b-4786-b431-912887312657}</t>
  </si>
  <si>
    <t>04</t>
  </si>
  <si>
    <t>VRN</t>
  </si>
  <si>
    <t>VON</t>
  </si>
  <si>
    <t>{7e58748b-a991-49be-8e0b-114472cf1ee7}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</si>
  <si>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</si>
  <si>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</si>
  <si>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</si>
  <si>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</si>
  <si>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</si>
  <si>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</si>
  <si>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</si>
  <si>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</si>
  <si>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</si>
  <si>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</si>
  <si>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</si>
  <si>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</si>
  <si>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</si>
  <si>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</si>
  <si>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</si>
  <si>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</si>
  <si>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</si>
  <si>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</si>
  <si>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</si>
  <si>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</si>
  <si>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</si>
  <si>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OST - Ostatní</t>
  </si>
  <si>
    <t>SOUPIS PRACÍ</t>
  </si>
  <si>
    <t>PČ</t>
  </si>
  <si>
    <t>MJ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</si>
  <si>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</si>
  <si>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</si>
  <si>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</si>
  <si>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</si>
  <si>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</si>
  <si>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</si>
  <si>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</si>
  <si>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</si>
  <si>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</si>
  <si>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</si>
  <si>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</si>
  <si>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</si>
  <si>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</si>
  <si>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</si>
  <si>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</si>
  <si>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411354247</t>
  </si>
  <si>
    <t>Bednění stropů ztracené z hraněných trapézových vln v 60 mm plech pozinkovaný tl 0,88 mm</t>
  </si>
  <si>
    <t>m2</t>
  </si>
  <si>
    <t>431527836</t>
  </si>
  <si>
    <t>VV</t>
  </si>
  <si>
    <t>konzola podesty 2.NP</t>
  </si>
  <si>
    <t>0,315*1,63</t>
  </si>
  <si>
    <t>Zazdívka zhlaví válcovaných nosníků v do 150 mm</t>
  </si>
  <si>
    <t>kus</t>
  </si>
  <si>
    <t>1594969741</t>
  </si>
  <si>
    <t>3</t>
  </si>
  <si>
    <t>Osazování ocelových válcovaných nosníků stropů I, IE, U, UE nebo L do č. 22</t>
  </si>
  <si>
    <t>t</t>
  </si>
  <si>
    <t>1642145298</t>
  </si>
  <si>
    <t>HEB 140 - 33,7kg/m</t>
  </si>
  <si>
    <t>((4,25+0,15*2)*3)*33,7*0,001</t>
  </si>
  <si>
    <t>1,15*2*33,7*0,001</t>
  </si>
  <si>
    <t>Součet</t>
  </si>
  <si>
    <t>M</t>
  </si>
  <si>
    <t>13010974</t>
  </si>
  <si>
    <t>ocel profilová HE-B 140 jakost 11 375</t>
  </si>
  <si>
    <t>8</t>
  </si>
  <si>
    <t>-1065458589</t>
  </si>
  <si>
    <t>0,538*1,08 'Přepočtené koeficientem množství</t>
  </si>
  <si>
    <t>6</t>
  </si>
  <si>
    <t>Úpravy povrchů, podlahy a osazování výplní</t>
  </si>
  <si>
    <t>5</t>
  </si>
  <si>
    <t>Vápenocementová štuková omítka malých ploch do 0,09 m2 na stropech</t>
  </si>
  <si>
    <t>649277037</t>
  </si>
  <si>
    <t>Vápenocementová štuková omítka malých ploch do 0,25 m2 na stropech</t>
  </si>
  <si>
    <t>390564592</t>
  </si>
  <si>
    <t>7</t>
  </si>
  <si>
    <t>612315221</t>
  </si>
  <si>
    <t>Vápenná štuková omítka malých ploch do 0,09 m2 na stěnách</t>
  </si>
  <si>
    <t>-825646731</t>
  </si>
  <si>
    <t>10</t>
  </si>
  <si>
    <t>612315222</t>
  </si>
  <si>
    <t>Vápenná štuková omítka malých ploch do 0,25 m2 na stěnách</t>
  </si>
  <si>
    <t>-1668117741</t>
  </si>
  <si>
    <t>9</t>
  </si>
  <si>
    <t>631311131</t>
  </si>
  <si>
    <t>Doplnění dosavadních mazanin betonem prostým plochy do 1 m2 tloušťky přes 80 mm</t>
  </si>
  <si>
    <t>m3</t>
  </si>
  <si>
    <t>650933200</t>
  </si>
  <si>
    <t>0,315*1,63*0,1</t>
  </si>
  <si>
    <t>Ostatní konstrukce a práce, bourání</t>
  </si>
  <si>
    <t>Lešení pomocné pro objekty pozemních staveb s lešeňovou podlahou v do 1,9 m zatížení do 150 kg/m2</t>
  </si>
  <si>
    <t>193903158</t>
  </si>
  <si>
    <t>11</t>
  </si>
  <si>
    <t>Vyčištění budov bytové a občanské výstavby při výšce podlaží do 4 m</t>
  </si>
  <si>
    <t>670927570</t>
  </si>
  <si>
    <t>12</t>
  </si>
  <si>
    <t>964073321</t>
  </si>
  <si>
    <t>Vybourání válcovaných nosníků ze zdiva cihelného dl do 6 m hmotnosti 20 kg/m</t>
  </si>
  <si>
    <t>848836569</t>
  </si>
  <si>
    <t>I140 - 14,4kg/m</t>
  </si>
  <si>
    <t>((4,25+0,15*2)*14,4*0,001)*2</t>
  </si>
  <si>
    <t>13</t>
  </si>
  <si>
    <t>965042131</t>
  </si>
  <si>
    <t>Bourání podkladů pod dlažby nebo mazanin betonových nebo z litého asfaltu tl do 100 mm pl do 4 m2</t>
  </si>
  <si>
    <t>-1208945499</t>
  </si>
  <si>
    <t>skladba P.2</t>
  </si>
  <si>
    <t>1,4*1,4*0,05</t>
  </si>
  <si>
    <t>14</t>
  </si>
  <si>
    <t>973031325</t>
  </si>
  <si>
    <t>Vysekání kapes ve zdivu cihelném na MV nebo MVC pl do 0,10 m2 hl do 300 mm</t>
  </si>
  <si>
    <t>1411689295</t>
  </si>
  <si>
    <t>pro uložení stropnic</t>
  </si>
  <si>
    <t>"1.PP" 6</t>
  </si>
  <si>
    <t>997</t>
  </si>
  <si>
    <t>Přesun sutě</t>
  </si>
  <si>
    <t>997013213</t>
  </si>
  <si>
    <t>Vnitrostaveništní doprava suti a vybouraných hmot pro budovy v do 12 m ručně</t>
  </si>
  <si>
    <t>-525873207</t>
  </si>
  <si>
    <t>16</t>
  </si>
  <si>
    <t>997013501</t>
  </si>
  <si>
    <t>Odvoz suti a vybouraných hmot na skládku nebo meziskládku do 1 km se složením</t>
  </si>
  <si>
    <t>-2011374218</t>
  </si>
  <si>
    <t>0,878*4 'Přepočtené koeficientem množství</t>
  </si>
  <si>
    <t>17</t>
  </si>
  <si>
    <t>997013509</t>
  </si>
  <si>
    <t>Příplatek k odvozu suti a vybouraných hmot na skládku ZKD 1 km přes 1 km</t>
  </si>
  <si>
    <t>-1993152885</t>
  </si>
  <si>
    <t>18</t>
  </si>
  <si>
    <t>997013831</t>
  </si>
  <si>
    <t>Poplatek za uložení na skládce (skládkovné) stavebního odpadu směsného kód odpadu 170 904</t>
  </si>
  <si>
    <t>1296611341</t>
  </si>
  <si>
    <t>998</t>
  </si>
  <si>
    <t>Přesun hmot</t>
  </si>
  <si>
    <t>19</t>
  </si>
  <si>
    <t>998011002</t>
  </si>
  <si>
    <t>Přesun hmot pro budovy zděné v do 12 m</t>
  </si>
  <si>
    <t>-410967775</t>
  </si>
  <si>
    <t>20</t>
  </si>
  <si>
    <t>998018002</t>
  </si>
  <si>
    <t>Přesun hmot ruční pro budovy v do 12 m</t>
  </si>
  <si>
    <t>-1595312780</t>
  </si>
  <si>
    <t>PSV</t>
  </si>
  <si>
    <t>Práce a dodávky PSV</t>
  </si>
  <si>
    <t>763</t>
  </si>
  <si>
    <t>Konstrukce suché výstavby</t>
  </si>
  <si>
    <t>763132122</t>
  </si>
  <si>
    <t>SDK podhled samostatný požární předěl desky 2xDF 15 TI60 mm EI Z/S 60/60 dvouvrstvá spodní kce CD+UD</t>
  </si>
  <si>
    <t>322553546</t>
  </si>
  <si>
    <t>"1.PP" 4,25*5,28</t>
  </si>
  <si>
    <t>22</t>
  </si>
  <si>
    <t>998763302</t>
  </si>
  <si>
    <t>Přesun hmot tonážní pro sádrokartonové konstrukce v objektech v do 12 m</t>
  </si>
  <si>
    <t>-83793630</t>
  </si>
  <si>
    <t>23</t>
  </si>
  <si>
    <t>998763381</t>
  </si>
  <si>
    <t>Příplatek k přesunu hmot tonážní 763 SDK prováděný bez použití mechanizace</t>
  </si>
  <si>
    <t>1712505068</t>
  </si>
  <si>
    <t>766</t>
  </si>
  <si>
    <t>Konstrukce truhlářské</t>
  </si>
  <si>
    <t>24</t>
  </si>
  <si>
    <t>766660717</t>
  </si>
  <si>
    <t>Montáž dveřních křídel samozavírače na ocelovou zárubeň</t>
  </si>
  <si>
    <t>808962939</t>
  </si>
  <si>
    <t>25</t>
  </si>
  <si>
    <t>54917266</t>
  </si>
  <si>
    <t>samozavírač dveří hydraulický s kluznou lištou (třída C3-50000 cyklů)</t>
  </si>
  <si>
    <t>32</t>
  </si>
  <si>
    <t>843778284</t>
  </si>
  <si>
    <t>26</t>
  </si>
  <si>
    <t>998766102</t>
  </si>
  <si>
    <t>Přesun hmot tonážní pro konstrukce truhlářské v objektech v do 12 m</t>
  </si>
  <si>
    <t>-244196853</t>
  </si>
  <si>
    <t>27</t>
  </si>
  <si>
    <t>998766181</t>
  </si>
  <si>
    <t>Příplatek k přesunu hmot tonážní 766 prováděný bez použití mechanizace</t>
  </si>
  <si>
    <t>-960755236</t>
  </si>
  <si>
    <t>767</t>
  </si>
  <si>
    <t>Konstrukce zámečnické</t>
  </si>
  <si>
    <t>28</t>
  </si>
  <si>
    <t>767161813</t>
  </si>
  <si>
    <t>Demontáž zábradlí rovného nerozebíratelného hmotnosti 1m zábradlí do 20 kg</t>
  </si>
  <si>
    <t>m</t>
  </si>
  <si>
    <t>-1453830681</t>
  </si>
  <si>
    <t>1,63</t>
  </si>
  <si>
    <t>29</t>
  </si>
  <si>
    <t>767995113</t>
  </si>
  <si>
    <t>Montáž atypických zámečnických konstrukcí hmotnosti do 20 kg</t>
  </si>
  <si>
    <t>kg</t>
  </si>
  <si>
    <t>-208397061</t>
  </si>
  <si>
    <t>UPN 160 - 18,8kg/m</t>
  </si>
  <si>
    <t>svařovaná konstrukce schodiště - 2xU160</t>
  </si>
  <si>
    <t>1,5*2*18,8</t>
  </si>
  <si>
    <t>((0,35+1,07)*2*4)*18,8</t>
  </si>
  <si>
    <t>30</t>
  </si>
  <si>
    <t>13010822</t>
  </si>
  <si>
    <t>ocel profilová UPN 160 jakost 11 375</t>
  </si>
  <si>
    <t>737343606</t>
  </si>
  <si>
    <t>269,968*0,001</t>
  </si>
  <si>
    <t>0,27*1,08 'Přepočtené koeficientem množství</t>
  </si>
  <si>
    <t>31</t>
  </si>
  <si>
    <t>Svařování ocelových nosníků - sváry na plnou únosnost průřezu</t>
  </si>
  <si>
    <t>soubor</t>
  </si>
  <si>
    <t>-434657987</t>
  </si>
  <si>
    <t>Dodávka a montáž zábradlí s rámem z jackelů 40x40mm s výplní příčlemi z tyčoviny 15x15mm, rozměry cca 300x1000mm - ozn. Z/01 (kompletní provedení dle PD)</t>
  </si>
  <si>
    <t>1279086244</t>
  </si>
  <si>
    <t>33</t>
  </si>
  <si>
    <t>998767102</t>
  </si>
  <si>
    <t>Přesun hmot tonážní pro zámečnické konstrukce v objektech v do 12 m</t>
  </si>
  <si>
    <t>-1796757685</t>
  </si>
  <si>
    <t>34</t>
  </si>
  <si>
    <t>998767181</t>
  </si>
  <si>
    <t>Příplatek k přesunu hmot tonážní 767 prováděný bez použití mechanizace</t>
  </si>
  <si>
    <t>211201787</t>
  </si>
  <si>
    <t>776</t>
  </si>
  <si>
    <t>Podlahy povlakové</t>
  </si>
  <si>
    <t>35</t>
  </si>
  <si>
    <t>Broušení betonového podkladu povlakových podlah</t>
  </si>
  <si>
    <t>-2028090341</t>
  </si>
  <si>
    <t>schodiště</t>
  </si>
  <si>
    <t>30*(0,151+0,3)*1,27</t>
  </si>
  <si>
    <t>36</t>
  </si>
  <si>
    <t>776121111</t>
  </si>
  <si>
    <t>Vodou ředitelná penetrace savého podkladu povlakových podlah ředěná v poměru 1:3</t>
  </si>
  <si>
    <t>-410319661</t>
  </si>
  <si>
    <t>skladba P.1</t>
  </si>
  <si>
    <t>16,0</t>
  </si>
  <si>
    <t>1,4*1,4</t>
  </si>
  <si>
    <t>skladba P.3</t>
  </si>
  <si>
    <t>9,0</t>
  </si>
  <si>
    <t>skladba P4</t>
  </si>
  <si>
    <t>37</t>
  </si>
  <si>
    <t>Penetrace schodišťových stupnic š do 300 mm</t>
  </si>
  <si>
    <t>-1597468249</t>
  </si>
  <si>
    <t>30*1,27</t>
  </si>
  <si>
    <t>38</t>
  </si>
  <si>
    <t>Penetrace schodišťových podstupnic v do 200 mm</t>
  </si>
  <si>
    <t>-393779124</t>
  </si>
  <si>
    <t>39</t>
  </si>
  <si>
    <t>776141111</t>
  </si>
  <si>
    <t>Vyrovnání podkladu povlakových podlah stěrkou pevnosti 20 MPa tl 3 mm</t>
  </si>
  <si>
    <t>-1611067334</t>
  </si>
  <si>
    <t>40</t>
  </si>
  <si>
    <t>776201811</t>
  </si>
  <si>
    <t>Demontáž lepených povlakových podlah bez podložky ručně</t>
  </si>
  <si>
    <t>1620169092</t>
  </si>
  <si>
    <t>skladba P.1 - P.4</t>
  </si>
  <si>
    <t>16,0+2,0+9,0+17,0</t>
  </si>
  <si>
    <t>41</t>
  </si>
  <si>
    <t>Lepení pásů z PVC standardním lepidlem</t>
  </si>
  <si>
    <t>-350798048</t>
  </si>
  <si>
    <t>P</t>
  </si>
  <si>
    <t>Poznámka k položce:
včetně soklové části</t>
  </si>
  <si>
    <t>42</t>
  </si>
  <si>
    <t>PVC heterogenní protiskluzná, nášlapná vrstva 0,70mm, třída zátěže 34/43, otlak do 0,05mm, R10, hořlavost Bfl S1 (barevnost viz. výtvarné řešení)</t>
  </si>
  <si>
    <t>1827659228</t>
  </si>
  <si>
    <t>25*1,1 'Přepočtené koeficientem množství</t>
  </si>
  <si>
    <t>43</t>
  </si>
  <si>
    <t>Odstranění lepených podlahovin bez podložky ze schodišťových stupňů</t>
  </si>
  <si>
    <t>1620701737</t>
  </si>
  <si>
    <t>30*1,27*2</t>
  </si>
  <si>
    <t>44</t>
  </si>
  <si>
    <t>Montáž podlahovin z PVC na stupnice šířky do 300 mm</t>
  </si>
  <si>
    <t>1972859940</t>
  </si>
  <si>
    <t>45</t>
  </si>
  <si>
    <t>106082122</t>
  </si>
  <si>
    <t>30*0,3*1,27</t>
  </si>
  <si>
    <t>11,43*1,1 'Přepočtené koeficientem množství</t>
  </si>
  <si>
    <t>46</t>
  </si>
  <si>
    <t>Montáž podlahovin z PVC na podstupnice výšky do 200 mm</t>
  </si>
  <si>
    <t>-352360088</t>
  </si>
  <si>
    <t>47</t>
  </si>
  <si>
    <t>1492628910</t>
  </si>
  <si>
    <t>30*0,151*1,27</t>
  </si>
  <si>
    <t>5,753*1,1 'Přepočtené koeficientem množství</t>
  </si>
  <si>
    <t>48</t>
  </si>
  <si>
    <t>998776102</t>
  </si>
  <si>
    <t>Přesun hmot tonážní pro podlahy povlakové v objektech v do 12 m</t>
  </si>
  <si>
    <t>2028624023</t>
  </si>
  <si>
    <t>49</t>
  </si>
  <si>
    <t>998776181</t>
  </si>
  <si>
    <t>Příplatek k přesunu hmot tonážní 776 prováděný bez použití mechanizace</t>
  </si>
  <si>
    <t>-1589316744</t>
  </si>
  <si>
    <t>783</t>
  </si>
  <si>
    <t>Dokončovací práce - nátěry</t>
  </si>
  <si>
    <t>50</t>
  </si>
  <si>
    <t>Nátěr ocelové zárubně dveří zelenou barvou - viz. TZ a výtvarné řešení</t>
  </si>
  <si>
    <t>2017758961</t>
  </si>
  <si>
    <t>51</t>
  </si>
  <si>
    <t>Základní jednonásobný syntetický nátěr zámečnických konstrukcí</t>
  </si>
  <si>
    <t>4289840</t>
  </si>
  <si>
    <t>nové kce</t>
  </si>
  <si>
    <t>"HEB" 0,14*6*(4,25*3+1,15*2+0,36*2)</t>
  </si>
  <si>
    <t>"UPN" (0,16*2+0,13*2)*(1,5+0,35*4+1,07*4)</t>
  </si>
  <si>
    <t>Mezisoučet</t>
  </si>
  <si>
    <t>původní kce</t>
  </si>
  <si>
    <t>"nosníky, zábradlí atd" (5,605*(0,16*2+0,13*2))+(4,25*(0,066*4+0,14*2))+20,0</t>
  </si>
  <si>
    <t>52</t>
  </si>
  <si>
    <t>Krycí jednonásobný syntetický standardní nátěr zámečnických konstrukcí</t>
  </si>
  <si>
    <t>-1464707025</t>
  </si>
  <si>
    <t>42,974*2</t>
  </si>
  <si>
    <t>784</t>
  </si>
  <si>
    <t>Dokončovací práce - malby a tapety</t>
  </si>
  <si>
    <t>53</t>
  </si>
  <si>
    <t>Zakrytí vnitřních ploch konstrukcí nebo prvků na schodišti o výšce podlaží do 5,00 m</t>
  </si>
  <si>
    <t>-402440671</t>
  </si>
  <si>
    <t>dveře, okna, podlahy, výtahová plošina atd</t>
  </si>
  <si>
    <t>100</t>
  </si>
  <si>
    <t>54</t>
  </si>
  <si>
    <t>58124844</t>
  </si>
  <si>
    <t>fólie pro malířské potřeby zakrývací tl 25µ 4x5m</t>
  </si>
  <si>
    <t>63736796</t>
  </si>
  <si>
    <t>100*1,05 'Přepočtené koeficientem množství</t>
  </si>
  <si>
    <t>55</t>
  </si>
  <si>
    <t>784181101</t>
  </si>
  <si>
    <t>Základní akrylátová jednonásobná penetrace podkladu v místnostech výšky do 3,80m</t>
  </si>
  <si>
    <t>-1154763376</t>
  </si>
  <si>
    <t>1.PP</t>
  </si>
  <si>
    <t>"strop" 4,25*5,28</t>
  </si>
  <si>
    <t>"stěny" (4,25+5,28)*2*2,5</t>
  </si>
  <si>
    <t>"odpočty" -(0,8*1,97*2)</t>
  </si>
  <si>
    <t>56</t>
  </si>
  <si>
    <t>784181109</t>
  </si>
  <si>
    <t>Základní akrylátová jednonásobná penetrace podkladu na schodišti o výšce podlaží do 5,00 m</t>
  </si>
  <si>
    <t>1673881950</t>
  </si>
  <si>
    <t>1.NP</t>
  </si>
  <si>
    <t>"strop" 4,57*5,61</t>
  </si>
  <si>
    <t>"stěny" (4,57+5,61)*2*4,245</t>
  </si>
  <si>
    <t>"odpočty" -((0,9*1,97+1,53*1,63)+((1,53+1,63)*2*4,245))</t>
  </si>
  <si>
    <t>2.NP</t>
  </si>
  <si>
    <t xml:space="preserve"> "strop" 4,57*5,61</t>
  </si>
  <si>
    <t>"stěny" (4,57+5,61)*2*3,6</t>
  </si>
  <si>
    <t>"odpočty" -((0,9*1,97+1,53*1,63)+((1,53+1,63)*2*2,25))</t>
  </si>
  <si>
    <t>57</t>
  </si>
  <si>
    <t>Dvojnásobné bílé malby ze směsí za mokra velmi dobře otěruvzdorných v místnostech výšky do 3,80 m</t>
  </si>
  <si>
    <t>1932306038</t>
  </si>
  <si>
    <t>58</t>
  </si>
  <si>
    <t>Dvojnásobné bílé malby ze směsí za mokra velmi dobře otěruvzdorných na schodišti výšky do 5,00 m</t>
  </si>
  <si>
    <t>-712944836</t>
  </si>
  <si>
    <t>59</t>
  </si>
  <si>
    <t>784211143</t>
  </si>
  <si>
    <t>Příplatek k cenám 2x maleb ze směsí za mokra za provádění styku 2 barev</t>
  </si>
  <si>
    <t>-171365404</t>
  </si>
  <si>
    <t>zelené linky</t>
  </si>
  <si>
    <t>175</t>
  </si>
  <si>
    <t>60</t>
  </si>
  <si>
    <t>784211151</t>
  </si>
  <si>
    <t>Příplatek k cenám 2x maleb ze směsí za mokra otěruvzdorných za barevnou malbu tónovanou přípravky</t>
  </si>
  <si>
    <t>1836753767</t>
  </si>
  <si>
    <t>10% plochy výmalby</t>
  </si>
  <si>
    <t>161,418*0,1</t>
  </si>
  <si>
    <t>OST</t>
  </si>
  <si>
    <t>Ostatní</t>
  </si>
  <si>
    <t>61</t>
  </si>
  <si>
    <t>OST00101</t>
  </si>
  <si>
    <t>Dodávka a montáž vertikální plošiny  - technické podmínky nelze dostatečně přesně a srozumitelně stanovit, zadavatel připouští možnost rovnocenného řešení</t>
  </si>
  <si>
    <t>512</t>
  </si>
  <si>
    <t>-895933283</t>
  </si>
  <si>
    <t>62</t>
  </si>
  <si>
    <t>OST00102</t>
  </si>
  <si>
    <t>Dodávka a montáž hasící přístroj - viz. PBŘS</t>
  </si>
  <si>
    <t>313771390</t>
  </si>
  <si>
    <t>02 - Elektroinstalace</t>
  </si>
  <si>
    <t xml:space="preserve">D1 - </t>
  </si>
  <si>
    <t>D1</t>
  </si>
  <si>
    <t>svítidlo  LED 10W kryt opál  IP40 pr300</t>
  </si>
  <si>
    <t>ks</t>
  </si>
  <si>
    <t>nouz svit LED 6W  1H</t>
  </si>
  <si>
    <t xml:space="preserve">Doprava a přesun </t>
  </si>
  <si>
    <t>1505764028</t>
  </si>
  <si>
    <t>kabel CYKY 3x4</t>
  </si>
  <si>
    <t>kabel CYKY 3x1,5</t>
  </si>
  <si>
    <t>ohnivzdorná ucpávka s výplní(obecná položka)</t>
  </si>
  <si>
    <t>hmoždinka se zatloukacím hřebem HZI 8x95mm</t>
  </si>
  <si>
    <t>krabice přístrojová KP68</t>
  </si>
  <si>
    <t>krabice univerz/rozvodka KU68-1903 vč.KO68 +S66</t>
  </si>
  <si>
    <t>kabel CYKY 5x1,5</t>
  </si>
  <si>
    <t>vodič CY 10  /H07V-U/</t>
  </si>
  <si>
    <t>vodič CY 25  /H07V-R/</t>
  </si>
  <si>
    <t>hmoždinka s VRUTEM 8x95mm</t>
  </si>
  <si>
    <t>199228</t>
  </si>
  <si>
    <t>Podružný materiál a prořez</t>
  </si>
  <si>
    <t>1685232482</t>
  </si>
  <si>
    <t>kabel Cu(-CYKY) pod omítkou do 5x6</t>
  </si>
  <si>
    <t>kabel Cu(-CYKY) pod omítkou do 2x4/3x2,5/5x1,5</t>
  </si>
  <si>
    <t>ohnivzdorná ucpávka</t>
  </si>
  <si>
    <t>osazení do cihly hmoždinky HM8</t>
  </si>
  <si>
    <t>krabice přístrojová bez zapojení</t>
  </si>
  <si>
    <t>krabicová rozvodka vč.svorkovn.a zapojení(-KR68)</t>
  </si>
  <si>
    <t>ukončení v rozvaděči vč.zapojení vodiče do 6mm2</t>
  </si>
  <si>
    <t>přepínač zapuštěný vč.zapojení střídavý/řazení 6</t>
  </si>
  <si>
    <t>přepínač zapuštěný vč.zapojení křížový/řazení 7</t>
  </si>
  <si>
    <t>svítidlo žárovkové bytové stropní/více zdrojů</t>
  </si>
  <si>
    <t>64</t>
  </si>
  <si>
    <t>nouzové orientační svítidlo zářivkové</t>
  </si>
  <si>
    <t>66</t>
  </si>
  <si>
    <t>68</t>
  </si>
  <si>
    <t>vodič Cu(-CY) pod omítkou do 1x16</t>
  </si>
  <si>
    <t>70</t>
  </si>
  <si>
    <t>vodič Cu(-CY,CYA) pevně uložený do 1x35</t>
  </si>
  <si>
    <t>72</t>
  </si>
  <si>
    <t>osazení do betonu hmoždinky HM8</t>
  </si>
  <si>
    <t>74</t>
  </si>
  <si>
    <t>210010719</t>
  </si>
  <si>
    <t>PPV</t>
  </si>
  <si>
    <t>-359758832</t>
  </si>
  <si>
    <t>poplatek za recyklaci svítidla přes 50cm</t>
  </si>
  <si>
    <t>76</t>
  </si>
  <si>
    <t>78</t>
  </si>
  <si>
    <t>poplatek za recyklaci světelného zdroje</t>
  </si>
  <si>
    <t>80</t>
  </si>
  <si>
    <t>vybour.otvoru ve zdi/cihla/ do pr.60mm/tl.do 0,45m</t>
  </si>
  <si>
    <t>82</t>
  </si>
  <si>
    <t>vysekání kapsy/zeď cihla/ do 100x100x100mm</t>
  </si>
  <si>
    <t>84</t>
  </si>
  <si>
    <t>vysekání rýhy/zeď cihla/ hl.do 30mm/š.do 70mm</t>
  </si>
  <si>
    <t>86</t>
  </si>
  <si>
    <t>omítka hladká rýhy ve stěně do 70mm vč.malty MV</t>
  </si>
  <si>
    <t>88</t>
  </si>
  <si>
    <t>Revize</t>
  </si>
  <si>
    <t>501407932</t>
  </si>
  <si>
    <t>03 - Elektroinstalace - rozvaděč</t>
  </si>
  <si>
    <t>Rozpis rozvaděče R 2 - Rozpis rozvaděče R 2NP</t>
  </si>
  <si>
    <t>Rozpis rozvaděče R 2</t>
  </si>
  <si>
    <t>Rozpis rozvaděče R 2NP</t>
  </si>
  <si>
    <t>jistič -16C-1 1pól/ch.C/ 16A/10kA</t>
  </si>
  <si>
    <t>kombi sv přep  pro 3pol TN-C sy</t>
  </si>
  <si>
    <t>kabelové oko(vidlice) Cu lisovací 16x6 KU-SP-U</t>
  </si>
  <si>
    <t>přístrojová lišta T35DIN</t>
  </si>
  <si>
    <t>odbočovací svorkovnice SPE 3 (zelená)</t>
  </si>
  <si>
    <t>zkušební svorkovnice ZS1b</t>
  </si>
  <si>
    <t>elektroměr 3fázový přímý</t>
  </si>
  <si>
    <t>materiál podružný</t>
  </si>
  <si>
    <t>-1275552238</t>
  </si>
  <si>
    <t>výroba rozvaděče</t>
  </si>
  <si>
    <t>1413695471</t>
  </si>
  <si>
    <t>mechanická úprava rozvaděče</t>
  </si>
  <si>
    <t>-296416261</t>
  </si>
  <si>
    <t>04 - VRN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</si>
  <si>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</si>
  <si>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</si>
  <si>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</si>
  <si>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</si>
  <si>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</si>
  <si>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Vedlejší rozpočtové náklady</t>
  </si>
  <si>
    <t>VRN3</t>
  </si>
  <si>
    <t>Zařízení staveniště</t>
  </si>
  <si>
    <t>1024</t>
  </si>
  <si>
    <t>-2101980617</t>
  </si>
  <si>
    <t>VRN4</t>
  </si>
  <si>
    <t>Inženýrská činnost</t>
  </si>
  <si>
    <t>-922481668</t>
  </si>
  <si>
    <t>VRN6</t>
  </si>
  <si>
    <t>Územní vlivy</t>
  </si>
  <si>
    <t>060001000</t>
  </si>
  <si>
    <t>114188132</t>
  </si>
  <si>
    <t>VRN7</t>
  </si>
  <si>
    <t>Provozní vlivy</t>
  </si>
  <si>
    <t>070001000</t>
  </si>
  <si>
    <t>-362341751</t>
  </si>
  <si>
    <t>D.1.1.c.01</t>
  </si>
  <si>
    <t>D.1.1.c.02</t>
  </si>
  <si>
    <t>D.1.1.B.04</t>
  </si>
  <si>
    <t>D.1.1.B.04+E40</t>
  </si>
  <si>
    <t>413232211                        D.1.1.c.01</t>
  </si>
  <si>
    <t>413941123           D.1.1.c.01</t>
  </si>
  <si>
    <t>D.1.1.B.01</t>
  </si>
  <si>
    <t>D.1.1B.01</t>
  </si>
  <si>
    <t>D.1.1.B.02</t>
  </si>
  <si>
    <t>D.1.1.B.03</t>
  </si>
  <si>
    <t xml:space="preserve">611325222             </t>
  </si>
  <si>
    <t xml:space="preserve">611325221           </t>
  </si>
  <si>
    <t>949101111            D.1.1.B.04</t>
  </si>
  <si>
    <t>952901111            D.1.1.B.04</t>
  </si>
  <si>
    <t>76799R101           D.1.1.B.04</t>
  </si>
  <si>
    <t>76799R102           D.1.1.B.04</t>
  </si>
  <si>
    <t>776111112            D.1.1.B.04</t>
  </si>
  <si>
    <t>776121211           D.1.1.B.04</t>
  </si>
  <si>
    <t>776121221            D.1.1.B.04</t>
  </si>
  <si>
    <t>776221111            D.1.1.B.04</t>
  </si>
  <si>
    <t>28411012             D.1.1.B.04</t>
  </si>
  <si>
    <t>776301811            D.1.1.B.04</t>
  </si>
  <si>
    <t>776321111            D.1.1.B.04</t>
  </si>
  <si>
    <t>776321211           D.1.1.B.04</t>
  </si>
  <si>
    <t>78300R101           D.1.1.B.04</t>
  </si>
  <si>
    <t>783314101            D.1.1.B.04</t>
  </si>
  <si>
    <t>783317101            D.1.1.B.04</t>
  </si>
  <si>
    <t>784171129            D.1.1.B.04</t>
  </si>
  <si>
    <t>784211111            D.1.1.B.04</t>
  </si>
  <si>
    <t>784211119            D.1.1.B.04</t>
  </si>
  <si>
    <t>509001
D.1.4.4.B.03
D.1.4.4.B.04</t>
  </si>
  <si>
    <t>552041
D.1.4.4.B.03
D.1.4.4.B.04</t>
  </si>
  <si>
    <t>101107
D.1.4.4.B.02
D.1.4.4.B.03
D.1.4.4.B.04</t>
  </si>
  <si>
    <t>101105
D.1.4.4.B.02
D.1.4.4.B.03</t>
  </si>
  <si>
    <t>932
D.1.4.4.B.02
D.1.4.4.B.03
D.1.4.4.B.04</t>
  </si>
  <si>
    <t>434350
D.1.4.4.B.05</t>
  </si>
  <si>
    <t>471001
D.1.4.4.B.05</t>
  </si>
  <si>
    <t>171111
D.1.4.4.B.05</t>
  </si>
  <si>
    <t>190951
D.1.4.4.B.05</t>
  </si>
  <si>
    <t>312665
D.1.4.4.B.05</t>
  </si>
  <si>
    <t>312663
D.1.4.4.B.05</t>
  </si>
  <si>
    <t>788212
D.1.4.4.B.05</t>
  </si>
  <si>
    <t>434323
D.1.4.4.B.05</t>
  </si>
  <si>
    <t>438490
D.1.4.4.B.05</t>
  </si>
  <si>
    <t>199035
D.1.4.4.B.05</t>
  </si>
  <si>
    <t>784511
D.1.4.4.B.05</t>
  </si>
  <si>
    <t>483423
D.1.4.4.B.05</t>
  </si>
  <si>
    <t>111
D.1.4.4.B.05</t>
  </si>
  <si>
    <t>112
D.1.4.4.B.05</t>
  </si>
  <si>
    <t>113
D.1.4.4.B.05</t>
  </si>
  <si>
    <t>219001213
D.1.4.4.B.02</t>
  </si>
  <si>
    <t>219002213
D.1.4.4.B.02</t>
  </si>
  <si>
    <t>219002612
D.1.4.4.B.02
D.1.4.4.B.03
D.1.4.4.B.04</t>
  </si>
  <si>
    <t>219003692
D.1.4.4.B.02
D.1.4.4.B.03
D.1.4.4.B.04</t>
  </si>
  <si>
    <t>314
D.1.4.4.B.02
D.1.4.4.B.03
D.1.4.4.B.04</t>
  </si>
  <si>
    <t>311212
D.1.4.4.B.03</t>
  </si>
  <si>
    <t>311117
D.1.4.4.B.03
D.1.4.4.B.04</t>
  </si>
  <si>
    <t>314.1
D.1.4.4.B.02
D.1.4.4.B.03
D.1.4.4.B.04</t>
  </si>
  <si>
    <t>199222
D.1.4.4.B.03
D.1.4.4.B.04</t>
  </si>
  <si>
    <t>210800112
D.1.4.4.B.02
D.1.4.4.B.03
D.1.4.4.B.04</t>
  </si>
  <si>
    <t>210800103
D.1.4.4.B.02
D.1.4.4.B.03</t>
  </si>
  <si>
    <t>210020922
D.1.4.4.B.02
D.1.4.4.B.03
D.1.4.4.B.04</t>
  </si>
  <si>
    <t>210010702
D.1.4.4.B.02
D.1.4.4.B.03
D.1.4.4.B.04</t>
  </si>
  <si>
    <t>210010301
D.1.4.4.B.03</t>
  </si>
  <si>
    <t>210010321
D.1.4.4.B.03
D.1.4.4.B.04</t>
  </si>
  <si>
    <t>210200012
D.1.4.4.B.03
D.1.4.4.B.04</t>
  </si>
  <si>
    <t>210201201
D.1.4.4.B.03
D.1.4.4.B.04</t>
  </si>
  <si>
    <t>210010712
D.1.4.4.B.02
D.1.4.4.B.03
D.1.4.4.B.04</t>
  </si>
  <si>
    <t>210100002
D.1.4.4.B.04</t>
  </si>
  <si>
    <t>218009001
D.1.4.4.B.03
D.1.4.4.B.04</t>
  </si>
  <si>
    <t>218009011
D.1.4.4.B.03
D.1.4.4.B.04</t>
  </si>
  <si>
    <t>030001000
B</t>
  </si>
  <si>
    <t>040001000
E</t>
  </si>
  <si>
    <t>410151
D.1.4.4.B.03
D.1.4.4.B.04</t>
  </si>
  <si>
    <t>409822
D.1.4.4.B.03
D.1.4.4.B.04</t>
  </si>
  <si>
    <t>410101
D.1.4.4.B.03
D.1.4.4.B.04</t>
  </si>
  <si>
    <t>420091
D.1.4.4.B.03
D.1.4.4.B.04</t>
  </si>
  <si>
    <t>410155
D.1.4.4.B.03
D.1.4.4.B.04</t>
  </si>
  <si>
    <t>409824
D.1.4.4.B.03
D.1.4.4.B.04</t>
  </si>
  <si>
    <t>210110045
D.1.4.4.B.03
D.1.4.4.B.04</t>
  </si>
  <si>
    <t>210110046
D.1.4.4.B.03
D.1.4.4.B.04</t>
  </si>
  <si>
    <t>101305
D.1.4.4.B.03
D.1.4.4.B.04</t>
  </si>
  <si>
    <t>171109
D.1.4.4.B.03
D.1.4.4.B.04</t>
  </si>
  <si>
    <t>171111
D.1.4.4.B.03
D.1.4.4.B.04</t>
  </si>
  <si>
    <t>210800103
D.1.4.4.B.03
D.1.4.4.B.04</t>
  </si>
  <si>
    <t>210800006
D.1.4.4.B.03
D.1.4.4.B.04</t>
  </si>
  <si>
    <t>210800851
D.1.4.4.B.03
D.1.4.4.B.04</t>
  </si>
  <si>
    <t>SESTAVA  přepínač střídavý 10A/250Vstř řaz.6</t>
  </si>
  <si>
    <t>přepínač/strojek 10A/250V  řaz.6,6So</t>
  </si>
  <si>
    <t>kryt spínače 1-duchý pro ř.1,6,7,1/0</t>
  </si>
  <si>
    <t>rámeček pro 1 přístroj bílý</t>
  </si>
  <si>
    <t>SESTAVA  přepínač křížový 10A/250Vstř ř.7</t>
  </si>
  <si>
    <t>kryt spínače 1-duchý bílý pro ř.1,6,7,1/0</t>
  </si>
  <si>
    <t>přepínač/strojek 10A/250Vstř  řaz.7,7So</t>
  </si>
  <si>
    <t>svorka  3x2,5mm2 krabicová bezšroubová</t>
  </si>
  <si>
    <t>jistič -10B-1 1pól/ch.B/ 10A/10kA - šroubové svorky</t>
  </si>
  <si>
    <t>vývodka ucpávková Pg29   IP65 vč.matky</t>
  </si>
  <si>
    <t>vývodka ucpávková Pg16   IP65 vč.matky</t>
  </si>
  <si>
    <t>proud chránič 2pol - B16-2-030AC 10kA</t>
  </si>
  <si>
    <t>Inženýrská činnost + Dokumentace skutečného provedení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</si>
</sst>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2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2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0" fillId="0" borderId="3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167" fontId="0" fillId="0" borderId="21" xfId="0" applyNumberFormat="1" applyFont="1" applyBorder="1" applyAlignment="1" applyProtection="1">
      <alignment vertical="center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1" fillId="0" borderId="21" xfId="0" applyFont="1" applyBorder="1" applyAlignment="1" applyProtection="1">
      <alignment horizontal="center" vertical="center"/>
      <protection locked="0"/>
    </xf>
    <xf numFmtId="49" fontId="31" fillId="0" borderId="21" xfId="0" applyNumberFormat="1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167" fontId="31" fillId="0" borderId="21" xfId="0" applyNumberFormat="1" applyFont="1" applyBorder="1" applyAlignment="1" applyProtection="1">
      <alignment vertical="center"/>
      <protection locked="0"/>
    </xf>
    <xf numFmtId="4" fontId="31" fillId="0" borderId="21" xfId="0" applyNumberFormat="1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1" fillId="0" borderId="12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0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9" fontId="0" fillId="0" borderId="21" xfId="0" applyNumberFormat="1" applyBorder="1" applyAlignment="1" applyProtection="1">
      <alignment horizontal="left" vertical="center" wrapText="1"/>
      <protection locked="0"/>
    </xf>
    <xf numFmtId="0" fontId="0" fillId="4" borderId="0" xfId="0" applyFont="1" applyFill="1" applyAlignment="1">
      <alignment horizontal="left" vertical="center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22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4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20" fillId="3" borderId="7" xfId="0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workbookViewId="0" topLeftCell="A22">
      <selection activeCell="AN8" sqref="AN8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421875" style="0" hidden="1" customWidth="1"/>
    <col min="50" max="51" width="21.421875" style="0" hidden="1" customWidth="1"/>
    <col min="52" max="52" width="18.421875" style="0" hidden="1" customWidth="1"/>
    <col min="53" max="53" width="16.421875" style="0" hidden="1" customWidth="1"/>
    <col min="54" max="54" width="21.421875" style="0" hidden="1" customWidth="1"/>
    <col min="55" max="55" width="18.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12">
      <c r="AR2" s="194" t="s">
        <v>5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ht="12" customHeight="1">
      <c r="B5" s="19"/>
      <c r="D5" s="22" t="s">
        <v>12</v>
      </c>
      <c r="K5" s="191" t="s">
        <v>13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R5" s="19"/>
      <c r="BS5" s="16" t="s">
        <v>6</v>
      </c>
    </row>
    <row r="6" spans="2:71" ht="36.95" customHeight="1">
      <c r="B6" s="19"/>
      <c r="D6" s="23" t="s">
        <v>14</v>
      </c>
      <c r="K6" s="193" t="s">
        <v>15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R6" s="19"/>
      <c r="BS6" s="16" t="s">
        <v>6</v>
      </c>
    </row>
    <row r="7" spans="2:71" ht="12" customHeight="1">
      <c r="B7" s="19"/>
      <c r="D7" s="24" t="s">
        <v>16</v>
      </c>
      <c r="K7" s="16" t="s">
        <v>1</v>
      </c>
      <c r="AK7" s="24" t="s">
        <v>17</v>
      </c>
      <c r="AN7" s="16" t="s">
        <v>1</v>
      </c>
      <c r="AR7" s="19"/>
      <c r="BS7" s="16" t="s">
        <v>6</v>
      </c>
    </row>
    <row r="8" spans="2:71" ht="12" customHeight="1">
      <c r="B8" s="19"/>
      <c r="D8" s="24" t="s">
        <v>18</v>
      </c>
      <c r="K8" s="16" t="s">
        <v>19</v>
      </c>
      <c r="AK8" s="24" t="s">
        <v>20</v>
      </c>
      <c r="AN8" s="175"/>
      <c r="AR8" s="19"/>
      <c r="BS8" s="16" t="s">
        <v>6</v>
      </c>
    </row>
    <row r="9" spans="2:71" ht="14.45" customHeight="1">
      <c r="B9" s="19"/>
      <c r="AR9" s="19"/>
      <c r="BS9" s="16" t="s">
        <v>6</v>
      </c>
    </row>
    <row r="10" spans="2:71" ht="12" customHeight="1">
      <c r="B10" s="19"/>
      <c r="D10" s="24" t="s">
        <v>21</v>
      </c>
      <c r="AK10" s="24" t="s">
        <v>22</v>
      </c>
      <c r="AN10" s="16" t="s">
        <v>1</v>
      </c>
      <c r="AR10" s="19"/>
      <c r="BS10" s="16" t="s">
        <v>6</v>
      </c>
    </row>
    <row r="11" spans="2:71" ht="18.4" customHeight="1">
      <c r="B11" s="19"/>
      <c r="E11" s="16" t="s">
        <v>23</v>
      </c>
      <c r="AK11" s="24" t="s">
        <v>24</v>
      </c>
      <c r="AN11" s="16" t="s">
        <v>1</v>
      </c>
      <c r="AR11" s="19"/>
      <c r="BS11" s="16" t="s">
        <v>6</v>
      </c>
    </row>
    <row r="12" spans="2:71" ht="6.95" customHeight="1">
      <c r="B12" s="19"/>
      <c r="AR12" s="19"/>
      <c r="BS12" s="16" t="s">
        <v>6</v>
      </c>
    </row>
    <row r="13" spans="2:71" ht="12" customHeight="1">
      <c r="B13" s="19"/>
      <c r="D13" s="24" t="s">
        <v>25</v>
      </c>
      <c r="AK13" s="24" t="s">
        <v>22</v>
      </c>
      <c r="AN13" s="16" t="s">
        <v>1</v>
      </c>
      <c r="AR13" s="19"/>
      <c r="BS13" s="16" t="s">
        <v>6</v>
      </c>
    </row>
    <row r="14" spans="2:71" ht="12">
      <c r="B14" s="19"/>
      <c r="E14" s="16" t="s">
        <v>26</v>
      </c>
      <c r="AK14" s="24" t="s">
        <v>24</v>
      </c>
      <c r="AN14" s="16" t="s">
        <v>1</v>
      </c>
      <c r="AR14" s="19"/>
      <c r="BS14" s="16" t="s">
        <v>6</v>
      </c>
    </row>
    <row r="15" spans="2:71" ht="6.95" customHeight="1">
      <c r="B15" s="19"/>
      <c r="AR15" s="19"/>
      <c r="BS15" s="16" t="s">
        <v>3</v>
      </c>
    </row>
    <row r="16" spans="2:71" ht="12" customHeight="1">
      <c r="B16" s="19"/>
      <c r="D16" s="24" t="s">
        <v>27</v>
      </c>
      <c r="AK16" s="24" t="s">
        <v>22</v>
      </c>
      <c r="AN16" s="16" t="s">
        <v>1</v>
      </c>
      <c r="AR16" s="19"/>
      <c r="BS16" s="16" t="s">
        <v>3</v>
      </c>
    </row>
    <row r="17" spans="2:71" ht="18.4" customHeight="1">
      <c r="B17" s="19"/>
      <c r="E17" s="16" t="s">
        <v>28</v>
      </c>
      <c r="AK17" s="24" t="s">
        <v>24</v>
      </c>
      <c r="AN17" s="16" t="s">
        <v>1</v>
      </c>
      <c r="AR17" s="19"/>
      <c r="BS17" s="16" t="s">
        <v>29</v>
      </c>
    </row>
    <row r="18" spans="2:71" ht="6.95" customHeight="1">
      <c r="B18" s="19"/>
      <c r="AR18" s="19"/>
      <c r="BS18" s="16" t="s">
        <v>6</v>
      </c>
    </row>
    <row r="19" spans="2:71" ht="12" customHeight="1">
      <c r="B19" s="19"/>
      <c r="D19" s="24" t="s">
        <v>30</v>
      </c>
      <c r="AK19" s="24" t="s">
        <v>22</v>
      </c>
      <c r="AN19" s="16" t="s">
        <v>1</v>
      </c>
      <c r="AR19" s="19"/>
      <c r="BS19" s="16" t="s">
        <v>6</v>
      </c>
    </row>
    <row r="20" spans="2:71" ht="18.4" customHeight="1">
      <c r="B20" s="19"/>
      <c r="E20" s="16" t="s">
        <v>26</v>
      </c>
      <c r="AK20" s="24" t="s">
        <v>24</v>
      </c>
      <c r="AN20" s="16" t="s">
        <v>1</v>
      </c>
      <c r="AR20" s="19"/>
      <c r="BS20" s="16" t="s">
        <v>29</v>
      </c>
    </row>
    <row r="21" spans="2:44" ht="6.95" customHeight="1">
      <c r="B21" s="19"/>
      <c r="AR21" s="19"/>
    </row>
    <row r="22" spans="2:44" ht="12" customHeight="1">
      <c r="B22" s="19"/>
      <c r="D22" s="24" t="s">
        <v>31</v>
      </c>
      <c r="AR22" s="19"/>
    </row>
    <row r="23" spans="2:44" ht="14.45" customHeight="1">
      <c r="B23" s="19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9"/>
    </row>
    <row r="24" spans="2:44" ht="6.95" customHeight="1">
      <c r="B24" s="19"/>
      <c r="AR24" s="19"/>
    </row>
    <row r="25" spans="2:44" ht="6.95" customHeight="1">
      <c r="B25" s="1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9"/>
    </row>
    <row r="26" spans="2:44" s="1" customFormat="1" ht="25.9" customHeight="1">
      <c r="B26" s="27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6">
        <f>ROUND(AG54,2)</f>
        <v>0</v>
      </c>
      <c r="AL26" s="197"/>
      <c r="AM26" s="197"/>
      <c r="AN26" s="197"/>
      <c r="AO26" s="197"/>
      <c r="AR26" s="27"/>
    </row>
    <row r="27" spans="2:44" s="1" customFormat="1" ht="6.95" customHeight="1">
      <c r="B27" s="27"/>
      <c r="AR27" s="27"/>
    </row>
    <row r="28" spans="2:44" s="1" customFormat="1" ht="12">
      <c r="B28" s="27"/>
      <c r="L28" s="198" t="s">
        <v>33</v>
      </c>
      <c r="M28" s="198"/>
      <c r="N28" s="198"/>
      <c r="O28" s="198"/>
      <c r="P28" s="198"/>
      <c r="W28" s="198" t="s">
        <v>34</v>
      </c>
      <c r="X28" s="198"/>
      <c r="Y28" s="198"/>
      <c r="Z28" s="198"/>
      <c r="AA28" s="198"/>
      <c r="AB28" s="198"/>
      <c r="AC28" s="198"/>
      <c r="AD28" s="198"/>
      <c r="AE28" s="198"/>
      <c r="AK28" s="198" t="s">
        <v>35</v>
      </c>
      <c r="AL28" s="198"/>
      <c r="AM28" s="198"/>
      <c r="AN28" s="198"/>
      <c r="AO28" s="198"/>
      <c r="AR28" s="27"/>
    </row>
    <row r="29" spans="2:44" s="2" customFormat="1" ht="14.45" customHeight="1">
      <c r="B29" s="31"/>
      <c r="D29" s="24" t="s">
        <v>36</v>
      </c>
      <c r="F29" s="24" t="s">
        <v>37</v>
      </c>
      <c r="L29" s="201">
        <v>0.21</v>
      </c>
      <c r="M29" s="200"/>
      <c r="N29" s="200"/>
      <c r="O29" s="200"/>
      <c r="P29" s="200"/>
      <c r="W29" s="199">
        <f>ROUND(AZ54,2)</f>
        <v>0</v>
      </c>
      <c r="X29" s="200"/>
      <c r="Y29" s="200"/>
      <c r="Z29" s="200"/>
      <c r="AA29" s="200"/>
      <c r="AB29" s="200"/>
      <c r="AC29" s="200"/>
      <c r="AD29" s="200"/>
      <c r="AE29" s="200"/>
      <c r="AK29" s="199">
        <f>ROUND(AV54,2)</f>
        <v>0</v>
      </c>
      <c r="AL29" s="200"/>
      <c r="AM29" s="200"/>
      <c r="AN29" s="200"/>
      <c r="AO29" s="200"/>
      <c r="AR29" s="31"/>
    </row>
    <row r="30" spans="2:44" s="2" customFormat="1" ht="14.45" customHeight="1">
      <c r="B30" s="31"/>
      <c r="F30" s="24" t="s">
        <v>38</v>
      </c>
      <c r="L30" s="201">
        <v>0.15</v>
      </c>
      <c r="M30" s="200"/>
      <c r="N30" s="200"/>
      <c r="O30" s="200"/>
      <c r="P30" s="200"/>
      <c r="W30" s="199">
        <f>ROUND(BA54,2)</f>
        <v>0</v>
      </c>
      <c r="X30" s="200"/>
      <c r="Y30" s="200"/>
      <c r="Z30" s="200"/>
      <c r="AA30" s="200"/>
      <c r="AB30" s="200"/>
      <c r="AC30" s="200"/>
      <c r="AD30" s="200"/>
      <c r="AE30" s="200"/>
      <c r="AK30" s="199">
        <f>ROUND(AW54,2)</f>
        <v>0</v>
      </c>
      <c r="AL30" s="200"/>
      <c r="AM30" s="200"/>
      <c r="AN30" s="200"/>
      <c r="AO30" s="200"/>
      <c r="AR30" s="31"/>
    </row>
    <row r="31" spans="2:44" s="2" customFormat="1" ht="14.45" customHeight="1" hidden="1">
      <c r="B31" s="31"/>
      <c r="F31" s="24" t="s">
        <v>39</v>
      </c>
      <c r="L31" s="201">
        <v>0.21</v>
      </c>
      <c r="M31" s="200"/>
      <c r="N31" s="200"/>
      <c r="O31" s="200"/>
      <c r="P31" s="200"/>
      <c r="W31" s="199">
        <f>ROUND(BB54,2)</f>
        <v>0</v>
      </c>
      <c r="X31" s="200"/>
      <c r="Y31" s="200"/>
      <c r="Z31" s="200"/>
      <c r="AA31" s="200"/>
      <c r="AB31" s="200"/>
      <c r="AC31" s="200"/>
      <c r="AD31" s="200"/>
      <c r="AE31" s="200"/>
      <c r="AK31" s="199">
        <v>0</v>
      </c>
      <c r="AL31" s="200"/>
      <c r="AM31" s="200"/>
      <c r="AN31" s="200"/>
      <c r="AO31" s="200"/>
      <c r="AR31" s="31"/>
    </row>
    <row r="32" spans="2:44" s="2" customFormat="1" ht="14.45" customHeight="1" hidden="1">
      <c r="B32" s="31"/>
      <c r="F32" s="24" t="s">
        <v>40</v>
      </c>
      <c r="L32" s="201">
        <v>0.15</v>
      </c>
      <c r="M32" s="200"/>
      <c r="N32" s="200"/>
      <c r="O32" s="200"/>
      <c r="P32" s="200"/>
      <c r="W32" s="199">
        <f>ROUND(BC54,2)</f>
        <v>0</v>
      </c>
      <c r="X32" s="200"/>
      <c r="Y32" s="200"/>
      <c r="Z32" s="200"/>
      <c r="AA32" s="200"/>
      <c r="AB32" s="200"/>
      <c r="AC32" s="200"/>
      <c r="AD32" s="200"/>
      <c r="AE32" s="200"/>
      <c r="AK32" s="199">
        <v>0</v>
      </c>
      <c r="AL32" s="200"/>
      <c r="AM32" s="200"/>
      <c r="AN32" s="200"/>
      <c r="AO32" s="200"/>
      <c r="AR32" s="31"/>
    </row>
    <row r="33" spans="2:44" s="2" customFormat="1" ht="14.45" customHeight="1" hidden="1">
      <c r="B33" s="31"/>
      <c r="F33" s="24" t="s">
        <v>41</v>
      </c>
      <c r="L33" s="201">
        <v>0</v>
      </c>
      <c r="M33" s="200"/>
      <c r="N33" s="200"/>
      <c r="O33" s="200"/>
      <c r="P33" s="200"/>
      <c r="W33" s="199">
        <f>ROUND(BD54,2)</f>
        <v>0</v>
      </c>
      <c r="X33" s="200"/>
      <c r="Y33" s="200"/>
      <c r="Z33" s="200"/>
      <c r="AA33" s="200"/>
      <c r="AB33" s="200"/>
      <c r="AC33" s="200"/>
      <c r="AD33" s="200"/>
      <c r="AE33" s="200"/>
      <c r="AK33" s="199">
        <v>0</v>
      </c>
      <c r="AL33" s="200"/>
      <c r="AM33" s="200"/>
      <c r="AN33" s="200"/>
      <c r="AO33" s="200"/>
      <c r="AR33" s="31"/>
    </row>
    <row r="34" spans="2:44" s="1" customFormat="1" ht="6.95" customHeight="1">
      <c r="B34" s="27"/>
      <c r="AR34" s="27"/>
    </row>
    <row r="35" spans="2:44" s="1" customFormat="1" ht="25.9" customHeight="1">
      <c r="B35" s="27"/>
      <c r="C35" s="33"/>
      <c r="D35" s="34" t="s">
        <v>42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43</v>
      </c>
      <c r="U35" s="35"/>
      <c r="V35" s="35"/>
      <c r="W35" s="35"/>
      <c r="X35" s="202" t="s">
        <v>44</v>
      </c>
      <c r="Y35" s="203"/>
      <c r="Z35" s="203"/>
      <c r="AA35" s="203"/>
      <c r="AB35" s="203"/>
      <c r="AC35" s="35"/>
      <c r="AD35" s="35"/>
      <c r="AE35" s="35"/>
      <c r="AF35" s="35"/>
      <c r="AG35" s="35"/>
      <c r="AH35" s="35"/>
      <c r="AI35" s="35"/>
      <c r="AJ35" s="35"/>
      <c r="AK35" s="204">
        <f>SUM(AK26:AK33)</f>
        <v>0</v>
      </c>
      <c r="AL35" s="203"/>
      <c r="AM35" s="203"/>
      <c r="AN35" s="203"/>
      <c r="AO35" s="205"/>
      <c r="AP35" s="33"/>
      <c r="AQ35" s="33"/>
      <c r="AR35" s="27"/>
    </row>
    <row r="36" spans="2:44" s="1" customFormat="1" ht="6.95" customHeight="1">
      <c r="B36" s="27"/>
      <c r="AR36" s="27"/>
    </row>
    <row r="37" spans="2:44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7"/>
    </row>
    <row r="41" spans="2:44" s="1" customFormat="1" ht="6.9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27"/>
    </row>
    <row r="42" spans="2:44" s="1" customFormat="1" ht="24.95" customHeight="1">
      <c r="B42" s="27"/>
      <c r="C42" s="20" t="s">
        <v>45</v>
      </c>
      <c r="AR42" s="27"/>
    </row>
    <row r="43" spans="2:44" s="1" customFormat="1" ht="6.95" customHeight="1">
      <c r="B43" s="27"/>
      <c r="AR43" s="27"/>
    </row>
    <row r="44" spans="2:44" s="1" customFormat="1" ht="12" customHeight="1">
      <c r="B44" s="27"/>
      <c r="C44" s="24" t="s">
        <v>12</v>
      </c>
      <c r="L44" s="1" t="str">
        <f>K5</f>
        <v>2019-041</v>
      </c>
      <c r="AR44" s="27"/>
    </row>
    <row r="45" spans="2:44" s="3" customFormat="1" ht="36.95" customHeight="1">
      <c r="B45" s="41"/>
      <c r="C45" s="42" t="s">
        <v>14</v>
      </c>
      <c r="L45" s="207" t="str">
        <f>K6</f>
        <v>Vestavba výtahové plošiny - zdravotní středisko</v>
      </c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R45" s="41"/>
    </row>
    <row r="46" spans="2:44" s="1" customFormat="1" ht="6.95" customHeight="1">
      <c r="B46" s="27"/>
      <c r="AR46" s="27"/>
    </row>
    <row r="47" spans="2:44" s="1" customFormat="1" ht="12" customHeight="1">
      <c r="B47" s="27"/>
      <c r="C47" s="24" t="s">
        <v>18</v>
      </c>
      <c r="L47" s="43" t="str">
        <f>IF(K8="","",K8)</f>
        <v>Bieblova 6, Praha 5 - Smíchov</v>
      </c>
      <c r="AI47" s="24" t="s">
        <v>20</v>
      </c>
      <c r="AM47" s="209" t="str">
        <f>IF(AN8="","",AN8)</f>
        <v/>
      </c>
      <c r="AN47" s="209"/>
      <c r="AR47" s="27"/>
    </row>
    <row r="48" spans="2:44" s="1" customFormat="1" ht="6.95" customHeight="1">
      <c r="B48" s="27"/>
      <c r="AR48" s="27"/>
    </row>
    <row r="49" spans="2:56" s="1" customFormat="1" ht="12.6" customHeight="1">
      <c r="B49" s="27"/>
      <c r="C49" s="24" t="s">
        <v>21</v>
      </c>
      <c r="L49" s="1" t="str">
        <f>IF(E11="","",E11)</f>
        <v>Městská část Praha 5</v>
      </c>
      <c r="AI49" s="24" t="s">
        <v>27</v>
      </c>
      <c r="AM49" s="182" t="str">
        <f>IF(E17="","",E17)</f>
        <v>A plus spol., s.r.o.</v>
      </c>
      <c r="AN49" s="183"/>
      <c r="AO49" s="183"/>
      <c r="AP49" s="183"/>
      <c r="AR49" s="27"/>
      <c r="AS49" s="178" t="s">
        <v>46</v>
      </c>
      <c r="AT49" s="179"/>
      <c r="AU49" s="45"/>
      <c r="AV49" s="45"/>
      <c r="AW49" s="45"/>
      <c r="AX49" s="45"/>
      <c r="AY49" s="45"/>
      <c r="AZ49" s="45"/>
      <c r="BA49" s="45"/>
      <c r="BB49" s="45"/>
      <c r="BC49" s="45"/>
      <c r="BD49" s="46"/>
    </row>
    <row r="50" spans="2:56" s="1" customFormat="1" ht="12.6" customHeight="1">
      <c r="B50" s="27"/>
      <c r="C50" s="24" t="s">
        <v>25</v>
      </c>
      <c r="L50" s="1" t="str">
        <f>IF(E14="","",E14)</f>
        <v xml:space="preserve"> </v>
      </c>
      <c r="AI50" s="24" t="s">
        <v>30</v>
      </c>
      <c r="AM50" s="182" t="str">
        <f>IF(E20="","",E20)</f>
        <v xml:space="preserve"> </v>
      </c>
      <c r="AN50" s="183"/>
      <c r="AO50" s="183"/>
      <c r="AP50" s="183"/>
      <c r="AR50" s="27"/>
      <c r="AS50" s="180"/>
      <c r="AT50" s="181"/>
      <c r="AU50" s="48"/>
      <c r="AV50" s="48"/>
      <c r="AW50" s="48"/>
      <c r="AX50" s="48"/>
      <c r="AY50" s="48"/>
      <c r="AZ50" s="48"/>
      <c r="BA50" s="48"/>
      <c r="BB50" s="48"/>
      <c r="BC50" s="48"/>
      <c r="BD50" s="49"/>
    </row>
    <row r="51" spans="2:56" s="1" customFormat="1" ht="10.9" customHeight="1">
      <c r="B51" s="27"/>
      <c r="AR51" s="27"/>
      <c r="AS51" s="180"/>
      <c r="AT51" s="181"/>
      <c r="AU51" s="48"/>
      <c r="AV51" s="48"/>
      <c r="AW51" s="48"/>
      <c r="AX51" s="48"/>
      <c r="AY51" s="48"/>
      <c r="AZ51" s="48"/>
      <c r="BA51" s="48"/>
      <c r="BB51" s="48"/>
      <c r="BC51" s="48"/>
      <c r="BD51" s="49"/>
    </row>
    <row r="52" spans="2:56" s="1" customFormat="1" ht="29.25" customHeight="1">
      <c r="B52" s="27"/>
      <c r="C52" s="206" t="s">
        <v>47</v>
      </c>
      <c r="D52" s="185"/>
      <c r="E52" s="185"/>
      <c r="F52" s="185"/>
      <c r="G52" s="185"/>
      <c r="H52" s="50"/>
      <c r="I52" s="184" t="s">
        <v>48</v>
      </c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210" t="s">
        <v>49</v>
      </c>
      <c r="AH52" s="185"/>
      <c r="AI52" s="185"/>
      <c r="AJ52" s="185"/>
      <c r="AK52" s="185"/>
      <c r="AL52" s="185"/>
      <c r="AM52" s="185"/>
      <c r="AN52" s="184" t="s">
        <v>50</v>
      </c>
      <c r="AO52" s="185"/>
      <c r="AP52" s="186"/>
      <c r="AQ52" s="51" t="s">
        <v>51</v>
      </c>
      <c r="AR52" s="27"/>
      <c r="AS52" s="52" t="s">
        <v>52</v>
      </c>
      <c r="AT52" s="53" t="s">
        <v>53</v>
      </c>
      <c r="AU52" s="53" t="s">
        <v>54</v>
      </c>
      <c r="AV52" s="53" t="s">
        <v>55</v>
      </c>
      <c r="AW52" s="53" t="s">
        <v>56</v>
      </c>
      <c r="AX52" s="53" t="s">
        <v>57</v>
      </c>
      <c r="AY52" s="53" t="s">
        <v>58</v>
      </c>
      <c r="AZ52" s="53" t="s">
        <v>59</v>
      </c>
      <c r="BA52" s="53" t="s">
        <v>60</v>
      </c>
      <c r="BB52" s="53" t="s">
        <v>61</v>
      </c>
      <c r="BC52" s="53" t="s">
        <v>62</v>
      </c>
      <c r="BD52" s="54" t="s">
        <v>63</v>
      </c>
    </row>
    <row r="53" spans="2:56" s="1" customFormat="1" ht="10.9" customHeight="1">
      <c r="B53" s="27"/>
      <c r="AR53" s="27"/>
      <c r="AS53" s="5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6"/>
    </row>
    <row r="54" spans="2:90" s="4" customFormat="1" ht="32.45" customHeight="1">
      <c r="B54" s="56"/>
      <c r="C54" s="57" t="s">
        <v>64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189">
        <f>ROUND(SUM(AG55:AG58),2)</f>
        <v>0</v>
      </c>
      <c r="AH54" s="189"/>
      <c r="AI54" s="189"/>
      <c r="AJ54" s="189"/>
      <c r="AK54" s="189"/>
      <c r="AL54" s="189"/>
      <c r="AM54" s="189"/>
      <c r="AN54" s="190">
        <f>SUM(AG54,AT54)</f>
        <v>0</v>
      </c>
      <c r="AO54" s="190"/>
      <c r="AP54" s="190"/>
      <c r="AQ54" s="60" t="s">
        <v>1</v>
      </c>
      <c r="AR54" s="56"/>
      <c r="AS54" s="61">
        <f>ROUND(SUM(AS55:AS58),2)</f>
        <v>0</v>
      </c>
      <c r="AT54" s="62">
        <f>ROUND(SUM(AV54:AW54),2)</f>
        <v>0</v>
      </c>
      <c r="AU54" s="63">
        <f>ROUND(SUM(AU55:AU58),5)</f>
        <v>231.49157</v>
      </c>
      <c r="AV54" s="62">
        <f>ROUND(AZ54*L29,2)</f>
        <v>0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ROUND(SUM(AZ55:AZ58),2)</f>
        <v>0</v>
      </c>
      <c r="BA54" s="62">
        <f>ROUND(SUM(BA55:BA58),2)</f>
        <v>0</v>
      </c>
      <c r="BB54" s="62">
        <f>ROUND(SUM(BB55:BB58),2)</f>
        <v>0</v>
      </c>
      <c r="BC54" s="62">
        <f>ROUND(SUM(BC55:BC58),2)</f>
        <v>0</v>
      </c>
      <c r="BD54" s="64">
        <f>ROUND(SUM(BD55:BD58),2)</f>
        <v>0</v>
      </c>
      <c r="BS54" s="65" t="s">
        <v>65</v>
      </c>
      <c r="BT54" s="65" t="s">
        <v>66</v>
      </c>
      <c r="BU54" s="66" t="s">
        <v>67</v>
      </c>
      <c r="BV54" s="65" t="s">
        <v>68</v>
      </c>
      <c r="BW54" s="65" t="s">
        <v>4</v>
      </c>
      <c r="BX54" s="65" t="s">
        <v>69</v>
      </c>
      <c r="CL54" s="65" t="s">
        <v>1</v>
      </c>
    </row>
    <row r="55" spans="1:91" s="5" customFormat="1" ht="21" customHeight="1">
      <c r="A55" s="67" t="s">
        <v>70</v>
      </c>
      <c r="B55" s="68"/>
      <c r="C55" s="69"/>
      <c r="D55" s="211" t="s">
        <v>71</v>
      </c>
      <c r="E55" s="211"/>
      <c r="F55" s="211"/>
      <c r="G55" s="211"/>
      <c r="H55" s="211"/>
      <c r="I55" s="70"/>
      <c r="J55" s="211" t="s">
        <v>72</v>
      </c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187">
        <f>'01 - Stavební část'!J30</f>
        <v>0</v>
      </c>
      <c r="AH55" s="188"/>
      <c r="AI55" s="188"/>
      <c r="AJ55" s="188"/>
      <c r="AK55" s="188"/>
      <c r="AL55" s="188"/>
      <c r="AM55" s="188"/>
      <c r="AN55" s="187">
        <f>SUM(AG55,AT55)</f>
        <v>0</v>
      </c>
      <c r="AO55" s="188"/>
      <c r="AP55" s="188"/>
      <c r="AQ55" s="71" t="s">
        <v>73</v>
      </c>
      <c r="AR55" s="68"/>
      <c r="AS55" s="72">
        <v>0</v>
      </c>
      <c r="AT55" s="73">
        <f>ROUND(SUM(AV55:AW55),2)</f>
        <v>0</v>
      </c>
      <c r="AU55" s="74">
        <f>'01 - Stavební část'!O93</f>
        <v>231.49157000000002</v>
      </c>
      <c r="AV55" s="73">
        <f>'01 - Stavební část'!J33</f>
        <v>0</v>
      </c>
      <c r="AW55" s="73">
        <f>'01 - Stavební část'!J34</f>
        <v>0</v>
      </c>
      <c r="AX55" s="73">
        <f>'01 - Stavební část'!J35</f>
        <v>0</v>
      </c>
      <c r="AY55" s="73">
        <f>'01 - Stavební část'!J36</f>
        <v>0</v>
      </c>
      <c r="AZ55" s="73">
        <f>'01 - Stavební část'!F33</f>
        <v>0</v>
      </c>
      <c r="BA55" s="73">
        <f>'01 - Stavební část'!F34</f>
        <v>0</v>
      </c>
      <c r="BB55" s="73">
        <f>'01 - Stavební část'!F35</f>
        <v>0</v>
      </c>
      <c r="BC55" s="73">
        <f>'01 - Stavební část'!F36</f>
        <v>0</v>
      </c>
      <c r="BD55" s="75">
        <f>'01 - Stavební část'!F37</f>
        <v>0</v>
      </c>
      <c r="BT55" s="76" t="s">
        <v>74</v>
      </c>
      <c r="BV55" s="76" t="s">
        <v>68</v>
      </c>
      <c r="BW55" s="76" t="s">
        <v>75</v>
      </c>
      <c r="BX55" s="76" t="s">
        <v>4</v>
      </c>
      <c r="CL55" s="76" t="s">
        <v>1</v>
      </c>
      <c r="CM55" s="76" t="s">
        <v>76</v>
      </c>
    </row>
    <row r="56" spans="1:91" s="5" customFormat="1" ht="21" customHeight="1">
      <c r="A56" s="67" t="s">
        <v>70</v>
      </c>
      <c r="B56" s="68"/>
      <c r="C56" s="69"/>
      <c r="D56" s="211" t="s">
        <v>77</v>
      </c>
      <c r="E56" s="211"/>
      <c r="F56" s="211"/>
      <c r="G56" s="211"/>
      <c r="H56" s="211"/>
      <c r="I56" s="70"/>
      <c r="J56" s="211" t="s">
        <v>78</v>
      </c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187">
        <f>'02 - Elektroinstalace'!J30</f>
        <v>0</v>
      </c>
      <c r="AH56" s="188"/>
      <c r="AI56" s="188"/>
      <c r="AJ56" s="188"/>
      <c r="AK56" s="188"/>
      <c r="AL56" s="188"/>
      <c r="AM56" s="188"/>
      <c r="AN56" s="187">
        <f>SUM(AG56,AT56)</f>
        <v>0</v>
      </c>
      <c r="AO56" s="188"/>
      <c r="AP56" s="188"/>
      <c r="AQ56" s="71" t="s">
        <v>73</v>
      </c>
      <c r="AR56" s="68"/>
      <c r="AS56" s="72">
        <v>0</v>
      </c>
      <c r="AT56" s="73">
        <f>ROUND(SUM(AV56:AW56),2)</f>
        <v>0</v>
      </c>
      <c r="AU56" s="74">
        <f>'02 - Elektroinstalace'!O83</f>
        <v>0</v>
      </c>
      <c r="AV56" s="73">
        <f>'02 - Elektroinstalace'!J33</f>
        <v>0</v>
      </c>
      <c r="AW56" s="73">
        <f>'02 - Elektroinstalace'!J34</f>
        <v>0</v>
      </c>
      <c r="AX56" s="73">
        <f>'02 - Elektroinstalace'!J35</f>
        <v>0</v>
      </c>
      <c r="AY56" s="73">
        <f>'02 - Elektroinstalace'!J36</f>
        <v>0</v>
      </c>
      <c r="AZ56" s="73">
        <f>'02 - Elektroinstalace'!F33</f>
        <v>0</v>
      </c>
      <c r="BA56" s="73">
        <f>'02 - Elektroinstalace'!F34</f>
        <v>0</v>
      </c>
      <c r="BB56" s="73">
        <f>'02 - Elektroinstalace'!F35</f>
        <v>0</v>
      </c>
      <c r="BC56" s="73">
        <f>'02 - Elektroinstalace'!F36</f>
        <v>0</v>
      </c>
      <c r="BD56" s="75">
        <f>'02 - Elektroinstalace'!F37</f>
        <v>0</v>
      </c>
      <c r="BT56" s="76" t="s">
        <v>74</v>
      </c>
      <c r="BV56" s="76" t="s">
        <v>68</v>
      </c>
      <c r="BW56" s="76" t="s">
        <v>79</v>
      </c>
      <c r="BX56" s="76" t="s">
        <v>4</v>
      </c>
      <c r="CL56" s="76" t="s">
        <v>1</v>
      </c>
      <c r="CM56" s="76" t="s">
        <v>76</v>
      </c>
    </row>
    <row r="57" spans="1:91" s="5" customFormat="1" ht="21" customHeight="1">
      <c r="A57" s="67" t="s">
        <v>70</v>
      </c>
      <c r="B57" s="68"/>
      <c r="C57" s="69"/>
      <c r="D57" s="211" t="s">
        <v>80</v>
      </c>
      <c r="E57" s="211"/>
      <c r="F57" s="211"/>
      <c r="G57" s="211"/>
      <c r="H57" s="211"/>
      <c r="I57" s="70"/>
      <c r="J57" s="211" t="s">
        <v>81</v>
      </c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187">
        <f>'03 - Elektroinstalace - r...'!J30</f>
        <v>0</v>
      </c>
      <c r="AH57" s="188"/>
      <c r="AI57" s="188"/>
      <c r="AJ57" s="188"/>
      <c r="AK57" s="188"/>
      <c r="AL57" s="188"/>
      <c r="AM57" s="188"/>
      <c r="AN57" s="187">
        <f>SUM(AG57,AT57)</f>
        <v>0</v>
      </c>
      <c r="AO57" s="188"/>
      <c r="AP57" s="188"/>
      <c r="AQ57" s="71" t="s">
        <v>73</v>
      </c>
      <c r="AR57" s="68"/>
      <c r="AS57" s="72">
        <v>0</v>
      </c>
      <c r="AT57" s="73">
        <f>ROUND(SUM(AV57:AW57),2)</f>
        <v>0</v>
      </c>
      <c r="AU57" s="74">
        <f>'03 - Elektroinstalace - r...'!O80</f>
        <v>0</v>
      </c>
      <c r="AV57" s="73">
        <f>'03 - Elektroinstalace - r...'!J33</f>
        <v>0</v>
      </c>
      <c r="AW57" s="73">
        <f>'03 - Elektroinstalace - r...'!J34</f>
        <v>0</v>
      </c>
      <c r="AX57" s="73">
        <f>'03 - Elektroinstalace - r...'!J35</f>
        <v>0</v>
      </c>
      <c r="AY57" s="73">
        <f>'03 - Elektroinstalace - r...'!J36</f>
        <v>0</v>
      </c>
      <c r="AZ57" s="73">
        <f>'03 - Elektroinstalace - r...'!F33</f>
        <v>0</v>
      </c>
      <c r="BA57" s="73">
        <f>'03 - Elektroinstalace - r...'!F34</f>
        <v>0</v>
      </c>
      <c r="BB57" s="73">
        <f>'03 - Elektroinstalace - r...'!F35</f>
        <v>0</v>
      </c>
      <c r="BC57" s="73">
        <f>'03 - Elektroinstalace - r...'!F36</f>
        <v>0</v>
      </c>
      <c r="BD57" s="75">
        <f>'03 - Elektroinstalace - r...'!F37</f>
        <v>0</v>
      </c>
      <c r="BT57" s="76" t="s">
        <v>74</v>
      </c>
      <c r="BV57" s="76" t="s">
        <v>68</v>
      </c>
      <c r="BW57" s="76" t="s">
        <v>82</v>
      </c>
      <c r="BX57" s="76" t="s">
        <v>4</v>
      </c>
      <c r="CL57" s="76" t="s">
        <v>1</v>
      </c>
      <c r="CM57" s="76" t="s">
        <v>76</v>
      </c>
    </row>
    <row r="58" spans="1:91" s="5" customFormat="1" ht="21" customHeight="1">
      <c r="A58" s="67" t="s">
        <v>70</v>
      </c>
      <c r="B58" s="68"/>
      <c r="C58" s="69"/>
      <c r="D58" s="211" t="s">
        <v>83</v>
      </c>
      <c r="E58" s="211"/>
      <c r="F58" s="211"/>
      <c r="G58" s="211"/>
      <c r="H58" s="211"/>
      <c r="I58" s="70"/>
      <c r="J58" s="211" t="s">
        <v>84</v>
      </c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187">
        <f>'04 - VRN'!J30</f>
        <v>0</v>
      </c>
      <c r="AH58" s="188"/>
      <c r="AI58" s="188"/>
      <c r="AJ58" s="188"/>
      <c r="AK58" s="188"/>
      <c r="AL58" s="188"/>
      <c r="AM58" s="188"/>
      <c r="AN58" s="187">
        <f>SUM(AG58,AT58)</f>
        <v>0</v>
      </c>
      <c r="AO58" s="188"/>
      <c r="AP58" s="188"/>
      <c r="AQ58" s="71" t="s">
        <v>85</v>
      </c>
      <c r="AR58" s="68"/>
      <c r="AS58" s="77">
        <v>0</v>
      </c>
      <c r="AT58" s="78">
        <f>ROUND(SUM(AV58:AW58),2)</f>
        <v>0</v>
      </c>
      <c r="AU58" s="79">
        <f>'04 - VRN'!O84</f>
        <v>0</v>
      </c>
      <c r="AV58" s="78">
        <f>'04 - VRN'!J33</f>
        <v>0</v>
      </c>
      <c r="AW58" s="78">
        <f>'04 - VRN'!J34</f>
        <v>0</v>
      </c>
      <c r="AX58" s="78">
        <f>'04 - VRN'!J35</f>
        <v>0</v>
      </c>
      <c r="AY58" s="78">
        <f>'04 - VRN'!J36</f>
        <v>0</v>
      </c>
      <c r="AZ58" s="78">
        <f>'04 - VRN'!F33</f>
        <v>0</v>
      </c>
      <c r="BA58" s="78">
        <f>'04 - VRN'!F34</f>
        <v>0</v>
      </c>
      <c r="BB58" s="78">
        <f>'04 - VRN'!F35</f>
        <v>0</v>
      </c>
      <c r="BC58" s="78">
        <f>'04 - VRN'!F36</f>
        <v>0</v>
      </c>
      <c r="BD58" s="80">
        <f>'04 - VRN'!F37</f>
        <v>0</v>
      </c>
      <c r="BT58" s="76" t="s">
        <v>74</v>
      </c>
      <c r="BV58" s="76" t="s">
        <v>68</v>
      </c>
      <c r="BW58" s="76" t="s">
        <v>86</v>
      </c>
      <c r="BX58" s="76" t="s">
        <v>4</v>
      </c>
      <c r="CL58" s="76" t="s">
        <v>1</v>
      </c>
      <c r="CM58" s="76" t="s">
        <v>76</v>
      </c>
    </row>
    <row r="59" spans="2:44" s="1" customFormat="1" ht="30" customHeight="1">
      <c r="B59" s="27"/>
      <c r="AR59" s="27"/>
    </row>
    <row r="60" spans="2:44" s="1" customFormat="1" ht="6.95" customHeight="1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27"/>
    </row>
  </sheetData>
  <mergeCells count="52">
    <mergeCell ref="D58:H58"/>
    <mergeCell ref="J58:AF58"/>
    <mergeCell ref="D55:H55"/>
    <mergeCell ref="J55:AF55"/>
    <mergeCell ref="D56:H56"/>
    <mergeCell ref="J56:AF56"/>
    <mergeCell ref="D57:H57"/>
    <mergeCell ref="J57:AF57"/>
    <mergeCell ref="X35:AB35"/>
    <mergeCell ref="AK35:AO35"/>
    <mergeCell ref="C52:G52"/>
    <mergeCell ref="L45:AO45"/>
    <mergeCell ref="AM47:AN47"/>
    <mergeCell ref="I52:AF52"/>
    <mergeCell ref="AG52:AM52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N56:AP56"/>
    <mergeCell ref="AG56:AM56"/>
    <mergeCell ref="AN57:AP57"/>
    <mergeCell ref="AG57:AM57"/>
    <mergeCell ref="AN58:AP58"/>
    <mergeCell ref="AG58:AM58"/>
    <mergeCell ref="AS49:AT51"/>
    <mergeCell ref="AM49:AP49"/>
    <mergeCell ref="AM50:AP50"/>
    <mergeCell ref="AN52:AP52"/>
    <mergeCell ref="AN55:AP55"/>
    <mergeCell ref="AG55:AM55"/>
    <mergeCell ref="AG54:AM54"/>
    <mergeCell ref="AN54:AP54"/>
  </mergeCells>
  <hyperlinks>
    <hyperlink ref="A55" location="'01 - Stavební část'!C2" display="/"/>
    <hyperlink ref="A56" location="'02 - Elektroinstalace'!C2" display="/"/>
    <hyperlink ref="A57" location="'03 - Elektroinstalace - r...'!C2" display="/"/>
    <hyperlink ref="A58" location="'04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74"/>
  <sheetViews>
    <sheetView showGridLines="0" workbookViewId="0" topLeftCell="A79">
      <selection activeCell="K1" sqref="K1:K1048576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8.00390625" style="0" customWidth="1"/>
    <col min="12" max="12" width="9.28125" style="0" hidden="1" customWidth="1"/>
    <col min="13" max="13" width="9.140625" style="0" hidden="1" customWidth="1"/>
    <col min="14" max="19" width="12.140625" style="0" hidden="1" customWidth="1"/>
    <col min="20" max="20" width="14.00390625" style="0" hidden="1" customWidth="1"/>
    <col min="21" max="21" width="10.421875" style="0" customWidth="1"/>
    <col min="22" max="22" width="14.00390625" style="0" customWidth="1"/>
    <col min="23" max="23" width="10.421875" style="0" customWidth="1"/>
    <col min="24" max="24" width="12.8515625" style="0" customWidth="1"/>
    <col min="25" max="25" width="9.421875" style="0" customWidth="1"/>
    <col min="26" max="26" width="12.8515625" style="0" customWidth="1"/>
    <col min="27" max="27" width="14.00390625" style="0" customWidth="1"/>
    <col min="28" max="28" width="9.421875" style="0" customWidth="1"/>
    <col min="29" max="29" width="12.8515625" style="0" customWidth="1"/>
    <col min="30" max="30" width="14.00390625" style="0" customWidth="1"/>
    <col min="43" max="64" width="9.140625" style="0" hidden="1" customWidth="1"/>
  </cols>
  <sheetData>
    <row r="1" ht="12">
      <c r="A1" s="81"/>
    </row>
    <row r="2" spans="11:45" ht="12">
      <c r="K2" s="194" t="s">
        <v>5</v>
      </c>
      <c r="L2" s="192"/>
      <c r="M2" s="192"/>
      <c r="N2" s="192"/>
      <c r="O2" s="192"/>
      <c r="P2" s="192"/>
      <c r="Q2" s="192"/>
      <c r="R2" s="192"/>
      <c r="S2" s="192"/>
      <c r="T2" s="192"/>
      <c r="U2" s="192"/>
      <c r="AS2" s="16" t="s">
        <v>75</v>
      </c>
    </row>
    <row r="3" spans="2:45" ht="12">
      <c r="B3" s="17"/>
      <c r="C3" s="18"/>
      <c r="D3" s="18"/>
      <c r="E3" s="18"/>
      <c r="F3" s="18"/>
      <c r="G3" s="18"/>
      <c r="H3" s="18"/>
      <c r="I3" s="18"/>
      <c r="J3" s="18"/>
      <c r="K3" s="19"/>
      <c r="AS3" s="16" t="s">
        <v>76</v>
      </c>
    </row>
    <row r="4" spans="2:45" ht="18">
      <c r="B4" s="19"/>
      <c r="D4" s="20" t="s">
        <v>87</v>
      </c>
      <c r="K4" s="19"/>
      <c r="L4" s="21" t="s">
        <v>10</v>
      </c>
      <c r="AS4" s="16" t="s">
        <v>3</v>
      </c>
    </row>
    <row r="5" spans="2:11" ht="12">
      <c r="B5" s="19"/>
      <c r="K5" s="19"/>
    </row>
    <row r="6" spans="2:11" ht="12">
      <c r="B6" s="19"/>
      <c r="D6" s="24" t="s">
        <v>14</v>
      </c>
      <c r="K6" s="19"/>
    </row>
    <row r="7" spans="2:11" ht="12">
      <c r="B7" s="19"/>
      <c r="E7" s="212" t="str">
        <f>'Rekapitulace stavby'!K6</f>
        <v>Vestavba výtahové plošiny - zdravotní středisko</v>
      </c>
      <c r="F7" s="213"/>
      <c r="G7" s="213"/>
      <c r="H7" s="213"/>
      <c r="K7" s="19"/>
    </row>
    <row r="8" spans="2:11" s="1" customFormat="1" ht="12">
      <c r="B8" s="27"/>
      <c r="D8" s="24" t="s">
        <v>88</v>
      </c>
      <c r="K8" s="27"/>
    </row>
    <row r="9" spans="2:11" s="1" customFormat="1" ht="12">
      <c r="B9" s="27"/>
      <c r="E9" s="207" t="s">
        <v>89</v>
      </c>
      <c r="F9" s="183"/>
      <c r="G9" s="183"/>
      <c r="H9" s="183"/>
      <c r="K9" s="27"/>
    </row>
    <row r="10" spans="2:11" s="1" customFormat="1" ht="12">
      <c r="B10" s="27"/>
      <c r="K10" s="27"/>
    </row>
    <row r="11" spans="2:11" s="1" customFormat="1" ht="12">
      <c r="B11" s="27"/>
      <c r="D11" s="24" t="s">
        <v>16</v>
      </c>
      <c r="F11" s="16" t="s">
        <v>1</v>
      </c>
      <c r="I11" s="24" t="s">
        <v>17</v>
      </c>
      <c r="J11" s="16" t="s">
        <v>1</v>
      </c>
      <c r="K11" s="27"/>
    </row>
    <row r="12" spans="2:11" s="1" customFormat="1" ht="12">
      <c r="B12" s="27"/>
      <c r="D12" s="24" t="s">
        <v>18</v>
      </c>
      <c r="F12" s="16" t="s">
        <v>19</v>
      </c>
      <c r="I12" s="24" t="s">
        <v>20</v>
      </c>
      <c r="J12" s="44">
        <f>'Rekapitulace stavby'!AN8</f>
        <v>0</v>
      </c>
      <c r="K12" s="27"/>
    </row>
    <row r="13" spans="2:11" s="1" customFormat="1" ht="12">
      <c r="B13" s="27"/>
      <c r="K13" s="27"/>
    </row>
    <row r="14" spans="2:11" s="1" customFormat="1" ht="12">
      <c r="B14" s="27"/>
      <c r="D14" s="24" t="s">
        <v>21</v>
      </c>
      <c r="I14" s="24" t="s">
        <v>22</v>
      </c>
      <c r="J14" s="16" t="s">
        <v>1</v>
      </c>
      <c r="K14" s="27"/>
    </row>
    <row r="15" spans="2:11" s="1" customFormat="1" ht="12">
      <c r="B15" s="27"/>
      <c r="E15" s="16" t="s">
        <v>23</v>
      </c>
      <c r="I15" s="24" t="s">
        <v>24</v>
      </c>
      <c r="J15" s="16" t="s">
        <v>1</v>
      </c>
      <c r="K15" s="27"/>
    </row>
    <row r="16" spans="2:11" s="1" customFormat="1" ht="12">
      <c r="B16" s="27"/>
      <c r="K16" s="27"/>
    </row>
    <row r="17" spans="2:11" s="1" customFormat="1" ht="12">
      <c r="B17" s="27"/>
      <c r="D17" s="24" t="s">
        <v>25</v>
      </c>
      <c r="I17" s="24" t="s">
        <v>22</v>
      </c>
      <c r="J17" s="16" t="str">
        <f>'Rekapitulace stavby'!AN13</f>
        <v/>
      </c>
      <c r="K17" s="27"/>
    </row>
    <row r="18" spans="2:11" s="1" customFormat="1" ht="12">
      <c r="B18" s="27"/>
      <c r="E18" s="191" t="str">
        <f>'Rekapitulace stavby'!E14</f>
        <v xml:space="preserve"> </v>
      </c>
      <c r="F18" s="191"/>
      <c r="G18" s="191"/>
      <c r="H18" s="191"/>
      <c r="I18" s="24" t="s">
        <v>24</v>
      </c>
      <c r="J18" s="16" t="str">
        <f>'Rekapitulace stavby'!AN14</f>
        <v/>
      </c>
      <c r="K18" s="27"/>
    </row>
    <row r="19" spans="2:11" s="1" customFormat="1" ht="12">
      <c r="B19" s="27"/>
      <c r="K19" s="27"/>
    </row>
    <row r="20" spans="2:11" s="1" customFormat="1" ht="12">
      <c r="B20" s="27"/>
      <c r="D20" s="24" t="s">
        <v>27</v>
      </c>
      <c r="I20" s="24" t="s">
        <v>22</v>
      </c>
      <c r="J20" s="16" t="s">
        <v>1</v>
      </c>
      <c r="K20" s="27"/>
    </row>
    <row r="21" spans="2:11" s="1" customFormat="1" ht="12">
      <c r="B21" s="27"/>
      <c r="E21" s="16" t="s">
        <v>28</v>
      </c>
      <c r="I21" s="24" t="s">
        <v>24</v>
      </c>
      <c r="J21" s="16" t="s">
        <v>1</v>
      </c>
      <c r="K21" s="27"/>
    </row>
    <row r="22" spans="2:11" s="1" customFormat="1" ht="12">
      <c r="B22" s="27"/>
      <c r="K22" s="27"/>
    </row>
    <row r="23" spans="2:11" s="1" customFormat="1" ht="12">
      <c r="B23" s="27"/>
      <c r="D23" s="24" t="s">
        <v>30</v>
      </c>
      <c r="I23" s="24" t="s">
        <v>22</v>
      </c>
      <c r="J23" s="16" t="str">
        <f>IF('Rekapitulace stavby'!AN19="","",'Rekapitulace stavby'!AN19)</f>
        <v/>
      </c>
      <c r="K23" s="27"/>
    </row>
    <row r="24" spans="2:11" s="1" customFormat="1" ht="12">
      <c r="B24" s="27"/>
      <c r="E24" s="16" t="str">
        <f>IF('Rekapitulace stavby'!E20="","",'Rekapitulace stavby'!E20)</f>
        <v xml:space="preserve"> </v>
      </c>
      <c r="I24" s="24" t="s">
        <v>24</v>
      </c>
      <c r="J24" s="16" t="str">
        <f>IF('Rekapitulace stavby'!AN20="","",'Rekapitulace stavby'!AN20)</f>
        <v/>
      </c>
      <c r="K24" s="27"/>
    </row>
    <row r="25" spans="2:11" s="1" customFormat="1" ht="12">
      <c r="B25" s="27"/>
      <c r="K25" s="27"/>
    </row>
    <row r="26" spans="2:11" s="1" customFormat="1" ht="12">
      <c r="B26" s="27"/>
      <c r="D26" s="24" t="s">
        <v>31</v>
      </c>
      <c r="K26" s="27"/>
    </row>
    <row r="27" spans="2:11" s="6" customFormat="1" ht="12">
      <c r="B27" s="82"/>
      <c r="E27" s="195" t="s">
        <v>1</v>
      </c>
      <c r="F27" s="195"/>
      <c r="G27" s="195"/>
      <c r="H27" s="195"/>
      <c r="K27" s="82"/>
    </row>
    <row r="28" spans="2:11" s="1" customFormat="1" ht="12">
      <c r="B28" s="27"/>
      <c r="K28" s="27"/>
    </row>
    <row r="29" spans="2:11" s="1" customFormat="1" ht="12">
      <c r="B29" s="27"/>
      <c r="D29" s="45"/>
      <c r="E29" s="45"/>
      <c r="F29" s="45"/>
      <c r="G29" s="45"/>
      <c r="H29" s="45"/>
      <c r="I29" s="45"/>
      <c r="J29" s="45"/>
      <c r="K29" s="27"/>
    </row>
    <row r="30" spans="2:11" s="1" customFormat="1" ht="15.75">
      <c r="B30" s="27"/>
      <c r="D30" s="83" t="s">
        <v>32</v>
      </c>
      <c r="J30" s="59">
        <f>ROUND(J93,2)</f>
        <v>0</v>
      </c>
      <c r="K30" s="27"/>
    </row>
    <row r="31" spans="2:11" s="1" customFormat="1" ht="12">
      <c r="B31" s="27"/>
      <c r="D31" s="45"/>
      <c r="E31" s="45"/>
      <c r="F31" s="45"/>
      <c r="G31" s="45"/>
      <c r="H31" s="45"/>
      <c r="I31" s="45"/>
      <c r="J31" s="45"/>
      <c r="K31" s="27"/>
    </row>
    <row r="32" spans="2:11" s="1" customFormat="1" ht="12">
      <c r="B32" s="27"/>
      <c r="F32" s="30" t="s">
        <v>34</v>
      </c>
      <c r="I32" s="30" t="s">
        <v>33</v>
      </c>
      <c r="J32" s="30" t="s">
        <v>35</v>
      </c>
      <c r="K32" s="27"/>
    </row>
    <row r="33" spans="2:11" s="1" customFormat="1" ht="12">
      <c r="B33" s="27"/>
      <c r="D33" s="24" t="s">
        <v>36</v>
      </c>
      <c r="E33" s="24" t="s">
        <v>37</v>
      </c>
      <c r="F33" s="84">
        <f>ROUND((SUM(BD93:BD273)),2)</f>
        <v>0</v>
      </c>
      <c r="I33" s="32">
        <v>0.21</v>
      </c>
      <c r="J33" s="84">
        <f>ROUND(((SUM(BD93:BD273))*I33),2)</f>
        <v>0</v>
      </c>
      <c r="K33" s="27"/>
    </row>
    <row r="34" spans="2:11" s="1" customFormat="1" ht="12">
      <c r="B34" s="27"/>
      <c r="E34" s="24" t="s">
        <v>38</v>
      </c>
      <c r="F34" s="84">
        <f>ROUND((SUM(BE93:BE273)),2)</f>
        <v>0</v>
      </c>
      <c r="I34" s="32">
        <v>0.15</v>
      </c>
      <c r="J34" s="84">
        <f>ROUND(((SUM(BE93:BE273))*I34),2)</f>
        <v>0</v>
      </c>
      <c r="K34" s="27"/>
    </row>
    <row r="35" spans="2:11" s="1" customFormat="1" ht="12">
      <c r="B35" s="27"/>
      <c r="E35" s="24" t="s">
        <v>39</v>
      </c>
      <c r="F35" s="84">
        <f>ROUND((SUM(BF93:BF273)),2)</f>
        <v>0</v>
      </c>
      <c r="I35" s="32">
        <v>0.21</v>
      </c>
      <c r="J35" s="84">
        <f>0</f>
        <v>0</v>
      </c>
      <c r="K35" s="27"/>
    </row>
    <row r="36" spans="2:11" s="1" customFormat="1" ht="12">
      <c r="B36" s="27"/>
      <c r="E36" s="24" t="s">
        <v>40</v>
      </c>
      <c r="F36" s="84">
        <f>ROUND((SUM(BG93:BG273)),2)</f>
        <v>0</v>
      </c>
      <c r="I36" s="32">
        <v>0.15</v>
      </c>
      <c r="J36" s="84">
        <f>0</f>
        <v>0</v>
      </c>
      <c r="K36" s="27"/>
    </row>
    <row r="37" spans="2:11" s="1" customFormat="1" ht="12">
      <c r="B37" s="27"/>
      <c r="E37" s="24" t="s">
        <v>41</v>
      </c>
      <c r="F37" s="84">
        <f>ROUND((SUM(BH93:BH273)),2)</f>
        <v>0</v>
      </c>
      <c r="I37" s="32">
        <v>0</v>
      </c>
      <c r="J37" s="84">
        <f>0</f>
        <v>0</v>
      </c>
      <c r="K37" s="27"/>
    </row>
    <row r="38" spans="2:11" s="1" customFormat="1" ht="12">
      <c r="B38" s="27"/>
      <c r="K38" s="27"/>
    </row>
    <row r="39" spans="2:11" s="1" customFormat="1" ht="15.75">
      <c r="B39" s="27"/>
      <c r="C39" s="85"/>
      <c r="D39" s="86" t="s">
        <v>42</v>
      </c>
      <c r="E39" s="50"/>
      <c r="F39" s="50"/>
      <c r="G39" s="87" t="s">
        <v>43</v>
      </c>
      <c r="H39" s="88" t="s">
        <v>44</v>
      </c>
      <c r="I39" s="50"/>
      <c r="J39" s="89">
        <f>SUM(J30:J37)</f>
        <v>0</v>
      </c>
      <c r="K39" s="27"/>
    </row>
    <row r="40" spans="2:11" s="1" customFormat="1" ht="12">
      <c r="B40" s="37"/>
      <c r="C40" s="38"/>
      <c r="D40" s="38"/>
      <c r="E40" s="38"/>
      <c r="F40" s="38"/>
      <c r="G40" s="38"/>
      <c r="H40" s="38"/>
      <c r="I40" s="38"/>
      <c r="J40" s="38"/>
      <c r="K40" s="27"/>
    </row>
    <row r="44" spans="2:11" s="1" customFormat="1" ht="12">
      <c r="B44" s="39"/>
      <c r="C44" s="40"/>
      <c r="D44" s="40"/>
      <c r="E44" s="40"/>
      <c r="F44" s="40"/>
      <c r="G44" s="40"/>
      <c r="H44" s="40"/>
      <c r="I44" s="40"/>
      <c r="J44" s="40"/>
      <c r="K44" s="27"/>
    </row>
    <row r="45" spans="2:11" s="1" customFormat="1" ht="18">
      <c r="B45" s="27"/>
      <c r="C45" s="20" t="s">
        <v>90</v>
      </c>
      <c r="K45" s="27"/>
    </row>
    <row r="46" spans="2:11" s="1" customFormat="1" ht="12">
      <c r="B46" s="27"/>
      <c r="K46" s="27"/>
    </row>
    <row r="47" spans="2:11" s="1" customFormat="1" ht="12">
      <c r="B47" s="27"/>
      <c r="C47" s="24" t="s">
        <v>14</v>
      </c>
      <c r="K47" s="27"/>
    </row>
    <row r="48" spans="2:11" s="1" customFormat="1" ht="12">
      <c r="B48" s="27"/>
      <c r="E48" s="212" t="str">
        <f>E7</f>
        <v>Vestavba výtahové plošiny - zdravotní středisko</v>
      </c>
      <c r="F48" s="213"/>
      <c r="G48" s="213"/>
      <c r="H48" s="213"/>
      <c r="K48" s="27"/>
    </row>
    <row r="49" spans="2:11" s="1" customFormat="1" ht="12">
      <c r="B49" s="27"/>
      <c r="C49" s="24" t="s">
        <v>88</v>
      </c>
      <c r="K49" s="27"/>
    </row>
    <row r="50" spans="2:11" s="1" customFormat="1" ht="17.25" customHeight="1">
      <c r="B50" s="27"/>
      <c r="E50" s="207" t="str">
        <f>E9</f>
        <v>01 - Stavební část</v>
      </c>
      <c r="F50" s="183"/>
      <c r="G50" s="183"/>
      <c r="H50" s="183"/>
      <c r="K50" s="27"/>
    </row>
    <row r="51" spans="2:11" s="1" customFormat="1" ht="12">
      <c r="B51" s="27"/>
      <c r="K51" s="27"/>
    </row>
    <row r="52" spans="2:11" s="1" customFormat="1" ht="12">
      <c r="B52" s="27"/>
      <c r="C52" s="24" t="s">
        <v>18</v>
      </c>
      <c r="F52" s="16" t="str">
        <f>F12</f>
        <v>Bieblova 6, Praha 5 - Smíchov</v>
      </c>
      <c r="I52" s="24" t="s">
        <v>20</v>
      </c>
      <c r="J52" s="44">
        <f>IF(J12="","",J12)</f>
        <v>0</v>
      </c>
      <c r="K52" s="27"/>
    </row>
    <row r="53" spans="2:11" s="1" customFormat="1" ht="12">
      <c r="B53" s="27"/>
      <c r="K53" s="27"/>
    </row>
    <row r="54" spans="2:11" s="1" customFormat="1" ht="12">
      <c r="B54" s="27"/>
      <c r="C54" s="24" t="s">
        <v>21</v>
      </c>
      <c r="F54" s="16" t="str">
        <f>E15</f>
        <v>Městská část Praha 5</v>
      </c>
      <c r="I54" s="24" t="s">
        <v>27</v>
      </c>
      <c r="J54" s="25" t="str">
        <f>E21</f>
        <v>A plus spol., s.r.o.</v>
      </c>
      <c r="K54" s="27"/>
    </row>
    <row r="55" spans="2:11" s="1" customFormat="1" ht="12">
      <c r="B55" s="27"/>
      <c r="C55" s="24" t="s">
        <v>25</v>
      </c>
      <c r="F55" s="16" t="str">
        <f>IF(E18="","",E18)</f>
        <v xml:space="preserve"> </v>
      </c>
      <c r="I55" s="24" t="s">
        <v>30</v>
      </c>
      <c r="J55" s="25" t="str">
        <f>E24</f>
        <v xml:space="preserve"> </v>
      </c>
      <c r="K55" s="27"/>
    </row>
    <row r="56" spans="2:11" s="1" customFormat="1" ht="12">
      <c r="B56" s="27"/>
      <c r="K56" s="27"/>
    </row>
    <row r="57" spans="2:11" s="1" customFormat="1" ht="12">
      <c r="B57" s="27"/>
      <c r="C57" s="90" t="s">
        <v>91</v>
      </c>
      <c r="D57" s="85"/>
      <c r="E57" s="85"/>
      <c r="F57" s="85"/>
      <c r="G57" s="85"/>
      <c r="H57" s="85"/>
      <c r="I57" s="85"/>
      <c r="J57" s="91" t="s">
        <v>92</v>
      </c>
      <c r="K57" s="27"/>
    </row>
    <row r="58" spans="2:11" s="1" customFormat="1" ht="12">
      <c r="B58" s="27"/>
      <c r="K58" s="27"/>
    </row>
    <row r="59" spans="2:46" s="1" customFormat="1" ht="18.75" customHeight="1">
      <c r="B59" s="27"/>
      <c r="C59" s="92" t="s">
        <v>93</v>
      </c>
      <c r="J59" s="59">
        <f>J93</f>
        <v>0</v>
      </c>
      <c r="K59" s="27"/>
      <c r="AT59" s="16" t="s">
        <v>94</v>
      </c>
    </row>
    <row r="60" spans="2:11" s="7" customFormat="1" ht="18.75" customHeight="1">
      <c r="B60" s="93"/>
      <c r="D60" s="94" t="s">
        <v>95</v>
      </c>
      <c r="E60" s="95"/>
      <c r="F60" s="95"/>
      <c r="G60" s="95"/>
      <c r="H60" s="95"/>
      <c r="I60" s="95"/>
      <c r="J60" s="96">
        <f>J94</f>
        <v>0</v>
      </c>
      <c r="K60" s="93"/>
    </row>
    <row r="61" spans="2:11" s="8" customFormat="1" ht="18.75" customHeight="1">
      <c r="B61" s="97"/>
      <c r="D61" s="98" t="s">
        <v>96</v>
      </c>
      <c r="E61" s="99"/>
      <c r="F61" s="99"/>
      <c r="G61" s="99"/>
      <c r="H61" s="99"/>
      <c r="I61" s="99"/>
      <c r="J61" s="100">
        <f>J95</f>
        <v>0</v>
      </c>
      <c r="K61" s="97"/>
    </row>
    <row r="62" spans="2:11" s="8" customFormat="1" ht="18.75" customHeight="1">
      <c r="B62" s="97"/>
      <c r="D62" s="98" t="s">
        <v>97</v>
      </c>
      <c r="E62" s="99"/>
      <c r="F62" s="99"/>
      <c r="G62" s="99"/>
      <c r="H62" s="99"/>
      <c r="I62" s="99"/>
      <c r="J62" s="100">
        <f>J107</f>
        <v>0</v>
      </c>
      <c r="K62" s="97"/>
    </row>
    <row r="63" spans="2:11" s="8" customFormat="1" ht="18.75" customHeight="1">
      <c r="B63" s="97"/>
      <c r="D63" s="98" t="s">
        <v>98</v>
      </c>
      <c r="E63" s="99"/>
      <c r="F63" s="99"/>
      <c r="G63" s="99"/>
      <c r="H63" s="99"/>
      <c r="I63" s="99"/>
      <c r="J63" s="100">
        <f>J123</f>
        <v>0</v>
      </c>
      <c r="K63" s="97"/>
    </row>
    <row r="64" spans="2:11" s="8" customFormat="1" ht="18.75" customHeight="1">
      <c r="B64" s="97"/>
      <c r="D64" s="98" t="s">
        <v>99</v>
      </c>
      <c r="E64" s="99"/>
      <c r="F64" s="99"/>
      <c r="G64" s="99"/>
      <c r="H64" s="99"/>
      <c r="I64" s="99"/>
      <c r="J64" s="100">
        <f>J135</f>
        <v>0</v>
      </c>
      <c r="K64" s="97"/>
    </row>
    <row r="65" spans="2:11" s="8" customFormat="1" ht="18.75" customHeight="1">
      <c r="B65" s="97"/>
      <c r="D65" s="98" t="s">
        <v>100</v>
      </c>
      <c r="E65" s="99"/>
      <c r="F65" s="99"/>
      <c r="G65" s="99"/>
      <c r="H65" s="99"/>
      <c r="I65" s="99"/>
      <c r="J65" s="100">
        <f>J141</f>
        <v>0</v>
      </c>
      <c r="K65" s="97"/>
    </row>
    <row r="66" spans="2:11" s="7" customFormat="1" ht="18.75" customHeight="1">
      <c r="B66" s="93"/>
      <c r="D66" s="94" t="s">
        <v>101</v>
      </c>
      <c r="E66" s="95"/>
      <c r="F66" s="95"/>
      <c r="G66" s="95"/>
      <c r="H66" s="95"/>
      <c r="I66" s="95"/>
      <c r="J66" s="96">
        <f>J144</f>
        <v>0</v>
      </c>
      <c r="K66" s="93"/>
    </row>
    <row r="67" spans="2:11" s="8" customFormat="1" ht="18.75" customHeight="1">
      <c r="B67" s="97"/>
      <c r="D67" s="98" t="s">
        <v>102</v>
      </c>
      <c r="E67" s="99"/>
      <c r="F67" s="99"/>
      <c r="G67" s="99"/>
      <c r="H67" s="99"/>
      <c r="I67" s="99"/>
      <c r="J67" s="100">
        <f>J145</f>
        <v>0</v>
      </c>
      <c r="K67" s="97"/>
    </row>
    <row r="68" spans="2:11" s="8" customFormat="1" ht="18.75" customHeight="1">
      <c r="B68" s="97"/>
      <c r="D68" s="98" t="s">
        <v>103</v>
      </c>
      <c r="E68" s="99"/>
      <c r="F68" s="99"/>
      <c r="G68" s="99"/>
      <c r="H68" s="99"/>
      <c r="I68" s="99"/>
      <c r="J68" s="100">
        <f>J150</f>
        <v>0</v>
      </c>
      <c r="K68" s="97"/>
    </row>
    <row r="69" spans="2:11" s="8" customFormat="1" ht="18.75" customHeight="1">
      <c r="B69" s="97"/>
      <c r="D69" s="98" t="s">
        <v>104</v>
      </c>
      <c r="E69" s="99"/>
      <c r="F69" s="99"/>
      <c r="G69" s="99"/>
      <c r="H69" s="99"/>
      <c r="I69" s="99"/>
      <c r="J69" s="100">
        <f>J155</f>
        <v>0</v>
      </c>
      <c r="K69" s="97"/>
    </row>
    <row r="70" spans="2:11" s="8" customFormat="1" ht="18.75" customHeight="1">
      <c r="B70" s="97"/>
      <c r="D70" s="98" t="s">
        <v>105</v>
      </c>
      <c r="E70" s="99"/>
      <c r="F70" s="99"/>
      <c r="G70" s="99"/>
      <c r="H70" s="99"/>
      <c r="I70" s="99"/>
      <c r="J70" s="100">
        <f>J172</f>
        <v>0</v>
      </c>
      <c r="K70" s="97"/>
    </row>
    <row r="71" spans="2:11" s="8" customFormat="1" ht="18.75" customHeight="1">
      <c r="B71" s="97"/>
      <c r="D71" s="98" t="s">
        <v>106</v>
      </c>
      <c r="E71" s="99"/>
      <c r="F71" s="99"/>
      <c r="G71" s="99"/>
      <c r="H71" s="99"/>
      <c r="I71" s="99"/>
      <c r="J71" s="100">
        <f>J226</f>
        <v>0</v>
      </c>
      <c r="K71" s="97"/>
    </row>
    <row r="72" spans="2:11" s="8" customFormat="1" ht="18.75" customHeight="1">
      <c r="B72" s="97"/>
      <c r="D72" s="98" t="s">
        <v>107</v>
      </c>
      <c r="E72" s="99"/>
      <c r="F72" s="99"/>
      <c r="G72" s="99"/>
      <c r="H72" s="99"/>
      <c r="I72" s="99"/>
      <c r="J72" s="100">
        <f>J239</f>
        <v>0</v>
      </c>
      <c r="K72" s="97"/>
    </row>
    <row r="73" spans="2:11" s="7" customFormat="1" ht="18.75" customHeight="1">
      <c r="B73" s="93"/>
      <c r="D73" s="94" t="s">
        <v>108</v>
      </c>
      <c r="E73" s="95"/>
      <c r="F73" s="95"/>
      <c r="G73" s="95"/>
      <c r="H73" s="95"/>
      <c r="I73" s="95"/>
      <c r="J73" s="96">
        <f>J271</f>
        <v>0</v>
      </c>
      <c r="K73" s="93"/>
    </row>
    <row r="74" spans="2:11" s="1" customFormat="1" ht="12">
      <c r="B74" s="27"/>
      <c r="K74" s="27"/>
    </row>
    <row r="75" spans="2:11" s="1" customFormat="1" ht="12">
      <c r="B75" s="37"/>
      <c r="C75" s="38"/>
      <c r="D75" s="38"/>
      <c r="E75" s="38"/>
      <c r="F75" s="38"/>
      <c r="G75" s="38"/>
      <c r="H75" s="38"/>
      <c r="I75" s="38"/>
      <c r="J75" s="38"/>
      <c r="K75" s="27"/>
    </row>
    <row r="79" spans="2:11" s="1" customFormat="1" ht="12">
      <c r="B79" s="39"/>
      <c r="C79" s="40"/>
      <c r="D79" s="40"/>
      <c r="E79" s="40"/>
      <c r="F79" s="40"/>
      <c r="G79" s="40"/>
      <c r="H79" s="40"/>
      <c r="I79" s="40"/>
      <c r="J79" s="40"/>
      <c r="K79" s="27"/>
    </row>
    <row r="80" spans="2:11" s="1" customFormat="1" ht="18">
      <c r="B80" s="27"/>
      <c r="C80" s="20" t="s">
        <v>109</v>
      </c>
      <c r="K80" s="27"/>
    </row>
    <row r="81" spans="2:11" s="1" customFormat="1" ht="12">
      <c r="B81" s="27"/>
      <c r="K81" s="27"/>
    </row>
    <row r="82" spans="2:11" s="1" customFormat="1" ht="12">
      <c r="B82" s="27"/>
      <c r="C82" s="24" t="s">
        <v>14</v>
      </c>
      <c r="K82" s="27"/>
    </row>
    <row r="83" spans="2:11" s="1" customFormat="1" ht="12">
      <c r="B83" s="27"/>
      <c r="E83" s="212" t="str">
        <f>E7</f>
        <v>Vestavba výtahové plošiny - zdravotní středisko</v>
      </c>
      <c r="F83" s="213"/>
      <c r="G83" s="213"/>
      <c r="H83" s="213"/>
      <c r="K83" s="27"/>
    </row>
    <row r="84" spans="2:11" s="1" customFormat="1" ht="12">
      <c r="B84" s="27"/>
      <c r="C84" s="24" t="s">
        <v>88</v>
      </c>
      <c r="K84" s="27"/>
    </row>
    <row r="85" spans="2:11" s="1" customFormat="1" ht="12">
      <c r="B85" s="27"/>
      <c r="E85" s="207" t="str">
        <f>E9</f>
        <v>01 - Stavební část</v>
      </c>
      <c r="F85" s="183"/>
      <c r="G85" s="183"/>
      <c r="H85" s="183"/>
      <c r="K85" s="27"/>
    </row>
    <row r="86" spans="2:11" s="1" customFormat="1" ht="12">
      <c r="B86" s="27"/>
      <c r="K86" s="27"/>
    </row>
    <row r="87" spans="2:11" s="1" customFormat="1" ht="12">
      <c r="B87" s="27"/>
      <c r="C87" s="24" t="s">
        <v>18</v>
      </c>
      <c r="F87" s="16" t="str">
        <f>F12</f>
        <v>Bieblova 6, Praha 5 - Smíchov</v>
      </c>
      <c r="I87" s="24" t="s">
        <v>20</v>
      </c>
      <c r="J87" s="44">
        <f>IF(J12="","",J12)</f>
        <v>0</v>
      </c>
      <c r="K87" s="27"/>
    </row>
    <row r="88" spans="2:11" s="1" customFormat="1" ht="12">
      <c r="B88" s="27"/>
      <c r="K88" s="27"/>
    </row>
    <row r="89" spans="2:11" s="1" customFormat="1" ht="12">
      <c r="B89" s="27"/>
      <c r="C89" s="24" t="s">
        <v>21</v>
      </c>
      <c r="F89" s="16" t="str">
        <f>E15</f>
        <v>Městská část Praha 5</v>
      </c>
      <c r="I89" s="24" t="s">
        <v>27</v>
      </c>
      <c r="J89" s="25" t="str">
        <f>E21</f>
        <v>A plus spol., s.r.o.</v>
      </c>
      <c r="K89" s="27"/>
    </row>
    <row r="90" spans="2:11" s="1" customFormat="1" ht="12">
      <c r="B90" s="27"/>
      <c r="C90" s="24" t="s">
        <v>25</v>
      </c>
      <c r="F90" s="16" t="str">
        <f>IF(E18="","",E18)</f>
        <v xml:space="preserve"> </v>
      </c>
      <c r="I90" s="24" t="s">
        <v>30</v>
      </c>
      <c r="J90" s="25" t="str">
        <f>E24</f>
        <v xml:space="preserve"> </v>
      </c>
      <c r="K90" s="27"/>
    </row>
    <row r="91" spans="2:11" s="1" customFormat="1" ht="12">
      <c r="B91" s="27"/>
      <c r="K91" s="27"/>
    </row>
    <row r="92" spans="2:19" s="9" customFormat="1" ht="24">
      <c r="B92" s="101"/>
      <c r="C92" s="102" t="s">
        <v>110</v>
      </c>
      <c r="D92" s="103" t="s">
        <v>51</v>
      </c>
      <c r="E92" s="103" t="s">
        <v>47</v>
      </c>
      <c r="F92" s="103" t="s">
        <v>48</v>
      </c>
      <c r="G92" s="103" t="s">
        <v>111</v>
      </c>
      <c r="H92" s="103" t="s">
        <v>112</v>
      </c>
      <c r="I92" s="103" t="s">
        <v>113</v>
      </c>
      <c r="J92" s="103" t="s">
        <v>92</v>
      </c>
      <c r="K92" s="101"/>
      <c r="L92" s="52" t="s">
        <v>1</v>
      </c>
      <c r="M92" s="53" t="s">
        <v>36</v>
      </c>
      <c r="N92" s="53" t="s">
        <v>114</v>
      </c>
      <c r="O92" s="53" t="s">
        <v>115</v>
      </c>
      <c r="P92" s="53" t="s">
        <v>116</v>
      </c>
      <c r="Q92" s="53" t="s">
        <v>117</v>
      </c>
      <c r="R92" s="53" t="s">
        <v>118</v>
      </c>
      <c r="S92" s="54" t="s">
        <v>119</v>
      </c>
    </row>
    <row r="93" spans="2:62" s="1" customFormat="1" ht="15.75">
      <c r="B93" s="27"/>
      <c r="C93" s="57" t="s">
        <v>120</v>
      </c>
      <c r="J93" s="104">
        <f>BJ93</f>
        <v>0</v>
      </c>
      <c r="K93" s="27"/>
      <c r="L93" s="55"/>
      <c r="M93" s="45"/>
      <c r="N93" s="45"/>
      <c r="O93" s="105">
        <f>O94+O144+O271</f>
        <v>231.49157000000002</v>
      </c>
      <c r="P93" s="45"/>
      <c r="Q93" s="105">
        <f>Q94+Q144+Q271</f>
        <v>2.49880482</v>
      </c>
      <c r="R93" s="45"/>
      <c r="S93" s="106">
        <f>S94+S144+S271</f>
        <v>0.8777379999999999</v>
      </c>
      <c r="AS93" s="16" t="s">
        <v>65</v>
      </c>
      <c r="AT93" s="16" t="s">
        <v>94</v>
      </c>
      <c r="BJ93" s="107">
        <f>BJ94+BJ144+BJ271</f>
        <v>0</v>
      </c>
    </row>
    <row r="94" spans="2:62" s="10" customFormat="1" ht="15">
      <c r="B94" s="108"/>
      <c r="D94" s="109" t="s">
        <v>65</v>
      </c>
      <c r="E94" s="110" t="s">
        <v>121</v>
      </c>
      <c r="F94" s="110" t="s">
        <v>122</v>
      </c>
      <c r="J94" s="111">
        <f>BJ94</f>
        <v>0</v>
      </c>
      <c r="K94" s="108"/>
      <c r="L94" s="112"/>
      <c r="M94" s="113"/>
      <c r="N94" s="113"/>
      <c r="O94" s="114">
        <f>O95+O107+O123+O135+O141</f>
        <v>54.398346000000004</v>
      </c>
      <c r="P94" s="113"/>
      <c r="Q94" s="114">
        <f>Q95+Q107+Q123+Q135+Q141</f>
        <v>0.99093925</v>
      </c>
      <c r="R94" s="113"/>
      <c r="S94" s="115">
        <f>S95+S107+S123+S135+S141</f>
        <v>0.566398</v>
      </c>
      <c r="AQ94" s="109" t="s">
        <v>74</v>
      </c>
      <c r="AS94" s="116" t="s">
        <v>65</v>
      </c>
      <c r="AT94" s="116" t="s">
        <v>66</v>
      </c>
      <c r="AX94" s="109" t="s">
        <v>123</v>
      </c>
      <c r="BJ94" s="117">
        <f>BJ95+BJ107+BJ123+BJ135+BJ141</f>
        <v>0</v>
      </c>
    </row>
    <row r="95" spans="2:62" s="10" customFormat="1" ht="12.75">
      <c r="B95" s="108"/>
      <c r="D95" s="109" t="s">
        <v>65</v>
      </c>
      <c r="E95" s="118" t="s">
        <v>124</v>
      </c>
      <c r="F95" s="118" t="s">
        <v>125</v>
      </c>
      <c r="J95" s="119">
        <f>BJ95</f>
        <v>0</v>
      </c>
      <c r="K95" s="108"/>
      <c r="L95" s="112"/>
      <c r="M95" s="113"/>
      <c r="N95" s="113"/>
      <c r="O95" s="114">
        <f>SUM(O96:O106)</f>
        <v>10.18424</v>
      </c>
      <c r="P95" s="113"/>
      <c r="Q95" s="114">
        <f>SUM(Q96:Q106)</f>
        <v>0.73186591</v>
      </c>
      <c r="R95" s="113"/>
      <c r="S95" s="115">
        <f>SUM(S96:S106)</f>
        <v>0</v>
      </c>
      <c r="AQ95" s="109" t="s">
        <v>74</v>
      </c>
      <c r="AS95" s="116" t="s">
        <v>65</v>
      </c>
      <c r="AT95" s="116" t="s">
        <v>74</v>
      </c>
      <c r="AX95" s="109" t="s">
        <v>123</v>
      </c>
      <c r="BJ95" s="117">
        <f>SUM(BJ96:BJ106)</f>
        <v>0</v>
      </c>
    </row>
    <row r="96" spans="2:64" s="1" customFormat="1" ht="12">
      <c r="B96" s="120"/>
      <c r="C96" s="121" t="s">
        <v>74</v>
      </c>
      <c r="D96" s="121" t="s">
        <v>126</v>
      </c>
      <c r="E96" s="122" t="s">
        <v>127</v>
      </c>
      <c r="F96" s="123" t="s">
        <v>128</v>
      </c>
      <c r="G96" s="124" t="s">
        <v>129</v>
      </c>
      <c r="H96" s="125">
        <v>0.513</v>
      </c>
      <c r="I96" s="126"/>
      <c r="J96" s="126">
        <f>ROUND(I96*H96,2)</f>
        <v>0</v>
      </c>
      <c r="K96" s="27"/>
      <c r="L96" s="47" t="s">
        <v>1</v>
      </c>
      <c r="M96" s="127" t="s">
        <v>37</v>
      </c>
      <c r="N96" s="128">
        <v>0.122</v>
      </c>
      <c r="O96" s="128">
        <f>N96*H96</f>
        <v>0.062586</v>
      </c>
      <c r="P96" s="128">
        <v>0.00973</v>
      </c>
      <c r="Q96" s="128">
        <f>P96*H96</f>
        <v>0.00499149</v>
      </c>
      <c r="R96" s="128">
        <v>0</v>
      </c>
      <c r="S96" s="129">
        <f>R96*H96</f>
        <v>0</v>
      </c>
      <c r="AQ96" s="16" t="s">
        <v>124</v>
      </c>
      <c r="AS96" s="16" t="s">
        <v>126</v>
      </c>
      <c r="AT96" s="16" t="s">
        <v>76</v>
      </c>
      <c r="AX96" s="16" t="s">
        <v>123</v>
      </c>
      <c r="BD96" s="130">
        <f>IF(M96="základní",J96,0)</f>
        <v>0</v>
      </c>
      <c r="BE96" s="130">
        <f>IF(M96="snížená",J96,0)</f>
        <v>0</v>
      </c>
      <c r="BF96" s="130">
        <f>IF(M96="zákl. přenesená",J96,0)</f>
        <v>0</v>
      </c>
      <c r="BG96" s="130">
        <f>IF(M96="sníž. přenesená",J96,0)</f>
        <v>0</v>
      </c>
      <c r="BH96" s="130">
        <f>IF(M96="nulová",J96,0)</f>
        <v>0</v>
      </c>
      <c r="BI96" s="16" t="s">
        <v>74</v>
      </c>
      <c r="BJ96" s="130">
        <f>ROUND(I96*H96,2)</f>
        <v>0</v>
      </c>
      <c r="BK96" s="16" t="s">
        <v>124</v>
      </c>
      <c r="BL96" s="16" t="s">
        <v>130</v>
      </c>
    </row>
    <row r="97" spans="2:50" s="11" customFormat="1" ht="12">
      <c r="B97" s="131"/>
      <c r="D97" s="132" t="s">
        <v>131</v>
      </c>
      <c r="E97" s="133" t="s">
        <v>542</v>
      </c>
      <c r="F97" s="134" t="s">
        <v>132</v>
      </c>
      <c r="H97" s="133" t="s">
        <v>1</v>
      </c>
      <c r="K97" s="131"/>
      <c r="L97" s="135"/>
      <c r="M97" s="136"/>
      <c r="N97" s="136"/>
      <c r="O97" s="136"/>
      <c r="P97" s="136"/>
      <c r="Q97" s="136"/>
      <c r="R97" s="136"/>
      <c r="S97" s="137"/>
      <c r="AS97" s="133" t="s">
        <v>131</v>
      </c>
      <c r="AT97" s="133" t="s">
        <v>76</v>
      </c>
      <c r="AU97" s="11" t="s">
        <v>74</v>
      </c>
      <c r="AV97" s="11" t="s">
        <v>29</v>
      </c>
      <c r="AW97" s="11" t="s">
        <v>66</v>
      </c>
      <c r="AX97" s="133" t="s">
        <v>123</v>
      </c>
    </row>
    <row r="98" spans="2:50" s="12" customFormat="1" ht="12">
      <c r="B98" s="138"/>
      <c r="D98" s="132" t="s">
        <v>131</v>
      </c>
      <c r="E98" s="139" t="s">
        <v>1</v>
      </c>
      <c r="F98" s="140" t="s">
        <v>133</v>
      </c>
      <c r="H98" s="141">
        <v>0.513</v>
      </c>
      <c r="K98" s="138"/>
      <c r="L98" s="142"/>
      <c r="M98" s="143"/>
      <c r="N98" s="143"/>
      <c r="O98" s="143"/>
      <c r="P98" s="143"/>
      <c r="Q98" s="143"/>
      <c r="R98" s="143"/>
      <c r="S98" s="144"/>
      <c r="AS98" s="139" t="s">
        <v>131</v>
      </c>
      <c r="AT98" s="139" t="s">
        <v>76</v>
      </c>
      <c r="AU98" s="12" t="s">
        <v>76</v>
      </c>
      <c r="AV98" s="12" t="s">
        <v>29</v>
      </c>
      <c r="AW98" s="12" t="s">
        <v>74</v>
      </c>
      <c r="AX98" s="139" t="s">
        <v>123</v>
      </c>
    </row>
    <row r="99" spans="2:64" s="1" customFormat="1" ht="22.5">
      <c r="B99" s="120"/>
      <c r="C99" s="121" t="s">
        <v>76</v>
      </c>
      <c r="D99" s="121" t="s">
        <v>126</v>
      </c>
      <c r="E99" s="122" t="s">
        <v>546</v>
      </c>
      <c r="F99" s="123" t="s">
        <v>134</v>
      </c>
      <c r="G99" s="124" t="s">
        <v>135</v>
      </c>
      <c r="H99" s="125">
        <v>6</v>
      </c>
      <c r="I99" s="126"/>
      <c r="J99" s="126">
        <f>ROUND(I99*H99,2)</f>
        <v>0</v>
      </c>
      <c r="K99" s="27"/>
      <c r="L99" s="47" t="s">
        <v>1</v>
      </c>
      <c r="M99" s="127" t="s">
        <v>37</v>
      </c>
      <c r="N99" s="128">
        <v>0.2</v>
      </c>
      <c r="O99" s="128">
        <f>N99*H99</f>
        <v>1.2000000000000002</v>
      </c>
      <c r="P99" s="128">
        <v>0.02278</v>
      </c>
      <c r="Q99" s="128">
        <f>P99*H99</f>
        <v>0.13668000000000002</v>
      </c>
      <c r="R99" s="128">
        <v>0</v>
      </c>
      <c r="S99" s="129">
        <f>R99*H99</f>
        <v>0</v>
      </c>
      <c r="AQ99" s="16" t="s">
        <v>124</v>
      </c>
      <c r="AS99" s="16" t="s">
        <v>126</v>
      </c>
      <c r="AT99" s="16" t="s">
        <v>76</v>
      </c>
      <c r="AX99" s="16" t="s">
        <v>123</v>
      </c>
      <c r="BD99" s="130">
        <f>IF(M99="základní",J99,0)</f>
        <v>0</v>
      </c>
      <c r="BE99" s="130">
        <f>IF(M99="snížená",J99,0)</f>
        <v>0</v>
      </c>
      <c r="BF99" s="130">
        <f>IF(M99="zákl. přenesená",J99,0)</f>
        <v>0</v>
      </c>
      <c r="BG99" s="130">
        <f>IF(M99="sníž. přenesená",J99,0)</f>
        <v>0</v>
      </c>
      <c r="BH99" s="130">
        <f>IF(M99="nulová",J99,0)</f>
        <v>0</v>
      </c>
      <c r="BI99" s="16" t="s">
        <v>74</v>
      </c>
      <c r="BJ99" s="130">
        <f>ROUND(I99*H99,2)</f>
        <v>0</v>
      </c>
      <c r="BK99" s="16" t="s">
        <v>124</v>
      </c>
      <c r="BL99" s="16" t="s">
        <v>136</v>
      </c>
    </row>
    <row r="100" spans="2:64" s="1" customFormat="1" ht="22.5">
      <c r="B100" s="120"/>
      <c r="C100" s="121" t="s">
        <v>137</v>
      </c>
      <c r="D100" s="121" t="s">
        <v>126</v>
      </c>
      <c r="E100" s="122" t="s">
        <v>547</v>
      </c>
      <c r="F100" s="123" t="s">
        <v>138</v>
      </c>
      <c r="G100" s="124" t="s">
        <v>139</v>
      </c>
      <c r="H100" s="125">
        <v>0.538</v>
      </c>
      <c r="I100" s="126"/>
      <c r="J100" s="126">
        <f>ROUND(I100*H100,2)</f>
        <v>0</v>
      </c>
      <c r="K100" s="27"/>
      <c r="L100" s="47" t="s">
        <v>1</v>
      </c>
      <c r="M100" s="127" t="s">
        <v>37</v>
      </c>
      <c r="N100" s="128">
        <v>16.583</v>
      </c>
      <c r="O100" s="128">
        <f>N100*H100</f>
        <v>8.921654</v>
      </c>
      <c r="P100" s="128">
        <v>0.01709</v>
      </c>
      <c r="Q100" s="128">
        <f>P100*H100</f>
        <v>0.009194420000000002</v>
      </c>
      <c r="R100" s="128">
        <v>0</v>
      </c>
      <c r="S100" s="129">
        <f>R100*H100</f>
        <v>0</v>
      </c>
      <c r="AQ100" s="16" t="s">
        <v>124</v>
      </c>
      <c r="AS100" s="16" t="s">
        <v>126</v>
      </c>
      <c r="AT100" s="16" t="s">
        <v>76</v>
      </c>
      <c r="AX100" s="16" t="s">
        <v>123</v>
      </c>
      <c r="BD100" s="130">
        <f>IF(M100="základní",J100,0)</f>
        <v>0</v>
      </c>
      <c r="BE100" s="130">
        <f>IF(M100="snížená",J100,0)</f>
        <v>0</v>
      </c>
      <c r="BF100" s="130">
        <f>IF(M100="zákl. přenesená",J100,0)</f>
        <v>0</v>
      </c>
      <c r="BG100" s="130">
        <f>IF(M100="sníž. přenesená",J100,0)</f>
        <v>0</v>
      </c>
      <c r="BH100" s="130">
        <f>IF(M100="nulová",J100,0)</f>
        <v>0</v>
      </c>
      <c r="BI100" s="16" t="s">
        <v>74</v>
      </c>
      <c r="BJ100" s="130">
        <f>ROUND(I100*H100,2)</f>
        <v>0</v>
      </c>
      <c r="BK100" s="16" t="s">
        <v>124</v>
      </c>
      <c r="BL100" s="16" t="s">
        <v>140</v>
      </c>
    </row>
    <row r="101" spans="2:50" s="11" customFormat="1" ht="12">
      <c r="B101" s="131"/>
      <c r="D101" s="132" t="s">
        <v>131</v>
      </c>
      <c r="E101" s="133" t="s">
        <v>544</v>
      </c>
      <c r="F101" s="134" t="s">
        <v>141</v>
      </c>
      <c r="H101" s="133" t="s">
        <v>1</v>
      </c>
      <c r="K101" s="131"/>
      <c r="L101" s="135"/>
      <c r="M101" s="136"/>
      <c r="N101" s="136"/>
      <c r="O101" s="136"/>
      <c r="P101" s="136"/>
      <c r="Q101" s="136"/>
      <c r="R101" s="136"/>
      <c r="S101" s="137"/>
      <c r="AS101" s="133" t="s">
        <v>131</v>
      </c>
      <c r="AT101" s="133" t="s">
        <v>76</v>
      </c>
      <c r="AU101" s="11" t="s">
        <v>74</v>
      </c>
      <c r="AV101" s="11" t="s">
        <v>29</v>
      </c>
      <c r="AW101" s="11" t="s">
        <v>66</v>
      </c>
      <c r="AX101" s="133" t="s">
        <v>123</v>
      </c>
    </row>
    <row r="102" spans="2:50" s="12" customFormat="1" ht="12">
      <c r="B102" s="138"/>
      <c r="D102" s="132" t="s">
        <v>131</v>
      </c>
      <c r="E102" s="139" t="s">
        <v>1</v>
      </c>
      <c r="F102" s="140" t="s">
        <v>142</v>
      </c>
      <c r="H102" s="141">
        <v>0.46</v>
      </c>
      <c r="K102" s="138"/>
      <c r="L102" s="142"/>
      <c r="M102" s="143"/>
      <c r="N102" s="143"/>
      <c r="O102" s="143"/>
      <c r="P102" s="143"/>
      <c r="Q102" s="143"/>
      <c r="R102" s="143"/>
      <c r="S102" s="144"/>
      <c r="AS102" s="139" t="s">
        <v>131</v>
      </c>
      <c r="AT102" s="139" t="s">
        <v>76</v>
      </c>
      <c r="AU102" s="12" t="s">
        <v>76</v>
      </c>
      <c r="AV102" s="12" t="s">
        <v>29</v>
      </c>
      <c r="AW102" s="12" t="s">
        <v>66</v>
      </c>
      <c r="AX102" s="139" t="s">
        <v>123</v>
      </c>
    </row>
    <row r="103" spans="2:50" s="12" customFormat="1" ht="12">
      <c r="B103" s="138"/>
      <c r="D103" s="132" t="s">
        <v>131</v>
      </c>
      <c r="E103" s="139" t="s">
        <v>1</v>
      </c>
      <c r="F103" s="140" t="s">
        <v>143</v>
      </c>
      <c r="H103" s="141">
        <v>0.078</v>
      </c>
      <c r="K103" s="138"/>
      <c r="L103" s="142"/>
      <c r="M103" s="143"/>
      <c r="N103" s="143"/>
      <c r="O103" s="143"/>
      <c r="P103" s="143"/>
      <c r="Q103" s="143"/>
      <c r="R103" s="143"/>
      <c r="S103" s="144"/>
      <c r="AS103" s="139" t="s">
        <v>131</v>
      </c>
      <c r="AT103" s="139" t="s">
        <v>76</v>
      </c>
      <c r="AU103" s="12" t="s">
        <v>76</v>
      </c>
      <c r="AV103" s="12" t="s">
        <v>29</v>
      </c>
      <c r="AW103" s="12" t="s">
        <v>66</v>
      </c>
      <c r="AX103" s="139" t="s">
        <v>123</v>
      </c>
    </row>
    <row r="104" spans="2:50" s="13" customFormat="1" ht="12">
      <c r="B104" s="145"/>
      <c r="D104" s="132" t="s">
        <v>131</v>
      </c>
      <c r="E104" s="146" t="s">
        <v>1</v>
      </c>
      <c r="F104" s="147" t="s">
        <v>144</v>
      </c>
      <c r="H104" s="148">
        <v>0.538</v>
      </c>
      <c r="K104" s="145"/>
      <c r="L104" s="149"/>
      <c r="M104" s="150"/>
      <c r="N104" s="150"/>
      <c r="O104" s="150"/>
      <c r="P104" s="150"/>
      <c r="Q104" s="150"/>
      <c r="R104" s="150"/>
      <c r="S104" s="151"/>
      <c r="AS104" s="146" t="s">
        <v>131</v>
      </c>
      <c r="AT104" s="146" t="s">
        <v>76</v>
      </c>
      <c r="AU104" s="13" t="s">
        <v>124</v>
      </c>
      <c r="AV104" s="13" t="s">
        <v>29</v>
      </c>
      <c r="AW104" s="13" t="s">
        <v>74</v>
      </c>
      <c r="AX104" s="146" t="s">
        <v>123</v>
      </c>
    </row>
    <row r="105" spans="2:64" s="1" customFormat="1" ht="12">
      <c r="B105" s="120"/>
      <c r="C105" s="152" t="s">
        <v>124</v>
      </c>
      <c r="D105" s="152" t="s">
        <v>145</v>
      </c>
      <c r="E105" s="153" t="s">
        <v>146</v>
      </c>
      <c r="F105" s="154" t="s">
        <v>147</v>
      </c>
      <c r="G105" s="155" t="s">
        <v>139</v>
      </c>
      <c r="H105" s="156">
        <v>0.581</v>
      </c>
      <c r="I105" s="157"/>
      <c r="J105" s="157">
        <f>ROUND(I105*H105,2)</f>
        <v>0</v>
      </c>
      <c r="K105" s="158"/>
      <c r="L105" s="159" t="s">
        <v>1</v>
      </c>
      <c r="M105" s="160" t="s">
        <v>37</v>
      </c>
      <c r="N105" s="128">
        <v>0</v>
      </c>
      <c r="O105" s="128">
        <f>N105*H105</f>
        <v>0</v>
      </c>
      <c r="P105" s="128">
        <v>1</v>
      </c>
      <c r="Q105" s="128">
        <f>P105*H105</f>
        <v>0.581</v>
      </c>
      <c r="R105" s="128">
        <v>0</v>
      </c>
      <c r="S105" s="129">
        <f>R105*H105</f>
        <v>0</v>
      </c>
      <c r="AQ105" s="16" t="s">
        <v>148</v>
      </c>
      <c r="AS105" s="16" t="s">
        <v>145</v>
      </c>
      <c r="AT105" s="16" t="s">
        <v>76</v>
      </c>
      <c r="AX105" s="16" t="s">
        <v>123</v>
      </c>
      <c r="BD105" s="130">
        <f>IF(M105="základní",J105,0)</f>
        <v>0</v>
      </c>
      <c r="BE105" s="130">
        <f>IF(M105="snížená",J105,0)</f>
        <v>0</v>
      </c>
      <c r="BF105" s="130">
        <f>IF(M105="zákl. přenesená",J105,0)</f>
        <v>0</v>
      </c>
      <c r="BG105" s="130">
        <f>IF(M105="sníž. přenesená",J105,0)</f>
        <v>0</v>
      </c>
      <c r="BH105" s="130">
        <f>IF(M105="nulová",J105,0)</f>
        <v>0</v>
      </c>
      <c r="BI105" s="16" t="s">
        <v>74</v>
      </c>
      <c r="BJ105" s="130">
        <f>ROUND(I105*H105,2)</f>
        <v>0</v>
      </c>
      <c r="BK105" s="16" t="s">
        <v>124</v>
      </c>
      <c r="BL105" s="16" t="s">
        <v>149</v>
      </c>
    </row>
    <row r="106" spans="2:50" s="12" customFormat="1" ht="12">
      <c r="B106" s="138"/>
      <c r="D106" s="132" t="s">
        <v>131</v>
      </c>
      <c r="E106" s="12" t="s">
        <v>542</v>
      </c>
      <c r="F106" s="140" t="s">
        <v>150</v>
      </c>
      <c r="H106" s="141">
        <v>0.581</v>
      </c>
      <c r="K106" s="138"/>
      <c r="L106" s="142"/>
      <c r="M106" s="143"/>
      <c r="N106" s="143"/>
      <c r="O106" s="143"/>
      <c r="P106" s="143"/>
      <c r="Q106" s="143"/>
      <c r="R106" s="143"/>
      <c r="S106" s="144"/>
      <c r="AS106" s="139" t="s">
        <v>131</v>
      </c>
      <c r="AT106" s="139" t="s">
        <v>76</v>
      </c>
      <c r="AU106" s="12" t="s">
        <v>76</v>
      </c>
      <c r="AV106" s="12" t="s">
        <v>3</v>
      </c>
      <c r="AW106" s="12" t="s">
        <v>74</v>
      </c>
      <c r="AX106" s="139" t="s">
        <v>123</v>
      </c>
    </row>
    <row r="107" spans="2:62" s="10" customFormat="1" ht="12.75">
      <c r="B107" s="108"/>
      <c r="D107" s="109" t="s">
        <v>65</v>
      </c>
      <c r="E107" s="118" t="s">
        <v>151</v>
      </c>
      <c r="F107" s="118" t="s">
        <v>152</v>
      </c>
      <c r="J107" s="119">
        <f>BJ107</f>
        <v>0</v>
      </c>
      <c r="K107" s="108"/>
      <c r="L107" s="112"/>
      <c r="M107" s="113"/>
      <c r="N107" s="113"/>
      <c r="O107" s="114">
        <f>SUM(O108:O122)</f>
        <v>8.638399999999999</v>
      </c>
      <c r="P107" s="113"/>
      <c r="Q107" s="114">
        <f>SUM(Q108:Q122)</f>
        <v>0.25447334</v>
      </c>
      <c r="R107" s="113"/>
      <c r="S107" s="115">
        <f>SUM(S108:S122)</f>
        <v>0</v>
      </c>
      <c r="AQ107" s="109" t="s">
        <v>74</v>
      </c>
      <c r="AS107" s="116" t="s">
        <v>65</v>
      </c>
      <c r="AT107" s="116" t="s">
        <v>74</v>
      </c>
      <c r="AX107" s="109" t="s">
        <v>123</v>
      </c>
      <c r="BJ107" s="117">
        <f>SUM(BJ108:BJ122)</f>
        <v>0</v>
      </c>
    </row>
    <row r="108" spans="2:64" s="1" customFormat="1" ht="12">
      <c r="B108" s="120"/>
      <c r="C108" s="121" t="s">
        <v>153</v>
      </c>
      <c r="D108" s="121" t="s">
        <v>126</v>
      </c>
      <c r="E108" s="122" t="s">
        <v>553</v>
      </c>
      <c r="F108" s="123" t="s">
        <v>154</v>
      </c>
      <c r="G108" s="124" t="s">
        <v>135</v>
      </c>
      <c r="H108" s="125">
        <v>6</v>
      </c>
      <c r="I108" s="126"/>
      <c r="J108" s="126">
        <f>ROUND(I108*H108,2)</f>
        <v>0</v>
      </c>
      <c r="K108" s="27"/>
      <c r="L108" s="47" t="s">
        <v>1</v>
      </c>
      <c r="M108" s="127" t="s">
        <v>37</v>
      </c>
      <c r="N108" s="128">
        <v>0.32</v>
      </c>
      <c r="O108" s="128">
        <f>N108*H108</f>
        <v>1.92</v>
      </c>
      <c r="P108" s="128">
        <v>0.0037</v>
      </c>
      <c r="Q108" s="128">
        <f>P108*H108</f>
        <v>0.0222</v>
      </c>
      <c r="R108" s="128">
        <v>0</v>
      </c>
      <c r="S108" s="129">
        <f>R108*H108</f>
        <v>0</v>
      </c>
      <c r="AQ108" s="16" t="s">
        <v>124</v>
      </c>
      <c r="AS108" s="16" t="s">
        <v>126</v>
      </c>
      <c r="AT108" s="16" t="s">
        <v>76</v>
      </c>
      <c r="AX108" s="16" t="s">
        <v>123</v>
      </c>
      <c r="BD108" s="130">
        <f>IF(M108="základní",J108,0)</f>
        <v>0</v>
      </c>
      <c r="BE108" s="130">
        <f>IF(M108="snížená",J108,0)</f>
        <v>0</v>
      </c>
      <c r="BF108" s="130">
        <f>IF(M108="zákl. přenesená",J108,0)</f>
        <v>0</v>
      </c>
      <c r="BG108" s="130">
        <f>IF(M108="sníž. přenesená",J108,0)</f>
        <v>0</v>
      </c>
      <c r="BH108" s="130">
        <f>IF(M108="nulová",J108,0)</f>
        <v>0</v>
      </c>
      <c r="BI108" s="16" t="s">
        <v>74</v>
      </c>
      <c r="BJ108" s="130">
        <f>ROUND(I108*H108,2)</f>
        <v>0</v>
      </c>
      <c r="BK108" s="16" t="s">
        <v>124</v>
      </c>
      <c r="BL108" s="16" t="s">
        <v>155</v>
      </c>
    </row>
    <row r="109" spans="2:50" s="11" customFormat="1" ht="12">
      <c r="B109" s="131"/>
      <c r="D109" s="132" t="s">
        <v>131</v>
      </c>
      <c r="E109" s="133" t="s">
        <v>1</v>
      </c>
      <c r="F109" s="134"/>
      <c r="H109" s="133" t="s">
        <v>1</v>
      </c>
      <c r="K109" s="131"/>
      <c r="L109" s="135"/>
      <c r="M109" s="136"/>
      <c r="N109" s="136"/>
      <c r="O109" s="136"/>
      <c r="P109" s="136"/>
      <c r="Q109" s="136"/>
      <c r="R109" s="136"/>
      <c r="S109" s="137"/>
      <c r="AS109" s="133" t="s">
        <v>131</v>
      </c>
      <c r="AT109" s="133" t="s">
        <v>76</v>
      </c>
      <c r="AU109" s="11" t="s">
        <v>74</v>
      </c>
      <c r="AV109" s="11" t="s">
        <v>29</v>
      </c>
      <c r="AW109" s="11" t="s">
        <v>66</v>
      </c>
      <c r="AX109" s="133" t="s">
        <v>123</v>
      </c>
    </row>
    <row r="110" spans="2:50" s="12" customFormat="1" ht="12">
      <c r="B110" s="138"/>
      <c r="D110" s="132" t="s">
        <v>131</v>
      </c>
      <c r="E110" s="139" t="s">
        <v>544</v>
      </c>
      <c r="F110" s="140" t="s">
        <v>151</v>
      </c>
      <c r="H110" s="141">
        <v>6</v>
      </c>
      <c r="K110" s="138"/>
      <c r="L110" s="142"/>
      <c r="M110" s="143"/>
      <c r="N110" s="143"/>
      <c r="O110" s="143"/>
      <c r="P110" s="143"/>
      <c r="Q110" s="143"/>
      <c r="R110" s="143"/>
      <c r="S110" s="144"/>
      <c r="AS110" s="139" t="s">
        <v>131</v>
      </c>
      <c r="AT110" s="139" t="s">
        <v>76</v>
      </c>
      <c r="AU110" s="12" t="s">
        <v>76</v>
      </c>
      <c r="AV110" s="12" t="s">
        <v>29</v>
      </c>
      <c r="AW110" s="12" t="s">
        <v>74</v>
      </c>
      <c r="AX110" s="139" t="s">
        <v>123</v>
      </c>
    </row>
    <row r="111" spans="2:64" s="1" customFormat="1" ht="12">
      <c r="B111" s="120"/>
      <c r="C111" s="121" t="s">
        <v>151</v>
      </c>
      <c r="D111" s="121" t="s">
        <v>126</v>
      </c>
      <c r="E111" s="122" t="s">
        <v>552</v>
      </c>
      <c r="F111" s="123" t="s">
        <v>156</v>
      </c>
      <c r="G111" s="124" t="s">
        <v>135</v>
      </c>
      <c r="H111" s="125">
        <v>3</v>
      </c>
      <c r="I111" s="126"/>
      <c r="J111" s="126">
        <f>ROUND(I111*H111,2)</f>
        <v>0</v>
      </c>
      <c r="K111" s="27"/>
      <c r="L111" s="47" t="s">
        <v>1</v>
      </c>
      <c r="M111" s="127" t="s">
        <v>37</v>
      </c>
      <c r="N111" s="128">
        <v>0.568</v>
      </c>
      <c r="O111" s="128">
        <f>N111*H111</f>
        <v>1.7039999999999997</v>
      </c>
      <c r="P111" s="128">
        <v>0.0102</v>
      </c>
      <c r="Q111" s="128">
        <f>P111*H111</f>
        <v>0.030600000000000002</v>
      </c>
      <c r="R111" s="128">
        <v>0</v>
      </c>
      <c r="S111" s="129">
        <f>R111*H111</f>
        <v>0</v>
      </c>
      <c r="AQ111" s="16" t="s">
        <v>124</v>
      </c>
      <c r="AS111" s="16" t="s">
        <v>126</v>
      </c>
      <c r="AT111" s="16" t="s">
        <v>76</v>
      </c>
      <c r="AX111" s="16" t="s">
        <v>123</v>
      </c>
      <c r="BD111" s="130">
        <f>IF(M111="základní",J111,0)</f>
        <v>0</v>
      </c>
      <c r="BE111" s="130">
        <f>IF(M111="snížená",J111,0)</f>
        <v>0</v>
      </c>
      <c r="BF111" s="130">
        <f>IF(M111="zákl. přenesená",J111,0)</f>
        <v>0</v>
      </c>
      <c r="BG111" s="130">
        <f>IF(M111="sníž. přenesená",J111,0)</f>
        <v>0</v>
      </c>
      <c r="BH111" s="130">
        <f>IF(M111="nulová",J111,0)</f>
        <v>0</v>
      </c>
      <c r="BI111" s="16" t="s">
        <v>74</v>
      </c>
      <c r="BJ111" s="130">
        <f>ROUND(I111*H111,2)</f>
        <v>0</v>
      </c>
      <c r="BK111" s="16" t="s">
        <v>124</v>
      </c>
      <c r="BL111" s="16" t="s">
        <v>157</v>
      </c>
    </row>
    <row r="112" spans="2:50" s="11" customFormat="1" ht="12">
      <c r="B112" s="131"/>
      <c r="D112" s="132" t="s">
        <v>131</v>
      </c>
      <c r="E112" s="133" t="s">
        <v>1</v>
      </c>
      <c r="F112" s="134"/>
      <c r="H112" s="133" t="s">
        <v>1</v>
      </c>
      <c r="K112" s="131"/>
      <c r="L112" s="135"/>
      <c r="M112" s="136"/>
      <c r="N112" s="136"/>
      <c r="O112" s="136"/>
      <c r="P112" s="136"/>
      <c r="Q112" s="136"/>
      <c r="R112" s="136"/>
      <c r="S112" s="137"/>
      <c r="AS112" s="133" t="s">
        <v>131</v>
      </c>
      <c r="AT112" s="133" t="s">
        <v>76</v>
      </c>
      <c r="AU112" s="11" t="s">
        <v>74</v>
      </c>
      <c r="AV112" s="11" t="s">
        <v>29</v>
      </c>
      <c r="AW112" s="11" t="s">
        <v>66</v>
      </c>
      <c r="AX112" s="133" t="s">
        <v>123</v>
      </c>
    </row>
    <row r="113" spans="2:50" s="12" customFormat="1" ht="12">
      <c r="B113" s="138"/>
      <c r="D113" s="132" t="s">
        <v>131</v>
      </c>
      <c r="E113" s="139" t="s">
        <v>544</v>
      </c>
      <c r="F113" s="140" t="s">
        <v>137</v>
      </c>
      <c r="H113" s="141">
        <v>3</v>
      </c>
      <c r="K113" s="138"/>
      <c r="L113" s="142"/>
      <c r="M113" s="143"/>
      <c r="N113" s="143"/>
      <c r="O113" s="143"/>
      <c r="P113" s="143"/>
      <c r="Q113" s="143"/>
      <c r="R113" s="143"/>
      <c r="S113" s="144"/>
      <c r="AS113" s="139" t="s">
        <v>131</v>
      </c>
      <c r="AT113" s="139" t="s">
        <v>76</v>
      </c>
      <c r="AU113" s="12" t="s">
        <v>76</v>
      </c>
      <c r="AV113" s="12" t="s">
        <v>29</v>
      </c>
      <c r="AW113" s="12" t="s">
        <v>74</v>
      </c>
      <c r="AX113" s="139" t="s">
        <v>123</v>
      </c>
    </row>
    <row r="114" spans="2:64" s="1" customFormat="1" ht="12">
      <c r="B114" s="120"/>
      <c r="C114" s="121" t="s">
        <v>158</v>
      </c>
      <c r="D114" s="121" t="s">
        <v>126</v>
      </c>
      <c r="E114" s="122" t="s">
        <v>159</v>
      </c>
      <c r="F114" s="123" t="s">
        <v>160</v>
      </c>
      <c r="G114" s="124" t="s">
        <v>135</v>
      </c>
      <c r="H114" s="125">
        <v>10</v>
      </c>
      <c r="I114" s="126"/>
      <c r="J114" s="126">
        <f>ROUND(I114*H114,2)</f>
        <v>0</v>
      </c>
      <c r="K114" s="27"/>
      <c r="L114" s="47" t="s">
        <v>1</v>
      </c>
      <c r="M114" s="127" t="s">
        <v>37</v>
      </c>
      <c r="N114" s="128">
        <v>0.253</v>
      </c>
      <c r="O114" s="128">
        <f>N114*H114</f>
        <v>2.5300000000000002</v>
      </c>
      <c r="P114" s="128">
        <v>0.00366</v>
      </c>
      <c r="Q114" s="128">
        <f>P114*H114</f>
        <v>0.0366</v>
      </c>
      <c r="R114" s="128">
        <v>0</v>
      </c>
      <c r="S114" s="129">
        <f>R114*H114</f>
        <v>0</v>
      </c>
      <c r="AQ114" s="16" t="s">
        <v>124</v>
      </c>
      <c r="AS114" s="16" t="s">
        <v>126</v>
      </c>
      <c r="AT114" s="16" t="s">
        <v>76</v>
      </c>
      <c r="AX114" s="16" t="s">
        <v>123</v>
      </c>
      <c r="BD114" s="130">
        <f>IF(M114="základní",J114,0)</f>
        <v>0</v>
      </c>
      <c r="BE114" s="130">
        <f>IF(M114="snížená",J114,0)</f>
        <v>0</v>
      </c>
      <c r="BF114" s="130">
        <f>IF(M114="zákl. přenesená",J114,0)</f>
        <v>0</v>
      </c>
      <c r="BG114" s="130">
        <f>IF(M114="sníž. přenesená",J114,0)</f>
        <v>0</v>
      </c>
      <c r="BH114" s="130">
        <f>IF(M114="nulová",J114,0)</f>
        <v>0</v>
      </c>
      <c r="BI114" s="16" t="s">
        <v>74</v>
      </c>
      <c r="BJ114" s="130">
        <f>ROUND(I114*H114,2)</f>
        <v>0</v>
      </c>
      <c r="BK114" s="16" t="s">
        <v>124</v>
      </c>
      <c r="BL114" s="16" t="s">
        <v>161</v>
      </c>
    </row>
    <row r="115" spans="2:50" s="11" customFormat="1" ht="12">
      <c r="B115" s="131"/>
      <c r="D115" s="132" t="s">
        <v>131</v>
      </c>
      <c r="E115" s="133" t="s">
        <v>1</v>
      </c>
      <c r="F115" s="134"/>
      <c r="H115" s="133" t="s">
        <v>1</v>
      </c>
      <c r="K115" s="131"/>
      <c r="L115" s="135"/>
      <c r="M115" s="136"/>
      <c r="N115" s="136"/>
      <c r="O115" s="136"/>
      <c r="P115" s="136"/>
      <c r="Q115" s="136"/>
      <c r="R115" s="136"/>
      <c r="S115" s="137"/>
      <c r="AS115" s="133" t="s">
        <v>131</v>
      </c>
      <c r="AT115" s="133" t="s">
        <v>76</v>
      </c>
      <c r="AU115" s="11" t="s">
        <v>74</v>
      </c>
      <c r="AV115" s="11" t="s">
        <v>29</v>
      </c>
      <c r="AW115" s="11" t="s">
        <v>66</v>
      </c>
      <c r="AX115" s="133" t="s">
        <v>123</v>
      </c>
    </row>
    <row r="116" spans="2:50" s="12" customFormat="1" ht="12">
      <c r="B116" s="138"/>
      <c r="D116" s="132" t="s">
        <v>131</v>
      </c>
      <c r="E116" s="139" t="s">
        <v>544</v>
      </c>
      <c r="F116" s="140" t="s">
        <v>162</v>
      </c>
      <c r="H116" s="141">
        <v>10</v>
      </c>
      <c r="K116" s="138"/>
      <c r="L116" s="142"/>
      <c r="M116" s="143"/>
      <c r="N116" s="143"/>
      <c r="O116" s="143"/>
      <c r="P116" s="143"/>
      <c r="Q116" s="143"/>
      <c r="R116" s="143"/>
      <c r="S116" s="144"/>
      <c r="AS116" s="139" t="s">
        <v>131</v>
      </c>
      <c r="AT116" s="139" t="s">
        <v>76</v>
      </c>
      <c r="AU116" s="12" t="s">
        <v>76</v>
      </c>
      <c r="AV116" s="12" t="s">
        <v>29</v>
      </c>
      <c r="AW116" s="12" t="s">
        <v>74</v>
      </c>
      <c r="AX116" s="139" t="s">
        <v>123</v>
      </c>
    </row>
    <row r="117" spans="2:64" s="1" customFormat="1" ht="12">
      <c r="B117" s="120"/>
      <c r="C117" s="121" t="s">
        <v>148</v>
      </c>
      <c r="D117" s="121" t="s">
        <v>126</v>
      </c>
      <c r="E117" s="122" t="s">
        <v>163</v>
      </c>
      <c r="F117" s="123" t="s">
        <v>164</v>
      </c>
      <c r="G117" s="124" t="s">
        <v>135</v>
      </c>
      <c r="H117" s="125">
        <v>5</v>
      </c>
      <c r="I117" s="126"/>
      <c r="J117" s="126">
        <f>ROUND(I117*H117,2)</f>
        <v>0</v>
      </c>
      <c r="K117" s="27"/>
      <c r="L117" s="47" t="s">
        <v>1</v>
      </c>
      <c r="M117" s="127" t="s">
        <v>37</v>
      </c>
      <c r="N117" s="128">
        <v>0.452</v>
      </c>
      <c r="O117" s="128">
        <f>N117*H117</f>
        <v>2.2600000000000002</v>
      </c>
      <c r="P117" s="128">
        <v>0.01</v>
      </c>
      <c r="Q117" s="128">
        <f>P117*H117</f>
        <v>0.05</v>
      </c>
      <c r="R117" s="128">
        <v>0</v>
      </c>
      <c r="S117" s="129">
        <f>R117*H117</f>
        <v>0</v>
      </c>
      <c r="AQ117" s="16" t="s">
        <v>124</v>
      </c>
      <c r="AS117" s="16" t="s">
        <v>126</v>
      </c>
      <c r="AT117" s="16" t="s">
        <v>76</v>
      </c>
      <c r="AX117" s="16" t="s">
        <v>123</v>
      </c>
      <c r="BD117" s="130">
        <f>IF(M117="základní",J117,0)</f>
        <v>0</v>
      </c>
      <c r="BE117" s="130">
        <f>IF(M117="snížená",J117,0)</f>
        <v>0</v>
      </c>
      <c r="BF117" s="130">
        <f>IF(M117="zákl. přenesená",J117,0)</f>
        <v>0</v>
      </c>
      <c r="BG117" s="130">
        <f>IF(M117="sníž. přenesená",J117,0)</f>
        <v>0</v>
      </c>
      <c r="BH117" s="130">
        <f>IF(M117="nulová",J117,0)</f>
        <v>0</v>
      </c>
      <c r="BI117" s="16" t="s">
        <v>74</v>
      </c>
      <c r="BJ117" s="130">
        <f>ROUND(I117*H117,2)</f>
        <v>0</v>
      </c>
      <c r="BK117" s="16" t="s">
        <v>124</v>
      </c>
      <c r="BL117" s="16" t="s">
        <v>165</v>
      </c>
    </row>
    <row r="118" spans="2:50" s="11" customFormat="1" ht="12">
      <c r="B118" s="131"/>
      <c r="D118" s="132" t="s">
        <v>131</v>
      </c>
      <c r="E118" s="133" t="s">
        <v>1</v>
      </c>
      <c r="F118" s="134"/>
      <c r="H118" s="133" t="s">
        <v>1</v>
      </c>
      <c r="K118" s="131"/>
      <c r="L118" s="135"/>
      <c r="M118" s="136"/>
      <c r="N118" s="136"/>
      <c r="O118" s="136"/>
      <c r="P118" s="136"/>
      <c r="Q118" s="136"/>
      <c r="R118" s="136"/>
      <c r="S118" s="137"/>
      <c r="AS118" s="133" t="s">
        <v>131</v>
      </c>
      <c r="AT118" s="133" t="s">
        <v>76</v>
      </c>
      <c r="AU118" s="11" t="s">
        <v>74</v>
      </c>
      <c r="AV118" s="11" t="s">
        <v>29</v>
      </c>
      <c r="AW118" s="11" t="s">
        <v>66</v>
      </c>
      <c r="AX118" s="133" t="s">
        <v>123</v>
      </c>
    </row>
    <row r="119" spans="2:50" s="12" customFormat="1" ht="12">
      <c r="B119" s="138"/>
      <c r="D119" s="132" t="s">
        <v>131</v>
      </c>
      <c r="E119" s="139" t="s">
        <v>544</v>
      </c>
      <c r="F119" s="140" t="s">
        <v>153</v>
      </c>
      <c r="H119" s="141">
        <v>5</v>
      </c>
      <c r="K119" s="138"/>
      <c r="L119" s="142"/>
      <c r="M119" s="143"/>
      <c r="N119" s="143"/>
      <c r="O119" s="143"/>
      <c r="P119" s="143"/>
      <c r="Q119" s="143"/>
      <c r="R119" s="143"/>
      <c r="S119" s="144"/>
      <c r="AS119" s="139" t="s">
        <v>131</v>
      </c>
      <c r="AT119" s="139" t="s">
        <v>76</v>
      </c>
      <c r="AU119" s="12" t="s">
        <v>76</v>
      </c>
      <c r="AV119" s="12" t="s">
        <v>29</v>
      </c>
      <c r="AW119" s="12" t="s">
        <v>74</v>
      </c>
      <c r="AX119" s="139" t="s">
        <v>123</v>
      </c>
    </row>
    <row r="120" spans="2:64" s="1" customFormat="1" ht="12">
      <c r="B120" s="120"/>
      <c r="C120" s="121" t="s">
        <v>166</v>
      </c>
      <c r="D120" s="121" t="s">
        <v>126</v>
      </c>
      <c r="E120" s="122" t="s">
        <v>167</v>
      </c>
      <c r="F120" s="123" t="s">
        <v>168</v>
      </c>
      <c r="G120" s="124" t="s">
        <v>169</v>
      </c>
      <c r="H120" s="125">
        <v>0.051</v>
      </c>
      <c r="I120" s="126"/>
      <c r="J120" s="126">
        <f>ROUND(I120*H120,2)</f>
        <v>0</v>
      </c>
      <c r="K120" s="27"/>
      <c r="L120" s="47" t="s">
        <v>1</v>
      </c>
      <c r="M120" s="127" t="s">
        <v>37</v>
      </c>
      <c r="N120" s="128">
        <v>4.4</v>
      </c>
      <c r="O120" s="128">
        <f>N120*H120</f>
        <v>0.22440000000000002</v>
      </c>
      <c r="P120" s="128">
        <v>2.25634</v>
      </c>
      <c r="Q120" s="128">
        <f>P120*H120</f>
        <v>0.11507333999999998</v>
      </c>
      <c r="R120" s="128">
        <v>0</v>
      </c>
      <c r="S120" s="129">
        <f>R120*H120</f>
        <v>0</v>
      </c>
      <c r="AQ120" s="16" t="s">
        <v>124</v>
      </c>
      <c r="AS120" s="16" t="s">
        <v>126</v>
      </c>
      <c r="AT120" s="16" t="s">
        <v>76</v>
      </c>
      <c r="AX120" s="16" t="s">
        <v>123</v>
      </c>
      <c r="BD120" s="130">
        <f>IF(M120="základní",J120,0)</f>
        <v>0</v>
      </c>
      <c r="BE120" s="130">
        <f>IF(M120="snížená",J120,0)</f>
        <v>0</v>
      </c>
      <c r="BF120" s="130">
        <f>IF(M120="zákl. přenesená",J120,0)</f>
        <v>0</v>
      </c>
      <c r="BG120" s="130">
        <f>IF(M120="sníž. přenesená",J120,0)</f>
        <v>0</v>
      </c>
      <c r="BH120" s="130">
        <f>IF(M120="nulová",J120,0)</f>
        <v>0</v>
      </c>
      <c r="BI120" s="16" t="s">
        <v>74</v>
      </c>
      <c r="BJ120" s="130">
        <f>ROUND(I120*H120,2)</f>
        <v>0</v>
      </c>
      <c r="BK120" s="16" t="s">
        <v>124</v>
      </c>
      <c r="BL120" s="16" t="s">
        <v>170</v>
      </c>
    </row>
    <row r="121" spans="2:50" s="11" customFormat="1" ht="12">
      <c r="B121" s="131"/>
      <c r="D121" s="132" t="s">
        <v>131</v>
      </c>
      <c r="E121" s="133" t="s">
        <v>542</v>
      </c>
      <c r="F121" s="134" t="s">
        <v>132</v>
      </c>
      <c r="H121" s="133" t="s">
        <v>1</v>
      </c>
      <c r="K121" s="131"/>
      <c r="L121" s="135"/>
      <c r="M121" s="136"/>
      <c r="N121" s="136"/>
      <c r="O121" s="136"/>
      <c r="P121" s="136"/>
      <c r="Q121" s="136"/>
      <c r="R121" s="136"/>
      <c r="S121" s="137"/>
      <c r="AS121" s="133" t="s">
        <v>131</v>
      </c>
      <c r="AT121" s="133" t="s">
        <v>76</v>
      </c>
      <c r="AU121" s="11" t="s">
        <v>74</v>
      </c>
      <c r="AV121" s="11" t="s">
        <v>29</v>
      </c>
      <c r="AW121" s="11" t="s">
        <v>66</v>
      </c>
      <c r="AX121" s="133" t="s">
        <v>123</v>
      </c>
    </row>
    <row r="122" spans="2:50" s="12" customFormat="1" ht="12">
      <c r="B122" s="138"/>
      <c r="D122" s="132" t="s">
        <v>131</v>
      </c>
      <c r="E122" s="139" t="s">
        <v>1</v>
      </c>
      <c r="F122" s="140" t="s">
        <v>171</v>
      </c>
      <c r="H122" s="141">
        <v>0.051</v>
      </c>
      <c r="K122" s="138"/>
      <c r="L122" s="142"/>
      <c r="M122" s="143"/>
      <c r="N122" s="143"/>
      <c r="O122" s="143"/>
      <c r="P122" s="143"/>
      <c r="Q122" s="143"/>
      <c r="R122" s="143"/>
      <c r="S122" s="144"/>
      <c r="AS122" s="139" t="s">
        <v>131</v>
      </c>
      <c r="AT122" s="139" t="s">
        <v>76</v>
      </c>
      <c r="AU122" s="12" t="s">
        <v>76</v>
      </c>
      <c r="AV122" s="12" t="s">
        <v>29</v>
      </c>
      <c r="AW122" s="12" t="s">
        <v>74</v>
      </c>
      <c r="AX122" s="139" t="s">
        <v>123</v>
      </c>
    </row>
    <row r="123" spans="2:62" s="10" customFormat="1" ht="12.75">
      <c r="B123" s="108"/>
      <c r="D123" s="109" t="s">
        <v>65</v>
      </c>
      <c r="E123" s="118" t="s">
        <v>166</v>
      </c>
      <c r="F123" s="118" t="s">
        <v>172</v>
      </c>
      <c r="J123" s="119">
        <f>BJ123</f>
        <v>0</v>
      </c>
      <c r="K123" s="108"/>
      <c r="L123" s="112"/>
      <c r="M123" s="113"/>
      <c r="N123" s="113"/>
      <c r="O123" s="114">
        <f>SUM(O124:O134)</f>
        <v>25.929589999999997</v>
      </c>
      <c r="P123" s="113"/>
      <c r="Q123" s="114">
        <f>SUM(Q124:Q134)</f>
        <v>0.0046</v>
      </c>
      <c r="R123" s="113"/>
      <c r="S123" s="115">
        <f>SUM(S124:S134)</f>
        <v>0.566398</v>
      </c>
      <c r="AQ123" s="109" t="s">
        <v>74</v>
      </c>
      <c r="AS123" s="116" t="s">
        <v>65</v>
      </c>
      <c r="AT123" s="116" t="s">
        <v>74</v>
      </c>
      <c r="AX123" s="109" t="s">
        <v>123</v>
      </c>
      <c r="BJ123" s="117">
        <f>SUM(BJ124:BJ134)</f>
        <v>0</v>
      </c>
    </row>
    <row r="124" spans="2:64" s="1" customFormat="1" ht="22.5">
      <c r="B124" s="120"/>
      <c r="C124" s="121" t="s">
        <v>162</v>
      </c>
      <c r="D124" s="121" t="s">
        <v>126</v>
      </c>
      <c r="E124" s="122" t="s">
        <v>554</v>
      </c>
      <c r="F124" s="123" t="s">
        <v>173</v>
      </c>
      <c r="G124" s="124" t="s">
        <v>129</v>
      </c>
      <c r="H124" s="125">
        <v>20</v>
      </c>
      <c r="I124" s="126"/>
      <c r="J124" s="126">
        <f>ROUND(I124*H124,2)</f>
        <v>0</v>
      </c>
      <c r="K124" s="27"/>
      <c r="L124" s="47" t="s">
        <v>1</v>
      </c>
      <c r="M124" s="127" t="s">
        <v>37</v>
      </c>
      <c r="N124" s="128">
        <v>0.105</v>
      </c>
      <c r="O124" s="128">
        <f>N124*H124</f>
        <v>2.1</v>
      </c>
      <c r="P124" s="128">
        <v>0.00013</v>
      </c>
      <c r="Q124" s="128">
        <f>P124*H124</f>
        <v>0.0026</v>
      </c>
      <c r="R124" s="128">
        <v>0</v>
      </c>
      <c r="S124" s="129">
        <f>R124*H124</f>
        <v>0</v>
      </c>
      <c r="AQ124" s="16" t="s">
        <v>124</v>
      </c>
      <c r="AS124" s="16" t="s">
        <v>126</v>
      </c>
      <c r="AT124" s="16" t="s">
        <v>76</v>
      </c>
      <c r="AX124" s="16" t="s">
        <v>123</v>
      </c>
      <c r="BD124" s="130">
        <f>IF(M124="základní",J124,0)</f>
        <v>0</v>
      </c>
      <c r="BE124" s="130">
        <f>IF(M124="snížená",J124,0)</f>
        <v>0</v>
      </c>
      <c r="BF124" s="130">
        <f>IF(M124="zákl. přenesená",J124,0)</f>
        <v>0</v>
      </c>
      <c r="BG124" s="130">
        <f>IF(M124="sníž. přenesená",J124,0)</f>
        <v>0</v>
      </c>
      <c r="BH124" s="130">
        <f>IF(M124="nulová",J124,0)</f>
        <v>0</v>
      </c>
      <c r="BI124" s="16" t="s">
        <v>74</v>
      </c>
      <c r="BJ124" s="130">
        <f>ROUND(I124*H124,2)</f>
        <v>0</v>
      </c>
      <c r="BK124" s="16" t="s">
        <v>124</v>
      </c>
      <c r="BL124" s="16" t="s">
        <v>174</v>
      </c>
    </row>
    <row r="125" spans="2:64" s="1" customFormat="1" ht="22.5">
      <c r="B125" s="120"/>
      <c r="C125" s="121" t="s">
        <v>175</v>
      </c>
      <c r="D125" s="121" t="s">
        <v>126</v>
      </c>
      <c r="E125" s="122" t="s">
        <v>555</v>
      </c>
      <c r="F125" s="123" t="s">
        <v>176</v>
      </c>
      <c r="G125" s="124" t="s">
        <v>129</v>
      </c>
      <c r="H125" s="125">
        <v>50</v>
      </c>
      <c r="I125" s="126"/>
      <c r="J125" s="126">
        <f>ROUND(I125*H125,2)</f>
        <v>0</v>
      </c>
      <c r="K125" s="27"/>
      <c r="L125" s="47" t="s">
        <v>1</v>
      </c>
      <c r="M125" s="127" t="s">
        <v>37</v>
      </c>
      <c r="N125" s="128">
        <v>0.308</v>
      </c>
      <c r="O125" s="128">
        <f>N125*H125</f>
        <v>15.4</v>
      </c>
      <c r="P125" s="128">
        <v>4E-05</v>
      </c>
      <c r="Q125" s="128">
        <f>P125*H125</f>
        <v>0.002</v>
      </c>
      <c r="R125" s="128">
        <v>0</v>
      </c>
      <c r="S125" s="129">
        <f>R125*H125</f>
        <v>0</v>
      </c>
      <c r="AQ125" s="16" t="s">
        <v>124</v>
      </c>
      <c r="AS125" s="16" t="s">
        <v>126</v>
      </c>
      <c r="AT125" s="16" t="s">
        <v>76</v>
      </c>
      <c r="AX125" s="16" t="s">
        <v>123</v>
      </c>
      <c r="BD125" s="130">
        <f>IF(M125="základní",J125,0)</f>
        <v>0</v>
      </c>
      <c r="BE125" s="130">
        <f>IF(M125="snížená",J125,0)</f>
        <v>0</v>
      </c>
      <c r="BF125" s="130">
        <f>IF(M125="zákl. přenesená",J125,0)</f>
        <v>0</v>
      </c>
      <c r="BG125" s="130">
        <f>IF(M125="sníž. přenesená",J125,0)</f>
        <v>0</v>
      </c>
      <c r="BH125" s="130">
        <f>IF(M125="nulová",J125,0)</f>
        <v>0</v>
      </c>
      <c r="BI125" s="16" t="s">
        <v>74</v>
      </c>
      <c r="BJ125" s="130">
        <f>ROUND(I125*H125,2)</f>
        <v>0</v>
      </c>
      <c r="BK125" s="16" t="s">
        <v>124</v>
      </c>
      <c r="BL125" s="16" t="s">
        <v>177</v>
      </c>
    </row>
    <row r="126" spans="2:64" s="1" customFormat="1" ht="12">
      <c r="B126" s="120"/>
      <c r="C126" s="121" t="s">
        <v>178</v>
      </c>
      <c r="D126" s="121" t="s">
        <v>126</v>
      </c>
      <c r="E126" s="122" t="s">
        <v>179</v>
      </c>
      <c r="F126" s="123" t="s">
        <v>180</v>
      </c>
      <c r="G126" s="124" t="s">
        <v>139</v>
      </c>
      <c r="H126" s="125">
        <v>0.131</v>
      </c>
      <c r="I126" s="126"/>
      <c r="J126" s="126">
        <f>ROUND(I126*H126,2)</f>
        <v>0</v>
      </c>
      <c r="K126" s="27"/>
      <c r="L126" s="47" t="s">
        <v>1</v>
      </c>
      <c r="M126" s="127" t="s">
        <v>37</v>
      </c>
      <c r="N126" s="128">
        <v>20.85</v>
      </c>
      <c r="O126" s="128">
        <f>N126*H126</f>
        <v>2.7313500000000004</v>
      </c>
      <c r="P126" s="128">
        <v>0</v>
      </c>
      <c r="Q126" s="128">
        <f>P126*H126</f>
        <v>0</v>
      </c>
      <c r="R126" s="128">
        <v>1.258</v>
      </c>
      <c r="S126" s="129">
        <f>R126*H126</f>
        <v>0.164798</v>
      </c>
      <c r="AQ126" s="16" t="s">
        <v>124</v>
      </c>
      <c r="AS126" s="16" t="s">
        <v>126</v>
      </c>
      <c r="AT126" s="16" t="s">
        <v>76</v>
      </c>
      <c r="AX126" s="16" t="s">
        <v>123</v>
      </c>
      <c r="BD126" s="130">
        <f>IF(M126="základní",J126,0)</f>
        <v>0</v>
      </c>
      <c r="BE126" s="130">
        <f>IF(M126="snížená",J126,0)</f>
        <v>0</v>
      </c>
      <c r="BF126" s="130">
        <f>IF(M126="zákl. přenesená",J126,0)</f>
        <v>0</v>
      </c>
      <c r="BG126" s="130">
        <f>IF(M126="sníž. přenesená",J126,0)</f>
        <v>0</v>
      </c>
      <c r="BH126" s="130">
        <f>IF(M126="nulová",J126,0)</f>
        <v>0</v>
      </c>
      <c r="BI126" s="16" t="s">
        <v>74</v>
      </c>
      <c r="BJ126" s="130">
        <f>ROUND(I126*H126,2)</f>
        <v>0</v>
      </c>
      <c r="BK126" s="16" t="s">
        <v>124</v>
      </c>
      <c r="BL126" s="16" t="s">
        <v>181</v>
      </c>
    </row>
    <row r="127" spans="2:50" s="11" customFormat="1" ht="12">
      <c r="B127" s="131"/>
      <c r="D127" s="132" t="s">
        <v>131</v>
      </c>
      <c r="E127" s="133" t="s">
        <v>544</v>
      </c>
      <c r="F127" s="134" t="s">
        <v>182</v>
      </c>
      <c r="H127" s="133" t="s">
        <v>1</v>
      </c>
      <c r="K127" s="131"/>
      <c r="L127" s="135"/>
      <c r="M127" s="136"/>
      <c r="N127" s="136"/>
      <c r="O127" s="136"/>
      <c r="P127" s="136"/>
      <c r="Q127" s="136"/>
      <c r="R127" s="136"/>
      <c r="S127" s="137"/>
      <c r="AS127" s="133" t="s">
        <v>131</v>
      </c>
      <c r="AT127" s="133" t="s">
        <v>76</v>
      </c>
      <c r="AU127" s="11" t="s">
        <v>74</v>
      </c>
      <c r="AV127" s="11" t="s">
        <v>29</v>
      </c>
      <c r="AW127" s="11" t="s">
        <v>66</v>
      </c>
      <c r="AX127" s="133" t="s">
        <v>123</v>
      </c>
    </row>
    <row r="128" spans="2:50" s="12" customFormat="1" ht="12">
      <c r="B128" s="138"/>
      <c r="D128" s="132" t="s">
        <v>131</v>
      </c>
      <c r="E128" s="139" t="s">
        <v>1</v>
      </c>
      <c r="F128" s="140" t="s">
        <v>183</v>
      </c>
      <c r="H128" s="141">
        <v>0.131</v>
      </c>
      <c r="K128" s="138"/>
      <c r="L128" s="142"/>
      <c r="M128" s="143"/>
      <c r="N128" s="143"/>
      <c r="O128" s="143"/>
      <c r="P128" s="143"/>
      <c r="Q128" s="143"/>
      <c r="R128" s="143"/>
      <c r="S128" s="144"/>
      <c r="AS128" s="139" t="s">
        <v>131</v>
      </c>
      <c r="AT128" s="139" t="s">
        <v>76</v>
      </c>
      <c r="AU128" s="12" t="s">
        <v>76</v>
      </c>
      <c r="AV128" s="12" t="s">
        <v>29</v>
      </c>
      <c r="AW128" s="12" t="s">
        <v>74</v>
      </c>
      <c r="AX128" s="139" t="s">
        <v>123</v>
      </c>
    </row>
    <row r="129" spans="2:64" s="1" customFormat="1" ht="12">
      <c r="B129" s="120"/>
      <c r="C129" s="121" t="s">
        <v>184</v>
      </c>
      <c r="D129" s="121" t="s">
        <v>126</v>
      </c>
      <c r="E129" s="122" t="s">
        <v>185</v>
      </c>
      <c r="F129" s="123" t="s">
        <v>186</v>
      </c>
      <c r="G129" s="124" t="s">
        <v>169</v>
      </c>
      <c r="H129" s="125">
        <v>0.098</v>
      </c>
      <c r="I129" s="126"/>
      <c r="J129" s="126">
        <f>ROUND(I129*H129,2)</f>
        <v>0</v>
      </c>
      <c r="K129" s="27"/>
      <c r="L129" s="47" t="s">
        <v>1</v>
      </c>
      <c r="M129" s="127" t="s">
        <v>37</v>
      </c>
      <c r="N129" s="128">
        <v>10.88</v>
      </c>
      <c r="O129" s="128">
        <f>N129*H129</f>
        <v>1.06624</v>
      </c>
      <c r="P129" s="128">
        <v>0</v>
      </c>
      <c r="Q129" s="128">
        <f>P129*H129</f>
        <v>0</v>
      </c>
      <c r="R129" s="128">
        <v>2.2</v>
      </c>
      <c r="S129" s="129">
        <f>R129*H129</f>
        <v>0.2156</v>
      </c>
      <c r="AQ129" s="16" t="s">
        <v>124</v>
      </c>
      <c r="AS129" s="16" t="s">
        <v>126</v>
      </c>
      <c r="AT129" s="16" t="s">
        <v>76</v>
      </c>
      <c r="AX129" s="16" t="s">
        <v>123</v>
      </c>
      <c r="BD129" s="130">
        <f>IF(M129="základní",J129,0)</f>
        <v>0</v>
      </c>
      <c r="BE129" s="130">
        <f>IF(M129="snížená",J129,0)</f>
        <v>0</v>
      </c>
      <c r="BF129" s="130">
        <f>IF(M129="zákl. přenesená",J129,0)</f>
        <v>0</v>
      </c>
      <c r="BG129" s="130">
        <f>IF(M129="sníž. přenesená",J129,0)</f>
        <v>0</v>
      </c>
      <c r="BH129" s="130">
        <f>IF(M129="nulová",J129,0)</f>
        <v>0</v>
      </c>
      <c r="BI129" s="16" t="s">
        <v>74</v>
      </c>
      <c r="BJ129" s="130">
        <f>ROUND(I129*H129,2)</f>
        <v>0</v>
      </c>
      <c r="BK129" s="16" t="s">
        <v>124</v>
      </c>
      <c r="BL129" s="16" t="s">
        <v>187</v>
      </c>
    </row>
    <row r="130" spans="2:50" s="11" customFormat="1" ht="12">
      <c r="B130" s="131"/>
      <c r="D130" s="132" t="s">
        <v>131</v>
      </c>
      <c r="E130" s="133" t="s">
        <v>544</v>
      </c>
      <c r="F130" s="134" t="s">
        <v>188</v>
      </c>
      <c r="H130" s="133" t="s">
        <v>1</v>
      </c>
      <c r="K130" s="131"/>
      <c r="L130" s="135"/>
      <c r="M130" s="136"/>
      <c r="N130" s="136"/>
      <c r="O130" s="136"/>
      <c r="P130" s="136"/>
      <c r="Q130" s="136"/>
      <c r="R130" s="136"/>
      <c r="S130" s="137"/>
      <c r="AS130" s="133" t="s">
        <v>131</v>
      </c>
      <c r="AT130" s="133" t="s">
        <v>76</v>
      </c>
      <c r="AU130" s="11" t="s">
        <v>74</v>
      </c>
      <c r="AV130" s="11" t="s">
        <v>29</v>
      </c>
      <c r="AW130" s="11" t="s">
        <v>66</v>
      </c>
      <c r="AX130" s="133" t="s">
        <v>123</v>
      </c>
    </row>
    <row r="131" spans="2:50" s="12" customFormat="1" ht="12">
      <c r="B131" s="138"/>
      <c r="D131" s="132" t="s">
        <v>131</v>
      </c>
      <c r="E131" s="139" t="s">
        <v>1</v>
      </c>
      <c r="F131" s="140" t="s">
        <v>189</v>
      </c>
      <c r="H131" s="141">
        <v>0.098</v>
      </c>
      <c r="K131" s="138"/>
      <c r="L131" s="142"/>
      <c r="M131" s="143"/>
      <c r="N131" s="143"/>
      <c r="O131" s="143"/>
      <c r="P131" s="143"/>
      <c r="Q131" s="143"/>
      <c r="R131" s="143"/>
      <c r="S131" s="144"/>
      <c r="AS131" s="139" t="s">
        <v>131</v>
      </c>
      <c r="AT131" s="139" t="s">
        <v>76</v>
      </c>
      <c r="AU131" s="12" t="s">
        <v>76</v>
      </c>
      <c r="AV131" s="12" t="s">
        <v>29</v>
      </c>
      <c r="AW131" s="12" t="s">
        <v>74</v>
      </c>
      <c r="AX131" s="139" t="s">
        <v>123</v>
      </c>
    </row>
    <row r="132" spans="2:64" s="1" customFormat="1" ht="12">
      <c r="B132" s="120"/>
      <c r="C132" s="121" t="s">
        <v>190</v>
      </c>
      <c r="D132" s="121" t="s">
        <v>126</v>
      </c>
      <c r="E132" s="122" t="s">
        <v>191</v>
      </c>
      <c r="F132" s="123" t="s">
        <v>192</v>
      </c>
      <c r="G132" s="124" t="s">
        <v>135</v>
      </c>
      <c r="H132" s="125">
        <v>6</v>
      </c>
      <c r="I132" s="126"/>
      <c r="J132" s="126">
        <f>ROUND(I132*H132,2)</f>
        <v>0</v>
      </c>
      <c r="K132" s="27"/>
      <c r="L132" s="47" t="s">
        <v>1</v>
      </c>
      <c r="M132" s="127" t="s">
        <v>37</v>
      </c>
      <c r="N132" s="128">
        <v>0.772</v>
      </c>
      <c r="O132" s="128">
        <f>N132*H132</f>
        <v>4.632</v>
      </c>
      <c r="P132" s="128">
        <v>0</v>
      </c>
      <c r="Q132" s="128">
        <f>P132*H132</f>
        <v>0</v>
      </c>
      <c r="R132" s="128">
        <v>0.031</v>
      </c>
      <c r="S132" s="129">
        <f>R132*H132</f>
        <v>0.186</v>
      </c>
      <c r="AQ132" s="16" t="s">
        <v>124</v>
      </c>
      <c r="AS132" s="16" t="s">
        <v>126</v>
      </c>
      <c r="AT132" s="16" t="s">
        <v>76</v>
      </c>
      <c r="AX132" s="16" t="s">
        <v>123</v>
      </c>
      <c r="BD132" s="130">
        <f>IF(M132="základní",J132,0)</f>
        <v>0</v>
      </c>
      <c r="BE132" s="130">
        <f>IF(M132="snížená",J132,0)</f>
        <v>0</v>
      </c>
      <c r="BF132" s="130">
        <f>IF(M132="zákl. přenesená",J132,0)</f>
        <v>0</v>
      </c>
      <c r="BG132" s="130">
        <f>IF(M132="sníž. přenesená",J132,0)</f>
        <v>0</v>
      </c>
      <c r="BH132" s="130">
        <f>IF(M132="nulová",J132,0)</f>
        <v>0</v>
      </c>
      <c r="BI132" s="16" t="s">
        <v>74</v>
      </c>
      <c r="BJ132" s="130">
        <f>ROUND(I132*H132,2)</f>
        <v>0</v>
      </c>
      <c r="BK132" s="16" t="s">
        <v>124</v>
      </c>
      <c r="BL132" s="16" t="s">
        <v>193</v>
      </c>
    </row>
    <row r="133" spans="2:50" s="11" customFormat="1" ht="12">
      <c r="B133" s="131"/>
      <c r="D133" s="132" t="s">
        <v>131</v>
      </c>
      <c r="E133" s="133" t="s">
        <v>1</v>
      </c>
      <c r="F133" s="134" t="s">
        <v>194</v>
      </c>
      <c r="H133" s="133" t="s">
        <v>1</v>
      </c>
      <c r="K133" s="131"/>
      <c r="L133" s="135"/>
      <c r="M133" s="136"/>
      <c r="N133" s="136"/>
      <c r="O133" s="136"/>
      <c r="P133" s="136"/>
      <c r="Q133" s="136"/>
      <c r="R133" s="136"/>
      <c r="S133" s="137"/>
      <c r="AS133" s="133" t="s">
        <v>131</v>
      </c>
      <c r="AT133" s="133" t="s">
        <v>76</v>
      </c>
      <c r="AU133" s="11" t="s">
        <v>74</v>
      </c>
      <c r="AV133" s="11" t="s">
        <v>29</v>
      </c>
      <c r="AW133" s="11" t="s">
        <v>66</v>
      </c>
      <c r="AX133" s="133" t="s">
        <v>123</v>
      </c>
    </row>
    <row r="134" spans="2:50" s="12" customFormat="1" ht="12">
      <c r="B134" s="138"/>
      <c r="D134" s="132" t="s">
        <v>131</v>
      </c>
      <c r="E134" s="139" t="s">
        <v>548</v>
      </c>
      <c r="F134" s="140" t="s">
        <v>195</v>
      </c>
      <c r="H134" s="141">
        <v>6</v>
      </c>
      <c r="K134" s="138"/>
      <c r="L134" s="142"/>
      <c r="M134" s="143"/>
      <c r="N134" s="143"/>
      <c r="O134" s="143"/>
      <c r="P134" s="143"/>
      <c r="Q134" s="143"/>
      <c r="R134" s="143"/>
      <c r="S134" s="144"/>
      <c r="AS134" s="139" t="s">
        <v>131</v>
      </c>
      <c r="AT134" s="139" t="s">
        <v>76</v>
      </c>
      <c r="AU134" s="12" t="s">
        <v>76</v>
      </c>
      <c r="AV134" s="12" t="s">
        <v>29</v>
      </c>
      <c r="AW134" s="12" t="s">
        <v>74</v>
      </c>
      <c r="AX134" s="139" t="s">
        <v>123</v>
      </c>
    </row>
    <row r="135" spans="2:62" s="10" customFormat="1" ht="12.75">
      <c r="B135" s="108"/>
      <c r="D135" s="109" t="s">
        <v>65</v>
      </c>
      <c r="E135" s="118" t="s">
        <v>196</v>
      </c>
      <c r="F135" s="118" t="s">
        <v>197</v>
      </c>
      <c r="J135" s="119">
        <f>BJ135</f>
        <v>0</v>
      </c>
      <c r="K135" s="108"/>
      <c r="L135" s="112"/>
      <c r="M135" s="113"/>
      <c r="N135" s="113"/>
      <c r="O135" s="114">
        <f>SUM(O136:O140)</f>
        <v>5.238148</v>
      </c>
      <c r="P135" s="113"/>
      <c r="Q135" s="114">
        <f>SUM(Q136:Q140)</f>
        <v>0</v>
      </c>
      <c r="R135" s="113"/>
      <c r="S135" s="115">
        <f>SUM(S136:S140)</f>
        <v>0</v>
      </c>
      <c r="AQ135" s="109" t="s">
        <v>74</v>
      </c>
      <c r="AS135" s="116" t="s">
        <v>65</v>
      </c>
      <c r="AT135" s="116" t="s">
        <v>74</v>
      </c>
      <c r="AX135" s="109" t="s">
        <v>123</v>
      </c>
      <c r="BJ135" s="117">
        <f>SUM(BJ136:BJ140)</f>
        <v>0</v>
      </c>
    </row>
    <row r="136" spans="2:64" s="1" customFormat="1" ht="12">
      <c r="B136" s="120"/>
      <c r="C136" s="121" t="s">
        <v>8</v>
      </c>
      <c r="D136" s="121" t="s">
        <v>126</v>
      </c>
      <c r="E136" s="122" t="s">
        <v>198</v>
      </c>
      <c r="F136" s="123" t="s">
        <v>199</v>
      </c>
      <c r="G136" s="124" t="s">
        <v>139</v>
      </c>
      <c r="H136" s="125">
        <v>0.878</v>
      </c>
      <c r="I136" s="126"/>
      <c r="J136" s="126">
        <f>ROUND(I136*H136,2)</f>
        <v>0</v>
      </c>
      <c r="K136" s="27"/>
      <c r="L136" s="47" t="s">
        <v>1</v>
      </c>
      <c r="M136" s="127" t="s">
        <v>37</v>
      </c>
      <c r="N136" s="128">
        <v>5.46</v>
      </c>
      <c r="O136" s="128">
        <f>N136*H136</f>
        <v>4.79388</v>
      </c>
      <c r="P136" s="128">
        <v>0</v>
      </c>
      <c r="Q136" s="128">
        <f>P136*H136</f>
        <v>0</v>
      </c>
      <c r="R136" s="128">
        <v>0</v>
      </c>
      <c r="S136" s="129">
        <f>R136*H136</f>
        <v>0</v>
      </c>
      <c r="AQ136" s="16" t="s">
        <v>124</v>
      </c>
      <c r="AS136" s="16" t="s">
        <v>126</v>
      </c>
      <c r="AT136" s="16" t="s">
        <v>76</v>
      </c>
      <c r="AX136" s="16" t="s">
        <v>123</v>
      </c>
      <c r="BD136" s="130">
        <f>IF(M136="základní",J136,0)</f>
        <v>0</v>
      </c>
      <c r="BE136" s="130">
        <f>IF(M136="snížená",J136,0)</f>
        <v>0</v>
      </c>
      <c r="BF136" s="130">
        <f>IF(M136="zákl. přenesená",J136,0)</f>
        <v>0</v>
      </c>
      <c r="BG136" s="130">
        <f>IF(M136="sníž. přenesená",J136,0)</f>
        <v>0</v>
      </c>
      <c r="BH136" s="130">
        <f>IF(M136="nulová",J136,0)</f>
        <v>0</v>
      </c>
      <c r="BI136" s="16" t="s">
        <v>74</v>
      </c>
      <c r="BJ136" s="130">
        <f>ROUND(I136*H136,2)</f>
        <v>0</v>
      </c>
      <c r="BK136" s="16" t="s">
        <v>124</v>
      </c>
      <c r="BL136" s="16" t="s">
        <v>200</v>
      </c>
    </row>
    <row r="137" spans="2:64" s="1" customFormat="1" ht="12">
      <c r="B137" s="120"/>
      <c r="C137" s="121" t="s">
        <v>201</v>
      </c>
      <c r="D137" s="121" t="s">
        <v>126</v>
      </c>
      <c r="E137" s="122" t="s">
        <v>202</v>
      </c>
      <c r="F137" s="123" t="s">
        <v>203</v>
      </c>
      <c r="G137" s="124" t="s">
        <v>139</v>
      </c>
      <c r="H137" s="125">
        <v>3.512</v>
      </c>
      <c r="I137" s="126"/>
      <c r="J137" s="126">
        <f>ROUND(I137*H137,2)</f>
        <v>0</v>
      </c>
      <c r="K137" s="27"/>
      <c r="L137" s="47" t="s">
        <v>1</v>
      </c>
      <c r="M137" s="127" t="s">
        <v>37</v>
      </c>
      <c r="N137" s="128">
        <v>0.125</v>
      </c>
      <c r="O137" s="128">
        <f>N137*H137</f>
        <v>0.439</v>
      </c>
      <c r="P137" s="128">
        <v>0</v>
      </c>
      <c r="Q137" s="128">
        <f>P137*H137</f>
        <v>0</v>
      </c>
      <c r="R137" s="128">
        <v>0</v>
      </c>
      <c r="S137" s="129">
        <f>R137*H137</f>
        <v>0</v>
      </c>
      <c r="AQ137" s="16" t="s">
        <v>124</v>
      </c>
      <c r="AS137" s="16" t="s">
        <v>126</v>
      </c>
      <c r="AT137" s="16" t="s">
        <v>76</v>
      </c>
      <c r="AX137" s="16" t="s">
        <v>123</v>
      </c>
      <c r="BD137" s="130">
        <f>IF(M137="základní",J137,0)</f>
        <v>0</v>
      </c>
      <c r="BE137" s="130">
        <f>IF(M137="snížená",J137,0)</f>
        <v>0</v>
      </c>
      <c r="BF137" s="130">
        <f>IF(M137="zákl. přenesená",J137,0)</f>
        <v>0</v>
      </c>
      <c r="BG137" s="130">
        <f>IF(M137="sníž. přenesená",J137,0)</f>
        <v>0</v>
      </c>
      <c r="BH137" s="130">
        <f>IF(M137="nulová",J137,0)</f>
        <v>0</v>
      </c>
      <c r="BI137" s="16" t="s">
        <v>74</v>
      </c>
      <c r="BJ137" s="130">
        <f>ROUND(I137*H137,2)</f>
        <v>0</v>
      </c>
      <c r="BK137" s="16" t="s">
        <v>124</v>
      </c>
      <c r="BL137" s="16" t="s">
        <v>204</v>
      </c>
    </row>
    <row r="138" spans="2:50" s="12" customFormat="1" ht="12">
      <c r="B138" s="138"/>
      <c r="D138" s="132" t="s">
        <v>131</v>
      </c>
      <c r="F138" s="140" t="s">
        <v>205</v>
      </c>
      <c r="H138" s="141">
        <v>3.512</v>
      </c>
      <c r="K138" s="138"/>
      <c r="L138" s="142"/>
      <c r="M138" s="143"/>
      <c r="N138" s="143"/>
      <c r="O138" s="143"/>
      <c r="P138" s="143"/>
      <c r="Q138" s="143"/>
      <c r="R138" s="143"/>
      <c r="S138" s="144"/>
      <c r="AS138" s="139" t="s">
        <v>131</v>
      </c>
      <c r="AT138" s="139" t="s">
        <v>76</v>
      </c>
      <c r="AU138" s="12" t="s">
        <v>76</v>
      </c>
      <c r="AV138" s="12" t="s">
        <v>3</v>
      </c>
      <c r="AW138" s="12" t="s">
        <v>74</v>
      </c>
      <c r="AX138" s="139" t="s">
        <v>123</v>
      </c>
    </row>
    <row r="139" spans="2:64" s="1" customFormat="1" ht="12">
      <c r="B139" s="120"/>
      <c r="C139" s="121" t="s">
        <v>206</v>
      </c>
      <c r="D139" s="121" t="s">
        <v>126</v>
      </c>
      <c r="E139" s="122" t="s">
        <v>207</v>
      </c>
      <c r="F139" s="123" t="s">
        <v>208</v>
      </c>
      <c r="G139" s="124" t="s">
        <v>139</v>
      </c>
      <c r="H139" s="125">
        <v>0.878</v>
      </c>
      <c r="I139" s="126"/>
      <c r="J139" s="126">
        <f>ROUND(I139*H139,2)</f>
        <v>0</v>
      </c>
      <c r="K139" s="27"/>
      <c r="L139" s="47" t="s">
        <v>1</v>
      </c>
      <c r="M139" s="127" t="s">
        <v>37</v>
      </c>
      <c r="N139" s="128">
        <v>0.006</v>
      </c>
      <c r="O139" s="128">
        <f>N139*H139</f>
        <v>0.005268</v>
      </c>
      <c r="P139" s="128">
        <v>0</v>
      </c>
      <c r="Q139" s="128">
        <f>P139*H139</f>
        <v>0</v>
      </c>
      <c r="R139" s="128">
        <v>0</v>
      </c>
      <c r="S139" s="129">
        <f>R139*H139</f>
        <v>0</v>
      </c>
      <c r="AQ139" s="16" t="s">
        <v>124</v>
      </c>
      <c r="AS139" s="16" t="s">
        <v>126</v>
      </c>
      <c r="AT139" s="16" t="s">
        <v>76</v>
      </c>
      <c r="AX139" s="16" t="s">
        <v>123</v>
      </c>
      <c r="BD139" s="130">
        <f>IF(M139="základní",J139,0)</f>
        <v>0</v>
      </c>
      <c r="BE139" s="130">
        <f>IF(M139="snížená",J139,0)</f>
        <v>0</v>
      </c>
      <c r="BF139" s="130">
        <f>IF(M139="zákl. přenesená",J139,0)</f>
        <v>0</v>
      </c>
      <c r="BG139" s="130">
        <f>IF(M139="sníž. přenesená",J139,0)</f>
        <v>0</v>
      </c>
      <c r="BH139" s="130">
        <f>IF(M139="nulová",J139,0)</f>
        <v>0</v>
      </c>
      <c r="BI139" s="16" t="s">
        <v>74</v>
      </c>
      <c r="BJ139" s="130">
        <f>ROUND(I139*H139,2)</f>
        <v>0</v>
      </c>
      <c r="BK139" s="16" t="s">
        <v>124</v>
      </c>
      <c r="BL139" s="16" t="s">
        <v>209</v>
      </c>
    </row>
    <row r="140" spans="2:64" s="1" customFormat="1" ht="12">
      <c r="B140" s="120"/>
      <c r="C140" s="121" t="s">
        <v>210</v>
      </c>
      <c r="D140" s="121" t="s">
        <v>126</v>
      </c>
      <c r="E140" s="122" t="s">
        <v>211</v>
      </c>
      <c r="F140" s="123" t="s">
        <v>212</v>
      </c>
      <c r="G140" s="124" t="s">
        <v>139</v>
      </c>
      <c r="H140" s="125">
        <v>0.878</v>
      </c>
      <c r="I140" s="126"/>
      <c r="J140" s="126">
        <f>ROUND(I140*H140,2)</f>
        <v>0</v>
      </c>
      <c r="K140" s="27"/>
      <c r="L140" s="47" t="s">
        <v>1</v>
      </c>
      <c r="M140" s="127" t="s">
        <v>37</v>
      </c>
      <c r="N140" s="128">
        <v>0</v>
      </c>
      <c r="O140" s="128">
        <f>N140*H140</f>
        <v>0</v>
      </c>
      <c r="P140" s="128">
        <v>0</v>
      </c>
      <c r="Q140" s="128">
        <f>P140*H140</f>
        <v>0</v>
      </c>
      <c r="R140" s="128">
        <v>0</v>
      </c>
      <c r="S140" s="129">
        <f>R140*H140</f>
        <v>0</v>
      </c>
      <c r="AQ140" s="16" t="s">
        <v>124</v>
      </c>
      <c r="AS140" s="16" t="s">
        <v>126</v>
      </c>
      <c r="AT140" s="16" t="s">
        <v>76</v>
      </c>
      <c r="AX140" s="16" t="s">
        <v>123</v>
      </c>
      <c r="BD140" s="130">
        <f>IF(M140="základní",J140,0)</f>
        <v>0</v>
      </c>
      <c r="BE140" s="130">
        <f>IF(M140="snížená",J140,0)</f>
        <v>0</v>
      </c>
      <c r="BF140" s="130">
        <f>IF(M140="zákl. přenesená",J140,0)</f>
        <v>0</v>
      </c>
      <c r="BG140" s="130">
        <f>IF(M140="sníž. přenesená",J140,0)</f>
        <v>0</v>
      </c>
      <c r="BH140" s="130">
        <f>IF(M140="nulová",J140,0)</f>
        <v>0</v>
      </c>
      <c r="BI140" s="16" t="s">
        <v>74</v>
      </c>
      <c r="BJ140" s="130">
        <f>ROUND(I140*H140,2)</f>
        <v>0</v>
      </c>
      <c r="BK140" s="16" t="s">
        <v>124</v>
      </c>
      <c r="BL140" s="16" t="s">
        <v>213</v>
      </c>
    </row>
    <row r="141" spans="2:62" s="10" customFormat="1" ht="12.75">
      <c r="B141" s="108"/>
      <c r="D141" s="109" t="s">
        <v>65</v>
      </c>
      <c r="E141" s="118" t="s">
        <v>214</v>
      </c>
      <c r="F141" s="118" t="s">
        <v>215</v>
      </c>
      <c r="J141" s="119">
        <f>BJ141</f>
        <v>0</v>
      </c>
      <c r="K141" s="108"/>
      <c r="L141" s="112"/>
      <c r="M141" s="113"/>
      <c r="N141" s="113"/>
      <c r="O141" s="114">
        <f>SUM(O142:O143)</f>
        <v>4.407968</v>
      </c>
      <c r="P141" s="113"/>
      <c r="Q141" s="114">
        <f>SUM(Q142:Q143)</f>
        <v>0</v>
      </c>
      <c r="R141" s="113"/>
      <c r="S141" s="115">
        <f>SUM(S142:S143)</f>
        <v>0</v>
      </c>
      <c r="AQ141" s="109" t="s">
        <v>74</v>
      </c>
      <c r="AS141" s="116" t="s">
        <v>65</v>
      </c>
      <c r="AT141" s="116" t="s">
        <v>74</v>
      </c>
      <c r="AX141" s="109" t="s">
        <v>123</v>
      </c>
      <c r="BJ141" s="117">
        <f>SUM(BJ142:BJ143)</f>
        <v>0</v>
      </c>
    </row>
    <row r="142" spans="2:64" s="1" customFormat="1" ht="12">
      <c r="B142" s="120"/>
      <c r="C142" s="121" t="s">
        <v>216</v>
      </c>
      <c r="D142" s="121" t="s">
        <v>126</v>
      </c>
      <c r="E142" s="122" t="s">
        <v>217</v>
      </c>
      <c r="F142" s="123" t="s">
        <v>218</v>
      </c>
      <c r="G142" s="124" t="s">
        <v>139</v>
      </c>
      <c r="H142" s="125">
        <v>0.991</v>
      </c>
      <c r="I142" s="126"/>
      <c r="J142" s="126">
        <f>ROUND(I142*H142,2)</f>
        <v>0</v>
      </c>
      <c r="K142" s="27"/>
      <c r="L142" s="47" t="s">
        <v>1</v>
      </c>
      <c r="M142" s="127" t="s">
        <v>37</v>
      </c>
      <c r="N142" s="128">
        <v>0.318</v>
      </c>
      <c r="O142" s="128">
        <f>N142*H142</f>
        <v>0.31513800000000003</v>
      </c>
      <c r="P142" s="128">
        <v>0</v>
      </c>
      <c r="Q142" s="128">
        <f>P142*H142</f>
        <v>0</v>
      </c>
      <c r="R142" s="128">
        <v>0</v>
      </c>
      <c r="S142" s="129">
        <f>R142*H142</f>
        <v>0</v>
      </c>
      <c r="AQ142" s="16" t="s">
        <v>124</v>
      </c>
      <c r="AS142" s="16" t="s">
        <v>126</v>
      </c>
      <c r="AT142" s="16" t="s">
        <v>76</v>
      </c>
      <c r="AX142" s="16" t="s">
        <v>123</v>
      </c>
      <c r="BD142" s="130">
        <f>IF(M142="základní",J142,0)</f>
        <v>0</v>
      </c>
      <c r="BE142" s="130">
        <f>IF(M142="snížená",J142,0)</f>
        <v>0</v>
      </c>
      <c r="BF142" s="130">
        <f>IF(M142="zákl. přenesená",J142,0)</f>
        <v>0</v>
      </c>
      <c r="BG142" s="130">
        <f>IF(M142="sníž. přenesená",J142,0)</f>
        <v>0</v>
      </c>
      <c r="BH142" s="130">
        <f>IF(M142="nulová",J142,0)</f>
        <v>0</v>
      </c>
      <c r="BI142" s="16" t="s">
        <v>74</v>
      </c>
      <c r="BJ142" s="130">
        <f>ROUND(I142*H142,2)</f>
        <v>0</v>
      </c>
      <c r="BK142" s="16" t="s">
        <v>124</v>
      </c>
      <c r="BL142" s="16" t="s">
        <v>219</v>
      </c>
    </row>
    <row r="143" spans="2:64" s="1" customFormat="1" ht="12">
      <c r="B143" s="120"/>
      <c r="C143" s="121" t="s">
        <v>220</v>
      </c>
      <c r="D143" s="121" t="s">
        <v>126</v>
      </c>
      <c r="E143" s="122" t="s">
        <v>221</v>
      </c>
      <c r="F143" s="123" t="s">
        <v>222</v>
      </c>
      <c r="G143" s="124" t="s">
        <v>139</v>
      </c>
      <c r="H143" s="125">
        <v>0.991</v>
      </c>
      <c r="I143" s="126"/>
      <c r="J143" s="126">
        <f>ROUND(I143*H143,2)</f>
        <v>0</v>
      </c>
      <c r="K143" s="27"/>
      <c r="L143" s="47" t="s">
        <v>1</v>
      </c>
      <c r="M143" s="127" t="s">
        <v>37</v>
      </c>
      <c r="N143" s="128">
        <v>4.13</v>
      </c>
      <c r="O143" s="128">
        <f>N143*H143</f>
        <v>4.09283</v>
      </c>
      <c r="P143" s="128">
        <v>0</v>
      </c>
      <c r="Q143" s="128">
        <f>P143*H143</f>
        <v>0</v>
      </c>
      <c r="R143" s="128">
        <v>0</v>
      </c>
      <c r="S143" s="129">
        <f>R143*H143</f>
        <v>0</v>
      </c>
      <c r="AQ143" s="16" t="s">
        <v>124</v>
      </c>
      <c r="AS143" s="16" t="s">
        <v>126</v>
      </c>
      <c r="AT143" s="16" t="s">
        <v>76</v>
      </c>
      <c r="AX143" s="16" t="s">
        <v>123</v>
      </c>
      <c r="BD143" s="130">
        <f>IF(M143="základní",J143,0)</f>
        <v>0</v>
      </c>
      <c r="BE143" s="130">
        <f>IF(M143="snížená",J143,0)</f>
        <v>0</v>
      </c>
      <c r="BF143" s="130">
        <f>IF(M143="zákl. přenesená",J143,0)</f>
        <v>0</v>
      </c>
      <c r="BG143" s="130">
        <f>IF(M143="sníž. přenesená",J143,0)</f>
        <v>0</v>
      </c>
      <c r="BH143" s="130">
        <f>IF(M143="nulová",J143,0)</f>
        <v>0</v>
      </c>
      <c r="BI143" s="16" t="s">
        <v>74</v>
      </c>
      <c r="BJ143" s="130">
        <f>ROUND(I143*H143,2)</f>
        <v>0</v>
      </c>
      <c r="BK143" s="16" t="s">
        <v>124</v>
      </c>
      <c r="BL143" s="16" t="s">
        <v>223</v>
      </c>
    </row>
    <row r="144" spans="2:62" s="10" customFormat="1" ht="15">
      <c r="B144" s="108"/>
      <c r="D144" s="109" t="s">
        <v>65</v>
      </c>
      <c r="E144" s="110" t="s">
        <v>224</v>
      </c>
      <c r="F144" s="110" t="s">
        <v>225</v>
      </c>
      <c r="J144" s="111">
        <f>BJ144</f>
        <v>0</v>
      </c>
      <c r="K144" s="108"/>
      <c r="L144" s="112"/>
      <c r="M144" s="113"/>
      <c r="N144" s="113"/>
      <c r="O144" s="114">
        <f>O145+O150+O155+O172+O226+O239</f>
        <v>177.09322400000002</v>
      </c>
      <c r="P144" s="113"/>
      <c r="Q144" s="114">
        <f>Q145+Q150+Q155+Q172+Q226+Q239</f>
        <v>1.50786557</v>
      </c>
      <c r="R144" s="113"/>
      <c r="S144" s="115">
        <f>S145+S150+S155+S172+S226+S239</f>
        <v>0.31134</v>
      </c>
      <c r="AQ144" s="109" t="s">
        <v>76</v>
      </c>
      <c r="AS144" s="116" t="s">
        <v>65</v>
      </c>
      <c r="AT144" s="116" t="s">
        <v>66</v>
      </c>
      <c r="AX144" s="109" t="s">
        <v>123</v>
      </c>
      <c r="BJ144" s="117">
        <f>BJ145+BJ150+BJ155+BJ172+BJ226+BJ239</f>
        <v>0</v>
      </c>
    </row>
    <row r="145" spans="2:62" s="10" customFormat="1" ht="12.75">
      <c r="B145" s="108"/>
      <c r="D145" s="109" t="s">
        <v>65</v>
      </c>
      <c r="E145" s="118" t="s">
        <v>226</v>
      </c>
      <c r="F145" s="118" t="s">
        <v>227</v>
      </c>
      <c r="J145" s="119">
        <f>BJ145</f>
        <v>0</v>
      </c>
      <c r="K145" s="108"/>
      <c r="L145" s="112"/>
      <c r="M145" s="113"/>
      <c r="N145" s="113"/>
      <c r="O145" s="114">
        <f>SUM(O146:O149)</f>
        <v>29.34667</v>
      </c>
      <c r="P145" s="113"/>
      <c r="Q145" s="114">
        <f>SUM(Q146:Q149)</f>
        <v>0.7847268000000001</v>
      </c>
      <c r="R145" s="113"/>
      <c r="S145" s="115">
        <f>SUM(S146:S149)</f>
        <v>0</v>
      </c>
      <c r="AQ145" s="109" t="s">
        <v>76</v>
      </c>
      <c r="AS145" s="116" t="s">
        <v>65</v>
      </c>
      <c r="AT145" s="116" t="s">
        <v>74</v>
      </c>
      <c r="AX145" s="109" t="s">
        <v>123</v>
      </c>
      <c r="BJ145" s="117">
        <f>SUM(BJ146:BJ149)</f>
        <v>0</v>
      </c>
    </row>
    <row r="146" spans="2:64" s="1" customFormat="1" ht="22.5">
      <c r="B146" s="120"/>
      <c r="C146" s="121" t="s">
        <v>7</v>
      </c>
      <c r="D146" s="121" t="s">
        <v>126</v>
      </c>
      <c r="E146" s="122" t="s">
        <v>228</v>
      </c>
      <c r="F146" s="123" t="s">
        <v>229</v>
      </c>
      <c r="G146" s="124" t="s">
        <v>129</v>
      </c>
      <c r="H146" s="125">
        <v>22.44</v>
      </c>
      <c r="I146" s="126"/>
      <c r="J146" s="126">
        <f>ROUND(I146*H146,2)</f>
        <v>0</v>
      </c>
      <c r="K146" s="27"/>
      <c r="L146" s="47" t="s">
        <v>1</v>
      </c>
      <c r="M146" s="127" t="s">
        <v>37</v>
      </c>
      <c r="N146" s="128">
        <v>1.178</v>
      </c>
      <c r="O146" s="128">
        <f>N146*H146</f>
        <v>26.43432</v>
      </c>
      <c r="P146" s="128">
        <v>0.03497</v>
      </c>
      <c r="Q146" s="128">
        <f>P146*H146</f>
        <v>0.7847268000000001</v>
      </c>
      <c r="R146" s="128">
        <v>0</v>
      </c>
      <c r="S146" s="129">
        <f>R146*H146</f>
        <v>0</v>
      </c>
      <c r="AQ146" s="16" t="s">
        <v>201</v>
      </c>
      <c r="AS146" s="16" t="s">
        <v>126</v>
      </c>
      <c r="AT146" s="16" t="s">
        <v>76</v>
      </c>
      <c r="AX146" s="16" t="s">
        <v>123</v>
      </c>
      <c r="BD146" s="130">
        <f>IF(M146="základní",J146,0)</f>
        <v>0</v>
      </c>
      <c r="BE146" s="130">
        <f>IF(M146="snížená",J146,0)</f>
        <v>0</v>
      </c>
      <c r="BF146" s="130">
        <f>IF(M146="zákl. přenesená",J146,0)</f>
        <v>0</v>
      </c>
      <c r="BG146" s="130">
        <f>IF(M146="sníž. přenesená",J146,0)</f>
        <v>0</v>
      </c>
      <c r="BH146" s="130">
        <f>IF(M146="nulová",J146,0)</f>
        <v>0</v>
      </c>
      <c r="BI146" s="16" t="s">
        <v>74</v>
      </c>
      <c r="BJ146" s="130">
        <f>ROUND(I146*H146,2)</f>
        <v>0</v>
      </c>
      <c r="BK146" s="16" t="s">
        <v>201</v>
      </c>
      <c r="BL146" s="16" t="s">
        <v>230</v>
      </c>
    </row>
    <row r="147" spans="2:50" s="12" customFormat="1" ht="12">
      <c r="B147" s="138"/>
      <c r="D147" s="132" t="s">
        <v>131</v>
      </c>
      <c r="E147" s="139" t="s">
        <v>548</v>
      </c>
      <c r="F147" s="140" t="s">
        <v>231</v>
      </c>
      <c r="H147" s="141">
        <v>22.44</v>
      </c>
      <c r="K147" s="138"/>
      <c r="L147" s="142"/>
      <c r="M147" s="143"/>
      <c r="N147" s="143"/>
      <c r="O147" s="143"/>
      <c r="P147" s="143"/>
      <c r="Q147" s="143"/>
      <c r="R147" s="143"/>
      <c r="S147" s="144"/>
      <c r="AS147" s="139" t="s">
        <v>131</v>
      </c>
      <c r="AT147" s="139" t="s">
        <v>76</v>
      </c>
      <c r="AU147" s="12" t="s">
        <v>76</v>
      </c>
      <c r="AV147" s="12" t="s">
        <v>29</v>
      </c>
      <c r="AW147" s="12" t="s">
        <v>74</v>
      </c>
      <c r="AX147" s="139" t="s">
        <v>123</v>
      </c>
    </row>
    <row r="148" spans="2:64" s="1" customFormat="1" ht="12">
      <c r="B148" s="120"/>
      <c r="C148" s="121" t="s">
        <v>232</v>
      </c>
      <c r="D148" s="121" t="s">
        <v>126</v>
      </c>
      <c r="E148" s="122" t="s">
        <v>233</v>
      </c>
      <c r="F148" s="123" t="s">
        <v>234</v>
      </c>
      <c r="G148" s="124" t="s">
        <v>139</v>
      </c>
      <c r="H148" s="125">
        <v>0.785</v>
      </c>
      <c r="I148" s="126"/>
      <c r="J148" s="126">
        <f>ROUND(I148*H148,2)</f>
        <v>0</v>
      </c>
      <c r="K148" s="27"/>
      <c r="L148" s="47" t="s">
        <v>1</v>
      </c>
      <c r="M148" s="127" t="s">
        <v>37</v>
      </c>
      <c r="N148" s="128">
        <v>2.39</v>
      </c>
      <c r="O148" s="128">
        <f>N148*H148</f>
        <v>1.8761500000000002</v>
      </c>
      <c r="P148" s="128">
        <v>0</v>
      </c>
      <c r="Q148" s="128">
        <f>P148*H148</f>
        <v>0</v>
      </c>
      <c r="R148" s="128">
        <v>0</v>
      </c>
      <c r="S148" s="129">
        <f>R148*H148</f>
        <v>0</v>
      </c>
      <c r="AQ148" s="16" t="s">
        <v>201</v>
      </c>
      <c r="AS148" s="16" t="s">
        <v>126</v>
      </c>
      <c r="AT148" s="16" t="s">
        <v>76</v>
      </c>
      <c r="AX148" s="16" t="s">
        <v>123</v>
      </c>
      <c r="BD148" s="130">
        <f>IF(M148="základní",J148,0)</f>
        <v>0</v>
      </c>
      <c r="BE148" s="130">
        <f>IF(M148="snížená",J148,0)</f>
        <v>0</v>
      </c>
      <c r="BF148" s="130">
        <f>IF(M148="zákl. přenesená",J148,0)</f>
        <v>0</v>
      </c>
      <c r="BG148" s="130">
        <f>IF(M148="sníž. přenesená",J148,0)</f>
        <v>0</v>
      </c>
      <c r="BH148" s="130">
        <f>IF(M148="nulová",J148,0)</f>
        <v>0</v>
      </c>
      <c r="BI148" s="16" t="s">
        <v>74</v>
      </c>
      <c r="BJ148" s="130">
        <f>ROUND(I148*H148,2)</f>
        <v>0</v>
      </c>
      <c r="BK148" s="16" t="s">
        <v>201</v>
      </c>
      <c r="BL148" s="16" t="s">
        <v>235</v>
      </c>
    </row>
    <row r="149" spans="2:64" s="1" customFormat="1" ht="12">
      <c r="B149" s="120"/>
      <c r="C149" s="121" t="s">
        <v>236</v>
      </c>
      <c r="D149" s="121" t="s">
        <v>126</v>
      </c>
      <c r="E149" s="122" t="s">
        <v>237</v>
      </c>
      <c r="F149" s="123" t="s">
        <v>238</v>
      </c>
      <c r="G149" s="124" t="s">
        <v>139</v>
      </c>
      <c r="H149" s="125">
        <v>0.785</v>
      </c>
      <c r="I149" s="126"/>
      <c r="J149" s="126">
        <f>ROUND(I149*H149,2)</f>
        <v>0</v>
      </c>
      <c r="K149" s="27"/>
      <c r="L149" s="47" t="s">
        <v>1</v>
      </c>
      <c r="M149" s="127" t="s">
        <v>37</v>
      </c>
      <c r="N149" s="128">
        <v>1.32</v>
      </c>
      <c r="O149" s="128">
        <f>N149*H149</f>
        <v>1.0362</v>
      </c>
      <c r="P149" s="128">
        <v>0</v>
      </c>
      <c r="Q149" s="128">
        <f>P149*H149</f>
        <v>0</v>
      </c>
      <c r="R149" s="128">
        <v>0</v>
      </c>
      <c r="S149" s="129">
        <f>R149*H149</f>
        <v>0</v>
      </c>
      <c r="AQ149" s="16" t="s">
        <v>201</v>
      </c>
      <c r="AS149" s="16" t="s">
        <v>126</v>
      </c>
      <c r="AT149" s="16" t="s">
        <v>76</v>
      </c>
      <c r="AX149" s="16" t="s">
        <v>123</v>
      </c>
      <c r="BD149" s="130">
        <f>IF(M149="základní",J149,0)</f>
        <v>0</v>
      </c>
      <c r="BE149" s="130">
        <f>IF(M149="snížená",J149,0)</f>
        <v>0</v>
      </c>
      <c r="BF149" s="130">
        <f>IF(M149="zákl. přenesená",J149,0)</f>
        <v>0</v>
      </c>
      <c r="BG149" s="130">
        <f>IF(M149="sníž. přenesená",J149,0)</f>
        <v>0</v>
      </c>
      <c r="BH149" s="130">
        <f>IF(M149="nulová",J149,0)</f>
        <v>0</v>
      </c>
      <c r="BI149" s="16" t="s">
        <v>74</v>
      </c>
      <c r="BJ149" s="130">
        <f>ROUND(I149*H149,2)</f>
        <v>0</v>
      </c>
      <c r="BK149" s="16" t="s">
        <v>201</v>
      </c>
      <c r="BL149" s="16" t="s">
        <v>239</v>
      </c>
    </row>
    <row r="150" spans="2:62" s="10" customFormat="1" ht="12.75">
      <c r="B150" s="108"/>
      <c r="D150" s="109" t="s">
        <v>65</v>
      </c>
      <c r="E150" s="118" t="s">
        <v>240</v>
      </c>
      <c r="F150" s="118" t="s">
        <v>241</v>
      </c>
      <c r="J150" s="119">
        <f>BJ150</f>
        <v>0</v>
      </c>
      <c r="K150" s="108"/>
      <c r="L150" s="112"/>
      <c r="M150" s="113"/>
      <c r="N150" s="113"/>
      <c r="O150" s="114">
        <f>SUM(O151:O154)</f>
        <v>1.1448390000000002</v>
      </c>
      <c r="P150" s="113"/>
      <c r="Q150" s="114">
        <f>SUM(Q151:Q154)</f>
        <v>0.0094</v>
      </c>
      <c r="R150" s="113"/>
      <c r="S150" s="115">
        <f>SUM(S151:S154)</f>
        <v>0</v>
      </c>
      <c r="AQ150" s="109" t="s">
        <v>76</v>
      </c>
      <c r="AS150" s="116" t="s">
        <v>65</v>
      </c>
      <c r="AT150" s="116" t="s">
        <v>74</v>
      </c>
      <c r="AX150" s="109" t="s">
        <v>123</v>
      </c>
      <c r="BJ150" s="117">
        <f>SUM(BJ151:BJ154)</f>
        <v>0</v>
      </c>
    </row>
    <row r="151" spans="2:64" s="1" customFormat="1" ht="12">
      <c r="B151" s="120"/>
      <c r="C151" s="121" t="s">
        <v>242</v>
      </c>
      <c r="D151" s="121" t="s">
        <v>126</v>
      </c>
      <c r="E151" s="122" t="s">
        <v>243</v>
      </c>
      <c r="F151" s="123" t="s">
        <v>244</v>
      </c>
      <c r="G151" s="124" t="s">
        <v>135</v>
      </c>
      <c r="H151" s="125">
        <v>2</v>
      </c>
      <c r="I151" s="126"/>
      <c r="J151" s="126">
        <f>ROUND(I151*H151,2)</f>
        <v>0</v>
      </c>
      <c r="K151" s="27"/>
      <c r="L151" s="47" t="s">
        <v>1</v>
      </c>
      <c r="M151" s="127" t="s">
        <v>37</v>
      </c>
      <c r="N151" s="128">
        <v>0.555</v>
      </c>
      <c r="O151" s="128">
        <f>N151*H151</f>
        <v>1.11</v>
      </c>
      <c r="P151" s="128">
        <v>0</v>
      </c>
      <c r="Q151" s="128">
        <f>P151*H151</f>
        <v>0</v>
      </c>
      <c r="R151" s="128">
        <v>0</v>
      </c>
      <c r="S151" s="129">
        <f>R151*H151</f>
        <v>0</v>
      </c>
      <c r="AQ151" s="16" t="s">
        <v>201</v>
      </c>
      <c r="AS151" s="16" t="s">
        <v>126</v>
      </c>
      <c r="AT151" s="16" t="s">
        <v>76</v>
      </c>
      <c r="AX151" s="16" t="s">
        <v>123</v>
      </c>
      <c r="BD151" s="130">
        <f>IF(M151="základní",J151,0)</f>
        <v>0</v>
      </c>
      <c r="BE151" s="130">
        <f>IF(M151="snížená",J151,0)</f>
        <v>0</v>
      </c>
      <c r="BF151" s="130">
        <f>IF(M151="zákl. přenesená",J151,0)</f>
        <v>0</v>
      </c>
      <c r="BG151" s="130">
        <f>IF(M151="sníž. přenesená",J151,0)</f>
        <v>0</v>
      </c>
      <c r="BH151" s="130">
        <f>IF(M151="nulová",J151,0)</f>
        <v>0</v>
      </c>
      <c r="BI151" s="16" t="s">
        <v>74</v>
      </c>
      <c r="BJ151" s="130">
        <f>ROUND(I151*H151,2)</f>
        <v>0</v>
      </c>
      <c r="BK151" s="16" t="s">
        <v>201</v>
      </c>
      <c r="BL151" s="16" t="s">
        <v>245</v>
      </c>
    </row>
    <row r="152" spans="2:64" s="1" customFormat="1" ht="12">
      <c r="B152" s="120"/>
      <c r="C152" s="152" t="s">
        <v>246</v>
      </c>
      <c r="D152" s="152" t="s">
        <v>145</v>
      </c>
      <c r="E152" s="153" t="s">
        <v>247</v>
      </c>
      <c r="F152" s="154" t="s">
        <v>248</v>
      </c>
      <c r="G152" s="155" t="s">
        <v>135</v>
      </c>
      <c r="H152" s="156">
        <v>2</v>
      </c>
      <c r="I152" s="157"/>
      <c r="J152" s="157">
        <f>ROUND(I152*H152,2)</f>
        <v>0</v>
      </c>
      <c r="K152" s="158"/>
      <c r="L152" s="159" t="s">
        <v>1</v>
      </c>
      <c r="M152" s="160" t="s">
        <v>37</v>
      </c>
      <c r="N152" s="128">
        <v>0</v>
      </c>
      <c r="O152" s="128">
        <f>N152*H152</f>
        <v>0</v>
      </c>
      <c r="P152" s="128">
        <v>0.0047</v>
      </c>
      <c r="Q152" s="128">
        <f>P152*H152</f>
        <v>0.0094</v>
      </c>
      <c r="R152" s="128">
        <v>0</v>
      </c>
      <c r="S152" s="129">
        <f>R152*H152</f>
        <v>0</v>
      </c>
      <c r="AQ152" s="16" t="s">
        <v>249</v>
      </c>
      <c r="AS152" s="16" t="s">
        <v>145</v>
      </c>
      <c r="AT152" s="16" t="s">
        <v>76</v>
      </c>
      <c r="AX152" s="16" t="s">
        <v>123</v>
      </c>
      <c r="BD152" s="130">
        <f>IF(M152="základní",J152,0)</f>
        <v>0</v>
      </c>
      <c r="BE152" s="130">
        <f>IF(M152="snížená",J152,0)</f>
        <v>0</v>
      </c>
      <c r="BF152" s="130">
        <f>IF(M152="zákl. přenesená",J152,0)</f>
        <v>0</v>
      </c>
      <c r="BG152" s="130">
        <f>IF(M152="sníž. přenesená",J152,0)</f>
        <v>0</v>
      </c>
      <c r="BH152" s="130">
        <f>IF(M152="nulová",J152,0)</f>
        <v>0</v>
      </c>
      <c r="BI152" s="16" t="s">
        <v>74</v>
      </c>
      <c r="BJ152" s="130">
        <f>ROUND(I152*H152,2)</f>
        <v>0</v>
      </c>
      <c r="BK152" s="16" t="s">
        <v>201</v>
      </c>
      <c r="BL152" s="16" t="s">
        <v>250</v>
      </c>
    </row>
    <row r="153" spans="2:64" s="1" customFormat="1" ht="12">
      <c r="B153" s="120"/>
      <c r="C153" s="121" t="s">
        <v>251</v>
      </c>
      <c r="D153" s="121" t="s">
        <v>126</v>
      </c>
      <c r="E153" s="122" t="s">
        <v>252</v>
      </c>
      <c r="F153" s="123" t="s">
        <v>253</v>
      </c>
      <c r="G153" s="124" t="s">
        <v>139</v>
      </c>
      <c r="H153" s="125">
        <v>0.009</v>
      </c>
      <c r="I153" s="126"/>
      <c r="J153" s="126">
        <f>ROUND(I153*H153,2)</f>
        <v>0</v>
      </c>
      <c r="K153" s="27"/>
      <c r="L153" s="47" t="s">
        <v>1</v>
      </c>
      <c r="M153" s="127" t="s">
        <v>37</v>
      </c>
      <c r="N153" s="128">
        <v>2.421</v>
      </c>
      <c r="O153" s="128">
        <f>N153*H153</f>
        <v>0.021788999999999996</v>
      </c>
      <c r="P153" s="128">
        <v>0</v>
      </c>
      <c r="Q153" s="128">
        <f>P153*H153</f>
        <v>0</v>
      </c>
      <c r="R153" s="128">
        <v>0</v>
      </c>
      <c r="S153" s="129">
        <f>R153*H153</f>
        <v>0</v>
      </c>
      <c r="AQ153" s="16" t="s">
        <v>201</v>
      </c>
      <c r="AS153" s="16" t="s">
        <v>126</v>
      </c>
      <c r="AT153" s="16" t="s">
        <v>76</v>
      </c>
      <c r="AX153" s="16" t="s">
        <v>123</v>
      </c>
      <c r="BD153" s="130">
        <f>IF(M153="základní",J153,0)</f>
        <v>0</v>
      </c>
      <c r="BE153" s="130">
        <f>IF(M153="snížená",J153,0)</f>
        <v>0</v>
      </c>
      <c r="BF153" s="130">
        <f>IF(M153="zákl. přenesená",J153,0)</f>
        <v>0</v>
      </c>
      <c r="BG153" s="130">
        <f>IF(M153="sníž. přenesená",J153,0)</f>
        <v>0</v>
      </c>
      <c r="BH153" s="130">
        <f>IF(M153="nulová",J153,0)</f>
        <v>0</v>
      </c>
      <c r="BI153" s="16" t="s">
        <v>74</v>
      </c>
      <c r="BJ153" s="130">
        <f>ROUND(I153*H153,2)</f>
        <v>0</v>
      </c>
      <c r="BK153" s="16" t="s">
        <v>201</v>
      </c>
      <c r="BL153" s="16" t="s">
        <v>254</v>
      </c>
    </row>
    <row r="154" spans="2:64" s="1" customFormat="1" ht="12">
      <c r="B154" s="120"/>
      <c r="C154" s="121" t="s">
        <v>255</v>
      </c>
      <c r="D154" s="121" t="s">
        <v>126</v>
      </c>
      <c r="E154" s="122" t="s">
        <v>256</v>
      </c>
      <c r="F154" s="123" t="s">
        <v>257</v>
      </c>
      <c r="G154" s="124" t="s">
        <v>139</v>
      </c>
      <c r="H154" s="125">
        <v>0.009</v>
      </c>
      <c r="I154" s="126"/>
      <c r="J154" s="126">
        <f>ROUND(I154*H154,2)</f>
        <v>0</v>
      </c>
      <c r="K154" s="27"/>
      <c r="L154" s="47" t="s">
        <v>1</v>
      </c>
      <c r="M154" s="127" t="s">
        <v>37</v>
      </c>
      <c r="N154" s="128">
        <v>1.45</v>
      </c>
      <c r="O154" s="128">
        <f>N154*H154</f>
        <v>0.013049999999999999</v>
      </c>
      <c r="P154" s="128">
        <v>0</v>
      </c>
      <c r="Q154" s="128">
        <f>P154*H154</f>
        <v>0</v>
      </c>
      <c r="R154" s="128">
        <v>0</v>
      </c>
      <c r="S154" s="129">
        <f>R154*H154</f>
        <v>0</v>
      </c>
      <c r="AQ154" s="16" t="s">
        <v>201</v>
      </c>
      <c r="AS154" s="16" t="s">
        <v>126</v>
      </c>
      <c r="AT154" s="16" t="s">
        <v>76</v>
      </c>
      <c r="AX154" s="16" t="s">
        <v>123</v>
      </c>
      <c r="BD154" s="130">
        <f>IF(M154="základní",J154,0)</f>
        <v>0</v>
      </c>
      <c r="BE154" s="130">
        <f>IF(M154="snížená",J154,0)</f>
        <v>0</v>
      </c>
      <c r="BF154" s="130">
        <f>IF(M154="zákl. přenesená",J154,0)</f>
        <v>0</v>
      </c>
      <c r="BG154" s="130">
        <f>IF(M154="sníž. přenesená",J154,0)</f>
        <v>0</v>
      </c>
      <c r="BH154" s="130">
        <f>IF(M154="nulová",J154,0)</f>
        <v>0</v>
      </c>
      <c r="BI154" s="16" t="s">
        <v>74</v>
      </c>
      <c r="BJ154" s="130">
        <f>ROUND(I154*H154,2)</f>
        <v>0</v>
      </c>
      <c r="BK154" s="16" t="s">
        <v>201</v>
      </c>
      <c r="BL154" s="16" t="s">
        <v>258</v>
      </c>
    </row>
    <row r="155" spans="2:62" s="10" customFormat="1" ht="12.75">
      <c r="B155" s="108"/>
      <c r="D155" s="109" t="s">
        <v>65</v>
      </c>
      <c r="E155" s="118" t="s">
        <v>259</v>
      </c>
      <c r="F155" s="118" t="s">
        <v>260</v>
      </c>
      <c r="J155" s="119">
        <f>BJ155</f>
        <v>0</v>
      </c>
      <c r="K155" s="108"/>
      <c r="L155" s="112"/>
      <c r="M155" s="113"/>
      <c r="N155" s="113"/>
      <c r="O155" s="114">
        <f>SUM(O156:O171)</f>
        <v>38.36587000000001</v>
      </c>
      <c r="P155" s="113"/>
      <c r="Q155" s="114">
        <f>SUM(Q156:Q171)</f>
        <v>0.30819808</v>
      </c>
      <c r="R155" s="113"/>
      <c r="S155" s="115">
        <f>SUM(S156:S171)</f>
        <v>0.02608</v>
      </c>
      <c r="AQ155" s="109" t="s">
        <v>76</v>
      </c>
      <c r="AS155" s="116" t="s">
        <v>65</v>
      </c>
      <c r="AT155" s="116" t="s">
        <v>74</v>
      </c>
      <c r="AX155" s="109" t="s">
        <v>123</v>
      </c>
      <c r="BJ155" s="117">
        <f>SUM(BJ156:BJ171)</f>
        <v>0</v>
      </c>
    </row>
    <row r="156" spans="2:64" s="1" customFormat="1" ht="12">
      <c r="B156" s="120"/>
      <c r="C156" s="121" t="s">
        <v>261</v>
      </c>
      <c r="D156" s="121" t="s">
        <v>126</v>
      </c>
      <c r="E156" s="122" t="s">
        <v>262</v>
      </c>
      <c r="F156" s="123" t="s">
        <v>263</v>
      </c>
      <c r="G156" s="124" t="s">
        <v>264</v>
      </c>
      <c r="H156" s="125">
        <v>1.63</v>
      </c>
      <c r="I156" s="126"/>
      <c r="J156" s="126">
        <f>ROUND(I156*H156,2)</f>
        <v>0</v>
      </c>
      <c r="K156" s="27"/>
      <c r="L156" s="47" t="s">
        <v>1</v>
      </c>
      <c r="M156" s="127" t="s">
        <v>37</v>
      </c>
      <c r="N156" s="128">
        <v>0.513</v>
      </c>
      <c r="O156" s="128">
        <f>N156*H156</f>
        <v>0.83619</v>
      </c>
      <c r="P156" s="128">
        <v>0</v>
      </c>
      <c r="Q156" s="128">
        <f>P156*H156</f>
        <v>0</v>
      </c>
      <c r="R156" s="128">
        <v>0.016</v>
      </c>
      <c r="S156" s="129">
        <f>R156*H156</f>
        <v>0.02608</v>
      </c>
      <c r="AQ156" s="16" t="s">
        <v>201</v>
      </c>
      <c r="AS156" s="16" t="s">
        <v>126</v>
      </c>
      <c r="AT156" s="16" t="s">
        <v>76</v>
      </c>
      <c r="AX156" s="16" t="s">
        <v>123</v>
      </c>
      <c r="BD156" s="130">
        <f>IF(M156="základní",J156,0)</f>
        <v>0</v>
      </c>
      <c r="BE156" s="130">
        <f>IF(M156="snížená",J156,0)</f>
        <v>0</v>
      </c>
      <c r="BF156" s="130">
        <f>IF(M156="zákl. přenesená",J156,0)</f>
        <v>0</v>
      </c>
      <c r="BG156" s="130">
        <f>IF(M156="sníž. přenesená",J156,0)</f>
        <v>0</v>
      </c>
      <c r="BH156" s="130">
        <f>IF(M156="nulová",J156,0)</f>
        <v>0</v>
      </c>
      <c r="BI156" s="16" t="s">
        <v>74</v>
      </c>
      <c r="BJ156" s="130">
        <f>ROUND(I156*H156,2)</f>
        <v>0</v>
      </c>
      <c r="BK156" s="16" t="s">
        <v>201</v>
      </c>
      <c r="BL156" s="16" t="s">
        <v>265</v>
      </c>
    </row>
    <row r="157" spans="2:50" s="11" customFormat="1" ht="12">
      <c r="B157" s="131"/>
      <c r="D157" s="132" t="s">
        <v>131</v>
      </c>
      <c r="E157" s="133" t="s">
        <v>542</v>
      </c>
      <c r="F157" s="134" t="s">
        <v>132</v>
      </c>
      <c r="H157" s="133" t="s">
        <v>1</v>
      </c>
      <c r="K157" s="131"/>
      <c r="L157" s="135"/>
      <c r="M157" s="136"/>
      <c r="N157" s="136"/>
      <c r="O157" s="136"/>
      <c r="P157" s="136"/>
      <c r="Q157" s="136"/>
      <c r="R157" s="136"/>
      <c r="S157" s="137"/>
      <c r="AS157" s="133" t="s">
        <v>131</v>
      </c>
      <c r="AT157" s="133" t="s">
        <v>76</v>
      </c>
      <c r="AU157" s="11" t="s">
        <v>74</v>
      </c>
      <c r="AV157" s="11" t="s">
        <v>29</v>
      </c>
      <c r="AW157" s="11" t="s">
        <v>66</v>
      </c>
      <c r="AX157" s="133" t="s">
        <v>123</v>
      </c>
    </row>
    <row r="158" spans="2:50" s="12" customFormat="1" ht="12">
      <c r="B158" s="138"/>
      <c r="D158" s="132" t="s">
        <v>131</v>
      </c>
      <c r="E158" s="139" t="s">
        <v>1</v>
      </c>
      <c r="F158" s="140" t="s">
        <v>266</v>
      </c>
      <c r="H158" s="141">
        <v>1.63</v>
      </c>
      <c r="K158" s="138"/>
      <c r="L158" s="142"/>
      <c r="M158" s="143"/>
      <c r="N158" s="143"/>
      <c r="O158" s="143"/>
      <c r="P158" s="143"/>
      <c r="Q158" s="143"/>
      <c r="R158" s="143"/>
      <c r="S158" s="144"/>
      <c r="AS158" s="139" t="s">
        <v>131</v>
      </c>
      <c r="AT158" s="139" t="s">
        <v>76</v>
      </c>
      <c r="AU158" s="12" t="s">
        <v>76</v>
      </c>
      <c r="AV158" s="12" t="s">
        <v>29</v>
      </c>
      <c r="AW158" s="12" t="s">
        <v>74</v>
      </c>
      <c r="AX158" s="139" t="s">
        <v>123</v>
      </c>
    </row>
    <row r="159" spans="2:64" s="1" customFormat="1" ht="12">
      <c r="B159" s="120"/>
      <c r="C159" s="121" t="s">
        <v>267</v>
      </c>
      <c r="D159" s="121" t="s">
        <v>126</v>
      </c>
      <c r="E159" s="122" t="s">
        <v>268</v>
      </c>
      <c r="F159" s="123" t="s">
        <v>269</v>
      </c>
      <c r="G159" s="124" t="s">
        <v>270</v>
      </c>
      <c r="H159" s="125">
        <v>269.968</v>
      </c>
      <c r="I159" s="126"/>
      <c r="J159" s="126">
        <f>ROUND(I159*H159,2)</f>
        <v>0</v>
      </c>
      <c r="K159" s="27"/>
      <c r="L159" s="47" t="s">
        <v>1</v>
      </c>
      <c r="M159" s="127" t="s">
        <v>37</v>
      </c>
      <c r="N159" s="128">
        <v>0.134</v>
      </c>
      <c r="O159" s="128">
        <f>N159*H159</f>
        <v>36.175712000000004</v>
      </c>
      <c r="P159" s="128">
        <v>6E-05</v>
      </c>
      <c r="Q159" s="128">
        <f>P159*H159</f>
        <v>0.01619808</v>
      </c>
      <c r="R159" s="128">
        <v>0</v>
      </c>
      <c r="S159" s="129">
        <f>R159*H159</f>
        <v>0</v>
      </c>
      <c r="AQ159" s="16" t="s">
        <v>201</v>
      </c>
      <c r="AS159" s="16" t="s">
        <v>126</v>
      </c>
      <c r="AT159" s="16" t="s">
        <v>76</v>
      </c>
      <c r="AX159" s="16" t="s">
        <v>123</v>
      </c>
      <c r="BD159" s="130">
        <f>IF(M159="základní",J159,0)</f>
        <v>0</v>
      </c>
      <c r="BE159" s="130">
        <f>IF(M159="snížená",J159,0)</f>
        <v>0</v>
      </c>
      <c r="BF159" s="130">
        <f>IF(M159="zákl. přenesená",J159,0)</f>
        <v>0</v>
      </c>
      <c r="BG159" s="130">
        <f>IF(M159="sníž. přenesená",J159,0)</f>
        <v>0</v>
      </c>
      <c r="BH159" s="130">
        <f>IF(M159="nulová",J159,0)</f>
        <v>0</v>
      </c>
      <c r="BI159" s="16" t="s">
        <v>74</v>
      </c>
      <c r="BJ159" s="130">
        <f>ROUND(I159*H159,2)</f>
        <v>0</v>
      </c>
      <c r="BK159" s="16" t="s">
        <v>201</v>
      </c>
      <c r="BL159" s="16" t="s">
        <v>271</v>
      </c>
    </row>
    <row r="160" spans="2:50" s="11" customFormat="1" ht="12">
      <c r="B160" s="131"/>
      <c r="D160" s="132" t="s">
        <v>131</v>
      </c>
      <c r="E160" s="133" t="s">
        <v>544</v>
      </c>
      <c r="F160" s="134" t="s">
        <v>272</v>
      </c>
      <c r="H160" s="133" t="s">
        <v>1</v>
      </c>
      <c r="K160" s="131"/>
      <c r="L160" s="135"/>
      <c r="M160" s="136"/>
      <c r="N160" s="136"/>
      <c r="O160" s="136"/>
      <c r="P160" s="136"/>
      <c r="Q160" s="136"/>
      <c r="R160" s="136"/>
      <c r="S160" s="137"/>
      <c r="AS160" s="133" t="s">
        <v>131</v>
      </c>
      <c r="AT160" s="133" t="s">
        <v>76</v>
      </c>
      <c r="AU160" s="11" t="s">
        <v>74</v>
      </c>
      <c r="AV160" s="11" t="s">
        <v>29</v>
      </c>
      <c r="AW160" s="11" t="s">
        <v>66</v>
      </c>
      <c r="AX160" s="133" t="s">
        <v>123</v>
      </c>
    </row>
    <row r="161" spans="2:50" s="11" customFormat="1" ht="12">
      <c r="B161" s="131"/>
      <c r="D161" s="132" t="s">
        <v>131</v>
      </c>
      <c r="E161" s="133" t="s">
        <v>1</v>
      </c>
      <c r="F161" s="134" t="s">
        <v>273</v>
      </c>
      <c r="H161" s="133" t="s">
        <v>1</v>
      </c>
      <c r="K161" s="131"/>
      <c r="L161" s="135"/>
      <c r="M161" s="136"/>
      <c r="N161" s="136"/>
      <c r="O161" s="136"/>
      <c r="P161" s="136"/>
      <c r="Q161" s="136"/>
      <c r="R161" s="136"/>
      <c r="S161" s="137"/>
      <c r="AS161" s="133" t="s">
        <v>131</v>
      </c>
      <c r="AT161" s="133" t="s">
        <v>76</v>
      </c>
      <c r="AU161" s="11" t="s">
        <v>74</v>
      </c>
      <c r="AV161" s="11" t="s">
        <v>29</v>
      </c>
      <c r="AW161" s="11" t="s">
        <v>66</v>
      </c>
      <c r="AX161" s="133" t="s">
        <v>123</v>
      </c>
    </row>
    <row r="162" spans="2:50" s="12" customFormat="1" ht="12">
      <c r="B162" s="138"/>
      <c r="D162" s="132" t="s">
        <v>131</v>
      </c>
      <c r="E162" s="139" t="s">
        <v>1</v>
      </c>
      <c r="F162" s="140" t="s">
        <v>274</v>
      </c>
      <c r="H162" s="141">
        <v>56.4</v>
      </c>
      <c r="K162" s="138"/>
      <c r="L162" s="142"/>
      <c r="M162" s="143"/>
      <c r="N162" s="143"/>
      <c r="O162" s="143"/>
      <c r="P162" s="143"/>
      <c r="Q162" s="143"/>
      <c r="R162" s="143"/>
      <c r="S162" s="144"/>
      <c r="AS162" s="139" t="s">
        <v>131</v>
      </c>
      <c r="AT162" s="139" t="s">
        <v>76</v>
      </c>
      <c r="AU162" s="12" t="s">
        <v>76</v>
      </c>
      <c r="AV162" s="12" t="s">
        <v>29</v>
      </c>
      <c r="AW162" s="12" t="s">
        <v>66</v>
      </c>
      <c r="AX162" s="139" t="s">
        <v>123</v>
      </c>
    </row>
    <row r="163" spans="2:50" s="12" customFormat="1" ht="12">
      <c r="B163" s="138"/>
      <c r="D163" s="132" t="s">
        <v>131</v>
      </c>
      <c r="E163" s="139" t="s">
        <v>1</v>
      </c>
      <c r="F163" s="140" t="s">
        <v>275</v>
      </c>
      <c r="H163" s="141">
        <v>213.568</v>
      </c>
      <c r="K163" s="138"/>
      <c r="L163" s="142"/>
      <c r="M163" s="143"/>
      <c r="N163" s="143"/>
      <c r="O163" s="143"/>
      <c r="P163" s="143"/>
      <c r="Q163" s="143"/>
      <c r="R163" s="143"/>
      <c r="S163" s="144"/>
      <c r="AS163" s="139" t="s">
        <v>131</v>
      </c>
      <c r="AT163" s="139" t="s">
        <v>76</v>
      </c>
      <c r="AU163" s="12" t="s">
        <v>76</v>
      </c>
      <c r="AV163" s="12" t="s">
        <v>29</v>
      </c>
      <c r="AW163" s="12" t="s">
        <v>66</v>
      </c>
      <c r="AX163" s="139" t="s">
        <v>123</v>
      </c>
    </row>
    <row r="164" spans="2:50" s="13" customFormat="1" ht="12">
      <c r="B164" s="145"/>
      <c r="D164" s="132" t="s">
        <v>131</v>
      </c>
      <c r="E164" s="146" t="s">
        <v>1</v>
      </c>
      <c r="F164" s="147" t="s">
        <v>144</v>
      </c>
      <c r="H164" s="148">
        <v>269.968</v>
      </c>
      <c r="K164" s="145"/>
      <c r="L164" s="149"/>
      <c r="M164" s="150"/>
      <c r="N164" s="150"/>
      <c r="O164" s="150"/>
      <c r="P164" s="150"/>
      <c r="Q164" s="150"/>
      <c r="R164" s="150"/>
      <c r="S164" s="151"/>
      <c r="AS164" s="146" t="s">
        <v>131</v>
      </c>
      <c r="AT164" s="146" t="s">
        <v>76</v>
      </c>
      <c r="AU164" s="13" t="s">
        <v>124</v>
      </c>
      <c r="AV164" s="13" t="s">
        <v>29</v>
      </c>
      <c r="AW164" s="13" t="s">
        <v>74</v>
      </c>
      <c r="AX164" s="146" t="s">
        <v>123</v>
      </c>
    </row>
    <row r="165" spans="2:64" s="1" customFormat="1" ht="12">
      <c r="B165" s="120"/>
      <c r="C165" s="152" t="s">
        <v>276</v>
      </c>
      <c r="D165" s="152" t="s">
        <v>145</v>
      </c>
      <c r="E165" s="153" t="s">
        <v>277</v>
      </c>
      <c r="F165" s="154" t="s">
        <v>278</v>
      </c>
      <c r="G165" s="155" t="s">
        <v>139</v>
      </c>
      <c r="H165" s="156">
        <v>0.292</v>
      </c>
      <c r="I165" s="157"/>
      <c r="J165" s="157">
        <f>ROUND(I165*H165,2)</f>
        <v>0</v>
      </c>
      <c r="K165" s="158"/>
      <c r="L165" s="159" t="s">
        <v>1</v>
      </c>
      <c r="M165" s="160" t="s">
        <v>37</v>
      </c>
      <c r="N165" s="128">
        <v>0</v>
      </c>
      <c r="O165" s="128">
        <f>N165*H165</f>
        <v>0</v>
      </c>
      <c r="P165" s="128">
        <v>1</v>
      </c>
      <c r="Q165" s="128">
        <f>P165*H165</f>
        <v>0.292</v>
      </c>
      <c r="R165" s="128">
        <v>0</v>
      </c>
      <c r="S165" s="129">
        <f>R165*H165</f>
        <v>0</v>
      </c>
      <c r="AQ165" s="16" t="s">
        <v>249</v>
      </c>
      <c r="AS165" s="16" t="s">
        <v>145</v>
      </c>
      <c r="AT165" s="16" t="s">
        <v>76</v>
      </c>
      <c r="AX165" s="16" t="s">
        <v>123</v>
      </c>
      <c r="BD165" s="130">
        <f>IF(M165="základní",J165,0)</f>
        <v>0</v>
      </c>
      <c r="BE165" s="130">
        <f>IF(M165="snížená",J165,0)</f>
        <v>0</v>
      </c>
      <c r="BF165" s="130">
        <f>IF(M165="zákl. přenesená",J165,0)</f>
        <v>0</v>
      </c>
      <c r="BG165" s="130">
        <f>IF(M165="sníž. přenesená",J165,0)</f>
        <v>0</v>
      </c>
      <c r="BH165" s="130">
        <f>IF(M165="nulová",J165,0)</f>
        <v>0</v>
      </c>
      <c r="BI165" s="16" t="s">
        <v>74</v>
      </c>
      <c r="BJ165" s="130">
        <f>ROUND(I165*H165,2)</f>
        <v>0</v>
      </c>
      <c r="BK165" s="16" t="s">
        <v>201</v>
      </c>
      <c r="BL165" s="16" t="s">
        <v>279</v>
      </c>
    </row>
    <row r="166" spans="2:50" s="12" customFormat="1" ht="12">
      <c r="B166" s="138"/>
      <c r="D166" s="132" t="s">
        <v>131</v>
      </c>
      <c r="E166" s="139" t="s">
        <v>544</v>
      </c>
      <c r="F166" s="140" t="s">
        <v>280</v>
      </c>
      <c r="H166" s="141">
        <v>0.27</v>
      </c>
      <c r="K166" s="138"/>
      <c r="L166" s="142"/>
      <c r="M166" s="143"/>
      <c r="N166" s="143"/>
      <c r="O166" s="143"/>
      <c r="P166" s="143"/>
      <c r="Q166" s="143"/>
      <c r="R166" s="143"/>
      <c r="S166" s="144"/>
      <c r="AS166" s="139" t="s">
        <v>131</v>
      </c>
      <c r="AT166" s="139" t="s">
        <v>76</v>
      </c>
      <c r="AU166" s="12" t="s">
        <v>76</v>
      </c>
      <c r="AV166" s="12" t="s">
        <v>29</v>
      </c>
      <c r="AW166" s="12" t="s">
        <v>74</v>
      </c>
      <c r="AX166" s="139" t="s">
        <v>123</v>
      </c>
    </row>
    <row r="167" spans="2:50" s="12" customFormat="1" ht="12">
      <c r="B167" s="138"/>
      <c r="D167" s="132" t="s">
        <v>131</v>
      </c>
      <c r="F167" s="140" t="s">
        <v>281</v>
      </c>
      <c r="H167" s="141">
        <v>0.292</v>
      </c>
      <c r="K167" s="138"/>
      <c r="L167" s="142"/>
      <c r="M167" s="143"/>
      <c r="N167" s="143"/>
      <c r="O167" s="143"/>
      <c r="P167" s="143"/>
      <c r="Q167" s="143"/>
      <c r="R167" s="143"/>
      <c r="S167" s="144"/>
      <c r="AS167" s="139" t="s">
        <v>131</v>
      </c>
      <c r="AT167" s="139" t="s">
        <v>76</v>
      </c>
      <c r="AU167" s="12" t="s">
        <v>76</v>
      </c>
      <c r="AV167" s="12" t="s">
        <v>3</v>
      </c>
      <c r="AW167" s="12" t="s">
        <v>74</v>
      </c>
      <c r="AX167" s="139" t="s">
        <v>123</v>
      </c>
    </row>
    <row r="168" spans="2:64" s="1" customFormat="1" ht="22.5">
      <c r="B168" s="120"/>
      <c r="C168" s="121" t="s">
        <v>282</v>
      </c>
      <c r="D168" s="121" t="s">
        <v>126</v>
      </c>
      <c r="E168" s="122" t="s">
        <v>556</v>
      </c>
      <c r="F168" s="123" t="s">
        <v>283</v>
      </c>
      <c r="G168" s="124" t="s">
        <v>284</v>
      </c>
      <c r="H168" s="125">
        <v>1</v>
      </c>
      <c r="I168" s="126"/>
      <c r="J168" s="126">
        <f>ROUND(I168*H168,2)</f>
        <v>0</v>
      </c>
      <c r="K168" s="27"/>
      <c r="L168" s="47" t="s">
        <v>1</v>
      </c>
      <c r="M168" s="127" t="s">
        <v>37</v>
      </c>
      <c r="N168" s="128">
        <v>0</v>
      </c>
      <c r="O168" s="128">
        <f>N168*H168</f>
        <v>0</v>
      </c>
      <c r="P168" s="128">
        <v>0</v>
      </c>
      <c r="Q168" s="128">
        <f>P168*H168</f>
        <v>0</v>
      </c>
      <c r="R168" s="128">
        <v>0</v>
      </c>
      <c r="S168" s="129">
        <f>R168*H168</f>
        <v>0</v>
      </c>
      <c r="AQ168" s="16" t="s">
        <v>201</v>
      </c>
      <c r="AS168" s="16" t="s">
        <v>126</v>
      </c>
      <c r="AT168" s="16" t="s">
        <v>76</v>
      </c>
      <c r="AX168" s="16" t="s">
        <v>123</v>
      </c>
      <c r="BD168" s="130">
        <f>IF(M168="základní",J168,0)</f>
        <v>0</v>
      </c>
      <c r="BE168" s="130">
        <f>IF(M168="snížená",J168,0)</f>
        <v>0</v>
      </c>
      <c r="BF168" s="130">
        <f>IF(M168="zákl. přenesená",J168,0)</f>
        <v>0</v>
      </c>
      <c r="BG168" s="130">
        <f>IF(M168="sníž. přenesená",J168,0)</f>
        <v>0</v>
      </c>
      <c r="BH168" s="130">
        <f>IF(M168="nulová",J168,0)</f>
        <v>0</v>
      </c>
      <c r="BI168" s="16" t="s">
        <v>74</v>
      </c>
      <c r="BJ168" s="130">
        <f>ROUND(I168*H168,2)</f>
        <v>0</v>
      </c>
      <c r="BK168" s="16" t="s">
        <v>201</v>
      </c>
      <c r="BL168" s="16" t="s">
        <v>285</v>
      </c>
    </row>
    <row r="169" spans="2:64" s="1" customFormat="1" ht="22.5">
      <c r="B169" s="120"/>
      <c r="C169" s="121" t="s">
        <v>249</v>
      </c>
      <c r="D169" s="121" t="s">
        <v>126</v>
      </c>
      <c r="E169" s="122" t="s">
        <v>557</v>
      </c>
      <c r="F169" s="123" t="s">
        <v>286</v>
      </c>
      <c r="G169" s="124" t="s">
        <v>284</v>
      </c>
      <c r="H169" s="125">
        <v>2</v>
      </c>
      <c r="I169" s="126"/>
      <c r="J169" s="126">
        <f>ROUND(I169*H169,2)</f>
        <v>0</v>
      </c>
      <c r="K169" s="27"/>
      <c r="L169" s="47" t="s">
        <v>1</v>
      </c>
      <c r="M169" s="127" t="s">
        <v>37</v>
      </c>
      <c r="N169" s="128">
        <v>0</v>
      </c>
      <c r="O169" s="128">
        <f>N169*H169</f>
        <v>0</v>
      </c>
      <c r="P169" s="128">
        <v>0</v>
      </c>
      <c r="Q169" s="128">
        <f>P169*H169</f>
        <v>0</v>
      </c>
      <c r="R169" s="128">
        <v>0</v>
      </c>
      <c r="S169" s="129">
        <f>R169*H169</f>
        <v>0</v>
      </c>
      <c r="AQ169" s="16" t="s">
        <v>201</v>
      </c>
      <c r="AS169" s="16" t="s">
        <v>126</v>
      </c>
      <c r="AT169" s="16" t="s">
        <v>76</v>
      </c>
      <c r="AX169" s="16" t="s">
        <v>123</v>
      </c>
      <c r="BD169" s="130">
        <f>IF(M169="základní",J169,0)</f>
        <v>0</v>
      </c>
      <c r="BE169" s="130">
        <f>IF(M169="snížená",J169,0)</f>
        <v>0</v>
      </c>
      <c r="BF169" s="130">
        <f>IF(M169="zákl. přenesená",J169,0)</f>
        <v>0</v>
      </c>
      <c r="BG169" s="130">
        <f>IF(M169="sníž. přenesená",J169,0)</f>
        <v>0</v>
      </c>
      <c r="BH169" s="130">
        <f>IF(M169="nulová",J169,0)</f>
        <v>0</v>
      </c>
      <c r="BI169" s="16" t="s">
        <v>74</v>
      </c>
      <c r="BJ169" s="130">
        <f>ROUND(I169*H169,2)</f>
        <v>0</v>
      </c>
      <c r="BK169" s="16" t="s">
        <v>201</v>
      </c>
      <c r="BL169" s="16" t="s">
        <v>287</v>
      </c>
    </row>
    <row r="170" spans="2:64" s="1" customFormat="1" ht="12">
      <c r="B170" s="120"/>
      <c r="C170" s="121" t="s">
        <v>288</v>
      </c>
      <c r="D170" s="121" t="s">
        <v>126</v>
      </c>
      <c r="E170" s="122" t="s">
        <v>289</v>
      </c>
      <c r="F170" s="123" t="s">
        <v>290</v>
      </c>
      <c r="G170" s="124" t="s">
        <v>139</v>
      </c>
      <c r="H170" s="125">
        <v>0.308</v>
      </c>
      <c r="I170" s="126"/>
      <c r="J170" s="126">
        <f>ROUND(I170*H170,2)</f>
        <v>0</v>
      </c>
      <c r="K170" s="27"/>
      <c r="L170" s="47" t="s">
        <v>1</v>
      </c>
      <c r="M170" s="127" t="s">
        <v>37</v>
      </c>
      <c r="N170" s="128">
        <v>3.006</v>
      </c>
      <c r="O170" s="128">
        <f>N170*H170</f>
        <v>0.9258479999999999</v>
      </c>
      <c r="P170" s="128">
        <v>0</v>
      </c>
      <c r="Q170" s="128">
        <f>P170*H170</f>
        <v>0</v>
      </c>
      <c r="R170" s="128">
        <v>0</v>
      </c>
      <c r="S170" s="129">
        <f>R170*H170</f>
        <v>0</v>
      </c>
      <c r="AQ170" s="16" t="s">
        <v>201</v>
      </c>
      <c r="AS170" s="16" t="s">
        <v>126</v>
      </c>
      <c r="AT170" s="16" t="s">
        <v>76</v>
      </c>
      <c r="AX170" s="16" t="s">
        <v>123</v>
      </c>
      <c r="BD170" s="130">
        <f>IF(M170="základní",J170,0)</f>
        <v>0</v>
      </c>
      <c r="BE170" s="130">
        <f>IF(M170="snížená",J170,0)</f>
        <v>0</v>
      </c>
      <c r="BF170" s="130">
        <f>IF(M170="zákl. přenesená",J170,0)</f>
        <v>0</v>
      </c>
      <c r="BG170" s="130">
        <f>IF(M170="sníž. přenesená",J170,0)</f>
        <v>0</v>
      </c>
      <c r="BH170" s="130">
        <f>IF(M170="nulová",J170,0)</f>
        <v>0</v>
      </c>
      <c r="BI170" s="16" t="s">
        <v>74</v>
      </c>
      <c r="BJ170" s="130">
        <f>ROUND(I170*H170,2)</f>
        <v>0</v>
      </c>
      <c r="BK170" s="16" t="s">
        <v>201</v>
      </c>
      <c r="BL170" s="16" t="s">
        <v>291</v>
      </c>
    </row>
    <row r="171" spans="2:64" s="1" customFormat="1" ht="12">
      <c r="B171" s="120"/>
      <c r="C171" s="121" t="s">
        <v>292</v>
      </c>
      <c r="D171" s="121" t="s">
        <v>126</v>
      </c>
      <c r="E171" s="122" t="s">
        <v>293</v>
      </c>
      <c r="F171" s="123" t="s">
        <v>294</v>
      </c>
      <c r="G171" s="124" t="s">
        <v>139</v>
      </c>
      <c r="H171" s="125">
        <v>0.308</v>
      </c>
      <c r="I171" s="126"/>
      <c r="J171" s="126">
        <f>ROUND(I171*H171,2)</f>
        <v>0</v>
      </c>
      <c r="K171" s="27"/>
      <c r="L171" s="47" t="s">
        <v>1</v>
      </c>
      <c r="M171" s="127" t="s">
        <v>37</v>
      </c>
      <c r="N171" s="128">
        <v>1.39</v>
      </c>
      <c r="O171" s="128">
        <f>N171*H171</f>
        <v>0.42811999999999995</v>
      </c>
      <c r="P171" s="128">
        <v>0</v>
      </c>
      <c r="Q171" s="128">
        <f>P171*H171</f>
        <v>0</v>
      </c>
      <c r="R171" s="128">
        <v>0</v>
      </c>
      <c r="S171" s="129">
        <f>R171*H171</f>
        <v>0</v>
      </c>
      <c r="AQ171" s="16" t="s">
        <v>201</v>
      </c>
      <c r="AS171" s="16" t="s">
        <v>126</v>
      </c>
      <c r="AT171" s="16" t="s">
        <v>76</v>
      </c>
      <c r="AX171" s="16" t="s">
        <v>123</v>
      </c>
      <c r="BD171" s="130">
        <f>IF(M171="základní",J171,0)</f>
        <v>0</v>
      </c>
      <c r="BE171" s="130">
        <f>IF(M171="snížená",J171,0)</f>
        <v>0</v>
      </c>
      <c r="BF171" s="130">
        <f>IF(M171="zákl. přenesená",J171,0)</f>
        <v>0</v>
      </c>
      <c r="BG171" s="130">
        <f>IF(M171="sníž. přenesená",J171,0)</f>
        <v>0</v>
      </c>
      <c r="BH171" s="130">
        <f>IF(M171="nulová",J171,0)</f>
        <v>0</v>
      </c>
      <c r="BI171" s="16" t="s">
        <v>74</v>
      </c>
      <c r="BJ171" s="130">
        <f>ROUND(I171*H171,2)</f>
        <v>0</v>
      </c>
      <c r="BK171" s="16" t="s">
        <v>201</v>
      </c>
      <c r="BL171" s="16" t="s">
        <v>295</v>
      </c>
    </row>
    <row r="172" spans="2:62" s="10" customFormat="1" ht="12.75">
      <c r="B172" s="108"/>
      <c r="D172" s="109" t="s">
        <v>65</v>
      </c>
      <c r="E172" s="118" t="s">
        <v>296</v>
      </c>
      <c r="F172" s="118" t="s">
        <v>297</v>
      </c>
      <c r="J172" s="119">
        <f>BJ172</f>
        <v>0</v>
      </c>
      <c r="K172" s="108"/>
      <c r="L172" s="112"/>
      <c r="M172" s="113"/>
      <c r="N172" s="113"/>
      <c r="O172" s="114">
        <f>SUM(O173:O225)</f>
        <v>44.449000999999996</v>
      </c>
      <c r="P172" s="113"/>
      <c r="Q172" s="114">
        <f>SUM(Q173:Q225)</f>
        <v>0.26848554999999996</v>
      </c>
      <c r="R172" s="113"/>
      <c r="S172" s="115">
        <f>SUM(S173:S225)</f>
        <v>0.28526</v>
      </c>
      <c r="AQ172" s="109" t="s">
        <v>76</v>
      </c>
      <c r="AS172" s="116" t="s">
        <v>65</v>
      </c>
      <c r="AT172" s="116" t="s">
        <v>74</v>
      </c>
      <c r="AX172" s="109" t="s">
        <v>123</v>
      </c>
      <c r="BJ172" s="117">
        <f>SUM(BJ173:BJ225)</f>
        <v>0</v>
      </c>
    </row>
    <row r="173" spans="2:64" s="1" customFormat="1" ht="22.5">
      <c r="B173" s="120"/>
      <c r="C173" s="121" t="s">
        <v>298</v>
      </c>
      <c r="D173" s="121" t="s">
        <v>126</v>
      </c>
      <c r="E173" s="122" t="s">
        <v>558</v>
      </c>
      <c r="F173" s="123" t="s">
        <v>299</v>
      </c>
      <c r="G173" s="124" t="s">
        <v>129</v>
      </c>
      <c r="H173" s="125">
        <v>17.183</v>
      </c>
      <c r="I173" s="126"/>
      <c r="J173" s="126">
        <f>ROUND(I173*H173,2)</f>
        <v>0</v>
      </c>
      <c r="K173" s="27"/>
      <c r="L173" s="47" t="s">
        <v>1</v>
      </c>
      <c r="M173" s="127" t="s">
        <v>37</v>
      </c>
      <c r="N173" s="128">
        <v>0.055</v>
      </c>
      <c r="O173" s="128">
        <f>N173*H173</f>
        <v>0.945065</v>
      </c>
      <c r="P173" s="128">
        <v>0</v>
      </c>
      <c r="Q173" s="128">
        <f>P173*H173</f>
        <v>0</v>
      </c>
      <c r="R173" s="128">
        <v>0</v>
      </c>
      <c r="S173" s="129">
        <f>R173*H173</f>
        <v>0</v>
      </c>
      <c r="AQ173" s="16" t="s">
        <v>201</v>
      </c>
      <c r="AS173" s="16" t="s">
        <v>126</v>
      </c>
      <c r="AT173" s="16" t="s">
        <v>76</v>
      </c>
      <c r="AX173" s="16" t="s">
        <v>123</v>
      </c>
      <c r="BD173" s="130">
        <f>IF(M173="základní",J173,0)</f>
        <v>0</v>
      </c>
      <c r="BE173" s="130">
        <f>IF(M173="snížená",J173,0)</f>
        <v>0</v>
      </c>
      <c r="BF173" s="130">
        <f>IF(M173="zákl. přenesená",J173,0)</f>
        <v>0</v>
      </c>
      <c r="BG173" s="130">
        <f>IF(M173="sníž. přenesená",J173,0)</f>
        <v>0</v>
      </c>
      <c r="BH173" s="130">
        <f>IF(M173="nulová",J173,0)</f>
        <v>0</v>
      </c>
      <c r="BI173" s="16" t="s">
        <v>74</v>
      </c>
      <c r="BJ173" s="130">
        <f>ROUND(I173*H173,2)</f>
        <v>0</v>
      </c>
      <c r="BK173" s="16" t="s">
        <v>201</v>
      </c>
      <c r="BL173" s="16" t="s">
        <v>300</v>
      </c>
    </row>
    <row r="174" spans="2:50" s="11" customFormat="1" ht="12">
      <c r="B174" s="131"/>
      <c r="D174" s="132" t="s">
        <v>131</v>
      </c>
      <c r="E174" s="133" t="s">
        <v>1</v>
      </c>
      <c r="F174" s="134" t="s">
        <v>301</v>
      </c>
      <c r="H174" s="133" t="s">
        <v>1</v>
      </c>
      <c r="K174" s="131"/>
      <c r="L174" s="135"/>
      <c r="M174" s="136"/>
      <c r="N174" s="136"/>
      <c r="O174" s="136"/>
      <c r="P174" s="136"/>
      <c r="Q174" s="136"/>
      <c r="R174" s="136"/>
      <c r="S174" s="137"/>
      <c r="AS174" s="133" t="s">
        <v>131</v>
      </c>
      <c r="AT174" s="133" t="s">
        <v>76</v>
      </c>
      <c r="AU174" s="11" t="s">
        <v>74</v>
      </c>
      <c r="AV174" s="11" t="s">
        <v>29</v>
      </c>
      <c r="AW174" s="11" t="s">
        <v>66</v>
      </c>
      <c r="AX174" s="133" t="s">
        <v>123</v>
      </c>
    </row>
    <row r="175" spans="2:50" s="12" customFormat="1" ht="12">
      <c r="B175" s="138"/>
      <c r="D175" s="132" t="s">
        <v>131</v>
      </c>
      <c r="E175" s="139" t="s">
        <v>1</v>
      </c>
      <c r="F175" s="140" t="s">
        <v>302</v>
      </c>
      <c r="H175" s="141">
        <v>17.183</v>
      </c>
      <c r="K175" s="138"/>
      <c r="L175" s="142"/>
      <c r="M175" s="143"/>
      <c r="N175" s="143"/>
      <c r="O175" s="143"/>
      <c r="P175" s="143"/>
      <c r="Q175" s="143"/>
      <c r="R175" s="143"/>
      <c r="S175" s="144"/>
      <c r="AS175" s="139" t="s">
        <v>131</v>
      </c>
      <c r="AT175" s="139" t="s">
        <v>76</v>
      </c>
      <c r="AU175" s="12" t="s">
        <v>76</v>
      </c>
      <c r="AV175" s="12" t="s">
        <v>29</v>
      </c>
      <c r="AW175" s="12" t="s">
        <v>74</v>
      </c>
      <c r="AX175" s="139" t="s">
        <v>123</v>
      </c>
    </row>
    <row r="176" spans="2:64" s="1" customFormat="1" ht="12">
      <c r="B176" s="120"/>
      <c r="C176" s="121" t="s">
        <v>303</v>
      </c>
      <c r="D176" s="121" t="s">
        <v>126</v>
      </c>
      <c r="E176" s="122" t="s">
        <v>304</v>
      </c>
      <c r="F176" s="123" t="s">
        <v>305</v>
      </c>
      <c r="G176" s="124" t="s">
        <v>129</v>
      </c>
      <c r="H176" s="125">
        <v>26.96</v>
      </c>
      <c r="I176" s="126"/>
      <c r="J176" s="126">
        <f>ROUND(I176*H176,2)</f>
        <v>0</v>
      </c>
      <c r="K176" s="27"/>
      <c r="L176" s="47" t="s">
        <v>1</v>
      </c>
      <c r="M176" s="127" t="s">
        <v>37</v>
      </c>
      <c r="N176" s="128">
        <v>0.058</v>
      </c>
      <c r="O176" s="128">
        <f>N176*H176</f>
        <v>1.5636800000000002</v>
      </c>
      <c r="P176" s="128">
        <v>3E-05</v>
      </c>
      <c r="Q176" s="128">
        <f>P176*H176</f>
        <v>0.0008088</v>
      </c>
      <c r="R176" s="128">
        <v>0</v>
      </c>
      <c r="S176" s="129">
        <f>R176*H176</f>
        <v>0</v>
      </c>
      <c r="AQ176" s="16" t="s">
        <v>201</v>
      </c>
      <c r="AS176" s="16" t="s">
        <v>126</v>
      </c>
      <c r="AT176" s="16" t="s">
        <v>76</v>
      </c>
      <c r="AX176" s="16" t="s">
        <v>123</v>
      </c>
      <c r="BD176" s="130">
        <f>IF(M176="základní",J176,0)</f>
        <v>0</v>
      </c>
      <c r="BE176" s="130">
        <f>IF(M176="snížená",J176,0)</f>
        <v>0</v>
      </c>
      <c r="BF176" s="130">
        <f>IF(M176="zákl. přenesená",J176,0)</f>
        <v>0</v>
      </c>
      <c r="BG176" s="130">
        <f>IF(M176="sníž. přenesená",J176,0)</f>
        <v>0</v>
      </c>
      <c r="BH176" s="130">
        <f>IF(M176="nulová",J176,0)</f>
        <v>0</v>
      </c>
      <c r="BI176" s="16" t="s">
        <v>74</v>
      </c>
      <c r="BJ176" s="130">
        <f>ROUND(I176*H176,2)</f>
        <v>0</v>
      </c>
      <c r="BK176" s="16" t="s">
        <v>201</v>
      </c>
      <c r="BL176" s="16" t="s">
        <v>306</v>
      </c>
    </row>
    <row r="177" spans="2:50" s="11" customFormat="1" ht="12">
      <c r="B177" s="131"/>
      <c r="D177" s="132" t="s">
        <v>131</v>
      </c>
      <c r="E177" s="133" t="s">
        <v>544</v>
      </c>
      <c r="F177" s="134" t="s">
        <v>307</v>
      </c>
      <c r="H177" s="133" t="s">
        <v>1</v>
      </c>
      <c r="K177" s="131"/>
      <c r="L177" s="135"/>
      <c r="M177" s="136"/>
      <c r="N177" s="136"/>
      <c r="O177" s="136"/>
      <c r="P177" s="136"/>
      <c r="Q177" s="136"/>
      <c r="R177" s="136"/>
      <c r="S177" s="137"/>
      <c r="AS177" s="133" t="s">
        <v>131</v>
      </c>
      <c r="AT177" s="133" t="s">
        <v>76</v>
      </c>
      <c r="AU177" s="11" t="s">
        <v>74</v>
      </c>
      <c r="AV177" s="11" t="s">
        <v>29</v>
      </c>
      <c r="AW177" s="11" t="s">
        <v>66</v>
      </c>
      <c r="AX177" s="133" t="s">
        <v>123</v>
      </c>
    </row>
    <row r="178" spans="2:50" s="12" customFormat="1" ht="12">
      <c r="B178" s="138"/>
      <c r="D178" s="132" t="s">
        <v>131</v>
      </c>
      <c r="E178" s="139" t="s">
        <v>1</v>
      </c>
      <c r="F178" s="140" t="s">
        <v>308</v>
      </c>
      <c r="H178" s="141">
        <v>16</v>
      </c>
      <c r="K178" s="138"/>
      <c r="L178" s="142"/>
      <c r="M178" s="143"/>
      <c r="N178" s="143"/>
      <c r="O178" s="143"/>
      <c r="P178" s="143"/>
      <c r="Q178" s="143"/>
      <c r="R178" s="143"/>
      <c r="S178" s="144"/>
      <c r="AS178" s="139" t="s">
        <v>131</v>
      </c>
      <c r="AT178" s="139" t="s">
        <v>76</v>
      </c>
      <c r="AU178" s="12" t="s">
        <v>76</v>
      </c>
      <c r="AV178" s="12" t="s">
        <v>29</v>
      </c>
      <c r="AW178" s="12" t="s">
        <v>66</v>
      </c>
      <c r="AX178" s="139" t="s">
        <v>123</v>
      </c>
    </row>
    <row r="179" spans="2:50" s="11" customFormat="1" ht="12">
      <c r="B179" s="131"/>
      <c r="D179" s="132" t="s">
        <v>131</v>
      </c>
      <c r="E179" s="133" t="s">
        <v>544</v>
      </c>
      <c r="F179" s="134" t="s">
        <v>188</v>
      </c>
      <c r="H179" s="133" t="s">
        <v>1</v>
      </c>
      <c r="K179" s="131"/>
      <c r="L179" s="135"/>
      <c r="M179" s="136"/>
      <c r="N179" s="136"/>
      <c r="O179" s="136"/>
      <c r="P179" s="136"/>
      <c r="Q179" s="136"/>
      <c r="R179" s="136"/>
      <c r="S179" s="137"/>
      <c r="AS179" s="133" t="s">
        <v>131</v>
      </c>
      <c r="AT179" s="133" t="s">
        <v>76</v>
      </c>
      <c r="AU179" s="11" t="s">
        <v>74</v>
      </c>
      <c r="AV179" s="11" t="s">
        <v>29</v>
      </c>
      <c r="AW179" s="11" t="s">
        <v>66</v>
      </c>
      <c r="AX179" s="133" t="s">
        <v>123</v>
      </c>
    </row>
    <row r="180" spans="2:50" s="12" customFormat="1" ht="12">
      <c r="B180" s="138"/>
      <c r="D180" s="132" t="s">
        <v>131</v>
      </c>
      <c r="E180" s="139" t="s">
        <v>1</v>
      </c>
      <c r="F180" s="140" t="s">
        <v>309</v>
      </c>
      <c r="H180" s="141">
        <v>1.96</v>
      </c>
      <c r="K180" s="138"/>
      <c r="L180" s="142"/>
      <c r="M180" s="143"/>
      <c r="N180" s="143"/>
      <c r="O180" s="143"/>
      <c r="P180" s="143"/>
      <c r="Q180" s="143"/>
      <c r="R180" s="143"/>
      <c r="S180" s="144"/>
      <c r="AS180" s="139" t="s">
        <v>131</v>
      </c>
      <c r="AT180" s="139" t="s">
        <v>76</v>
      </c>
      <c r="AU180" s="12" t="s">
        <v>76</v>
      </c>
      <c r="AV180" s="12" t="s">
        <v>29</v>
      </c>
      <c r="AW180" s="12" t="s">
        <v>66</v>
      </c>
      <c r="AX180" s="139" t="s">
        <v>123</v>
      </c>
    </row>
    <row r="181" spans="2:50" s="11" customFormat="1" ht="12">
      <c r="B181" s="131"/>
      <c r="D181" s="132" t="s">
        <v>131</v>
      </c>
      <c r="E181" s="133" t="s">
        <v>544</v>
      </c>
      <c r="F181" s="134" t="s">
        <v>310</v>
      </c>
      <c r="H181" s="133" t="s">
        <v>1</v>
      </c>
      <c r="K181" s="131"/>
      <c r="L181" s="135"/>
      <c r="M181" s="136"/>
      <c r="N181" s="136"/>
      <c r="O181" s="136"/>
      <c r="P181" s="136"/>
      <c r="Q181" s="136"/>
      <c r="R181" s="136"/>
      <c r="S181" s="137"/>
      <c r="AS181" s="133" t="s">
        <v>131</v>
      </c>
      <c r="AT181" s="133" t="s">
        <v>76</v>
      </c>
      <c r="AU181" s="11" t="s">
        <v>74</v>
      </c>
      <c r="AV181" s="11" t="s">
        <v>29</v>
      </c>
      <c r="AW181" s="11" t="s">
        <v>66</v>
      </c>
      <c r="AX181" s="133" t="s">
        <v>123</v>
      </c>
    </row>
    <row r="182" spans="2:50" s="12" customFormat="1" ht="12">
      <c r="B182" s="138"/>
      <c r="D182" s="132" t="s">
        <v>131</v>
      </c>
      <c r="E182" s="139" t="s">
        <v>1</v>
      </c>
      <c r="F182" s="140" t="s">
        <v>311</v>
      </c>
      <c r="H182" s="141">
        <v>9</v>
      </c>
      <c r="K182" s="138"/>
      <c r="L182" s="142"/>
      <c r="M182" s="143"/>
      <c r="N182" s="143"/>
      <c r="O182" s="143"/>
      <c r="P182" s="143"/>
      <c r="Q182" s="143"/>
      <c r="R182" s="143"/>
      <c r="S182" s="144"/>
      <c r="AS182" s="139" t="s">
        <v>131</v>
      </c>
      <c r="AT182" s="139" t="s">
        <v>76</v>
      </c>
      <c r="AU182" s="12" t="s">
        <v>76</v>
      </c>
      <c r="AV182" s="12" t="s">
        <v>29</v>
      </c>
      <c r="AW182" s="12" t="s">
        <v>66</v>
      </c>
      <c r="AX182" s="139" t="s">
        <v>123</v>
      </c>
    </row>
    <row r="183" spans="2:50" s="11" customFormat="1" ht="12">
      <c r="B183" s="131"/>
      <c r="D183" s="132" t="s">
        <v>131</v>
      </c>
      <c r="E183" s="133" t="s">
        <v>544</v>
      </c>
      <c r="F183" s="134" t="s">
        <v>312</v>
      </c>
      <c r="H183" s="133" t="s">
        <v>1</v>
      </c>
      <c r="K183" s="131"/>
      <c r="L183" s="135"/>
      <c r="M183" s="136"/>
      <c r="N183" s="136"/>
      <c r="O183" s="136"/>
      <c r="P183" s="136"/>
      <c r="Q183" s="136"/>
      <c r="R183" s="136"/>
      <c r="S183" s="137"/>
      <c r="AS183" s="133" t="s">
        <v>131</v>
      </c>
      <c r="AT183" s="133" t="s">
        <v>76</v>
      </c>
      <c r="AU183" s="11" t="s">
        <v>74</v>
      </c>
      <c r="AV183" s="11" t="s">
        <v>29</v>
      </c>
      <c r="AW183" s="11" t="s">
        <v>66</v>
      </c>
      <c r="AX183" s="133" t="s">
        <v>123</v>
      </c>
    </row>
    <row r="184" spans="2:50" s="13" customFormat="1" ht="12">
      <c r="B184" s="145"/>
      <c r="D184" s="132" t="s">
        <v>131</v>
      </c>
      <c r="E184" s="146" t="s">
        <v>1</v>
      </c>
      <c r="F184" s="147" t="s">
        <v>144</v>
      </c>
      <c r="H184" s="148">
        <v>26.96</v>
      </c>
      <c r="K184" s="145"/>
      <c r="L184" s="149"/>
      <c r="M184" s="150"/>
      <c r="N184" s="150"/>
      <c r="O184" s="150"/>
      <c r="P184" s="150"/>
      <c r="Q184" s="150"/>
      <c r="R184" s="150"/>
      <c r="S184" s="151"/>
      <c r="AS184" s="146" t="s">
        <v>131</v>
      </c>
      <c r="AT184" s="146" t="s">
        <v>76</v>
      </c>
      <c r="AU184" s="13" t="s">
        <v>124</v>
      </c>
      <c r="AV184" s="13" t="s">
        <v>29</v>
      </c>
      <c r="AW184" s="13" t="s">
        <v>74</v>
      </c>
      <c r="AX184" s="146" t="s">
        <v>123</v>
      </c>
    </row>
    <row r="185" spans="2:64" s="1" customFormat="1" ht="22.5">
      <c r="B185" s="120"/>
      <c r="C185" s="121" t="s">
        <v>313</v>
      </c>
      <c r="D185" s="121" t="s">
        <v>126</v>
      </c>
      <c r="E185" s="122" t="s">
        <v>559</v>
      </c>
      <c r="F185" s="123" t="s">
        <v>314</v>
      </c>
      <c r="G185" s="124" t="s">
        <v>264</v>
      </c>
      <c r="H185" s="125">
        <v>38.1</v>
      </c>
      <c r="I185" s="126"/>
      <c r="J185" s="126">
        <f>ROUND(I185*H185,2)</f>
        <v>0</v>
      </c>
      <c r="K185" s="27"/>
      <c r="L185" s="47" t="s">
        <v>1</v>
      </c>
      <c r="M185" s="127" t="s">
        <v>37</v>
      </c>
      <c r="N185" s="128">
        <v>0.04</v>
      </c>
      <c r="O185" s="128">
        <f>N185*H185</f>
        <v>1.524</v>
      </c>
      <c r="P185" s="128">
        <v>4E-05</v>
      </c>
      <c r="Q185" s="128">
        <f>P185*H185</f>
        <v>0.0015240000000000002</v>
      </c>
      <c r="R185" s="128">
        <v>0</v>
      </c>
      <c r="S185" s="129">
        <f>R185*H185</f>
        <v>0</v>
      </c>
      <c r="AQ185" s="16" t="s">
        <v>201</v>
      </c>
      <c r="AS185" s="16" t="s">
        <v>126</v>
      </c>
      <c r="AT185" s="16" t="s">
        <v>76</v>
      </c>
      <c r="AX185" s="16" t="s">
        <v>123</v>
      </c>
      <c r="BD185" s="130">
        <f>IF(M185="základní",J185,0)</f>
        <v>0</v>
      </c>
      <c r="BE185" s="130">
        <f>IF(M185="snížená",J185,0)</f>
        <v>0</v>
      </c>
      <c r="BF185" s="130">
        <f>IF(M185="zákl. přenesená",J185,0)</f>
        <v>0</v>
      </c>
      <c r="BG185" s="130">
        <f>IF(M185="sníž. přenesená",J185,0)</f>
        <v>0</v>
      </c>
      <c r="BH185" s="130">
        <f>IF(M185="nulová",J185,0)</f>
        <v>0</v>
      </c>
      <c r="BI185" s="16" t="s">
        <v>74</v>
      </c>
      <c r="BJ185" s="130">
        <f>ROUND(I185*H185,2)</f>
        <v>0</v>
      </c>
      <c r="BK185" s="16" t="s">
        <v>201</v>
      </c>
      <c r="BL185" s="16" t="s">
        <v>315</v>
      </c>
    </row>
    <row r="186" spans="2:50" s="12" customFormat="1" ht="12">
      <c r="B186" s="138"/>
      <c r="D186" s="132" t="s">
        <v>131</v>
      </c>
      <c r="E186" s="139" t="s">
        <v>1</v>
      </c>
      <c r="F186" s="140" t="s">
        <v>316</v>
      </c>
      <c r="H186" s="141">
        <v>38.1</v>
      </c>
      <c r="K186" s="138"/>
      <c r="L186" s="142"/>
      <c r="M186" s="143"/>
      <c r="N186" s="143"/>
      <c r="O186" s="143"/>
      <c r="P186" s="143"/>
      <c r="Q186" s="143"/>
      <c r="R186" s="143"/>
      <c r="S186" s="144"/>
      <c r="AS186" s="139" t="s">
        <v>131</v>
      </c>
      <c r="AT186" s="139" t="s">
        <v>76</v>
      </c>
      <c r="AU186" s="12" t="s">
        <v>76</v>
      </c>
      <c r="AV186" s="12" t="s">
        <v>29</v>
      </c>
      <c r="AW186" s="12" t="s">
        <v>74</v>
      </c>
      <c r="AX186" s="139" t="s">
        <v>123</v>
      </c>
    </row>
    <row r="187" spans="2:64" s="1" customFormat="1" ht="22.5">
      <c r="B187" s="120"/>
      <c r="C187" s="121" t="s">
        <v>317</v>
      </c>
      <c r="D187" s="121" t="s">
        <v>126</v>
      </c>
      <c r="E187" s="122" t="s">
        <v>560</v>
      </c>
      <c r="F187" s="123" t="s">
        <v>318</v>
      </c>
      <c r="G187" s="124" t="s">
        <v>264</v>
      </c>
      <c r="H187" s="125">
        <v>38.1</v>
      </c>
      <c r="I187" s="126"/>
      <c r="J187" s="126">
        <f>ROUND(I187*H187,2)</f>
        <v>0</v>
      </c>
      <c r="K187" s="27"/>
      <c r="L187" s="47" t="s">
        <v>1</v>
      </c>
      <c r="M187" s="127" t="s">
        <v>37</v>
      </c>
      <c r="N187" s="128">
        <v>0.031</v>
      </c>
      <c r="O187" s="128">
        <f>N187*H187</f>
        <v>1.1811</v>
      </c>
      <c r="P187" s="128">
        <v>2E-05</v>
      </c>
      <c r="Q187" s="128">
        <f>P187*H187</f>
        <v>0.0007620000000000001</v>
      </c>
      <c r="R187" s="128">
        <v>0</v>
      </c>
      <c r="S187" s="129">
        <f>R187*H187</f>
        <v>0</v>
      </c>
      <c r="AQ187" s="16" t="s">
        <v>201</v>
      </c>
      <c r="AS187" s="16" t="s">
        <v>126</v>
      </c>
      <c r="AT187" s="16" t="s">
        <v>76</v>
      </c>
      <c r="AX187" s="16" t="s">
        <v>123</v>
      </c>
      <c r="BD187" s="130">
        <f>IF(M187="základní",J187,0)</f>
        <v>0</v>
      </c>
      <c r="BE187" s="130">
        <f>IF(M187="snížená",J187,0)</f>
        <v>0</v>
      </c>
      <c r="BF187" s="130">
        <f>IF(M187="zákl. přenesená",J187,0)</f>
        <v>0</v>
      </c>
      <c r="BG187" s="130">
        <f>IF(M187="sníž. přenesená",J187,0)</f>
        <v>0</v>
      </c>
      <c r="BH187" s="130">
        <f>IF(M187="nulová",J187,0)</f>
        <v>0</v>
      </c>
      <c r="BI187" s="16" t="s">
        <v>74</v>
      </c>
      <c r="BJ187" s="130">
        <f>ROUND(I187*H187,2)</f>
        <v>0</v>
      </c>
      <c r="BK187" s="16" t="s">
        <v>201</v>
      </c>
      <c r="BL187" s="16" t="s">
        <v>319</v>
      </c>
    </row>
    <row r="188" spans="2:50" s="12" customFormat="1" ht="12">
      <c r="B188" s="138"/>
      <c r="D188" s="132" t="s">
        <v>131</v>
      </c>
      <c r="E188" s="139" t="s">
        <v>1</v>
      </c>
      <c r="F188" s="140" t="s">
        <v>316</v>
      </c>
      <c r="H188" s="141">
        <v>38.1</v>
      </c>
      <c r="K188" s="138"/>
      <c r="L188" s="142"/>
      <c r="M188" s="143"/>
      <c r="N188" s="143"/>
      <c r="O188" s="143"/>
      <c r="P188" s="143"/>
      <c r="Q188" s="143"/>
      <c r="R188" s="143"/>
      <c r="S188" s="144"/>
      <c r="AS188" s="139" t="s">
        <v>131</v>
      </c>
      <c r="AT188" s="139" t="s">
        <v>76</v>
      </c>
      <c r="AU188" s="12" t="s">
        <v>76</v>
      </c>
      <c r="AV188" s="12" t="s">
        <v>29</v>
      </c>
      <c r="AW188" s="12" t="s">
        <v>74</v>
      </c>
      <c r="AX188" s="139" t="s">
        <v>123</v>
      </c>
    </row>
    <row r="189" spans="2:64" s="1" customFormat="1" ht="12">
      <c r="B189" s="120"/>
      <c r="C189" s="121" t="s">
        <v>320</v>
      </c>
      <c r="D189" s="121" t="s">
        <v>126</v>
      </c>
      <c r="E189" s="122" t="s">
        <v>321</v>
      </c>
      <c r="F189" s="123" t="s">
        <v>322</v>
      </c>
      <c r="G189" s="124" t="s">
        <v>129</v>
      </c>
      <c r="H189" s="125">
        <v>26.96</v>
      </c>
      <c r="I189" s="126"/>
      <c r="J189" s="126">
        <f>ROUND(I189*H189,2)</f>
        <v>0</v>
      </c>
      <c r="K189" s="27"/>
      <c r="L189" s="47" t="s">
        <v>1</v>
      </c>
      <c r="M189" s="127" t="s">
        <v>37</v>
      </c>
      <c r="N189" s="128">
        <v>0.192</v>
      </c>
      <c r="O189" s="128">
        <f>N189*H189</f>
        <v>5.1763200000000005</v>
      </c>
      <c r="P189" s="128">
        <v>0.00455</v>
      </c>
      <c r="Q189" s="128">
        <f>P189*H189</f>
        <v>0.12266800000000001</v>
      </c>
      <c r="R189" s="128">
        <v>0</v>
      </c>
      <c r="S189" s="129">
        <f>R189*H189</f>
        <v>0</v>
      </c>
      <c r="AQ189" s="16" t="s">
        <v>201</v>
      </c>
      <c r="AS189" s="16" t="s">
        <v>126</v>
      </c>
      <c r="AT189" s="16" t="s">
        <v>76</v>
      </c>
      <c r="AX189" s="16" t="s">
        <v>123</v>
      </c>
      <c r="BD189" s="130">
        <f>IF(M189="základní",J189,0)</f>
        <v>0</v>
      </c>
      <c r="BE189" s="130">
        <f>IF(M189="snížená",J189,0)</f>
        <v>0</v>
      </c>
      <c r="BF189" s="130">
        <f>IF(M189="zákl. přenesená",J189,0)</f>
        <v>0</v>
      </c>
      <c r="BG189" s="130">
        <f>IF(M189="sníž. přenesená",J189,0)</f>
        <v>0</v>
      </c>
      <c r="BH189" s="130">
        <f>IF(M189="nulová",J189,0)</f>
        <v>0</v>
      </c>
      <c r="BI189" s="16" t="s">
        <v>74</v>
      </c>
      <c r="BJ189" s="130">
        <f>ROUND(I189*H189,2)</f>
        <v>0</v>
      </c>
      <c r="BK189" s="16" t="s">
        <v>201</v>
      </c>
      <c r="BL189" s="16" t="s">
        <v>323</v>
      </c>
    </row>
    <row r="190" spans="2:50" s="11" customFormat="1" ht="12">
      <c r="B190" s="131"/>
      <c r="D190" s="132" t="s">
        <v>131</v>
      </c>
      <c r="E190" s="133" t="s">
        <v>544</v>
      </c>
      <c r="F190" s="134" t="s">
        <v>307</v>
      </c>
      <c r="H190" s="133" t="s">
        <v>1</v>
      </c>
      <c r="K190" s="131"/>
      <c r="L190" s="135"/>
      <c r="M190" s="136"/>
      <c r="N190" s="136"/>
      <c r="O190" s="136"/>
      <c r="P190" s="136"/>
      <c r="Q190" s="136"/>
      <c r="R190" s="136"/>
      <c r="S190" s="137"/>
      <c r="AS190" s="133" t="s">
        <v>131</v>
      </c>
      <c r="AT190" s="133" t="s">
        <v>76</v>
      </c>
      <c r="AU190" s="11" t="s">
        <v>74</v>
      </c>
      <c r="AV190" s="11" t="s">
        <v>29</v>
      </c>
      <c r="AW190" s="11" t="s">
        <v>66</v>
      </c>
      <c r="AX190" s="133" t="s">
        <v>123</v>
      </c>
    </row>
    <row r="191" spans="2:50" s="12" customFormat="1" ht="12">
      <c r="B191" s="138"/>
      <c r="D191" s="132" t="s">
        <v>131</v>
      </c>
      <c r="E191" s="139" t="s">
        <v>1</v>
      </c>
      <c r="F191" s="140" t="s">
        <v>308</v>
      </c>
      <c r="H191" s="141">
        <v>16</v>
      </c>
      <c r="K191" s="138"/>
      <c r="L191" s="142"/>
      <c r="M191" s="143"/>
      <c r="N191" s="143"/>
      <c r="O191" s="143"/>
      <c r="P191" s="143"/>
      <c r="Q191" s="143"/>
      <c r="R191" s="143"/>
      <c r="S191" s="144"/>
      <c r="AS191" s="139" t="s">
        <v>131</v>
      </c>
      <c r="AT191" s="139" t="s">
        <v>76</v>
      </c>
      <c r="AU191" s="12" t="s">
        <v>76</v>
      </c>
      <c r="AV191" s="12" t="s">
        <v>29</v>
      </c>
      <c r="AW191" s="12" t="s">
        <v>66</v>
      </c>
      <c r="AX191" s="139" t="s">
        <v>123</v>
      </c>
    </row>
    <row r="192" spans="2:50" s="11" customFormat="1" ht="12">
      <c r="B192" s="131"/>
      <c r="D192" s="132" t="s">
        <v>131</v>
      </c>
      <c r="E192" s="133" t="s">
        <v>544</v>
      </c>
      <c r="F192" s="134" t="s">
        <v>188</v>
      </c>
      <c r="H192" s="133" t="s">
        <v>1</v>
      </c>
      <c r="K192" s="131"/>
      <c r="L192" s="135"/>
      <c r="M192" s="136"/>
      <c r="N192" s="136"/>
      <c r="O192" s="136"/>
      <c r="P192" s="136"/>
      <c r="Q192" s="136"/>
      <c r="R192" s="136"/>
      <c r="S192" s="137"/>
      <c r="AS192" s="133" t="s">
        <v>131</v>
      </c>
      <c r="AT192" s="133" t="s">
        <v>76</v>
      </c>
      <c r="AU192" s="11" t="s">
        <v>74</v>
      </c>
      <c r="AV192" s="11" t="s">
        <v>29</v>
      </c>
      <c r="AW192" s="11" t="s">
        <v>66</v>
      </c>
      <c r="AX192" s="133" t="s">
        <v>123</v>
      </c>
    </row>
    <row r="193" spans="2:50" s="12" customFormat="1" ht="12">
      <c r="B193" s="138"/>
      <c r="D193" s="132" t="s">
        <v>131</v>
      </c>
      <c r="E193" s="139" t="s">
        <v>1</v>
      </c>
      <c r="F193" s="140" t="s">
        <v>309</v>
      </c>
      <c r="H193" s="141">
        <v>1.96</v>
      </c>
      <c r="K193" s="138"/>
      <c r="L193" s="142"/>
      <c r="M193" s="143"/>
      <c r="N193" s="143"/>
      <c r="O193" s="143"/>
      <c r="P193" s="143"/>
      <c r="Q193" s="143"/>
      <c r="R193" s="143"/>
      <c r="S193" s="144"/>
      <c r="AS193" s="139" t="s">
        <v>131</v>
      </c>
      <c r="AT193" s="139" t="s">
        <v>76</v>
      </c>
      <c r="AU193" s="12" t="s">
        <v>76</v>
      </c>
      <c r="AV193" s="12" t="s">
        <v>29</v>
      </c>
      <c r="AW193" s="12" t="s">
        <v>66</v>
      </c>
      <c r="AX193" s="139" t="s">
        <v>123</v>
      </c>
    </row>
    <row r="194" spans="2:50" s="11" customFormat="1" ht="12">
      <c r="B194" s="131"/>
      <c r="D194" s="132" t="s">
        <v>131</v>
      </c>
      <c r="E194" s="133" t="s">
        <v>544</v>
      </c>
      <c r="F194" s="134" t="s">
        <v>310</v>
      </c>
      <c r="H194" s="133" t="s">
        <v>1</v>
      </c>
      <c r="K194" s="131"/>
      <c r="L194" s="135"/>
      <c r="M194" s="136"/>
      <c r="N194" s="136"/>
      <c r="O194" s="136"/>
      <c r="P194" s="136"/>
      <c r="Q194" s="136"/>
      <c r="R194" s="136"/>
      <c r="S194" s="137"/>
      <c r="AS194" s="133" t="s">
        <v>131</v>
      </c>
      <c r="AT194" s="133" t="s">
        <v>76</v>
      </c>
      <c r="AU194" s="11" t="s">
        <v>74</v>
      </c>
      <c r="AV194" s="11" t="s">
        <v>29</v>
      </c>
      <c r="AW194" s="11" t="s">
        <v>66</v>
      </c>
      <c r="AX194" s="133" t="s">
        <v>123</v>
      </c>
    </row>
    <row r="195" spans="2:50" s="12" customFormat="1" ht="12">
      <c r="B195" s="138"/>
      <c r="D195" s="132" t="s">
        <v>131</v>
      </c>
      <c r="E195" s="139" t="s">
        <v>1</v>
      </c>
      <c r="F195" s="140" t="s">
        <v>311</v>
      </c>
      <c r="H195" s="141">
        <v>9</v>
      </c>
      <c r="K195" s="138"/>
      <c r="L195" s="142"/>
      <c r="M195" s="143"/>
      <c r="N195" s="143"/>
      <c r="O195" s="143"/>
      <c r="P195" s="143"/>
      <c r="Q195" s="143"/>
      <c r="R195" s="143"/>
      <c r="S195" s="144"/>
      <c r="AS195" s="139" t="s">
        <v>131</v>
      </c>
      <c r="AT195" s="139" t="s">
        <v>76</v>
      </c>
      <c r="AU195" s="12" t="s">
        <v>76</v>
      </c>
      <c r="AV195" s="12" t="s">
        <v>29</v>
      </c>
      <c r="AW195" s="12" t="s">
        <v>66</v>
      </c>
      <c r="AX195" s="139" t="s">
        <v>123</v>
      </c>
    </row>
    <row r="196" spans="2:50" s="13" customFormat="1" ht="12">
      <c r="B196" s="145"/>
      <c r="D196" s="132" t="s">
        <v>131</v>
      </c>
      <c r="E196" s="146" t="s">
        <v>1</v>
      </c>
      <c r="F196" s="147" t="s">
        <v>144</v>
      </c>
      <c r="H196" s="148">
        <v>26.96</v>
      </c>
      <c r="K196" s="145"/>
      <c r="L196" s="149"/>
      <c r="M196" s="150"/>
      <c r="N196" s="150"/>
      <c r="O196" s="150"/>
      <c r="P196" s="150"/>
      <c r="Q196" s="150"/>
      <c r="R196" s="150"/>
      <c r="S196" s="151"/>
      <c r="AS196" s="146" t="s">
        <v>131</v>
      </c>
      <c r="AT196" s="146" t="s">
        <v>76</v>
      </c>
      <c r="AU196" s="13" t="s">
        <v>124</v>
      </c>
      <c r="AV196" s="13" t="s">
        <v>29</v>
      </c>
      <c r="AW196" s="13" t="s">
        <v>74</v>
      </c>
      <c r="AX196" s="146" t="s">
        <v>123</v>
      </c>
    </row>
    <row r="197" spans="2:64" s="1" customFormat="1" ht="12">
      <c r="B197" s="120"/>
      <c r="C197" s="121" t="s">
        <v>324</v>
      </c>
      <c r="D197" s="121" t="s">
        <v>126</v>
      </c>
      <c r="E197" s="122" t="s">
        <v>325</v>
      </c>
      <c r="F197" s="123" t="s">
        <v>326</v>
      </c>
      <c r="G197" s="124" t="s">
        <v>129</v>
      </c>
      <c r="H197" s="125">
        <v>44</v>
      </c>
      <c r="I197" s="126"/>
      <c r="J197" s="126">
        <f>ROUND(I197*H197,2)</f>
        <v>0</v>
      </c>
      <c r="K197" s="27"/>
      <c r="L197" s="47" t="s">
        <v>1</v>
      </c>
      <c r="M197" s="127" t="s">
        <v>37</v>
      </c>
      <c r="N197" s="128">
        <v>0.105</v>
      </c>
      <c r="O197" s="128">
        <f>N197*H197</f>
        <v>4.62</v>
      </c>
      <c r="P197" s="128">
        <v>0</v>
      </c>
      <c r="Q197" s="128">
        <f>P197*H197</f>
        <v>0</v>
      </c>
      <c r="R197" s="128">
        <v>0.0025</v>
      </c>
      <c r="S197" s="129">
        <f>R197*H197</f>
        <v>0.11</v>
      </c>
      <c r="AQ197" s="16" t="s">
        <v>201</v>
      </c>
      <c r="AS197" s="16" t="s">
        <v>126</v>
      </c>
      <c r="AT197" s="16" t="s">
        <v>76</v>
      </c>
      <c r="AX197" s="16" t="s">
        <v>123</v>
      </c>
      <c r="BD197" s="130">
        <f>IF(M197="základní",J197,0)</f>
        <v>0</v>
      </c>
      <c r="BE197" s="130">
        <f>IF(M197="snížená",J197,0)</f>
        <v>0</v>
      </c>
      <c r="BF197" s="130">
        <f>IF(M197="zákl. přenesená",J197,0)</f>
        <v>0</v>
      </c>
      <c r="BG197" s="130">
        <f>IF(M197="sníž. přenesená",J197,0)</f>
        <v>0</v>
      </c>
      <c r="BH197" s="130">
        <f>IF(M197="nulová",J197,0)</f>
        <v>0</v>
      </c>
      <c r="BI197" s="16" t="s">
        <v>74</v>
      </c>
      <c r="BJ197" s="130">
        <f>ROUND(I197*H197,2)</f>
        <v>0</v>
      </c>
      <c r="BK197" s="16" t="s">
        <v>201</v>
      </c>
      <c r="BL197" s="16" t="s">
        <v>327</v>
      </c>
    </row>
    <row r="198" spans="2:50" s="11" customFormat="1" ht="12">
      <c r="B198" s="131"/>
      <c r="D198" s="132" t="s">
        <v>131</v>
      </c>
      <c r="E198" s="133" t="s">
        <v>544</v>
      </c>
      <c r="F198" s="134" t="s">
        <v>328</v>
      </c>
      <c r="H198" s="133" t="s">
        <v>1</v>
      </c>
      <c r="K198" s="131"/>
      <c r="L198" s="135"/>
      <c r="M198" s="136"/>
      <c r="N198" s="136"/>
      <c r="O198" s="136"/>
      <c r="P198" s="136"/>
      <c r="Q198" s="136"/>
      <c r="R198" s="136"/>
      <c r="S198" s="137"/>
      <c r="AS198" s="133" t="s">
        <v>131</v>
      </c>
      <c r="AT198" s="133" t="s">
        <v>76</v>
      </c>
      <c r="AU198" s="11" t="s">
        <v>74</v>
      </c>
      <c r="AV198" s="11" t="s">
        <v>29</v>
      </c>
      <c r="AW198" s="11" t="s">
        <v>66</v>
      </c>
      <c r="AX198" s="133" t="s">
        <v>123</v>
      </c>
    </row>
    <row r="199" spans="2:50" s="12" customFormat="1" ht="12">
      <c r="B199" s="138"/>
      <c r="D199" s="132" t="s">
        <v>131</v>
      </c>
      <c r="E199" s="139" t="s">
        <v>1</v>
      </c>
      <c r="F199" s="140" t="s">
        <v>329</v>
      </c>
      <c r="H199" s="141">
        <v>44</v>
      </c>
      <c r="K199" s="138"/>
      <c r="L199" s="142"/>
      <c r="M199" s="143"/>
      <c r="N199" s="143"/>
      <c r="O199" s="143"/>
      <c r="P199" s="143"/>
      <c r="Q199" s="143"/>
      <c r="R199" s="143"/>
      <c r="S199" s="144"/>
      <c r="AS199" s="139" t="s">
        <v>131</v>
      </c>
      <c r="AT199" s="139" t="s">
        <v>76</v>
      </c>
      <c r="AU199" s="12" t="s">
        <v>76</v>
      </c>
      <c r="AV199" s="12" t="s">
        <v>29</v>
      </c>
      <c r="AW199" s="12" t="s">
        <v>74</v>
      </c>
      <c r="AX199" s="139" t="s">
        <v>123</v>
      </c>
    </row>
    <row r="200" spans="2:64" s="1" customFormat="1" ht="22.5">
      <c r="B200" s="120"/>
      <c r="C200" s="121" t="s">
        <v>330</v>
      </c>
      <c r="D200" s="121" t="s">
        <v>126</v>
      </c>
      <c r="E200" s="122" t="s">
        <v>561</v>
      </c>
      <c r="F200" s="123" t="s">
        <v>331</v>
      </c>
      <c r="G200" s="124" t="s">
        <v>129</v>
      </c>
      <c r="H200" s="125">
        <v>25</v>
      </c>
      <c r="I200" s="126"/>
      <c r="J200" s="126">
        <f>ROUND(I200*H200,2)</f>
        <v>0</v>
      </c>
      <c r="K200" s="27"/>
      <c r="L200" s="47" t="s">
        <v>1</v>
      </c>
      <c r="M200" s="127" t="s">
        <v>37</v>
      </c>
      <c r="N200" s="128">
        <v>0.233</v>
      </c>
      <c r="O200" s="128">
        <f>N200*H200</f>
        <v>5.825</v>
      </c>
      <c r="P200" s="128">
        <v>0.0003</v>
      </c>
      <c r="Q200" s="128">
        <f>P200*H200</f>
        <v>0.0075</v>
      </c>
      <c r="R200" s="128">
        <v>0</v>
      </c>
      <c r="S200" s="129">
        <f>R200*H200</f>
        <v>0</v>
      </c>
      <c r="AQ200" s="16" t="s">
        <v>201</v>
      </c>
      <c r="AS200" s="16" t="s">
        <v>126</v>
      </c>
      <c r="AT200" s="16" t="s">
        <v>76</v>
      </c>
      <c r="AX200" s="16" t="s">
        <v>123</v>
      </c>
      <c r="BD200" s="130">
        <f>IF(M200="základní",J200,0)</f>
        <v>0</v>
      </c>
      <c r="BE200" s="130">
        <f>IF(M200="snížená",J200,0)</f>
        <v>0</v>
      </c>
      <c r="BF200" s="130">
        <f>IF(M200="zákl. přenesená",J200,0)</f>
        <v>0</v>
      </c>
      <c r="BG200" s="130">
        <f>IF(M200="sníž. přenesená",J200,0)</f>
        <v>0</v>
      </c>
      <c r="BH200" s="130">
        <f>IF(M200="nulová",J200,0)</f>
        <v>0</v>
      </c>
      <c r="BI200" s="16" t="s">
        <v>74</v>
      </c>
      <c r="BJ200" s="130">
        <f>ROUND(I200*H200,2)</f>
        <v>0</v>
      </c>
      <c r="BK200" s="16" t="s">
        <v>201</v>
      </c>
      <c r="BL200" s="16" t="s">
        <v>332</v>
      </c>
    </row>
    <row r="201" spans="2:46" s="1" customFormat="1" ht="19.5">
      <c r="B201" s="27"/>
      <c r="D201" s="132" t="s">
        <v>333</v>
      </c>
      <c r="F201" s="161" t="s">
        <v>334</v>
      </c>
      <c r="K201" s="27"/>
      <c r="L201" s="162"/>
      <c r="M201" s="48"/>
      <c r="N201" s="48"/>
      <c r="O201" s="48"/>
      <c r="P201" s="48"/>
      <c r="Q201" s="48"/>
      <c r="R201" s="48"/>
      <c r="S201" s="49"/>
      <c r="AS201" s="16" t="s">
        <v>333</v>
      </c>
      <c r="AT201" s="16" t="s">
        <v>76</v>
      </c>
    </row>
    <row r="202" spans="2:50" s="11" customFormat="1" ht="12">
      <c r="B202" s="131"/>
      <c r="D202" s="132" t="s">
        <v>131</v>
      </c>
      <c r="E202" s="133" t="s">
        <v>544</v>
      </c>
      <c r="F202" s="134" t="s">
        <v>307</v>
      </c>
      <c r="H202" s="133" t="s">
        <v>1</v>
      </c>
      <c r="K202" s="131"/>
      <c r="L202" s="135"/>
      <c r="M202" s="136"/>
      <c r="N202" s="136"/>
      <c r="O202" s="136"/>
      <c r="P202" s="136"/>
      <c r="Q202" s="136"/>
      <c r="R202" s="136"/>
      <c r="S202" s="137"/>
      <c r="AS202" s="133" t="s">
        <v>131</v>
      </c>
      <c r="AT202" s="133" t="s">
        <v>76</v>
      </c>
      <c r="AU202" s="11" t="s">
        <v>74</v>
      </c>
      <c r="AV202" s="11" t="s">
        <v>29</v>
      </c>
      <c r="AW202" s="11" t="s">
        <v>66</v>
      </c>
      <c r="AX202" s="133" t="s">
        <v>123</v>
      </c>
    </row>
    <row r="203" spans="2:50" s="12" customFormat="1" ht="12">
      <c r="B203" s="138"/>
      <c r="D203" s="132" t="s">
        <v>131</v>
      </c>
      <c r="E203" s="139" t="s">
        <v>1</v>
      </c>
      <c r="F203" s="140" t="s">
        <v>308</v>
      </c>
      <c r="H203" s="141">
        <v>16</v>
      </c>
      <c r="K203" s="138"/>
      <c r="L203" s="142"/>
      <c r="M203" s="143"/>
      <c r="N203" s="143"/>
      <c r="O203" s="143"/>
      <c r="P203" s="143"/>
      <c r="Q203" s="143"/>
      <c r="R203" s="143"/>
      <c r="S203" s="144"/>
      <c r="AS203" s="139" t="s">
        <v>131</v>
      </c>
      <c r="AT203" s="139" t="s">
        <v>76</v>
      </c>
      <c r="AU203" s="12" t="s">
        <v>76</v>
      </c>
      <c r="AV203" s="12" t="s">
        <v>29</v>
      </c>
      <c r="AW203" s="12" t="s">
        <v>66</v>
      </c>
      <c r="AX203" s="139" t="s">
        <v>123</v>
      </c>
    </row>
    <row r="204" spans="2:50" s="11" customFormat="1" ht="12">
      <c r="B204" s="131"/>
      <c r="D204" s="132" t="s">
        <v>131</v>
      </c>
      <c r="E204" s="133" t="s">
        <v>545</v>
      </c>
      <c r="F204" s="134" t="s">
        <v>310</v>
      </c>
      <c r="H204" s="133" t="s">
        <v>1</v>
      </c>
      <c r="K204" s="131"/>
      <c r="L204" s="135"/>
      <c r="M204" s="136"/>
      <c r="N204" s="136"/>
      <c r="O204" s="136"/>
      <c r="P204" s="136"/>
      <c r="Q204" s="136"/>
      <c r="R204" s="136"/>
      <c r="S204" s="137"/>
      <c r="AS204" s="133" t="s">
        <v>131</v>
      </c>
      <c r="AT204" s="133" t="s">
        <v>76</v>
      </c>
      <c r="AU204" s="11" t="s">
        <v>74</v>
      </c>
      <c r="AV204" s="11" t="s">
        <v>29</v>
      </c>
      <c r="AW204" s="11" t="s">
        <v>66</v>
      </c>
      <c r="AX204" s="133" t="s">
        <v>123</v>
      </c>
    </row>
    <row r="205" spans="2:50" s="12" customFormat="1" ht="12">
      <c r="B205" s="138"/>
      <c r="D205" s="132" t="s">
        <v>131</v>
      </c>
      <c r="E205" s="139" t="s">
        <v>1</v>
      </c>
      <c r="F205" s="140" t="s">
        <v>311</v>
      </c>
      <c r="H205" s="141">
        <v>9</v>
      </c>
      <c r="K205" s="138"/>
      <c r="L205" s="142"/>
      <c r="M205" s="143"/>
      <c r="N205" s="143"/>
      <c r="O205" s="143"/>
      <c r="P205" s="143"/>
      <c r="Q205" s="143"/>
      <c r="R205" s="143"/>
      <c r="S205" s="144"/>
      <c r="AS205" s="139" t="s">
        <v>131</v>
      </c>
      <c r="AT205" s="139" t="s">
        <v>76</v>
      </c>
      <c r="AU205" s="12" t="s">
        <v>76</v>
      </c>
      <c r="AV205" s="12" t="s">
        <v>29</v>
      </c>
      <c r="AW205" s="12" t="s">
        <v>66</v>
      </c>
      <c r="AX205" s="139" t="s">
        <v>123</v>
      </c>
    </row>
    <row r="206" spans="2:50" s="13" customFormat="1" ht="12">
      <c r="B206" s="145"/>
      <c r="D206" s="132" t="s">
        <v>131</v>
      </c>
      <c r="E206" s="146" t="s">
        <v>1</v>
      </c>
      <c r="F206" s="147" t="s">
        <v>144</v>
      </c>
      <c r="H206" s="148">
        <v>25</v>
      </c>
      <c r="K206" s="145"/>
      <c r="L206" s="149"/>
      <c r="M206" s="150"/>
      <c r="N206" s="150"/>
      <c r="O206" s="150"/>
      <c r="P206" s="150"/>
      <c r="Q206" s="150"/>
      <c r="R206" s="150"/>
      <c r="S206" s="151"/>
      <c r="AS206" s="146" t="s">
        <v>131</v>
      </c>
      <c r="AT206" s="146" t="s">
        <v>76</v>
      </c>
      <c r="AU206" s="13" t="s">
        <v>124</v>
      </c>
      <c r="AV206" s="13" t="s">
        <v>29</v>
      </c>
      <c r="AW206" s="13" t="s">
        <v>74</v>
      </c>
      <c r="AX206" s="146" t="s">
        <v>123</v>
      </c>
    </row>
    <row r="207" spans="2:64" s="1" customFormat="1" ht="22.5">
      <c r="B207" s="120"/>
      <c r="C207" s="152" t="s">
        <v>335</v>
      </c>
      <c r="D207" s="152" t="s">
        <v>145</v>
      </c>
      <c r="E207" s="153" t="s">
        <v>562</v>
      </c>
      <c r="F207" s="154" t="s">
        <v>336</v>
      </c>
      <c r="G207" s="155" t="s">
        <v>129</v>
      </c>
      <c r="H207" s="156">
        <v>27.5</v>
      </c>
      <c r="I207" s="157"/>
      <c r="J207" s="157">
        <f>ROUND(I207*H207,2)</f>
        <v>0</v>
      </c>
      <c r="K207" s="158"/>
      <c r="L207" s="159" t="s">
        <v>1</v>
      </c>
      <c r="M207" s="160" t="s">
        <v>37</v>
      </c>
      <c r="N207" s="128">
        <v>0</v>
      </c>
      <c r="O207" s="128">
        <f>N207*H207</f>
        <v>0</v>
      </c>
      <c r="P207" s="128">
        <v>0.00275</v>
      </c>
      <c r="Q207" s="128">
        <f>P207*H207</f>
        <v>0.075625</v>
      </c>
      <c r="R207" s="128">
        <v>0</v>
      </c>
      <c r="S207" s="129">
        <f>R207*H207</f>
        <v>0</v>
      </c>
      <c r="AQ207" s="16" t="s">
        <v>249</v>
      </c>
      <c r="AS207" s="16" t="s">
        <v>145</v>
      </c>
      <c r="AT207" s="16" t="s">
        <v>76</v>
      </c>
      <c r="AX207" s="16" t="s">
        <v>123</v>
      </c>
      <c r="BD207" s="130">
        <f>IF(M207="základní",J207,0)</f>
        <v>0</v>
      </c>
      <c r="BE207" s="130">
        <f>IF(M207="snížená",J207,0)</f>
        <v>0</v>
      </c>
      <c r="BF207" s="130">
        <f>IF(M207="zákl. přenesená",J207,0)</f>
        <v>0</v>
      </c>
      <c r="BG207" s="130">
        <f>IF(M207="sníž. přenesená",J207,0)</f>
        <v>0</v>
      </c>
      <c r="BH207" s="130">
        <f>IF(M207="nulová",J207,0)</f>
        <v>0</v>
      </c>
      <c r="BI207" s="16" t="s">
        <v>74</v>
      </c>
      <c r="BJ207" s="130">
        <f>ROUND(I207*H207,2)</f>
        <v>0</v>
      </c>
      <c r="BK207" s="16" t="s">
        <v>201</v>
      </c>
      <c r="BL207" s="16" t="s">
        <v>337</v>
      </c>
    </row>
    <row r="208" spans="2:46" s="1" customFormat="1" ht="19.5">
      <c r="B208" s="27"/>
      <c r="D208" s="132" t="s">
        <v>333</v>
      </c>
      <c r="F208" s="161" t="s">
        <v>334</v>
      </c>
      <c r="K208" s="27"/>
      <c r="L208" s="162"/>
      <c r="M208" s="48"/>
      <c r="N208" s="48"/>
      <c r="O208" s="48"/>
      <c r="P208" s="48"/>
      <c r="Q208" s="48"/>
      <c r="R208" s="48"/>
      <c r="S208" s="49"/>
      <c r="AS208" s="16" t="s">
        <v>333</v>
      </c>
      <c r="AT208" s="16" t="s">
        <v>76</v>
      </c>
    </row>
    <row r="209" spans="2:50" s="12" customFormat="1" ht="12">
      <c r="B209" s="138"/>
      <c r="D209" s="132" t="s">
        <v>131</v>
      </c>
      <c r="F209" s="140" t="s">
        <v>338</v>
      </c>
      <c r="H209" s="141">
        <v>27.5</v>
      </c>
      <c r="K209" s="138"/>
      <c r="L209" s="142"/>
      <c r="M209" s="143"/>
      <c r="N209" s="143"/>
      <c r="O209" s="143"/>
      <c r="P209" s="143"/>
      <c r="Q209" s="143"/>
      <c r="R209" s="143"/>
      <c r="S209" s="144"/>
      <c r="AS209" s="139" t="s">
        <v>131</v>
      </c>
      <c r="AT209" s="139" t="s">
        <v>76</v>
      </c>
      <c r="AU209" s="12" t="s">
        <v>76</v>
      </c>
      <c r="AV209" s="12" t="s">
        <v>3</v>
      </c>
      <c r="AW209" s="12" t="s">
        <v>74</v>
      </c>
      <c r="AX209" s="139" t="s">
        <v>123</v>
      </c>
    </row>
    <row r="210" spans="2:64" s="1" customFormat="1" ht="22.5">
      <c r="B210" s="120"/>
      <c r="C210" s="121" t="s">
        <v>339</v>
      </c>
      <c r="D210" s="121" t="s">
        <v>126</v>
      </c>
      <c r="E210" s="122" t="s">
        <v>563</v>
      </c>
      <c r="F210" s="123" t="s">
        <v>340</v>
      </c>
      <c r="G210" s="124" t="s">
        <v>264</v>
      </c>
      <c r="H210" s="125">
        <v>76.2</v>
      </c>
      <c r="I210" s="126"/>
      <c r="J210" s="126">
        <f>ROUND(I210*H210,2)</f>
        <v>0</v>
      </c>
      <c r="K210" s="27"/>
      <c r="L210" s="47" t="s">
        <v>1</v>
      </c>
      <c r="M210" s="127" t="s">
        <v>37</v>
      </c>
      <c r="N210" s="128">
        <v>0.08</v>
      </c>
      <c r="O210" s="128">
        <f>N210*H210</f>
        <v>6.096</v>
      </c>
      <c r="P210" s="128">
        <v>0</v>
      </c>
      <c r="Q210" s="128">
        <f>P210*H210</f>
        <v>0</v>
      </c>
      <c r="R210" s="128">
        <v>0.0023</v>
      </c>
      <c r="S210" s="129">
        <f>R210*H210</f>
        <v>0.17526</v>
      </c>
      <c r="AQ210" s="16" t="s">
        <v>201</v>
      </c>
      <c r="AS210" s="16" t="s">
        <v>126</v>
      </c>
      <c r="AT210" s="16" t="s">
        <v>76</v>
      </c>
      <c r="AX210" s="16" t="s">
        <v>123</v>
      </c>
      <c r="BD210" s="130">
        <f>IF(M210="základní",J210,0)</f>
        <v>0</v>
      </c>
      <c r="BE210" s="130">
        <f>IF(M210="snížená",J210,0)</f>
        <v>0</v>
      </c>
      <c r="BF210" s="130">
        <f>IF(M210="zákl. přenesená",J210,0)</f>
        <v>0</v>
      </c>
      <c r="BG210" s="130">
        <f>IF(M210="sníž. přenesená",J210,0)</f>
        <v>0</v>
      </c>
      <c r="BH210" s="130">
        <f>IF(M210="nulová",J210,0)</f>
        <v>0</v>
      </c>
      <c r="BI210" s="16" t="s">
        <v>74</v>
      </c>
      <c r="BJ210" s="130">
        <f>ROUND(I210*H210,2)</f>
        <v>0</v>
      </c>
      <c r="BK210" s="16" t="s">
        <v>201</v>
      </c>
      <c r="BL210" s="16" t="s">
        <v>341</v>
      </c>
    </row>
    <row r="211" spans="2:50" s="12" customFormat="1" ht="12">
      <c r="B211" s="138"/>
      <c r="D211" s="132" t="s">
        <v>131</v>
      </c>
      <c r="E211" s="139" t="s">
        <v>1</v>
      </c>
      <c r="F211" s="140" t="s">
        <v>342</v>
      </c>
      <c r="H211" s="141">
        <v>76.2</v>
      </c>
      <c r="K211" s="138"/>
      <c r="L211" s="142"/>
      <c r="M211" s="143"/>
      <c r="N211" s="143"/>
      <c r="O211" s="143"/>
      <c r="P211" s="143"/>
      <c r="Q211" s="143"/>
      <c r="R211" s="143"/>
      <c r="S211" s="144"/>
      <c r="AS211" s="139" t="s">
        <v>131</v>
      </c>
      <c r="AT211" s="139" t="s">
        <v>76</v>
      </c>
      <c r="AU211" s="12" t="s">
        <v>76</v>
      </c>
      <c r="AV211" s="12" t="s">
        <v>29</v>
      </c>
      <c r="AW211" s="12" t="s">
        <v>74</v>
      </c>
      <c r="AX211" s="139" t="s">
        <v>123</v>
      </c>
    </row>
    <row r="212" spans="2:64" s="1" customFormat="1" ht="22.5">
      <c r="B212" s="120"/>
      <c r="C212" s="121" t="s">
        <v>343</v>
      </c>
      <c r="D212" s="121" t="s">
        <v>126</v>
      </c>
      <c r="E212" s="122" t="s">
        <v>564</v>
      </c>
      <c r="F212" s="123" t="s">
        <v>344</v>
      </c>
      <c r="G212" s="124" t="s">
        <v>264</v>
      </c>
      <c r="H212" s="125">
        <v>38.1</v>
      </c>
      <c r="I212" s="126"/>
      <c r="J212" s="126">
        <f>ROUND(I212*H212,2)</f>
        <v>0</v>
      </c>
      <c r="K212" s="27"/>
      <c r="L212" s="47" t="s">
        <v>1</v>
      </c>
      <c r="M212" s="127" t="s">
        <v>37</v>
      </c>
      <c r="N212" s="128">
        <v>0.178</v>
      </c>
      <c r="O212" s="128">
        <f>N212*H212</f>
        <v>6.7818</v>
      </c>
      <c r="P212" s="128">
        <v>0.00012</v>
      </c>
      <c r="Q212" s="128">
        <f>P212*H212</f>
        <v>0.0045720000000000005</v>
      </c>
      <c r="R212" s="128">
        <v>0</v>
      </c>
      <c r="S212" s="129">
        <f>R212*H212</f>
        <v>0</v>
      </c>
      <c r="AQ212" s="16" t="s">
        <v>201</v>
      </c>
      <c r="AS212" s="16" t="s">
        <v>126</v>
      </c>
      <c r="AT212" s="16" t="s">
        <v>76</v>
      </c>
      <c r="AX212" s="16" t="s">
        <v>123</v>
      </c>
      <c r="BD212" s="130">
        <f>IF(M212="základní",J212,0)</f>
        <v>0</v>
      </c>
      <c r="BE212" s="130">
        <f>IF(M212="snížená",J212,0)</f>
        <v>0</v>
      </c>
      <c r="BF212" s="130">
        <f>IF(M212="zákl. přenesená",J212,0)</f>
        <v>0</v>
      </c>
      <c r="BG212" s="130">
        <f>IF(M212="sníž. přenesená",J212,0)</f>
        <v>0</v>
      </c>
      <c r="BH212" s="130">
        <f>IF(M212="nulová",J212,0)</f>
        <v>0</v>
      </c>
      <c r="BI212" s="16" t="s">
        <v>74</v>
      </c>
      <c r="BJ212" s="130">
        <f>ROUND(I212*H212,2)</f>
        <v>0</v>
      </c>
      <c r="BK212" s="16" t="s">
        <v>201</v>
      </c>
      <c r="BL212" s="16" t="s">
        <v>345</v>
      </c>
    </row>
    <row r="213" spans="2:46" s="1" customFormat="1" ht="19.5">
      <c r="B213" s="27"/>
      <c r="D213" s="132" t="s">
        <v>333</v>
      </c>
      <c r="F213" s="161" t="s">
        <v>334</v>
      </c>
      <c r="K213" s="27"/>
      <c r="L213" s="162"/>
      <c r="M213" s="48"/>
      <c r="N213" s="48"/>
      <c r="O213" s="48"/>
      <c r="P213" s="48"/>
      <c r="Q213" s="48"/>
      <c r="R213" s="48"/>
      <c r="S213" s="49"/>
      <c r="AS213" s="16" t="s">
        <v>333</v>
      </c>
      <c r="AT213" s="16" t="s">
        <v>76</v>
      </c>
    </row>
    <row r="214" spans="2:64" s="1" customFormat="1" ht="22.5">
      <c r="B214" s="120"/>
      <c r="C214" s="152" t="s">
        <v>346</v>
      </c>
      <c r="D214" s="152" t="s">
        <v>145</v>
      </c>
      <c r="E214" s="153" t="s">
        <v>562</v>
      </c>
      <c r="F214" s="154" t="s">
        <v>336</v>
      </c>
      <c r="G214" s="155" t="s">
        <v>129</v>
      </c>
      <c r="H214" s="156">
        <v>12.573</v>
      </c>
      <c r="I214" s="157"/>
      <c r="J214" s="157">
        <f>ROUND(I214*H214,2)</f>
        <v>0</v>
      </c>
      <c r="K214" s="158"/>
      <c r="L214" s="159" t="s">
        <v>1</v>
      </c>
      <c r="M214" s="160" t="s">
        <v>37</v>
      </c>
      <c r="N214" s="128">
        <v>0</v>
      </c>
      <c r="O214" s="128">
        <f>N214*H214</f>
        <v>0</v>
      </c>
      <c r="P214" s="128">
        <v>0.00275</v>
      </c>
      <c r="Q214" s="128">
        <f>P214*H214</f>
        <v>0.03457575</v>
      </c>
      <c r="R214" s="128">
        <v>0</v>
      </c>
      <c r="S214" s="129">
        <f>R214*H214</f>
        <v>0</v>
      </c>
      <c r="AQ214" s="16" t="s">
        <v>249</v>
      </c>
      <c r="AS214" s="16" t="s">
        <v>145</v>
      </c>
      <c r="AT214" s="16" t="s">
        <v>76</v>
      </c>
      <c r="AX214" s="16" t="s">
        <v>123</v>
      </c>
      <c r="BD214" s="130">
        <f>IF(M214="základní",J214,0)</f>
        <v>0</v>
      </c>
      <c r="BE214" s="130">
        <f>IF(M214="snížená",J214,0)</f>
        <v>0</v>
      </c>
      <c r="BF214" s="130">
        <f>IF(M214="zákl. přenesená",J214,0)</f>
        <v>0</v>
      </c>
      <c r="BG214" s="130">
        <f>IF(M214="sníž. přenesená",J214,0)</f>
        <v>0</v>
      </c>
      <c r="BH214" s="130">
        <f>IF(M214="nulová",J214,0)</f>
        <v>0</v>
      </c>
      <c r="BI214" s="16" t="s">
        <v>74</v>
      </c>
      <c r="BJ214" s="130">
        <f>ROUND(I214*H214,2)</f>
        <v>0</v>
      </c>
      <c r="BK214" s="16" t="s">
        <v>201</v>
      </c>
      <c r="BL214" s="16" t="s">
        <v>347</v>
      </c>
    </row>
    <row r="215" spans="2:46" s="1" customFormat="1" ht="19.5">
      <c r="B215" s="27"/>
      <c r="D215" s="132" t="s">
        <v>333</v>
      </c>
      <c r="F215" s="161" t="s">
        <v>334</v>
      </c>
      <c r="K215" s="27"/>
      <c r="L215" s="162"/>
      <c r="M215" s="48"/>
      <c r="N215" s="48"/>
      <c r="O215" s="48"/>
      <c r="P215" s="48"/>
      <c r="Q215" s="48"/>
      <c r="R215" s="48"/>
      <c r="S215" s="49"/>
      <c r="AS215" s="16" t="s">
        <v>333</v>
      </c>
      <c r="AT215" s="16" t="s">
        <v>76</v>
      </c>
    </row>
    <row r="216" spans="2:50" s="12" customFormat="1" ht="12">
      <c r="B216" s="138"/>
      <c r="D216" s="132" t="s">
        <v>131</v>
      </c>
      <c r="E216" s="139" t="s">
        <v>1</v>
      </c>
      <c r="F216" s="140" t="s">
        <v>348</v>
      </c>
      <c r="H216" s="141">
        <v>11.43</v>
      </c>
      <c r="K216" s="138"/>
      <c r="L216" s="142"/>
      <c r="M216" s="143"/>
      <c r="N216" s="143"/>
      <c r="O216" s="143"/>
      <c r="P216" s="143"/>
      <c r="Q216" s="143"/>
      <c r="R216" s="143"/>
      <c r="S216" s="144"/>
      <c r="AS216" s="139" t="s">
        <v>131</v>
      </c>
      <c r="AT216" s="139" t="s">
        <v>76</v>
      </c>
      <c r="AU216" s="12" t="s">
        <v>76</v>
      </c>
      <c r="AV216" s="12" t="s">
        <v>29</v>
      </c>
      <c r="AW216" s="12" t="s">
        <v>74</v>
      </c>
      <c r="AX216" s="139" t="s">
        <v>123</v>
      </c>
    </row>
    <row r="217" spans="2:50" s="12" customFormat="1" ht="12">
      <c r="B217" s="138"/>
      <c r="D217" s="132" t="s">
        <v>131</v>
      </c>
      <c r="F217" s="140" t="s">
        <v>349</v>
      </c>
      <c r="H217" s="141">
        <v>12.573</v>
      </c>
      <c r="K217" s="138"/>
      <c r="L217" s="142"/>
      <c r="M217" s="143"/>
      <c r="N217" s="143"/>
      <c r="O217" s="143"/>
      <c r="P217" s="143"/>
      <c r="Q217" s="143"/>
      <c r="R217" s="143"/>
      <c r="S217" s="144"/>
      <c r="AS217" s="139" t="s">
        <v>131</v>
      </c>
      <c r="AT217" s="139" t="s">
        <v>76</v>
      </c>
      <c r="AU217" s="12" t="s">
        <v>76</v>
      </c>
      <c r="AV217" s="12" t="s">
        <v>3</v>
      </c>
      <c r="AW217" s="12" t="s">
        <v>74</v>
      </c>
      <c r="AX217" s="139" t="s">
        <v>123</v>
      </c>
    </row>
    <row r="218" spans="2:64" s="1" customFormat="1" ht="22.5">
      <c r="B218" s="120"/>
      <c r="C218" s="121" t="s">
        <v>350</v>
      </c>
      <c r="D218" s="121" t="s">
        <v>126</v>
      </c>
      <c r="E218" s="122" t="s">
        <v>565</v>
      </c>
      <c r="F218" s="123" t="s">
        <v>351</v>
      </c>
      <c r="G218" s="124" t="s">
        <v>264</v>
      </c>
      <c r="H218" s="125">
        <v>38.1</v>
      </c>
      <c r="I218" s="126"/>
      <c r="J218" s="126">
        <f>ROUND(I218*H218,2)</f>
        <v>0</v>
      </c>
      <c r="K218" s="27"/>
      <c r="L218" s="47" t="s">
        <v>1</v>
      </c>
      <c r="M218" s="127" t="s">
        <v>37</v>
      </c>
      <c r="N218" s="128">
        <v>0.267</v>
      </c>
      <c r="O218" s="128">
        <f>N218*H218</f>
        <v>10.1727</v>
      </c>
      <c r="P218" s="128">
        <v>8E-05</v>
      </c>
      <c r="Q218" s="128">
        <f>P218*H218</f>
        <v>0.0030480000000000004</v>
      </c>
      <c r="R218" s="128">
        <v>0</v>
      </c>
      <c r="S218" s="129">
        <f>R218*H218</f>
        <v>0</v>
      </c>
      <c r="AQ218" s="16" t="s">
        <v>201</v>
      </c>
      <c r="AS218" s="16" t="s">
        <v>126</v>
      </c>
      <c r="AT218" s="16" t="s">
        <v>76</v>
      </c>
      <c r="AX218" s="16" t="s">
        <v>123</v>
      </c>
      <c r="BD218" s="130">
        <f>IF(M218="základní",J218,0)</f>
        <v>0</v>
      </c>
      <c r="BE218" s="130">
        <f>IF(M218="snížená",J218,0)</f>
        <v>0</v>
      </c>
      <c r="BF218" s="130">
        <f>IF(M218="zákl. přenesená",J218,0)</f>
        <v>0</v>
      </c>
      <c r="BG218" s="130">
        <f>IF(M218="sníž. přenesená",J218,0)</f>
        <v>0</v>
      </c>
      <c r="BH218" s="130">
        <f>IF(M218="nulová",J218,0)</f>
        <v>0</v>
      </c>
      <c r="BI218" s="16" t="s">
        <v>74</v>
      </c>
      <c r="BJ218" s="130">
        <f>ROUND(I218*H218,2)</f>
        <v>0</v>
      </c>
      <c r="BK218" s="16" t="s">
        <v>201</v>
      </c>
      <c r="BL218" s="16" t="s">
        <v>352</v>
      </c>
    </row>
    <row r="219" spans="2:46" s="1" customFormat="1" ht="19.5">
      <c r="B219" s="27"/>
      <c r="D219" s="132" t="s">
        <v>333</v>
      </c>
      <c r="F219" s="161" t="s">
        <v>334</v>
      </c>
      <c r="K219" s="27"/>
      <c r="L219" s="162"/>
      <c r="M219" s="48"/>
      <c r="N219" s="48"/>
      <c r="O219" s="48"/>
      <c r="P219" s="48"/>
      <c r="Q219" s="48"/>
      <c r="R219" s="48"/>
      <c r="S219" s="49"/>
      <c r="AS219" s="16" t="s">
        <v>333</v>
      </c>
      <c r="AT219" s="16" t="s">
        <v>76</v>
      </c>
    </row>
    <row r="220" spans="2:64" s="1" customFormat="1" ht="22.5">
      <c r="B220" s="120"/>
      <c r="C220" s="152" t="s">
        <v>353</v>
      </c>
      <c r="D220" s="152" t="s">
        <v>145</v>
      </c>
      <c r="E220" s="153" t="s">
        <v>562</v>
      </c>
      <c r="F220" s="154" t="s">
        <v>336</v>
      </c>
      <c r="G220" s="155" t="s">
        <v>129</v>
      </c>
      <c r="H220" s="156">
        <v>6.328</v>
      </c>
      <c r="I220" s="157"/>
      <c r="J220" s="157">
        <f>ROUND(I220*H220,2)</f>
        <v>0</v>
      </c>
      <c r="K220" s="158"/>
      <c r="L220" s="159" t="s">
        <v>1</v>
      </c>
      <c r="M220" s="160" t="s">
        <v>37</v>
      </c>
      <c r="N220" s="128">
        <v>0</v>
      </c>
      <c r="O220" s="128">
        <f>N220*H220</f>
        <v>0</v>
      </c>
      <c r="P220" s="128">
        <v>0.00275</v>
      </c>
      <c r="Q220" s="128">
        <f>P220*H220</f>
        <v>0.017402</v>
      </c>
      <c r="R220" s="128">
        <v>0</v>
      </c>
      <c r="S220" s="129">
        <f>R220*H220</f>
        <v>0</v>
      </c>
      <c r="AQ220" s="16" t="s">
        <v>249</v>
      </c>
      <c r="AS220" s="16" t="s">
        <v>145</v>
      </c>
      <c r="AT220" s="16" t="s">
        <v>76</v>
      </c>
      <c r="AX220" s="16" t="s">
        <v>123</v>
      </c>
      <c r="BD220" s="130">
        <f>IF(M220="základní",J220,0)</f>
        <v>0</v>
      </c>
      <c r="BE220" s="130">
        <f>IF(M220="snížená",J220,0)</f>
        <v>0</v>
      </c>
      <c r="BF220" s="130">
        <f>IF(M220="zákl. přenesená",J220,0)</f>
        <v>0</v>
      </c>
      <c r="BG220" s="130">
        <f>IF(M220="sníž. přenesená",J220,0)</f>
        <v>0</v>
      </c>
      <c r="BH220" s="130">
        <f>IF(M220="nulová",J220,0)</f>
        <v>0</v>
      </c>
      <c r="BI220" s="16" t="s">
        <v>74</v>
      </c>
      <c r="BJ220" s="130">
        <f>ROUND(I220*H220,2)</f>
        <v>0</v>
      </c>
      <c r="BK220" s="16" t="s">
        <v>201</v>
      </c>
      <c r="BL220" s="16" t="s">
        <v>354</v>
      </c>
    </row>
    <row r="221" spans="2:46" s="1" customFormat="1" ht="19.5">
      <c r="B221" s="27"/>
      <c r="D221" s="132" t="s">
        <v>333</v>
      </c>
      <c r="F221" s="161" t="s">
        <v>334</v>
      </c>
      <c r="K221" s="27"/>
      <c r="L221" s="162"/>
      <c r="M221" s="48"/>
      <c r="N221" s="48"/>
      <c r="O221" s="48"/>
      <c r="P221" s="48"/>
      <c r="Q221" s="48"/>
      <c r="R221" s="48"/>
      <c r="S221" s="49"/>
      <c r="AS221" s="16" t="s">
        <v>333</v>
      </c>
      <c r="AT221" s="16" t="s">
        <v>76</v>
      </c>
    </row>
    <row r="222" spans="2:50" s="12" customFormat="1" ht="12">
      <c r="B222" s="138"/>
      <c r="D222" s="132" t="s">
        <v>131</v>
      </c>
      <c r="E222" s="139" t="s">
        <v>1</v>
      </c>
      <c r="F222" s="140" t="s">
        <v>355</v>
      </c>
      <c r="H222" s="141">
        <v>5.753</v>
      </c>
      <c r="K222" s="138"/>
      <c r="L222" s="142"/>
      <c r="M222" s="143"/>
      <c r="N222" s="143"/>
      <c r="O222" s="143"/>
      <c r="P222" s="143"/>
      <c r="Q222" s="143"/>
      <c r="R222" s="143"/>
      <c r="S222" s="144"/>
      <c r="AS222" s="139" t="s">
        <v>131</v>
      </c>
      <c r="AT222" s="139" t="s">
        <v>76</v>
      </c>
      <c r="AU222" s="12" t="s">
        <v>76</v>
      </c>
      <c r="AV222" s="12" t="s">
        <v>29</v>
      </c>
      <c r="AW222" s="12" t="s">
        <v>74</v>
      </c>
      <c r="AX222" s="139" t="s">
        <v>123</v>
      </c>
    </row>
    <row r="223" spans="2:50" s="12" customFormat="1" ht="12">
      <c r="B223" s="138"/>
      <c r="D223" s="132" t="s">
        <v>131</v>
      </c>
      <c r="F223" s="140" t="s">
        <v>356</v>
      </c>
      <c r="H223" s="141">
        <v>6.328</v>
      </c>
      <c r="K223" s="138"/>
      <c r="L223" s="142"/>
      <c r="M223" s="143"/>
      <c r="N223" s="143"/>
      <c r="O223" s="143"/>
      <c r="P223" s="143"/>
      <c r="Q223" s="143"/>
      <c r="R223" s="143"/>
      <c r="S223" s="144"/>
      <c r="AS223" s="139" t="s">
        <v>131</v>
      </c>
      <c r="AT223" s="139" t="s">
        <v>76</v>
      </c>
      <c r="AU223" s="12" t="s">
        <v>76</v>
      </c>
      <c r="AV223" s="12" t="s">
        <v>3</v>
      </c>
      <c r="AW223" s="12" t="s">
        <v>74</v>
      </c>
      <c r="AX223" s="139" t="s">
        <v>123</v>
      </c>
    </row>
    <row r="224" spans="2:64" s="1" customFormat="1" ht="12">
      <c r="B224" s="120"/>
      <c r="C224" s="121" t="s">
        <v>357</v>
      </c>
      <c r="D224" s="121" t="s">
        <v>126</v>
      </c>
      <c r="E224" s="122" t="s">
        <v>358</v>
      </c>
      <c r="F224" s="123" t="s">
        <v>359</v>
      </c>
      <c r="G224" s="124" t="s">
        <v>139</v>
      </c>
      <c r="H224" s="125">
        <v>0.268</v>
      </c>
      <c r="I224" s="126"/>
      <c r="J224" s="126">
        <f>ROUND(I224*H224,2)</f>
        <v>0</v>
      </c>
      <c r="K224" s="27"/>
      <c r="L224" s="47" t="s">
        <v>1</v>
      </c>
      <c r="M224" s="127" t="s">
        <v>37</v>
      </c>
      <c r="N224" s="128">
        <v>1.102</v>
      </c>
      <c r="O224" s="128">
        <f>N224*H224</f>
        <v>0.29533600000000004</v>
      </c>
      <c r="P224" s="128">
        <v>0</v>
      </c>
      <c r="Q224" s="128">
        <f>P224*H224</f>
        <v>0</v>
      </c>
      <c r="R224" s="128">
        <v>0</v>
      </c>
      <c r="S224" s="129">
        <f>R224*H224</f>
        <v>0</v>
      </c>
      <c r="AQ224" s="16" t="s">
        <v>201</v>
      </c>
      <c r="AS224" s="16" t="s">
        <v>126</v>
      </c>
      <c r="AT224" s="16" t="s">
        <v>76</v>
      </c>
      <c r="AX224" s="16" t="s">
        <v>123</v>
      </c>
      <c r="BD224" s="130">
        <f>IF(M224="základní",J224,0)</f>
        <v>0</v>
      </c>
      <c r="BE224" s="130">
        <f>IF(M224="snížená",J224,0)</f>
        <v>0</v>
      </c>
      <c r="BF224" s="130">
        <f>IF(M224="zákl. přenesená",J224,0)</f>
        <v>0</v>
      </c>
      <c r="BG224" s="130">
        <f>IF(M224="sníž. přenesená",J224,0)</f>
        <v>0</v>
      </c>
      <c r="BH224" s="130">
        <f>IF(M224="nulová",J224,0)</f>
        <v>0</v>
      </c>
      <c r="BI224" s="16" t="s">
        <v>74</v>
      </c>
      <c r="BJ224" s="130">
        <f>ROUND(I224*H224,2)</f>
        <v>0</v>
      </c>
      <c r="BK224" s="16" t="s">
        <v>201</v>
      </c>
      <c r="BL224" s="16" t="s">
        <v>360</v>
      </c>
    </row>
    <row r="225" spans="2:64" s="1" customFormat="1" ht="12">
      <c r="B225" s="120"/>
      <c r="C225" s="121" t="s">
        <v>361</v>
      </c>
      <c r="D225" s="121" t="s">
        <v>126</v>
      </c>
      <c r="E225" s="122" t="s">
        <v>362</v>
      </c>
      <c r="F225" s="123" t="s">
        <v>363</v>
      </c>
      <c r="G225" s="124" t="s">
        <v>139</v>
      </c>
      <c r="H225" s="125">
        <v>0.268</v>
      </c>
      <c r="I225" s="126"/>
      <c r="J225" s="126">
        <f>ROUND(I225*H225,2)</f>
        <v>0</v>
      </c>
      <c r="K225" s="27"/>
      <c r="L225" s="47" t="s">
        <v>1</v>
      </c>
      <c r="M225" s="127" t="s">
        <v>37</v>
      </c>
      <c r="N225" s="128">
        <v>1</v>
      </c>
      <c r="O225" s="128">
        <f>N225*H225</f>
        <v>0.268</v>
      </c>
      <c r="P225" s="128">
        <v>0</v>
      </c>
      <c r="Q225" s="128">
        <f>P225*H225</f>
        <v>0</v>
      </c>
      <c r="R225" s="128">
        <v>0</v>
      </c>
      <c r="S225" s="129">
        <f>R225*H225</f>
        <v>0</v>
      </c>
      <c r="AQ225" s="16" t="s">
        <v>201</v>
      </c>
      <c r="AS225" s="16" t="s">
        <v>126</v>
      </c>
      <c r="AT225" s="16" t="s">
        <v>76</v>
      </c>
      <c r="AX225" s="16" t="s">
        <v>123</v>
      </c>
      <c r="BD225" s="130">
        <f>IF(M225="základní",J225,0)</f>
        <v>0</v>
      </c>
      <c r="BE225" s="130">
        <f>IF(M225="snížená",J225,0)</f>
        <v>0</v>
      </c>
      <c r="BF225" s="130">
        <f>IF(M225="zákl. přenesená",J225,0)</f>
        <v>0</v>
      </c>
      <c r="BG225" s="130">
        <f>IF(M225="sníž. přenesená",J225,0)</f>
        <v>0</v>
      </c>
      <c r="BH225" s="130">
        <f>IF(M225="nulová",J225,0)</f>
        <v>0</v>
      </c>
      <c r="BI225" s="16" t="s">
        <v>74</v>
      </c>
      <c r="BJ225" s="130">
        <f>ROUND(I225*H225,2)</f>
        <v>0</v>
      </c>
      <c r="BK225" s="16" t="s">
        <v>201</v>
      </c>
      <c r="BL225" s="16" t="s">
        <v>364</v>
      </c>
    </row>
    <row r="226" spans="2:62" s="10" customFormat="1" ht="12.75">
      <c r="B226" s="108"/>
      <c r="D226" s="109" t="s">
        <v>65</v>
      </c>
      <c r="E226" s="118" t="s">
        <v>365</v>
      </c>
      <c r="F226" s="118" t="s">
        <v>366</v>
      </c>
      <c r="J226" s="119">
        <f>BJ226</f>
        <v>0</v>
      </c>
      <c r="K226" s="108"/>
      <c r="L226" s="112"/>
      <c r="M226" s="113"/>
      <c r="N226" s="113"/>
      <c r="O226" s="114">
        <f>SUM(O227:O238)</f>
        <v>22.690271999999997</v>
      </c>
      <c r="P226" s="113"/>
      <c r="Q226" s="114">
        <f>SUM(Q227:Q238)</f>
        <v>0.01633012</v>
      </c>
      <c r="R226" s="113"/>
      <c r="S226" s="115">
        <f>SUM(S227:S238)</f>
        <v>0</v>
      </c>
      <c r="AQ226" s="109" t="s">
        <v>76</v>
      </c>
      <c r="AS226" s="116" t="s">
        <v>65</v>
      </c>
      <c r="AT226" s="116" t="s">
        <v>74</v>
      </c>
      <c r="AX226" s="109" t="s">
        <v>123</v>
      </c>
      <c r="BJ226" s="117">
        <f>SUM(BJ227:BJ238)</f>
        <v>0</v>
      </c>
    </row>
    <row r="227" spans="2:64" s="1" customFormat="1" ht="22.5">
      <c r="B227" s="120"/>
      <c r="C227" s="121" t="s">
        <v>367</v>
      </c>
      <c r="D227" s="121" t="s">
        <v>126</v>
      </c>
      <c r="E227" s="122" t="s">
        <v>566</v>
      </c>
      <c r="F227" s="123" t="s">
        <v>368</v>
      </c>
      <c r="G227" s="124" t="s">
        <v>135</v>
      </c>
      <c r="H227" s="125">
        <v>2</v>
      </c>
      <c r="I227" s="126"/>
      <c r="J227" s="126">
        <f>ROUND(I227*H227,2)</f>
        <v>0</v>
      </c>
      <c r="K227" s="27"/>
      <c r="L227" s="47" t="s">
        <v>1</v>
      </c>
      <c r="M227" s="127" t="s">
        <v>37</v>
      </c>
      <c r="N227" s="128">
        <v>0</v>
      </c>
      <c r="O227" s="128">
        <f>N227*H227</f>
        <v>0</v>
      </c>
      <c r="P227" s="128">
        <v>0</v>
      </c>
      <c r="Q227" s="128">
        <f>P227*H227</f>
        <v>0</v>
      </c>
      <c r="R227" s="128">
        <v>0</v>
      </c>
      <c r="S227" s="129">
        <f>R227*H227</f>
        <v>0</v>
      </c>
      <c r="AQ227" s="16" t="s">
        <v>201</v>
      </c>
      <c r="AS227" s="16" t="s">
        <v>126</v>
      </c>
      <c r="AT227" s="16" t="s">
        <v>76</v>
      </c>
      <c r="AX227" s="16" t="s">
        <v>123</v>
      </c>
      <c r="BD227" s="130">
        <f>IF(M227="základní",J227,0)</f>
        <v>0</v>
      </c>
      <c r="BE227" s="130">
        <f>IF(M227="snížená",J227,0)</f>
        <v>0</v>
      </c>
      <c r="BF227" s="130">
        <f>IF(M227="zákl. přenesená",J227,0)</f>
        <v>0</v>
      </c>
      <c r="BG227" s="130">
        <f>IF(M227="sníž. přenesená",J227,0)</f>
        <v>0</v>
      </c>
      <c r="BH227" s="130">
        <f>IF(M227="nulová",J227,0)</f>
        <v>0</v>
      </c>
      <c r="BI227" s="16" t="s">
        <v>74</v>
      </c>
      <c r="BJ227" s="130">
        <f>ROUND(I227*H227,2)</f>
        <v>0</v>
      </c>
      <c r="BK227" s="16" t="s">
        <v>201</v>
      </c>
      <c r="BL227" s="16" t="s">
        <v>369</v>
      </c>
    </row>
    <row r="228" spans="2:64" s="1" customFormat="1" ht="22.5">
      <c r="B228" s="120"/>
      <c r="C228" s="121" t="s">
        <v>370</v>
      </c>
      <c r="D228" s="121" t="s">
        <v>126</v>
      </c>
      <c r="E228" s="122" t="s">
        <v>567</v>
      </c>
      <c r="F228" s="123" t="s">
        <v>371</v>
      </c>
      <c r="G228" s="124" t="s">
        <v>129</v>
      </c>
      <c r="H228" s="125">
        <v>42.974</v>
      </c>
      <c r="I228" s="126"/>
      <c r="J228" s="126">
        <f>ROUND(I228*H228,2)</f>
        <v>0</v>
      </c>
      <c r="K228" s="27"/>
      <c r="L228" s="47" t="s">
        <v>1</v>
      </c>
      <c r="M228" s="127" t="s">
        <v>37</v>
      </c>
      <c r="N228" s="128">
        <v>0.184</v>
      </c>
      <c r="O228" s="128">
        <f>N228*H228</f>
        <v>7.907215999999999</v>
      </c>
      <c r="P228" s="128">
        <v>0.00014</v>
      </c>
      <c r="Q228" s="128">
        <f>P228*H228</f>
        <v>0.006016359999999999</v>
      </c>
      <c r="R228" s="128">
        <v>0</v>
      </c>
      <c r="S228" s="129">
        <f>R228*H228</f>
        <v>0</v>
      </c>
      <c r="AQ228" s="16" t="s">
        <v>201</v>
      </c>
      <c r="AS228" s="16" t="s">
        <v>126</v>
      </c>
      <c r="AT228" s="16" t="s">
        <v>76</v>
      </c>
      <c r="AX228" s="16" t="s">
        <v>123</v>
      </c>
      <c r="BD228" s="130">
        <f>IF(M228="základní",J228,0)</f>
        <v>0</v>
      </c>
      <c r="BE228" s="130">
        <f>IF(M228="snížená",J228,0)</f>
        <v>0</v>
      </c>
      <c r="BF228" s="130">
        <f>IF(M228="zákl. přenesená",J228,0)</f>
        <v>0</v>
      </c>
      <c r="BG228" s="130">
        <f>IF(M228="sníž. přenesená",J228,0)</f>
        <v>0</v>
      </c>
      <c r="BH228" s="130">
        <f>IF(M228="nulová",J228,0)</f>
        <v>0</v>
      </c>
      <c r="BI228" s="16" t="s">
        <v>74</v>
      </c>
      <c r="BJ228" s="130">
        <f>ROUND(I228*H228,2)</f>
        <v>0</v>
      </c>
      <c r="BK228" s="16" t="s">
        <v>201</v>
      </c>
      <c r="BL228" s="16" t="s">
        <v>372</v>
      </c>
    </row>
    <row r="229" spans="2:50" s="11" customFormat="1" ht="12">
      <c r="B229" s="131"/>
      <c r="D229" s="132" t="s">
        <v>131</v>
      </c>
      <c r="E229" s="133" t="s">
        <v>1</v>
      </c>
      <c r="F229" s="134" t="s">
        <v>373</v>
      </c>
      <c r="H229" s="133" t="s">
        <v>1</v>
      </c>
      <c r="K229" s="131"/>
      <c r="L229" s="135"/>
      <c r="M229" s="136"/>
      <c r="N229" s="136"/>
      <c r="O229" s="136"/>
      <c r="P229" s="136"/>
      <c r="Q229" s="136"/>
      <c r="R229" s="136"/>
      <c r="S229" s="137"/>
      <c r="AS229" s="133" t="s">
        <v>131</v>
      </c>
      <c r="AT229" s="133" t="s">
        <v>76</v>
      </c>
      <c r="AU229" s="11" t="s">
        <v>74</v>
      </c>
      <c r="AV229" s="11" t="s">
        <v>29</v>
      </c>
      <c r="AW229" s="11" t="s">
        <v>66</v>
      </c>
      <c r="AX229" s="133" t="s">
        <v>123</v>
      </c>
    </row>
    <row r="230" spans="2:50" s="12" customFormat="1" ht="12">
      <c r="B230" s="138"/>
      <c r="D230" s="132" t="s">
        <v>131</v>
      </c>
      <c r="E230" s="139" t="s">
        <v>1</v>
      </c>
      <c r="F230" s="140" t="s">
        <v>374</v>
      </c>
      <c r="H230" s="141">
        <v>13.247</v>
      </c>
      <c r="K230" s="138"/>
      <c r="L230" s="142"/>
      <c r="M230" s="143"/>
      <c r="N230" s="143"/>
      <c r="O230" s="143"/>
      <c r="P230" s="143"/>
      <c r="Q230" s="143"/>
      <c r="R230" s="143"/>
      <c r="S230" s="144"/>
      <c r="AS230" s="139" t="s">
        <v>131</v>
      </c>
      <c r="AT230" s="139" t="s">
        <v>76</v>
      </c>
      <c r="AU230" s="12" t="s">
        <v>76</v>
      </c>
      <c r="AV230" s="12" t="s">
        <v>29</v>
      </c>
      <c r="AW230" s="12" t="s">
        <v>66</v>
      </c>
      <c r="AX230" s="139" t="s">
        <v>123</v>
      </c>
    </row>
    <row r="231" spans="2:50" s="12" customFormat="1" ht="12">
      <c r="B231" s="138"/>
      <c r="D231" s="132" t="s">
        <v>131</v>
      </c>
      <c r="E231" s="139" t="s">
        <v>1</v>
      </c>
      <c r="F231" s="140" t="s">
        <v>375</v>
      </c>
      <c r="H231" s="141">
        <v>4.164</v>
      </c>
      <c r="K231" s="138"/>
      <c r="L231" s="142"/>
      <c r="M231" s="143"/>
      <c r="N231" s="143"/>
      <c r="O231" s="143"/>
      <c r="P231" s="143"/>
      <c r="Q231" s="143"/>
      <c r="R231" s="143"/>
      <c r="S231" s="144"/>
      <c r="AS231" s="139" t="s">
        <v>131</v>
      </c>
      <c r="AT231" s="139" t="s">
        <v>76</v>
      </c>
      <c r="AU231" s="12" t="s">
        <v>76</v>
      </c>
      <c r="AV231" s="12" t="s">
        <v>29</v>
      </c>
      <c r="AW231" s="12" t="s">
        <v>66</v>
      </c>
      <c r="AX231" s="139" t="s">
        <v>123</v>
      </c>
    </row>
    <row r="232" spans="2:50" s="14" customFormat="1" ht="12">
      <c r="B232" s="163"/>
      <c r="D232" s="132" t="s">
        <v>131</v>
      </c>
      <c r="E232" s="164" t="s">
        <v>1</v>
      </c>
      <c r="F232" s="165" t="s">
        <v>376</v>
      </c>
      <c r="H232" s="166">
        <v>17.411</v>
      </c>
      <c r="K232" s="163"/>
      <c r="L232" s="167"/>
      <c r="M232" s="168"/>
      <c r="N232" s="168"/>
      <c r="O232" s="168"/>
      <c r="P232" s="168"/>
      <c r="Q232" s="168"/>
      <c r="R232" s="168"/>
      <c r="S232" s="169"/>
      <c r="AS232" s="164" t="s">
        <v>131</v>
      </c>
      <c r="AT232" s="164" t="s">
        <v>76</v>
      </c>
      <c r="AU232" s="14" t="s">
        <v>137</v>
      </c>
      <c r="AV232" s="14" t="s">
        <v>29</v>
      </c>
      <c r="AW232" s="14" t="s">
        <v>66</v>
      </c>
      <c r="AX232" s="164" t="s">
        <v>123</v>
      </c>
    </row>
    <row r="233" spans="2:50" s="11" customFormat="1" ht="12">
      <c r="B233" s="131"/>
      <c r="D233" s="132" t="s">
        <v>131</v>
      </c>
      <c r="E233" s="133" t="s">
        <v>1</v>
      </c>
      <c r="F233" s="134" t="s">
        <v>377</v>
      </c>
      <c r="H233" s="133" t="s">
        <v>1</v>
      </c>
      <c r="K233" s="131"/>
      <c r="L233" s="135"/>
      <c r="M233" s="136"/>
      <c r="N233" s="136"/>
      <c r="O233" s="136"/>
      <c r="P233" s="136"/>
      <c r="Q233" s="136"/>
      <c r="R233" s="136"/>
      <c r="S233" s="137"/>
      <c r="AS233" s="133" t="s">
        <v>131</v>
      </c>
      <c r="AT233" s="133" t="s">
        <v>76</v>
      </c>
      <c r="AU233" s="11" t="s">
        <v>74</v>
      </c>
      <c r="AV233" s="11" t="s">
        <v>29</v>
      </c>
      <c r="AW233" s="11" t="s">
        <v>66</v>
      </c>
      <c r="AX233" s="133" t="s">
        <v>123</v>
      </c>
    </row>
    <row r="234" spans="2:50" s="12" customFormat="1" ht="12">
      <c r="B234" s="138"/>
      <c r="D234" s="132" t="s">
        <v>131</v>
      </c>
      <c r="E234" s="139" t="s">
        <v>1</v>
      </c>
      <c r="F234" s="140" t="s">
        <v>378</v>
      </c>
      <c r="H234" s="141">
        <v>25.563</v>
      </c>
      <c r="K234" s="138"/>
      <c r="L234" s="142"/>
      <c r="M234" s="143"/>
      <c r="N234" s="143"/>
      <c r="O234" s="143"/>
      <c r="P234" s="143"/>
      <c r="Q234" s="143"/>
      <c r="R234" s="143"/>
      <c r="S234" s="144"/>
      <c r="AS234" s="139" t="s">
        <v>131</v>
      </c>
      <c r="AT234" s="139" t="s">
        <v>76</v>
      </c>
      <c r="AU234" s="12" t="s">
        <v>76</v>
      </c>
      <c r="AV234" s="12" t="s">
        <v>29</v>
      </c>
      <c r="AW234" s="12" t="s">
        <v>66</v>
      </c>
      <c r="AX234" s="139" t="s">
        <v>123</v>
      </c>
    </row>
    <row r="235" spans="2:50" s="14" customFormat="1" ht="12">
      <c r="B235" s="163"/>
      <c r="D235" s="132" t="s">
        <v>131</v>
      </c>
      <c r="E235" s="164" t="s">
        <v>1</v>
      </c>
      <c r="F235" s="165" t="s">
        <v>376</v>
      </c>
      <c r="H235" s="166">
        <v>25.563</v>
      </c>
      <c r="K235" s="163"/>
      <c r="L235" s="167"/>
      <c r="M235" s="168"/>
      <c r="N235" s="168"/>
      <c r="O235" s="168"/>
      <c r="P235" s="168"/>
      <c r="Q235" s="168"/>
      <c r="R235" s="168"/>
      <c r="S235" s="169"/>
      <c r="AS235" s="164" t="s">
        <v>131</v>
      </c>
      <c r="AT235" s="164" t="s">
        <v>76</v>
      </c>
      <c r="AU235" s="14" t="s">
        <v>137</v>
      </c>
      <c r="AV235" s="14" t="s">
        <v>29</v>
      </c>
      <c r="AW235" s="14" t="s">
        <v>66</v>
      </c>
      <c r="AX235" s="164" t="s">
        <v>123</v>
      </c>
    </row>
    <row r="236" spans="2:50" s="13" customFormat="1" ht="12">
      <c r="B236" s="145"/>
      <c r="D236" s="132" t="s">
        <v>131</v>
      </c>
      <c r="E236" s="146" t="s">
        <v>1</v>
      </c>
      <c r="F236" s="147" t="s">
        <v>144</v>
      </c>
      <c r="H236" s="148">
        <v>42.974</v>
      </c>
      <c r="K236" s="145"/>
      <c r="L236" s="149"/>
      <c r="M236" s="150"/>
      <c r="N236" s="150"/>
      <c r="O236" s="150"/>
      <c r="P236" s="150"/>
      <c r="Q236" s="150"/>
      <c r="R236" s="150"/>
      <c r="S236" s="151"/>
      <c r="AS236" s="146" t="s">
        <v>131</v>
      </c>
      <c r="AT236" s="146" t="s">
        <v>76</v>
      </c>
      <c r="AU236" s="13" t="s">
        <v>124</v>
      </c>
      <c r="AV236" s="13" t="s">
        <v>29</v>
      </c>
      <c r="AW236" s="13" t="s">
        <v>74</v>
      </c>
      <c r="AX236" s="146" t="s">
        <v>123</v>
      </c>
    </row>
    <row r="237" spans="2:64" s="1" customFormat="1" ht="22.5">
      <c r="B237" s="120"/>
      <c r="C237" s="121" t="s">
        <v>379</v>
      </c>
      <c r="D237" s="121" t="s">
        <v>126</v>
      </c>
      <c r="E237" s="122" t="s">
        <v>568</v>
      </c>
      <c r="F237" s="123" t="s">
        <v>380</v>
      </c>
      <c r="G237" s="124" t="s">
        <v>129</v>
      </c>
      <c r="H237" s="125">
        <v>85.948</v>
      </c>
      <c r="I237" s="126"/>
      <c r="J237" s="126">
        <f>ROUND(I237*H237,2)</f>
        <v>0</v>
      </c>
      <c r="K237" s="27"/>
      <c r="L237" s="47" t="s">
        <v>1</v>
      </c>
      <c r="M237" s="127" t="s">
        <v>37</v>
      </c>
      <c r="N237" s="128">
        <v>0.172</v>
      </c>
      <c r="O237" s="128">
        <f>N237*H237</f>
        <v>14.783055999999998</v>
      </c>
      <c r="P237" s="128">
        <v>0.00012</v>
      </c>
      <c r="Q237" s="128">
        <f>P237*H237</f>
        <v>0.01031376</v>
      </c>
      <c r="R237" s="128">
        <v>0</v>
      </c>
      <c r="S237" s="129">
        <f>R237*H237</f>
        <v>0</v>
      </c>
      <c r="AQ237" s="16" t="s">
        <v>201</v>
      </c>
      <c r="AS237" s="16" t="s">
        <v>126</v>
      </c>
      <c r="AT237" s="16" t="s">
        <v>76</v>
      </c>
      <c r="AX237" s="16" t="s">
        <v>123</v>
      </c>
      <c r="BD237" s="130">
        <f>IF(M237="základní",J237,0)</f>
        <v>0</v>
      </c>
      <c r="BE237" s="130">
        <f>IF(M237="snížená",J237,0)</f>
        <v>0</v>
      </c>
      <c r="BF237" s="130">
        <f>IF(M237="zákl. přenesená",J237,0)</f>
        <v>0</v>
      </c>
      <c r="BG237" s="130">
        <f>IF(M237="sníž. přenesená",J237,0)</f>
        <v>0</v>
      </c>
      <c r="BH237" s="130">
        <f>IF(M237="nulová",J237,0)</f>
        <v>0</v>
      </c>
      <c r="BI237" s="16" t="s">
        <v>74</v>
      </c>
      <c r="BJ237" s="130">
        <f>ROUND(I237*H237,2)</f>
        <v>0</v>
      </c>
      <c r="BK237" s="16" t="s">
        <v>201</v>
      </c>
      <c r="BL237" s="16" t="s">
        <v>381</v>
      </c>
    </row>
    <row r="238" spans="2:50" s="12" customFormat="1" ht="12">
      <c r="B238" s="138"/>
      <c r="D238" s="132" t="s">
        <v>131</v>
      </c>
      <c r="E238" s="139" t="s">
        <v>1</v>
      </c>
      <c r="F238" s="140" t="s">
        <v>382</v>
      </c>
      <c r="H238" s="141">
        <v>85.948</v>
      </c>
      <c r="K238" s="138"/>
      <c r="L238" s="142"/>
      <c r="M238" s="143"/>
      <c r="N238" s="143"/>
      <c r="O238" s="143"/>
      <c r="P238" s="143"/>
      <c r="Q238" s="143"/>
      <c r="R238" s="143"/>
      <c r="S238" s="144"/>
      <c r="AS238" s="139" t="s">
        <v>131</v>
      </c>
      <c r="AT238" s="139" t="s">
        <v>76</v>
      </c>
      <c r="AU238" s="12" t="s">
        <v>76</v>
      </c>
      <c r="AV238" s="12" t="s">
        <v>29</v>
      </c>
      <c r="AW238" s="12" t="s">
        <v>74</v>
      </c>
      <c r="AX238" s="139" t="s">
        <v>123</v>
      </c>
    </row>
    <row r="239" spans="2:62" s="10" customFormat="1" ht="12.75">
      <c r="B239" s="108"/>
      <c r="D239" s="109" t="s">
        <v>65</v>
      </c>
      <c r="E239" s="118" t="s">
        <v>383</v>
      </c>
      <c r="F239" s="118" t="s">
        <v>384</v>
      </c>
      <c r="J239" s="119">
        <f>BJ239</f>
        <v>0</v>
      </c>
      <c r="K239" s="108"/>
      <c r="L239" s="112"/>
      <c r="M239" s="113"/>
      <c r="N239" s="113"/>
      <c r="O239" s="114">
        <f>SUM(O240:O270)</f>
        <v>41.096571999999995</v>
      </c>
      <c r="P239" s="113"/>
      <c r="Q239" s="114">
        <f>SUM(Q240:Q270)</f>
        <v>0.12072502</v>
      </c>
      <c r="R239" s="113"/>
      <c r="S239" s="115">
        <f>SUM(S240:S270)</f>
        <v>0</v>
      </c>
      <c r="AQ239" s="109" t="s">
        <v>76</v>
      </c>
      <c r="AS239" s="116" t="s">
        <v>65</v>
      </c>
      <c r="AT239" s="116" t="s">
        <v>74</v>
      </c>
      <c r="AX239" s="109" t="s">
        <v>123</v>
      </c>
      <c r="BJ239" s="117">
        <f>SUM(BJ240:BJ270)</f>
        <v>0</v>
      </c>
    </row>
    <row r="240" spans="2:64" s="1" customFormat="1" ht="22.5">
      <c r="B240" s="120"/>
      <c r="C240" s="121" t="s">
        <v>385</v>
      </c>
      <c r="D240" s="121" t="s">
        <v>126</v>
      </c>
      <c r="E240" s="122" t="s">
        <v>569</v>
      </c>
      <c r="F240" s="123" t="s">
        <v>386</v>
      </c>
      <c r="G240" s="124" t="s">
        <v>129</v>
      </c>
      <c r="H240" s="125">
        <v>100</v>
      </c>
      <c r="I240" s="126"/>
      <c r="J240" s="126">
        <f>ROUND(I240*H240,2)</f>
        <v>0</v>
      </c>
      <c r="K240" s="27"/>
      <c r="L240" s="47" t="s">
        <v>1</v>
      </c>
      <c r="M240" s="127" t="s">
        <v>37</v>
      </c>
      <c r="N240" s="128">
        <v>0.035</v>
      </c>
      <c r="O240" s="128">
        <f>N240*H240</f>
        <v>3.5000000000000004</v>
      </c>
      <c r="P240" s="128">
        <v>0</v>
      </c>
      <c r="Q240" s="128">
        <f>P240*H240</f>
        <v>0</v>
      </c>
      <c r="R240" s="128">
        <v>0</v>
      </c>
      <c r="S240" s="129">
        <f>R240*H240</f>
        <v>0</v>
      </c>
      <c r="AQ240" s="16" t="s">
        <v>201</v>
      </c>
      <c r="AS240" s="16" t="s">
        <v>126</v>
      </c>
      <c r="AT240" s="16" t="s">
        <v>76</v>
      </c>
      <c r="AX240" s="16" t="s">
        <v>123</v>
      </c>
      <c r="BD240" s="130">
        <f>IF(M240="základní",J240,0)</f>
        <v>0</v>
      </c>
      <c r="BE240" s="130">
        <f>IF(M240="snížená",J240,0)</f>
        <v>0</v>
      </c>
      <c r="BF240" s="130">
        <f>IF(M240="zákl. přenesená",J240,0)</f>
        <v>0</v>
      </c>
      <c r="BG240" s="130">
        <f>IF(M240="sníž. přenesená",J240,0)</f>
        <v>0</v>
      </c>
      <c r="BH240" s="130">
        <f>IF(M240="nulová",J240,0)</f>
        <v>0</v>
      </c>
      <c r="BI240" s="16" t="s">
        <v>74</v>
      </c>
      <c r="BJ240" s="130">
        <f>ROUND(I240*H240,2)</f>
        <v>0</v>
      </c>
      <c r="BK240" s="16" t="s">
        <v>201</v>
      </c>
      <c r="BL240" s="16" t="s">
        <v>387</v>
      </c>
    </row>
    <row r="241" spans="2:50" s="11" customFormat="1" ht="12">
      <c r="B241" s="131"/>
      <c r="D241" s="132" t="s">
        <v>131</v>
      </c>
      <c r="E241" s="133" t="s">
        <v>1</v>
      </c>
      <c r="F241" s="134" t="s">
        <v>388</v>
      </c>
      <c r="H241" s="133" t="s">
        <v>1</v>
      </c>
      <c r="K241" s="131"/>
      <c r="L241" s="135"/>
      <c r="M241" s="136"/>
      <c r="N241" s="136"/>
      <c r="O241" s="136"/>
      <c r="P241" s="136"/>
      <c r="Q241" s="136"/>
      <c r="R241" s="136"/>
      <c r="S241" s="137"/>
      <c r="AS241" s="133" t="s">
        <v>131</v>
      </c>
      <c r="AT241" s="133" t="s">
        <v>76</v>
      </c>
      <c r="AU241" s="11" t="s">
        <v>74</v>
      </c>
      <c r="AV241" s="11" t="s">
        <v>29</v>
      </c>
      <c r="AW241" s="11" t="s">
        <v>66</v>
      </c>
      <c r="AX241" s="133" t="s">
        <v>123</v>
      </c>
    </row>
    <row r="242" spans="2:50" s="12" customFormat="1" ht="12">
      <c r="B242" s="138"/>
      <c r="D242" s="132" t="s">
        <v>131</v>
      </c>
      <c r="E242" s="139" t="s">
        <v>1</v>
      </c>
      <c r="F242" s="140" t="s">
        <v>389</v>
      </c>
      <c r="H242" s="141">
        <v>100</v>
      </c>
      <c r="K242" s="138"/>
      <c r="L242" s="142"/>
      <c r="M242" s="143"/>
      <c r="N242" s="143"/>
      <c r="O242" s="143"/>
      <c r="P242" s="143"/>
      <c r="Q242" s="143"/>
      <c r="R242" s="143"/>
      <c r="S242" s="144"/>
      <c r="AS242" s="139" t="s">
        <v>131</v>
      </c>
      <c r="AT242" s="139" t="s">
        <v>76</v>
      </c>
      <c r="AU242" s="12" t="s">
        <v>76</v>
      </c>
      <c r="AV242" s="12" t="s">
        <v>29</v>
      </c>
      <c r="AW242" s="12" t="s">
        <v>74</v>
      </c>
      <c r="AX242" s="139" t="s">
        <v>123</v>
      </c>
    </row>
    <row r="243" spans="2:64" s="1" customFormat="1" ht="12">
      <c r="B243" s="120"/>
      <c r="C243" s="152" t="s">
        <v>390</v>
      </c>
      <c r="D243" s="152" t="s">
        <v>145</v>
      </c>
      <c r="E243" s="153" t="s">
        <v>391</v>
      </c>
      <c r="F243" s="154" t="s">
        <v>392</v>
      </c>
      <c r="G243" s="155" t="s">
        <v>129</v>
      </c>
      <c r="H243" s="156">
        <v>105</v>
      </c>
      <c r="I243" s="157"/>
      <c r="J243" s="157">
        <f>ROUND(I243*H243,2)</f>
        <v>0</v>
      </c>
      <c r="K243" s="158"/>
      <c r="L243" s="159" t="s">
        <v>1</v>
      </c>
      <c r="M243" s="160" t="s">
        <v>37</v>
      </c>
      <c r="N243" s="128">
        <v>0</v>
      </c>
      <c r="O243" s="128">
        <f>N243*H243</f>
        <v>0</v>
      </c>
      <c r="P243" s="128">
        <v>0</v>
      </c>
      <c r="Q243" s="128">
        <f>P243*H243</f>
        <v>0</v>
      </c>
      <c r="R243" s="128">
        <v>0</v>
      </c>
      <c r="S243" s="129">
        <f>R243*H243</f>
        <v>0</v>
      </c>
      <c r="AQ243" s="16" t="s">
        <v>249</v>
      </c>
      <c r="AS243" s="16" t="s">
        <v>145</v>
      </c>
      <c r="AT243" s="16" t="s">
        <v>76</v>
      </c>
      <c r="AX243" s="16" t="s">
        <v>123</v>
      </c>
      <c r="BD243" s="130">
        <f>IF(M243="základní",J243,0)</f>
        <v>0</v>
      </c>
      <c r="BE243" s="130">
        <f>IF(M243="snížená",J243,0)</f>
        <v>0</v>
      </c>
      <c r="BF243" s="130">
        <f>IF(M243="zákl. přenesená",J243,0)</f>
        <v>0</v>
      </c>
      <c r="BG243" s="130">
        <f>IF(M243="sníž. přenesená",J243,0)</f>
        <v>0</v>
      </c>
      <c r="BH243" s="130">
        <f>IF(M243="nulová",J243,0)</f>
        <v>0</v>
      </c>
      <c r="BI243" s="16" t="s">
        <v>74</v>
      </c>
      <c r="BJ243" s="130">
        <f>ROUND(I243*H243,2)</f>
        <v>0</v>
      </c>
      <c r="BK243" s="16" t="s">
        <v>201</v>
      </c>
      <c r="BL243" s="16" t="s">
        <v>393</v>
      </c>
    </row>
    <row r="244" spans="2:50" s="12" customFormat="1" ht="12">
      <c r="B244" s="138"/>
      <c r="D244" s="132" t="s">
        <v>131</v>
      </c>
      <c r="F244" s="140" t="s">
        <v>394</v>
      </c>
      <c r="H244" s="141">
        <v>105</v>
      </c>
      <c r="K244" s="138"/>
      <c r="L244" s="142"/>
      <c r="M244" s="143"/>
      <c r="N244" s="143"/>
      <c r="O244" s="143"/>
      <c r="P244" s="143"/>
      <c r="Q244" s="143"/>
      <c r="R244" s="143"/>
      <c r="S244" s="144"/>
      <c r="AS244" s="139" t="s">
        <v>131</v>
      </c>
      <c r="AT244" s="139" t="s">
        <v>76</v>
      </c>
      <c r="AU244" s="12" t="s">
        <v>76</v>
      </c>
      <c r="AV244" s="12" t="s">
        <v>3</v>
      </c>
      <c r="AW244" s="12" t="s">
        <v>74</v>
      </c>
      <c r="AX244" s="139" t="s">
        <v>123</v>
      </c>
    </row>
    <row r="245" spans="2:64" s="1" customFormat="1" ht="12">
      <c r="B245" s="120"/>
      <c r="C245" s="121" t="s">
        <v>395</v>
      </c>
      <c r="D245" s="121" t="s">
        <v>126</v>
      </c>
      <c r="E245" s="122" t="s">
        <v>396</v>
      </c>
      <c r="F245" s="123" t="s">
        <v>397</v>
      </c>
      <c r="G245" s="124" t="s">
        <v>129</v>
      </c>
      <c r="H245" s="125">
        <v>66.938</v>
      </c>
      <c r="I245" s="126"/>
      <c r="J245" s="126">
        <f>ROUND(I245*H245,2)</f>
        <v>0</v>
      </c>
      <c r="K245" s="27"/>
      <c r="L245" s="47" t="s">
        <v>1</v>
      </c>
      <c r="M245" s="127" t="s">
        <v>37</v>
      </c>
      <c r="N245" s="128">
        <v>0.033</v>
      </c>
      <c r="O245" s="128">
        <f>N245*H245</f>
        <v>2.2089540000000003</v>
      </c>
      <c r="P245" s="128">
        <v>0.0002</v>
      </c>
      <c r="Q245" s="128">
        <f>P245*H245</f>
        <v>0.013387600000000001</v>
      </c>
      <c r="R245" s="128">
        <v>0</v>
      </c>
      <c r="S245" s="129">
        <f>R245*H245</f>
        <v>0</v>
      </c>
      <c r="AQ245" s="16" t="s">
        <v>201</v>
      </c>
      <c r="AS245" s="16" t="s">
        <v>126</v>
      </c>
      <c r="AT245" s="16" t="s">
        <v>76</v>
      </c>
      <c r="AX245" s="16" t="s">
        <v>123</v>
      </c>
      <c r="BD245" s="130">
        <f>IF(M245="základní",J245,0)</f>
        <v>0</v>
      </c>
      <c r="BE245" s="130">
        <f>IF(M245="snížená",J245,0)</f>
        <v>0</v>
      </c>
      <c r="BF245" s="130">
        <f>IF(M245="zákl. přenesená",J245,0)</f>
        <v>0</v>
      </c>
      <c r="BG245" s="130">
        <f>IF(M245="sníž. přenesená",J245,0)</f>
        <v>0</v>
      </c>
      <c r="BH245" s="130">
        <f>IF(M245="nulová",J245,0)</f>
        <v>0</v>
      </c>
      <c r="BI245" s="16" t="s">
        <v>74</v>
      </c>
      <c r="BJ245" s="130">
        <f>ROUND(I245*H245,2)</f>
        <v>0</v>
      </c>
      <c r="BK245" s="16" t="s">
        <v>201</v>
      </c>
      <c r="BL245" s="16" t="s">
        <v>398</v>
      </c>
    </row>
    <row r="246" spans="2:50" s="11" customFormat="1" ht="12">
      <c r="B246" s="131"/>
      <c r="D246" s="132" t="s">
        <v>131</v>
      </c>
      <c r="E246" s="133" t="s">
        <v>549</v>
      </c>
      <c r="F246" s="134" t="s">
        <v>399</v>
      </c>
      <c r="H246" s="133" t="s">
        <v>1</v>
      </c>
      <c r="K246" s="131"/>
      <c r="L246" s="135"/>
      <c r="M246" s="136"/>
      <c r="N246" s="136"/>
      <c r="O246" s="136"/>
      <c r="P246" s="136"/>
      <c r="Q246" s="136"/>
      <c r="R246" s="136"/>
      <c r="S246" s="137"/>
      <c r="AS246" s="133" t="s">
        <v>131</v>
      </c>
      <c r="AT246" s="133" t="s">
        <v>76</v>
      </c>
      <c r="AU246" s="11" t="s">
        <v>74</v>
      </c>
      <c r="AV246" s="11" t="s">
        <v>29</v>
      </c>
      <c r="AW246" s="11" t="s">
        <v>66</v>
      </c>
      <c r="AX246" s="133" t="s">
        <v>123</v>
      </c>
    </row>
    <row r="247" spans="2:50" s="12" customFormat="1" ht="12">
      <c r="B247" s="138"/>
      <c r="D247" s="132" t="s">
        <v>131</v>
      </c>
      <c r="E247" s="139" t="s">
        <v>1</v>
      </c>
      <c r="F247" s="140" t="s">
        <v>400</v>
      </c>
      <c r="H247" s="141">
        <v>22.44</v>
      </c>
      <c r="K247" s="138"/>
      <c r="L247" s="142"/>
      <c r="M247" s="143"/>
      <c r="N247" s="143"/>
      <c r="O247" s="143"/>
      <c r="P247" s="143"/>
      <c r="Q247" s="143"/>
      <c r="R247" s="143"/>
      <c r="S247" s="144"/>
      <c r="AS247" s="139" t="s">
        <v>131</v>
      </c>
      <c r="AT247" s="139" t="s">
        <v>76</v>
      </c>
      <c r="AU247" s="12" t="s">
        <v>76</v>
      </c>
      <c r="AV247" s="12" t="s">
        <v>29</v>
      </c>
      <c r="AW247" s="12" t="s">
        <v>66</v>
      </c>
      <c r="AX247" s="139" t="s">
        <v>123</v>
      </c>
    </row>
    <row r="248" spans="2:50" s="12" customFormat="1" ht="12">
      <c r="B248" s="138"/>
      <c r="D248" s="132" t="s">
        <v>131</v>
      </c>
      <c r="E248" s="139" t="s">
        <v>1</v>
      </c>
      <c r="F248" s="140" t="s">
        <v>401</v>
      </c>
      <c r="H248" s="141">
        <v>47.65</v>
      </c>
      <c r="K248" s="138"/>
      <c r="L248" s="142"/>
      <c r="M248" s="143"/>
      <c r="N248" s="143"/>
      <c r="O248" s="143"/>
      <c r="P248" s="143"/>
      <c r="Q248" s="143"/>
      <c r="R248" s="143"/>
      <c r="S248" s="144"/>
      <c r="AS248" s="139" t="s">
        <v>131</v>
      </c>
      <c r="AT248" s="139" t="s">
        <v>76</v>
      </c>
      <c r="AU248" s="12" t="s">
        <v>76</v>
      </c>
      <c r="AV248" s="12" t="s">
        <v>29</v>
      </c>
      <c r="AW248" s="12" t="s">
        <v>66</v>
      </c>
      <c r="AX248" s="139" t="s">
        <v>123</v>
      </c>
    </row>
    <row r="249" spans="2:50" s="12" customFormat="1" ht="12">
      <c r="B249" s="138"/>
      <c r="D249" s="132" t="s">
        <v>131</v>
      </c>
      <c r="E249" s="139" t="s">
        <v>1</v>
      </c>
      <c r="F249" s="140" t="s">
        <v>402</v>
      </c>
      <c r="H249" s="141">
        <v>-3.152</v>
      </c>
      <c r="K249" s="138"/>
      <c r="L249" s="142"/>
      <c r="M249" s="143"/>
      <c r="N249" s="143"/>
      <c r="O249" s="143"/>
      <c r="P249" s="143"/>
      <c r="Q249" s="143"/>
      <c r="R249" s="143"/>
      <c r="S249" s="144"/>
      <c r="AS249" s="139" t="s">
        <v>131</v>
      </c>
      <c r="AT249" s="139" t="s">
        <v>76</v>
      </c>
      <c r="AU249" s="12" t="s">
        <v>76</v>
      </c>
      <c r="AV249" s="12" t="s">
        <v>29</v>
      </c>
      <c r="AW249" s="12" t="s">
        <v>66</v>
      </c>
      <c r="AX249" s="139" t="s">
        <v>123</v>
      </c>
    </row>
    <row r="250" spans="2:50" s="13" customFormat="1" ht="12">
      <c r="B250" s="145"/>
      <c r="D250" s="132" t="s">
        <v>131</v>
      </c>
      <c r="E250" s="146" t="s">
        <v>1</v>
      </c>
      <c r="F250" s="147" t="s">
        <v>144</v>
      </c>
      <c r="H250" s="148">
        <v>66.938</v>
      </c>
      <c r="K250" s="145"/>
      <c r="L250" s="149"/>
      <c r="M250" s="150"/>
      <c r="N250" s="150"/>
      <c r="O250" s="150"/>
      <c r="P250" s="150"/>
      <c r="Q250" s="150"/>
      <c r="R250" s="150"/>
      <c r="S250" s="151"/>
      <c r="AS250" s="146" t="s">
        <v>131</v>
      </c>
      <c r="AT250" s="146" t="s">
        <v>76</v>
      </c>
      <c r="AU250" s="13" t="s">
        <v>124</v>
      </c>
      <c r="AV250" s="13" t="s">
        <v>29</v>
      </c>
      <c r="AW250" s="13" t="s">
        <v>74</v>
      </c>
      <c r="AX250" s="146" t="s">
        <v>123</v>
      </c>
    </row>
    <row r="251" spans="2:64" s="1" customFormat="1" ht="12">
      <c r="B251" s="120"/>
      <c r="C251" s="121" t="s">
        <v>403</v>
      </c>
      <c r="D251" s="121" t="s">
        <v>126</v>
      </c>
      <c r="E251" s="122" t="s">
        <v>404</v>
      </c>
      <c r="F251" s="123" t="s">
        <v>405</v>
      </c>
      <c r="G251" s="124" t="s">
        <v>129</v>
      </c>
      <c r="H251" s="125">
        <v>161.418</v>
      </c>
      <c r="I251" s="126"/>
      <c r="J251" s="126">
        <f>ROUND(I251*H251,2)</f>
        <v>0</v>
      </c>
      <c r="K251" s="27"/>
      <c r="L251" s="47" t="s">
        <v>1</v>
      </c>
      <c r="M251" s="127" t="s">
        <v>37</v>
      </c>
      <c r="N251" s="128">
        <v>0.039</v>
      </c>
      <c r="O251" s="128">
        <f>N251*H251</f>
        <v>6.295302</v>
      </c>
      <c r="P251" s="128">
        <v>0.0002</v>
      </c>
      <c r="Q251" s="128">
        <f>P251*H251</f>
        <v>0.0322836</v>
      </c>
      <c r="R251" s="128">
        <v>0</v>
      </c>
      <c r="S251" s="129">
        <f>R251*H251</f>
        <v>0</v>
      </c>
      <c r="AQ251" s="16" t="s">
        <v>201</v>
      </c>
      <c r="AS251" s="16" t="s">
        <v>126</v>
      </c>
      <c r="AT251" s="16" t="s">
        <v>76</v>
      </c>
      <c r="AX251" s="16" t="s">
        <v>123</v>
      </c>
      <c r="BD251" s="130">
        <f>IF(M251="základní",J251,0)</f>
        <v>0</v>
      </c>
      <c r="BE251" s="130">
        <f>IF(M251="snížená",J251,0)</f>
        <v>0</v>
      </c>
      <c r="BF251" s="130">
        <f>IF(M251="zákl. přenesená",J251,0)</f>
        <v>0</v>
      </c>
      <c r="BG251" s="130">
        <f>IF(M251="sníž. přenesená",J251,0)</f>
        <v>0</v>
      </c>
      <c r="BH251" s="130">
        <f>IF(M251="nulová",J251,0)</f>
        <v>0</v>
      </c>
      <c r="BI251" s="16" t="s">
        <v>74</v>
      </c>
      <c r="BJ251" s="130">
        <f>ROUND(I251*H251,2)</f>
        <v>0</v>
      </c>
      <c r="BK251" s="16" t="s">
        <v>201</v>
      </c>
      <c r="BL251" s="16" t="s">
        <v>406</v>
      </c>
    </row>
    <row r="252" spans="2:50" s="11" customFormat="1" ht="12">
      <c r="B252" s="131"/>
      <c r="D252" s="132" t="s">
        <v>131</v>
      </c>
      <c r="E252" s="133" t="s">
        <v>550</v>
      </c>
      <c r="F252" s="134" t="s">
        <v>407</v>
      </c>
      <c r="H252" s="133" t="s">
        <v>1</v>
      </c>
      <c r="K252" s="131"/>
      <c r="L252" s="135"/>
      <c r="M252" s="136"/>
      <c r="N252" s="136"/>
      <c r="O252" s="136"/>
      <c r="P252" s="136"/>
      <c r="Q252" s="136"/>
      <c r="R252" s="136"/>
      <c r="S252" s="137"/>
      <c r="AS252" s="133" t="s">
        <v>131</v>
      </c>
      <c r="AT252" s="133" t="s">
        <v>76</v>
      </c>
      <c r="AU252" s="11" t="s">
        <v>74</v>
      </c>
      <c r="AV252" s="11" t="s">
        <v>29</v>
      </c>
      <c r="AW252" s="11" t="s">
        <v>66</v>
      </c>
      <c r="AX252" s="133" t="s">
        <v>123</v>
      </c>
    </row>
    <row r="253" spans="2:50" s="12" customFormat="1" ht="12">
      <c r="B253" s="138"/>
      <c r="D253" s="132" t="s">
        <v>131</v>
      </c>
      <c r="E253" s="139" t="s">
        <v>1</v>
      </c>
      <c r="F253" s="140" t="s">
        <v>408</v>
      </c>
      <c r="H253" s="141">
        <v>25.638</v>
      </c>
      <c r="K253" s="138"/>
      <c r="L253" s="142"/>
      <c r="M253" s="143"/>
      <c r="N253" s="143"/>
      <c r="O253" s="143"/>
      <c r="P253" s="143"/>
      <c r="Q253" s="143"/>
      <c r="R253" s="143"/>
      <c r="S253" s="144"/>
      <c r="AS253" s="139" t="s">
        <v>131</v>
      </c>
      <c r="AT253" s="139" t="s">
        <v>76</v>
      </c>
      <c r="AU253" s="12" t="s">
        <v>76</v>
      </c>
      <c r="AV253" s="12" t="s">
        <v>29</v>
      </c>
      <c r="AW253" s="12" t="s">
        <v>66</v>
      </c>
      <c r="AX253" s="139" t="s">
        <v>123</v>
      </c>
    </row>
    <row r="254" spans="2:50" s="12" customFormat="1" ht="12">
      <c r="B254" s="138"/>
      <c r="D254" s="132" t="s">
        <v>131</v>
      </c>
      <c r="E254" s="139" t="s">
        <v>1</v>
      </c>
      <c r="F254" s="140" t="s">
        <v>409</v>
      </c>
      <c r="H254" s="141">
        <v>86.428</v>
      </c>
      <c r="K254" s="138"/>
      <c r="L254" s="142"/>
      <c r="M254" s="143"/>
      <c r="N254" s="143"/>
      <c r="O254" s="143"/>
      <c r="P254" s="143"/>
      <c r="Q254" s="143"/>
      <c r="R254" s="143"/>
      <c r="S254" s="144"/>
      <c r="AS254" s="139" t="s">
        <v>131</v>
      </c>
      <c r="AT254" s="139" t="s">
        <v>76</v>
      </c>
      <c r="AU254" s="12" t="s">
        <v>76</v>
      </c>
      <c r="AV254" s="12" t="s">
        <v>29</v>
      </c>
      <c r="AW254" s="12" t="s">
        <v>66</v>
      </c>
      <c r="AX254" s="139" t="s">
        <v>123</v>
      </c>
    </row>
    <row r="255" spans="2:50" s="12" customFormat="1" ht="12">
      <c r="B255" s="138"/>
      <c r="D255" s="132" t="s">
        <v>131</v>
      </c>
      <c r="E255" s="139" t="s">
        <v>1</v>
      </c>
      <c r="F255" s="140" t="s">
        <v>410</v>
      </c>
      <c r="H255" s="141">
        <v>-31.095</v>
      </c>
      <c r="K255" s="138"/>
      <c r="L255" s="142"/>
      <c r="M255" s="143"/>
      <c r="N255" s="143"/>
      <c r="O255" s="143"/>
      <c r="P255" s="143"/>
      <c r="Q255" s="143"/>
      <c r="R255" s="143"/>
      <c r="S255" s="144"/>
      <c r="AS255" s="139" t="s">
        <v>131</v>
      </c>
      <c r="AT255" s="139" t="s">
        <v>76</v>
      </c>
      <c r="AU255" s="12" t="s">
        <v>76</v>
      </c>
      <c r="AV255" s="12" t="s">
        <v>29</v>
      </c>
      <c r="AW255" s="12" t="s">
        <v>66</v>
      </c>
      <c r="AX255" s="139" t="s">
        <v>123</v>
      </c>
    </row>
    <row r="256" spans="2:50" s="14" customFormat="1" ht="12">
      <c r="B256" s="163"/>
      <c r="D256" s="132" t="s">
        <v>131</v>
      </c>
      <c r="E256" s="164" t="s">
        <v>1</v>
      </c>
      <c r="F256" s="165" t="s">
        <v>376</v>
      </c>
      <c r="H256" s="166">
        <v>80.971</v>
      </c>
      <c r="K256" s="163"/>
      <c r="L256" s="167"/>
      <c r="M256" s="168"/>
      <c r="N256" s="168"/>
      <c r="O256" s="168"/>
      <c r="P256" s="168"/>
      <c r="Q256" s="168"/>
      <c r="R256" s="168"/>
      <c r="S256" s="169"/>
      <c r="AS256" s="164" t="s">
        <v>131</v>
      </c>
      <c r="AT256" s="164" t="s">
        <v>76</v>
      </c>
      <c r="AU256" s="14" t="s">
        <v>137</v>
      </c>
      <c r="AV256" s="14" t="s">
        <v>29</v>
      </c>
      <c r="AW256" s="14" t="s">
        <v>66</v>
      </c>
      <c r="AX256" s="164" t="s">
        <v>123</v>
      </c>
    </row>
    <row r="257" spans="2:50" s="11" customFormat="1" ht="12">
      <c r="B257" s="131"/>
      <c r="D257" s="132" t="s">
        <v>131</v>
      </c>
      <c r="E257" s="133" t="s">
        <v>551</v>
      </c>
      <c r="F257" s="134" t="s">
        <v>411</v>
      </c>
      <c r="H257" s="133" t="s">
        <v>1</v>
      </c>
      <c r="K257" s="131"/>
      <c r="L257" s="135"/>
      <c r="M257" s="136"/>
      <c r="N257" s="136"/>
      <c r="O257" s="136"/>
      <c r="P257" s="136"/>
      <c r="Q257" s="136"/>
      <c r="R257" s="136"/>
      <c r="S257" s="137"/>
      <c r="AS257" s="133" t="s">
        <v>131</v>
      </c>
      <c r="AT257" s="133" t="s">
        <v>76</v>
      </c>
      <c r="AU257" s="11" t="s">
        <v>74</v>
      </c>
      <c r="AV257" s="11" t="s">
        <v>29</v>
      </c>
      <c r="AW257" s="11" t="s">
        <v>66</v>
      </c>
      <c r="AX257" s="133" t="s">
        <v>123</v>
      </c>
    </row>
    <row r="258" spans="2:50" s="12" customFormat="1" ht="12">
      <c r="B258" s="138"/>
      <c r="D258" s="132" t="s">
        <v>131</v>
      </c>
      <c r="E258" s="139" t="s">
        <v>1</v>
      </c>
      <c r="F258" s="140" t="s">
        <v>412</v>
      </c>
      <c r="H258" s="141">
        <v>25.638</v>
      </c>
      <c r="K258" s="138"/>
      <c r="L258" s="142"/>
      <c r="M258" s="143"/>
      <c r="N258" s="143"/>
      <c r="O258" s="143"/>
      <c r="P258" s="143"/>
      <c r="Q258" s="143"/>
      <c r="R258" s="143"/>
      <c r="S258" s="144"/>
      <c r="AS258" s="139" t="s">
        <v>131</v>
      </c>
      <c r="AT258" s="139" t="s">
        <v>76</v>
      </c>
      <c r="AU258" s="12" t="s">
        <v>76</v>
      </c>
      <c r="AV258" s="12" t="s">
        <v>29</v>
      </c>
      <c r="AW258" s="12" t="s">
        <v>66</v>
      </c>
      <c r="AX258" s="139" t="s">
        <v>123</v>
      </c>
    </row>
    <row r="259" spans="2:50" s="12" customFormat="1" ht="12">
      <c r="B259" s="138"/>
      <c r="D259" s="132" t="s">
        <v>131</v>
      </c>
      <c r="E259" s="139" t="s">
        <v>1</v>
      </c>
      <c r="F259" s="140" t="s">
        <v>413</v>
      </c>
      <c r="H259" s="141">
        <v>73.296</v>
      </c>
      <c r="K259" s="138"/>
      <c r="L259" s="142"/>
      <c r="M259" s="143"/>
      <c r="N259" s="143"/>
      <c r="O259" s="143"/>
      <c r="P259" s="143"/>
      <c r="Q259" s="143"/>
      <c r="R259" s="143"/>
      <c r="S259" s="144"/>
      <c r="AS259" s="139" t="s">
        <v>131</v>
      </c>
      <c r="AT259" s="139" t="s">
        <v>76</v>
      </c>
      <c r="AU259" s="12" t="s">
        <v>76</v>
      </c>
      <c r="AV259" s="12" t="s">
        <v>29</v>
      </c>
      <c r="AW259" s="12" t="s">
        <v>66</v>
      </c>
      <c r="AX259" s="139" t="s">
        <v>123</v>
      </c>
    </row>
    <row r="260" spans="2:50" s="12" customFormat="1" ht="12">
      <c r="B260" s="138"/>
      <c r="D260" s="132" t="s">
        <v>131</v>
      </c>
      <c r="E260" s="139" t="s">
        <v>1</v>
      </c>
      <c r="F260" s="140" t="s">
        <v>414</v>
      </c>
      <c r="H260" s="141">
        <v>-18.487</v>
      </c>
      <c r="K260" s="138"/>
      <c r="L260" s="142"/>
      <c r="M260" s="143"/>
      <c r="N260" s="143"/>
      <c r="O260" s="143"/>
      <c r="P260" s="143"/>
      <c r="Q260" s="143"/>
      <c r="R260" s="143"/>
      <c r="S260" s="144"/>
      <c r="AS260" s="139" t="s">
        <v>131</v>
      </c>
      <c r="AT260" s="139" t="s">
        <v>76</v>
      </c>
      <c r="AU260" s="12" t="s">
        <v>76</v>
      </c>
      <c r="AV260" s="12" t="s">
        <v>29</v>
      </c>
      <c r="AW260" s="12" t="s">
        <v>66</v>
      </c>
      <c r="AX260" s="139" t="s">
        <v>123</v>
      </c>
    </row>
    <row r="261" spans="2:50" s="14" customFormat="1" ht="12">
      <c r="B261" s="163"/>
      <c r="D261" s="132" t="s">
        <v>131</v>
      </c>
      <c r="E261" s="164" t="s">
        <v>1</v>
      </c>
      <c r="F261" s="165" t="s">
        <v>376</v>
      </c>
      <c r="H261" s="166">
        <v>80.447</v>
      </c>
      <c r="K261" s="163"/>
      <c r="L261" s="167"/>
      <c r="M261" s="168"/>
      <c r="N261" s="168"/>
      <c r="O261" s="168"/>
      <c r="P261" s="168"/>
      <c r="Q261" s="168"/>
      <c r="R261" s="168"/>
      <c r="S261" s="169"/>
      <c r="AS261" s="164" t="s">
        <v>131</v>
      </c>
      <c r="AT261" s="164" t="s">
        <v>76</v>
      </c>
      <c r="AU261" s="14" t="s">
        <v>137</v>
      </c>
      <c r="AV261" s="14" t="s">
        <v>29</v>
      </c>
      <c r="AW261" s="14" t="s">
        <v>66</v>
      </c>
      <c r="AX261" s="164" t="s">
        <v>123</v>
      </c>
    </row>
    <row r="262" spans="2:50" s="13" customFormat="1" ht="12">
      <c r="B262" s="145"/>
      <c r="D262" s="132" t="s">
        <v>131</v>
      </c>
      <c r="E262" s="146" t="s">
        <v>1</v>
      </c>
      <c r="F262" s="147" t="s">
        <v>144</v>
      </c>
      <c r="H262" s="148">
        <v>161.418</v>
      </c>
      <c r="K262" s="145"/>
      <c r="L262" s="149"/>
      <c r="M262" s="150"/>
      <c r="N262" s="150"/>
      <c r="O262" s="150"/>
      <c r="P262" s="150"/>
      <c r="Q262" s="150"/>
      <c r="R262" s="150"/>
      <c r="S262" s="151"/>
      <c r="AS262" s="146" t="s">
        <v>131</v>
      </c>
      <c r="AT262" s="146" t="s">
        <v>76</v>
      </c>
      <c r="AU262" s="13" t="s">
        <v>124</v>
      </c>
      <c r="AV262" s="13" t="s">
        <v>29</v>
      </c>
      <c r="AW262" s="13" t="s">
        <v>74</v>
      </c>
      <c r="AX262" s="146" t="s">
        <v>123</v>
      </c>
    </row>
    <row r="263" spans="2:64" s="1" customFormat="1" ht="22.5">
      <c r="B263" s="120"/>
      <c r="C263" s="121" t="s">
        <v>415</v>
      </c>
      <c r="D263" s="121" t="s">
        <v>126</v>
      </c>
      <c r="E263" s="122" t="s">
        <v>570</v>
      </c>
      <c r="F263" s="123" t="s">
        <v>416</v>
      </c>
      <c r="G263" s="124" t="s">
        <v>129</v>
      </c>
      <c r="H263" s="125">
        <v>66.938</v>
      </c>
      <c r="I263" s="126"/>
      <c r="J263" s="126">
        <f>ROUND(I263*H263,2)</f>
        <v>0</v>
      </c>
      <c r="K263" s="27"/>
      <c r="L263" s="47" t="s">
        <v>1</v>
      </c>
      <c r="M263" s="127" t="s">
        <v>37</v>
      </c>
      <c r="N263" s="128">
        <v>0.101</v>
      </c>
      <c r="O263" s="128">
        <f>N263*H263</f>
        <v>6.760738000000001</v>
      </c>
      <c r="P263" s="128">
        <v>0.00027</v>
      </c>
      <c r="Q263" s="128">
        <f>P263*H263</f>
        <v>0.01807326</v>
      </c>
      <c r="R263" s="128">
        <v>0</v>
      </c>
      <c r="S263" s="129">
        <f>R263*H263</f>
        <v>0</v>
      </c>
      <c r="AQ263" s="16" t="s">
        <v>201</v>
      </c>
      <c r="AS263" s="16" t="s">
        <v>126</v>
      </c>
      <c r="AT263" s="16" t="s">
        <v>76</v>
      </c>
      <c r="AX263" s="16" t="s">
        <v>123</v>
      </c>
      <c r="BD263" s="130">
        <f>IF(M263="základní",J263,0)</f>
        <v>0</v>
      </c>
      <c r="BE263" s="130">
        <f>IF(M263="snížená",J263,0)</f>
        <v>0</v>
      </c>
      <c r="BF263" s="130">
        <f>IF(M263="zákl. přenesená",J263,0)</f>
        <v>0</v>
      </c>
      <c r="BG263" s="130">
        <f>IF(M263="sníž. přenesená",J263,0)</f>
        <v>0</v>
      </c>
      <c r="BH263" s="130">
        <f>IF(M263="nulová",J263,0)</f>
        <v>0</v>
      </c>
      <c r="BI263" s="16" t="s">
        <v>74</v>
      </c>
      <c r="BJ263" s="130">
        <f>ROUND(I263*H263,2)</f>
        <v>0</v>
      </c>
      <c r="BK263" s="16" t="s">
        <v>201</v>
      </c>
      <c r="BL263" s="16" t="s">
        <v>417</v>
      </c>
    </row>
    <row r="264" spans="2:64" s="1" customFormat="1" ht="22.5">
      <c r="B264" s="120"/>
      <c r="C264" s="121" t="s">
        <v>418</v>
      </c>
      <c r="D264" s="121" t="s">
        <v>126</v>
      </c>
      <c r="E264" s="122" t="s">
        <v>571</v>
      </c>
      <c r="F264" s="123" t="s">
        <v>419</v>
      </c>
      <c r="G264" s="124" t="s">
        <v>129</v>
      </c>
      <c r="H264" s="125">
        <v>161.418</v>
      </c>
      <c r="I264" s="126"/>
      <c r="J264" s="126">
        <f>ROUND(I264*H264,2)</f>
        <v>0</v>
      </c>
      <c r="K264" s="27"/>
      <c r="L264" s="47" t="s">
        <v>1</v>
      </c>
      <c r="M264" s="127" t="s">
        <v>37</v>
      </c>
      <c r="N264" s="128">
        <v>0.121</v>
      </c>
      <c r="O264" s="128">
        <f>N264*H264</f>
        <v>19.531578</v>
      </c>
      <c r="P264" s="128">
        <v>0.00035</v>
      </c>
      <c r="Q264" s="128">
        <f>P264*H264</f>
        <v>0.0564963</v>
      </c>
      <c r="R264" s="128">
        <v>0</v>
      </c>
      <c r="S264" s="129">
        <f>R264*H264</f>
        <v>0</v>
      </c>
      <c r="AQ264" s="16" t="s">
        <v>201</v>
      </c>
      <c r="AS264" s="16" t="s">
        <v>126</v>
      </c>
      <c r="AT264" s="16" t="s">
        <v>76</v>
      </c>
      <c r="AX264" s="16" t="s">
        <v>123</v>
      </c>
      <c r="BD264" s="130">
        <f>IF(M264="základní",J264,0)</f>
        <v>0</v>
      </c>
      <c r="BE264" s="130">
        <f>IF(M264="snížená",J264,0)</f>
        <v>0</v>
      </c>
      <c r="BF264" s="130">
        <f>IF(M264="zákl. přenesená",J264,0)</f>
        <v>0</v>
      </c>
      <c r="BG264" s="130">
        <f>IF(M264="sníž. přenesená",J264,0)</f>
        <v>0</v>
      </c>
      <c r="BH264" s="130">
        <f>IF(M264="nulová",J264,0)</f>
        <v>0</v>
      </c>
      <c r="BI264" s="16" t="s">
        <v>74</v>
      </c>
      <c r="BJ264" s="130">
        <f>ROUND(I264*H264,2)</f>
        <v>0</v>
      </c>
      <c r="BK264" s="16" t="s">
        <v>201</v>
      </c>
      <c r="BL264" s="16" t="s">
        <v>420</v>
      </c>
    </row>
    <row r="265" spans="2:64" s="1" customFormat="1" ht="12">
      <c r="B265" s="120"/>
      <c r="C265" s="121" t="s">
        <v>421</v>
      </c>
      <c r="D265" s="121" t="s">
        <v>126</v>
      </c>
      <c r="E265" s="122" t="s">
        <v>422</v>
      </c>
      <c r="F265" s="123" t="s">
        <v>423</v>
      </c>
      <c r="G265" s="124" t="s">
        <v>264</v>
      </c>
      <c r="H265" s="125">
        <v>175</v>
      </c>
      <c r="I265" s="126"/>
      <c r="J265" s="126">
        <f>ROUND(I265*H265,2)</f>
        <v>0</v>
      </c>
      <c r="K265" s="27"/>
      <c r="L265" s="47" t="s">
        <v>1</v>
      </c>
      <c r="M265" s="127" t="s">
        <v>37</v>
      </c>
      <c r="N265" s="128">
        <v>0.016</v>
      </c>
      <c r="O265" s="128">
        <f>N265*H265</f>
        <v>2.8000000000000003</v>
      </c>
      <c r="P265" s="128">
        <v>0</v>
      </c>
      <c r="Q265" s="128">
        <f>P265*H265</f>
        <v>0</v>
      </c>
      <c r="R265" s="128">
        <v>0</v>
      </c>
      <c r="S265" s="129">
        <f>R265*H265</f>
        <v>0</v>
      </c>
      <c r="AQ265" s="16" t="s">
        <v>201</v>
      </c>
      <c r="AS265" s="16" t="s">
        <v>126</v>
      </c>
      <c r="AT265" s="16" t="s">
        <v>76</v>
      </c>
      <c r="AX265" s="16" t="s">
        <v>123</v>
      </c>
      <c r="BD265" s="130">
        <f>IF(M265="základní",J265,0)</f>
        <v>0</v>
      </c>
      <c r="BE265" s="130">
        <f>IF(M265="snížená",J265,0)</f>
        <v>0</v>
      </c>
      <c r="BF265" s="130">
        <f>IF(M265="zákl. přenesená",J265,0)</f>
        <v>0</v>
      </c>
      <c r="BG265" s="130">
        <f>IF(M265="sníž. přenesená",J265,0)</f>
        <v>0</v>
      </c>
      <c r="BH265" s="130">
        <f>IF(M265="nulová",J265,0)</f>
        <v>0</v>
      </c>
      <c r="BI265" s="16" t="s">
        <v>74</v>
      </c>
      <c r="BJ265" s="130">
        <f>ROUND(I265*H265,2)</f>
        <v>0</v>
      </c>
      <c r="BK265" s="16" t="s">
        <v>201</v>
      </c>
      <c r="BL265" s="16" t="s">
        <v>424</v>
      </c>
    </row>
    <row r="266" spans="2:50" s="11" customFormat="1" ht="12">
      <c r="B266" s="131"/>
      <c r="D266" s="132" t="s">
        <v>131</v>
      </c>
      <c r="E266" s="133" t="s">
        <v>543</v>
      </c>
      <c r="F266" s="134" t="s">
        <v>425</v>
      </c>
      <c r="H266" s="133" t="s">
        <v>1</v>
      </c>
      <c r="K266" s="131"/>
      <c r="L266" s="135"/>
      <c r="M266" s="136"/>
      <c r="N266" s="136"/>
      <c r="O266" s="136"/>
      <c r="P266" s="136"/>
      <c r="Q266" s="136"/>
      <c r="R266" s="136"/>
      <c r="S266" s="137"/>
      <c r="AS266" s="133" t="s">
        <v>131</v>
      </c>
      <c r="AT266" s="133" t="s">
        <v>76</v>
      </c>
      <c r="AU266" s="11" t="s">
        <v>74</v>
      </c>
      <c r="AV266" s="11" t="s">
        <v>29</v>
      </c>
      <c r="AW266" s="11" t="s">
        <v>66</v>
      </c>
      <c r="AX266" s="133" t="s">
        <v>123</v>
      </c>
    </row>
    <row r="267" spans="2:50" s="12" customFormat="1" ht="12">
      <c r="B267" s="138"/>
      <c r="D267" s="132" t="s">
        <v>131</v>
      </c>
      <c r="E267" s="139" t="s">
        <v>1</v>
      </c>
      <c r="F267" s="140" t="s">
        <v>426</v>
      </c>
      <c r="H267" s="141">
        <v>175</v>
      </c>
      <c r="K267" s="138"/>
      <c r="L267" s="142"/>
      <c r="M267" s="143"/>
      <c r="N267" s="143"/>
      <c r="O267" s="143"/>
      <c r="P267" s="143"/>
      <c r="Q267" s="143"/>
      <c r="R267" s="143"/>
      <c r="S267" s="144"/>
      <c r="AS267" s="139" t="s">
        <v>131</v>
      </c>
      <c r="AT267" s="139" t="s">
        <v>76</v>
      </c>
      <c r="AU267" s="12" t="s">
        <v>76</v>
      </c>
      <c r="AV267" s="12" t="s">
        <v>29</v>
      </c>
      <c r="AW267" s="12" t="s">
        <v>74</v>
      </c>
      <c r="AX267" s="139" t="s">
        <v>123</v>
      </c>
    </row>
    <row r="268" spans="2:64" s="1" customFormat="1" ht="22.5">
      <c r="B268" s="120"/>
      <c r="C268" s="121" t="s">
        <v>427</v>
      </c>
      <c r="D268" s="121" t="s">
        <v>126</v>
      </c>
      <c r="E268" s="122" t="s">
        <v>428</v>
      </c>
      <c r="F268" s="123" t="s">
        <v>429</v>
      </c>
      <c r="G268" s="124" t="s">
        <v>129</v>
      </c>
      <c r="H268" s="125">
        <v>16.142</v>
      </c>
      <c r="I268" s="126"/>
      <c r="J268" s="126">
        <f>ROUND(I268*H268,2)</f>
        <v>0</v>
      </c>
      <c r="K268" s="27"/>
      <c r="L268" s="47" t="s">
        <v>1</v>
      </c>
      <c r="M268" s="127" t="s">
        <v>37</v>
      </c>
      <c r="N268" s="128">
        <v>0</v>
      </c>
      <c r="O268" s="128">
        <f>N268*H268</f>
        <v>0</v>
      </c>
      <c r="P268" s="128">
        <v>3E-05</v>
      </c>
      <c r="Q268" s="128">
        <f>P268*H268</f>
        <v>0.00048426</v>
      </c>
      <c r="R268" s="128">
        <v>0</v>
      </c>
      <c r="S268" s="129">
        <f>R268*H268</f>
        <v>0</v>
      </c>
      <c r="AQ268" s="16" t="s">
        <v>201</v>
      </c>
      <c r="AS268" s="16" t="s">
        <v>126</v>
      </c>
      <c r="AT268" s="16" t="s">
        <v>76</v>
      </c>
      <c r="AX268" s="16" t="s">
        <v>123</v>
      </c>
      <c r="BD268" s="130">
        <f>IF(M268="základní",J268,0)</f>
        <v>0</v>
      </c>
      <c r="BE268" s="130">
        <f>IF(M268="snížená",J268,0)</f>
        <v>0</v>
      </c>
      <c r="BF268" s="130">
        <f>IF(M268="zákl. přenesená",J268,0)</f>
        <v>0</v>
      </c>
      <c r="BG268" s="130">
        <f>IF(M268="sníž. přenesená",J268,0)</f>
        <v>0</v>
      </c>
      <c r="BH268" s="130">
        <f>IF(M268="nulová",J268,0)</f>
        <v>0</v>
      </c>
      <c r="BI268" s="16" t="s">
        <v>74</v>
      </c>
      <c r="BJ268" s="130">
        <f>ROUND(I268*H268,2)</f>
        <v>0</v>
      </c>
      <c r="BK268" s="16" t="s">
        <v>201</v>
      </c>
      <c r="BL268" s="16" t="s">
        <v>430</v>
      </c>
    </row>
    <row r="269" spans="2:50" s="11" customFormat="1" ht="12">
      <c r="B269" s="131"/>
      <c r="D269" s="132" t="s">
        <v>131</v>
      </c>
      <c r="E269" s="133" t="s">
        <v>1</v>
      </c>
      <c r="F269" s="134" t="s">
        <v>431</v>
      </c>
      <c r="H269" s="133" t="s">
        <v>1</v>
      </c>
      <c r="K269" s="131"/>
      <c r="L269" s="135"/>
      <c r="M269" s="136"/>
      <c r="N269" s="136"/>
      <c r="O269" s="136"/>
      <c r="P269" s="136"/>
      <c r="Q269" s="136"/>
      <c r="R269" s="136"/>
      <c r="S269" s="137"/>
      <c r="AS269" s="133" t="s">
        <v>131</v>
      </c>
      <c r="AT269" s="133" t="s">
        <v>76</v>
      </c>
      <c r="AU269" s="11" t="s">
        <v>74</v>
      </c>
      <c r="AV269" s="11" t="s">
        <v>29</v>
      </c>
      <c r="AW269" s="11" t="s">
        <v>66</v>
      </c>
      <c r="AX269" s="133" t="s">
        <v>123</v>
      </c>
    </row>
    <row r="270" spans="2:50" s="12" customFormat="1" ht="12">
      <c r="B270" s="138"/>
      <c r="D270" s="132" t="s">
        <v>131</v>
      </c>
      <c r="E270" s="139" t="s">
        <v>1</v>
      </c>
      <c r="F270" s="140" t="s">
        <v>432</v>
      </c>
      <c r="H270" s="141">
        <v>16.142</v>
      </c>
      <c r="K270" s="138"/>
      <c r="L270" s="142"/>
      <c r="M270" s="143"/>
      <c r="N270" s="143"/>
      <c r="O270" s="143"/>
      <c r="P270" s="143"/>
      <c r="Q270" s="143"/>
      <c r="R270" s="143"/>
      <c r="S270" s="144"/>
      <c r="AS270" s="139" t="s">
        <v>131</v>
      </c>
      <c r="AT270" s="139" t="s">
        <v>76</v>
      </c>
      <c r="AU270" s="12" t="s">
        <v>76</v>
      </c>
      <c r="AV270" s="12" t="s">
        <v>29</v>
      </c>
      <c r="AW270" s="12" t="s">
        <v>74</v>
      </c>
      <c r="AX270" s="139" t="s">
        <v>123</v>
      </c>
    </row>
    <row r="271" spans="2:62" s="10" customFormat="1" ht="15">
      <c r="B271" s="108"/>
      <c r="D271" s="109" t="s">
        <v>65</v>
      </c>
      <c r="E271" s="110" t="s">
        <v>433</v>
      </c>
      <c r="F271" s="110" t="s">
        <v>434</v>
      </c>
      <c r="J271" s="111">
        <f>BJ271</f>
        <v>0</v>
      </c>
      <c r="K271" s="108"/>
      <c r="L271" s="112"/>
      <c r="M271" s="113"/>
      <c r="N271" s="113"/>
      <c r="O271" s="114">
        <f>SUM(O272:O273)</f>
        <v>0</v>
      </c>
      <c r="P271" s="113"/>
      <c r="Q271" s="114">
        <f>SUM(Q272:Q273)</f>
        <v>0</v>
      </c>
      <c r="R271" s="113"/>
      <c r="S271" s="115">
        <f>SUM(S272:S273)</f>
        <v>0</v>
      </c>
      <c r="AQ271" s="109" t="s">
        <v>124</v>
      </c>
      <c r="AS271" s="116" t="s">
        <v>65</v>
      </c>
      <c r="AT271" s="116" t="s">
        <v>66</v>
      </c>
      <c r="AX271" s="109" t="s">
        <v>123</v>
      </c>
      <c r="BJ271" s="117">
        <f>SUM(BJ272:BJ273)</f>
        <v>0</v>
      </c>
    </row>
    <row r="272" spans="2:64" s="1" customFormat="1" ht="22.5">
      <c r="B272" s="120"/>
      <c r="C272" s="121" t="s">
        <v>435</v>
      </c>
      <c r="D272" s="121" t="s">
        <v>126</v>
      </c>
      <c r="E272" s="122" t="s">
        <v>436</v>
      </c>
      <c r="F272" s="123" t="s">
        <v>437</v>
      </c>
      <c r="G272" s="124" t="s">
        <v>284</v>
      </c>
      <c r="H272" s="125">
        <v>1</v>
      </c>
      <c r="I272" s="126"/>
      <c r="J272" s="126">
        <f>ROUND(I272*H272,2)</f>
        <v>0</v>
      </c>
      <c r="K272" s="27"/>
      <c r="L272" s="47" t="s">
        <v>1</v>
      </c>
      <c r="M272" s="127" t="s">
        <v>37</v>
      </c>
      <c r="N272" s="128">
        <v>0</v>
      </c>
      <c r="O272" s="128">
        <f>N272*H272</f>
        <v>0</v>
      </c>
      <c r="P272" s="128">
        <v>0</v>
      </c>
      <c r="Q272" s="128">
        <f>P272*H272</f>
        <v>0</v>
      </c>
      <c r="R272" s="128">
        <v>0</v>
      </c>
      <c r="S272" s="129">
        <f>R272*H272</f>
        <v>0</v>
      </c>
      <c r="AQ272" s="16" t="s">
        <v>438</v>
      </c>
      <c r="AS272" s="16" t="s">
        <v>126</v>
      </c>
      <c r="AT272" s="16" t="s">
        <v>74</v>
      </c>
      <c r="AX272" s="16" t="s">
        <v>123</v>
      </c>
      <c r="BD272" s="130">
        <f>IF(M272="základní",J272,0)</f>
        <v>0</v>
      </c>
      <c r="BE272" s="130">
        <f>IF(M272="snížená",J272,0)</f>
        <v>0</v>
      </c>
      <c r="BF272" s="130">
        <f>IF(M272="zákl. přenesená",J272,0)</f>
        <v>0</v>
      </c>
      <c r="BG272" s="130">
        <f>IF(M272="sníž. přenesená",J272,0)</f>
        <v>0</v>
      </c>
      <c r="BH272" s="130">
        <f>IF(M272="nulová",J272,0)</f>
        <v>0</v>
      </c>
      <c r="BI272" s="16" t="s">
        <v>74</v>
      </c>
      <c r="BJ272" s="130">
        <f>ROUND(I272*H272,2)</f>
        <v>0</v>
      </c>
      <c r="BK272" s="16" t="s">
        <v>438</v>
      </c>
      <c r="BL272" s="16" t="s">
        <v>439</v>
      </c>
    </row>
    <row r="273" spans="2:64" s="1" customFormat="1" ht="12">
      <c r="B273" s="120"/>
      <c r="C273" s="121" t="s">
        <v>440</v>
      </c>
      <c r="D273" s="121" t="s">
        <v>126</v>
      </c>
      <c r="E273" s="122" t="s">
        <v>441</v>
      </c>
      <c r="F273" s="123" t="s">
        <v>442</v>
      </c>
      <c r="G273" s="124" t="s">
        <v>284</v>
      </c>
      <c r="H273" s="125">
        <v>2</v>
      </c>
      <c r="I273" s="126"/>
      <c r="J273" s="126">
        <f>ROUND(I273*H273,2)</f>
        <v>0</v>
      </c>
      <c r="K273" s="27"/>
      <c r="L273" s="170" t="s">
        <v>1</v>
      </c>
      <c r="M273" s="171" t="s">
        <v>37</v>
      </c>
      <c r="N273" s="172">
        <v>0</v>
      </c>
      <c r="O273" s="172">
        <f>N273*H273</f>
        <v>0</v>
      </c>
      <c r="P273" s="172">
        <v>0</v>
      </c>
      <c r="Q273" s="172">
        <f>P273*H273</f>
        <v>0</v>
      </c>
      <c r="R273" s="172">
        <v>0</v>
      </c>
      <c r="S273" s="173">
        <f>R273*H273</f>
        <v>0</v>
      </c>
      <c r="AQ273" s="16" t="s">
        <v>438</v>
      </c>
      <c r="AS273" s="16" t="s">
        <v>126</v>
      </c>
      <c r="AT273" s="16" t="s">
        <v>74</v>
      </c>
      <c r="AX273" s="16" t="s">
        <v>123</v>
      </c>
      <c r="BD273" s="130">
        <f>IF(M273="základní",J273,0)</f>
        <v>0</v>
      </c>
      <c r="BE273" s="130">
        <f>IF(M273="snížená",J273,0)</f>
        <v>0</v>
      </c>
      <c r="BF273" s="130">
        <f>IF(M273="zákl. přenesená",J273,0)</f>
        <v>0</v>
      </c>
      <c r="BG273" s="130">
        <f>IF(M273="sníž. přenesená",J273,0)</f>
        <v>0</v>
      </c>
      <c r="BH273" s="130">
        <f>IF(M273="nulová",J273,0)</f>
        <v>0</v>
      </c>
      <c r="BI273" s="16" t="s">
        <v>74</v>
      </c>
      <c r="BJ273" s="130">
        <f>ROUND(I273*H273,2)</f>
        <v>0</v>
      </c>
      <c r="BK273" s="16" t="s">
        <v>438</v>
      </c>
      <c r="BL273" s="16" t="s">
        <v>443</v>
      </c>
    </row>
    <row r="274" spans="2:11" s="1" customFormat="1" ht="12">
      <c r="B274" s="37"/>
      <c r="C274" s="38"/>
      <c r="D274" s="38"/>
      <c r="E274" s="38"/>
      <c r="F274" s="38"/>
      <c r="G274" s="38"/>
      <c r="H274" s="38"/>
      <c r="I274" s="38"/>
      <c r="J274" s="38"/>
      <c r="K274" s="27"/>
    </row>
  </sheetData>
  <autoFilter ref="C92:J273"/>
  <mergeCells count="9">
    <mergeCell ref="E50:H50"/>
    <mergeCell ref="E83:H83"/>
    <mergeCell ref="E85:H85"/>
    <mergeCell ref="K2:U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35"/>
  <sheetViews>
    <sheetView showGridLines="0" workbookViewId="0" topLeftCell="A106">
      <selection activeCell="F106" sqref="F106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8.00390625" style="0" customWidth="1"/>
    <col min="12" max="12" width="9.28125" style="0" hidden="1" customWidth="1"/>
    <col min="13" max="13" width="9.140625" style="0" hidden="1" customWidth="1"/>
    <col min="14" max="19" width="12.140625" style="0" hidden="1" customWidth="1"/>
    <col min="20" max="20" width="14.00390625" style="0" hidden="1" customWidth="1"/>
    <col min="21" max="21" width="10.421875" style="0" customWidth="1"/>
    <col min="22" max="22" width="14.00390625" style="0" customWidth="1"/>
    <col min="23" max="23" width="10.421875" style="0" customWidth="1"/>
    <col min="24" max="24" width="12.8515625" style="0" customWidth="1"/>
    <col min="25" max="25" width="9.421875" style="0" customWidth="1"/>
    <col min="26" max="26" width="12.8515625" style="0" customWidth="1"/>
    <col min="27" max="27" width="14.00390625" style="0" customWidth="1"/>
    <col min="28" max="28" width="9.421875" style="0" customWidth="1"/>
    <col min="29" max="29" width="12.8515625" style="0" customWidth="1"/>
    <col min="30" max="30" width="14.00390625" style="0" customWidth="1"/>
    <col min="43" max="64" width="9.140625" style="0" hidden="1" customWidth="1"/>
  </cols>
  <sheetData>
    <row r="1" ht="12">
      <c r="A1" s="81"/>
    </row>
    <row r="2" spans="11:45" ht="12">
      <c r="K2" s="194" t="s">
        <v>5</v>
      </c>
      <c r="L2" s="192"/>
      <c r="M2" s="192"/>
      <c r="N2" s="192"/>
      <c r="O2" s="192"/>
      <c r="P2" s="192"/>
      <c r="Q2" s="192"/>
      <c r="R2" s="192"/>
      <c r="S2" s="192"/>
      <c r="T2" s="192"/>
      <c r="U2" s="192"/>
      <c r="AS2" s="16" t="s">
        <v>79</v>
      </c>
    </row>
    <row r="3" spans="2:45" ht="12">
      <c r="B3" s="17"/>
      <c r="C3" s="18"/>
      <c r="D3" s="18"/>
      <c r="E3" s="18"/>
      <c r="F3" s="18"/>
      <c r="G3" s="18"/>
      <c r="H3" s="18"/>
      <c r="I3" s="18"/>
      <c r="J3" s="18"/>
      <c r="K3" s="19"/>
      <c r="AS3" s="16" t="s">
        <v>76</v>
      </c>
    </row>
    <row r="4" spans="2:45" ht="18">
      <c r="B4" s="19"/>
      <c r="D4" s="20" t="s">
        <v>87</v>
      </c>
      <c r="K4" s="19"/>
      <c r="L4" s="21" t="s">
        <v>10</v>
      </c>
      <c r="AS4" s="16" t="s">
        <v>3</v>
      </c>
    </row>
    <row r="5" spans="2:11" ht="12">
      <c r="B5" s="19"/>
      <c r="K5" s="19"/>
    </row>
    <row r="6" spans="2:11" ht="12">
      <c r="B6" s="19"/>
      <c r="D6" s="24" t="s">
        <v>14</v>
      </c>
      <c r="K6" s="19"/>
    </row>
    <row r="7" spans="2:11" ht="12">
      <c r="B7" s="19"/>
      <c r="E7" s="212" t="str">
        <f>'Rekapitulace stavby'!K6</f>
        <v>Vestavba výtahové plošiny - zdravotní středisko</v>
      </c>
      <c r="F7" s="213"/>
      <c r="G7" s="213"/>
      <c r="H7" s="213"/>
      <c r="K7" s="19"/>
    </row>
    <row r="8" spans="2:11" s="1" customFormat="1" ht="12">
      <c r="B8" s="27"/>
      <c r="D8" s="24" t="s">
        <v>88</v>
      </c>
      <c r="K8" s="27"/>
    </row>
    <row r="9" spans="2:11" s="1" customFormat="1" ht="12">
      <c r="B9" s="27"/>
      <c r="E9" s="207" t="s">
        <v>444</v>
      </c>
      <c r="F9" s="183"/>
      <c r="G9" s="183"/>
      <c r="H9" s="183"/>
      <c r="K9" s="27"/>
    </row>
    <row r="10" spans="2:11" s="1" customFormat="1" ht="12">
      <c r="B10" s="27"/>
      <c r="K10" s="27"/>
    </row>
    <row r="11" spans="2:11" s="1" customFormat="1" ht="12">
      <c r="B11" s="27"/>
      <c r="D11" s="24" t="s">
        <v>16</v>
      </c>
      <c r="F11" s="16" t="s">
        <v>1</v>
      </c>
      <c r="I11" s="24" t="s">
        <v>17</v>
      </c>
      <c r="J11" s="16" t="s">
        <v>1</v>
      </c>
      <c r="K11" s="27"/>
    </row>
    <row r="12" spans="2:11" s="1" customFormat="1" ht="12">
      <c r="B12" s="27"/>
      <c r="D12" s="24" t="s">
        <v>18</v>
      </c>
      <c r="F12" s="16" t="s">
        <v>19</v>
      </c>
      <c r="I12" s="24" t="s">
        <v>20</v>
      </c>
      <c r="J12" s="44">
        <f>'Rekapitulace stavby'!AN8</f>
        <v>0</v>
      </c>
      <c r="K12" s="27"/>
    </row>
    <row r="13" spans="2:11" s="1" customFormat="1" ht="12">
      <c r="B13" s="27"/>
      <c r="K13" s="27"/>
    </row>
    <row r="14" spans="2:11" s="1" customFormat="1" ht="12">
      <c r="B14" s="27"/>
      <c r="D14" s="24" t="s">
        <v>21</v>
      </c>
      <c r="I14" s="24" t="s">
        <v>22</v>
      </c>
      <c r="J14" s="16" t="s">
        <v>1</v>
      </c>
      <c r="K14" s="27"/>
    </row>
    <row r="15" spans="2:11" s="1" customFormat="1" ht="12">
      <c r="B15" s="27"/>
      <c r="E15" s="16" t="s">
        <v>23</v>
      </c>
      <c r="I15" s="24" t="s">
        <v>24</v>
      </c>
      <c r="J15" s="16" t="s">
        <v>1</v>
      </c>
      <c r="K15" s="27"/>
    </row>
    <row r="16" spans="2:11" s="1" customFormat="1" ht="12">
      <c r="B16" s="27"/>
      <c r="K16" s="27"/>
    </row>
    <row r="17" spans="2:11" s="1" customFormat="1" ht="12">
      <c r="B17" s="27"/>
      <c r="D17" s="24" t="s">
        <v>25</v>
      </c>
      <c r="I17" s="24" t="s">
        <v>22</v>
      </c>
      <c r="J17" s="16" t="str">
        <f>'Rekapitulace stavby'!AN13</f>
        <v/>
      </c>
      <c r="K17" s="27"/>
    </row>
    <row r="18" spans="2:11" s="1" customFormat="1" ht="12">
      <c r="B18" s="27"/>
      <c r="E18" s="191" t="str">
        <f>'Rekapitulace stavby'!E14</f>
        <v xml:space="preserve"> </v>
      </c>
      <c r="F18" s="191"/>
      <c r="G18" s="191"/>
      <c r="H18" s="191"/>
      <c r="I18" s="24" t="s">
        <v>24</v>
      </c>
      <c r="J18" s="16" t="str">
        <f>'Rekapitulace stavby'!AN14</f>
        <v/>
      </c>
      <c r="K18" s="27"/>
    </row>
    <row r="19" spans="2:11" s="1" customFormat="1" ht="12">
      <c r="B19" s="27"/>
      <c r="K19" s="27"/>
    </row>
    <row r="20" spans="2:11" s="1" customFormat="1" ht="12">
      <c r="B20" s="27"/>
      <c r="D20" s="24" t="s">
        <v>27</v>
      </c>
      <c r="I20" s="24" t="s">
        <v>22</v>
      </c>
      <c r="J20" s="16" t="s">
        <v>1</v>
      </c>
      <c r="K20" s="27"/>
    </row>
    <row r="21" spans="2:11" s="1" customFormat="1" ht="12">
      <c r="B21" s="27"/>
      <c r="E21" s="16" t="s">
        <v>28</v>
      </c>
      <c r="I21" s="24" t="s">
        <v>24</v>
      </c>
      <c r="J21" s="16" t="s">
        <v>1</v>
      </c>
      <c r="K21" s="27"/>
    </row>
    <row r="22" spans="2:11" s="1" customFormat="1" ht="12">
      <c r="B22" s="27"/>
      <c r="K22" s="27"/>
    </row>
    <row r="23" spans="2:11" s="1" customFormat="1" ht="12">
      <c r="B23" s="27"/>
      <c r="D23" s="24" t="s">
        <v>30</v>
      </c>
      <c r="I23" s="24" t="s">
        <v>22</v>
      </c>
      <c r="J23" s="16" t="str">
        <f>IF('Rekapitulace stavby'!AN19="","",'Rekapitulace stavby'!AN19)</f>
        <v/>
      </c>
      <c r="K23" s="27"/>
    </row>
    <row r="24" spans="2:11" s="1" customFormat="1" ht="12">
      <c r="B24" s="27"/>
      <c r="E24" s="16" t="str">
        <f>IF('Rekapitulace stavby'!E20="","",'Rekapitulace stavby'!E20)</f>
        <v xml:space="preserve"> </v>
      </c>
      <c r="I24" s="24" t="s">
        <v>24</v>
      </c>
      <c r="J24" s="16" t="str">
        <f>IF('Rekapitulace stavby'!AN20="","",'Rekapitulace stavby'!AN20)</f>
        <v/>
      </c>
      <c r="K24" s="27"/>
    </row>
    <row r="25" spans="2:11" s="1" customFormat="1" ht="12">
      <c r="B25" s="27"/>
      <c r="K25" s="27"/>
    </row>
    <row r="26" spans="2:11" s="1" customFormat="1" ht="12">
      <c r="B26" s="27"/>
      <c r="D26" s="24" t="s">
        <v>31</v>
      </c>
      <c r="K26" s="27"/>
    </row>
    <row r="27" spans="2:11" s="6" customFormat="1" ht="12">
      <c r="B27" s="82"/>
      <c r="E27" s="195" t="s">
        <v>1</v>
      </c>
      <c r="F27" s="195"/>
      <c r="G27" s="195"/>
      <c r="H27" s="195"/>
      <c r="K27" s="82"/>
    </row>
    <row r="28" spans="2:11" s="1" customFormat="1" ht="12">
      <c r="B28" s="27"/>
      <c r="K28" s="27"/>
    </row>
    <row r="29" spans="2:11" s="1" customFormat="1" ht="12">
      <c r="B29" s="27"/>
      <c r="D29" s="45"/>
      <c r="E29" s="45"/>
      <c r="F29" s="45"/>
      <c r="G29" s="45"/>
      <c r="H29" s="45"/>
      <c r="I29" s="45"/>
      <c r="J29" s="45"/>
      <c r="K29" s="27"/>
    </row>
    <row r="30" spans="2:11" s="1" customFormat="1" ht="15.75">
      <c r="B30" s="27"/>
      <c r="D30" s="83" t="s">
        <v>32</v>
      </c>
      <c r="J30" s="59">
        <f>ROUND(J83,2)</f>
        <v>0</v>
      </c>
      <c r="K30" s="27"/>
    </row>
    <row r="31" spans="2:11" s="1" customFormat="1" ht="12">
      <c r="B31" s="27"/>
      <c r="D31" s="45"/>
      <c r="E31" s="45"/>
      <c r="F31" s="45"/>
      <c r="G31" s="45"/>
      <c r="H31" s="45"/>
      <c r="I31" s="45"/>
      <c r="J31" s="45"/>
      <c r="K31" s="27"/>
    </row>
    <row r="32" spans="2:11" s="1" customFormat="1" ht="12">
      <c r="B32" s="27"/>
      <c r="F32" s="30" t="s">
        <v>34</v>
      </c>
      <c r="I32" s="30" t="s">
        <v>33</v>
      </c>
      <c r="J32" s="30" t="s">
        <v>35</v>
      </c>
      <c r="K32" s="27"/>
    </row>
    <row r="33" spans="2:11" s="1" customFormat="1" ht="12">
      <c r="B33" s="27"/>
      <c r="D33" s="24" t="s">
        <v>36</v>
      </c>
      <c r="E33" s="24" t="s">
        <v>37</v>
      </c>
      <c r="F33" s="84">
        <f>ROUND((SUM(BD83:BD134)),2)</f>
        <v>0</v>
      </c>
      <c r="I33" s="32">
        <v>0.21</v>
      </c>
      <c r="J33" s="84">
        <f>ROUND(((SUM(BD83:BD134))*I33),2)</f>
        <v>0</v>
      </c>
      <c r="K33" s="27"/>
    </row>
    <row r="34" spans="2:11" s="1" customFormat="1" ht="12">
      <c r="B34" s="27"/>
      <c r="E34" s="24" t="s">
        <v>38</v>
      </c>
      <c r="F34" s="84">
        <f>ROUND((SUM(BE83:BE134)),2)</f>
        <v>0</v>
      </c>
      <c r="I34" s="32">
        <v>0.15</v>
      </c>
      <c r="J34" s="84">
        <f>ROUND(((SUM(BE83:BE134))*I34),2)</f>
        <v>0</v>
      </c>
      <c r="K34" s="27"/>
    </row>
    <row r="35" spans="2:11" s="1" customFormat="1" ht="12">
      <c r="B35" s="27"/>
      <c r="E35" s="24" t="s">
        <v>39</v>
      </c>
      <c r="F35" s="84">
        <f>ROUND((SUM(BF83:BF134)),2)</f>
        <v>0</v>
      </c>
      <c r="I35" s="32">
        <v>0.21</v>
      </c>
      <c r="J35" s="84">
        <f>0</f>
        <v>0</v>
      </c>
      <c r="K35" s="27"/>
    </row>
    <row r="36" spans="2:11" s="1" customFormat="1" ht="12">
      <c r="B36" s="27"/>
      <c r="E36" s="24" t="s">
        <v>40</v>
      </c>
      <c r="F36" s="84">
        <f>ROUND((SUM(BG83:BG134)),2)</f>
        <v>0</v>
      </c>
      <c r="I36" s="32">
        <v>0.15</v>
      </c>
      <c r="J36" s="84">
        <f>0</f>
        <v>0</v>
      </c>
      <c r="K36" s="27"/>
    </row>
    <row r="37" spans="2:11" s="1" customFormat="1" ht="12">
      <c r="B37" s="27"/>
      <c r="E37" s="24" t="s">
        <v>41</v>
      </c>
      <c r="F37" s="84">
        <f>ROUND((SUM(BH83:BH134)),2)</f>
        <v>0</v>
      </c>
      <c r="I37" s="32">
        <v>0</v>
      </c>
      <c r="J37" s="84">
        <f>0</f>
        <v>0</v>
      </c>
      <c r="K37" s="27"/>
    </row>
    <row r="38" spans="2:11" s="1" customFormat="1" ht="12">
      <c r="B38" s="27"/>
      <c r="K38" s="27"/>
    </row>
    <row r="39" spans="2:11" s="1" customFormat="1" ht="15.75">
      <c r="B39" s="27"/>
      <c r="C39" s="85"/>
      <c r="D39" s="86" t="s">
        <v>42</v>
      </c>
      <c r="E39" s="50"/>
      <c r="F39" s="50"/>
      <c r="G39" s="87" t="s">
        <v>43</v>
      </c>
      <c r="H39" s="88" t="s">
        <v>44</v>
      </c>
      <c r="I39" s="50"/>
      <c r="J39" s="89">
        <f>SUM(J30:J37)</f>
        <v>0</v>
      </c>
      <c r="K39" s="27"/>
    </row>
    <row r="40" spans="2:11" s="1" customFormat="1" ht="12">
      <c r="B40" s="37"/>
      <c r="C40" s="38"/>
      <c r="D40" s="38"/>
      <c r="E40" s="38"/>
      <c r="F40" s="38"/>
      <c r="G40" s="38"/>
      <c r="H40" s="38"/>
      <c r="I40" s="38"/>
      <c r="J40" s="38"/>
      <c r="K40" s="27"/>
    </row>
    <row r="44" spans="2:11" s="1" customFormat="1" ht="12">
      <c r="B44" s="39"/>
      <c r="C44" s="40"/>
      <c r="D44" s="40"/>
      <c r="E44" s="40"/>
      <c r="F44" s="40"/>
      <c r="G44" s="40"/>
      <c r="H44" s="40"/>
      <c r="I44" s="40"/>
      <c r="J44" s="40"/>
      <c r="K44" s="27"/>
    </row>
    <row r="45" spans="2:11" s="1" customFormat="1" ht="18">
      <c r="B45" s="27"/>
      <c r="C45" s="20" t="s">
        <v>90</v>
      </c>
      <c r="K45" s="27"/>
    </row>
    <row r="46" spans="2:11" s="1" customFormat="1" ht="12">
      <c r="B46" s="27"/>
      <c r="K46" s="27"/>
    </row>
    <row r="47" spans="2:11" s="1" customFormat="1" ht="12">
      <c r="B47" s="27"/>
      <c r="C47" s="24" t="s">
        <v>14</v>
      </c>
      <c r="K47" s="27"/>
    </row>
    <row r="48" spans="2:11" s="1" customFormat="1" ht="12">
      <c r="B48" s="27"/>
      <c r="E48" s="212" t="str">
        <f>E7</f>
        <v>Vestavba výtahové plošiny - zdravotní středisko</v>
      </c>
      <c r="F48" s="213"/>
      <c r="G48" s="213"/>
      <c r="H48" s="213"/>
      <c r="K48" s="27"/>
    </row>
    <row r="49" spans="2:11" s="1" customFormat="1" ht="12">
      <c r="B49" s="27"/>
      <c r="C49" s="24" t="s">
        <v>88</v>
      </c>
      <c r="K49" s="27"/>
    </row>
    <row r="50" spans="2:11" s="1" customFormat="1" ht="15.75" customHeight="1">
      <c r="B50" s="27"/>
      <c r="E50" s="207" t="str">
        <f>E9</f>
        <v>02 - Elektroinstalace</v>
      </c>
      <c r="F50" s="183"/>
      <c r="G50" s="183"/>
      <c r="H50" s="183"/>
      <c r="K50" s="27"/>
    </row>
    <row r="51" spans="2:11" s="1" customFormat="1" ht="12">
      <c r="B51" s="27"/>
      <c r="K51" s="27"/>
    </row>
    <row r="52" spans="2:11" s="1" customFormat="1" ht="12">
      <c r="B52" s="27"/>
      <c r="C52" s="24" t="s">
        <v>18</v>
      </c>
      <c r="F52" s="16" t="str">
        <f>F12</f>
        <v>Bieblova 6, Praha 5 - Smíchov</v>
      </c>
      <c r="I52" s="24" t="s">
        <v>20</v>
      </c>
      <c r="J52" s="44">
        <f>IF(J12="","",J12)</f>
        <v>0</v>
      </c>
      <c r="K52" s="27"/>
    </row>
    <row r="53" spans="2:11" s="1" customFormat="1" ht="12">
      <c r="B53" s="27"/>
      <c r="K53" s="27"/>
    </row>
    <row r="54" spans="2:11" s="1" customFormat="1" ht="12">
      <c r="B54" s="27"/>
      <c r="C54" s="24" t="s">
        <v>21</v>
      </c>
      <c r="F54" s="16" t="str">
        <f>E15</f>
        <v>Městská část Praha 5</v>
      </c>
      <c r="I54" s="24" t="s">
        <v>27</v>
      </c>
      <c r="J54" s="25" t="str">
        <f>E21</f>
        <v>A plus spol., s.r.o.</v>
      </c>
      <c r="K54" s="27"/>
    </row>
    <row r="55" spans="2:11" s="1" customFormat="1" ht="12">
      <c r="B55" s="27"/>
      <c r="C55" s="24" t="s">
        <v>25</v>
      </c>
      <c r="F55" s="16" t="str">
        <f>IF(E18="","",E18)</f>
        <v xml:space="preserve"> </v>
      </c>
      <c r="I55" s="24" t="s">
        <v>30</v>
      </c>
      <c r="J55" s="25" t="str">
        <f>E24</f>
        <v xml:space="preserve"> </v>
      </c>
      <c r="K55" s="27"/>
    </row>
    <row r="56" spans="2:11" s="1" customFormat="1" ht="12">
      <c r="B56" s="27"/>
      <c r="K56" s="27"/>
    </row>
    <row r="57" spans="2:11" s="1" customFormat="1" ht="12">
      <c r="B57" s="27"/>
      <c r="C57" s="90" t="s">
        <v>91</v>
      </c>
      <c r="D57" s="85"/>
      <c r="E57" s="85"/>
      <c r="F57" s="85"/>
      <c r="G57" s="85"/>
      <c r="H57" s="85"/>
      <c r="I57" s="85"/>
      <c r="J57" s="91" t="s">
        <v>92</v>
      </c>
      <c r="K57" s="27"/>
    </row>
    <row r="58" spans="2:11" s="1" customFormat="1" ht="12">
      <c r="B58" s="27"/>
      <c r="K58" s="27"/>
    </row>
    <row r="59" spans="2:46" s="1" customFormat="1" ht="19.5" customHeight="1">
      <c r="B59" s="27"/>
      <c r="C59" s="92" t="s">
        <v>93</v>
      </c>
      <c r="J59" s="59">
        <f>J83</f>
        <v>0</v>
      </c>
      <c r="K59" s="27"/>
      <c r="AT59" s="16" t="s">
        <v>94</v>
      </c>
    </row>
    <row r="60" spans="2:11" s="7" customFormat="1" ht="19.5" customHeight="1">
      <c r="B60" s="93"/>
      <c r="D60" s="94" t="s">
        <v>445</v>
      </c>
      <c r="E60" s="95"/>
      <c r="F60" s="95"/>
      <c r="G60" s="95"/>
      <c r="H60" s="95"/>
      <c r="I60" s="95"/>
      <c r="J60" s="96">
        <f>J84</f>
        <v>0</v>
      </c>
      <c r="K60" s="93"/>
    </row>
    <row r="61" spans="2:11" s="7" customFormat="1" ht="19.5" customHeight="1">
      <c r="B61" s="93"/>
      <c r="D61" s="94" t="s">
        <v>445</v>
      </c>
      <c r="E61" s="95"/>
      <c r="F61" s="95"/>
      <c r="G61" s="95"/>
      <c r="H61" s="95"/>
      <c r="I61" s="95"/>
      <c r="J61" s="96">
        <f>J88</f>
        <v>0</v>
      </c>
      <c r="K61" s="93"/>
    </row>
    <row r="62" spans="2:11" s="7" customFormat="1" ht="19.5" customHeight="1">
      <c r="B62" s="93"/>
      <c r="D62" s="94" t="s">
        <v>445</v>
      </c>
      <c r="E62" s="95"/>
      <c r="F62" s="95"/>
      <c r="G62" s="95"/>
      <c r="H62" s="95"/>
      <c r="I62" s="95"/>
      <c r="J62" s="96">
        <f>J109</f>
        <v>0</v>
      </c>
      <c r="K62" s="93"/>
    </row>
    <row r="63" spans="2:11" s="7" customFormat="1" ht="19.5" customHeight="1">
      <c r="B63" s="93"/>
      <c r="D63" s="94" t="s">
        <v>445</v>
      </c>
      <c r="E63" s="95"/>
      <c r="F63" s="95"/>
      <c r="G63" s="95"/>
      <c r="H63" s="95"/>
      <c r="I63" s="95"/>
      <c r="J63" s="96">
        <f>J126</f>
        <v>0</v>
      </c>
      <c r="K63" s="93"/>
    </row>
    <row r="64" spans="2:11" s="1" customFormat="1" ht="12">
      <c r="B64" s="27"/>
      <c r="K64" s="27"/>
    </row>
    <row r="65" spans="2:11" s="1" customFormat="1" ht="12">
      <c r="B65" s="37"/>
      <c r="C65" s="38"/>
      <c r="D65" s="38"/>
      <c r="E65" s="38"/>
      <c r="F65" s="38"/>
      <c r="G65" s="38"/>
      <c r="H65" s="38"/>
      <c r="I65" s="38"/>
      <c r="J65" s="38"/>
      <c r="K65" s="27"/>
    </row>
    <row r="69" spans="2:11" s="1" customFormat="1" ht="12">
      <c r="B69" s="39"/>
      <c r="C69" s="40"/>
      <c r="D69" s="40"/>
      <c r="E69" s="40"/>
      <c r="F69" s="40"/>
      <c r="G69" s="40"/>
      <c r="H69" s="40"/>
      <c r="I69" s="40"/>
      <c r="J69" s="40"/>
      <c r="K69" s="27"/>
    </row>
    <row r="70" spans="2:11" s="1" customFormat="1" ht="18">
      <c r="B70" s="27"/>
      <c r="C70" s="20" t="s">
        <v>109</v>
      </c>
      <c r="K70" s="27"/>
    </row>
    <row r="71" spans="2:11" s="1" customFormat="1" ht="12">
      <c r="B71" s="27"/>
      <c r="K71" s="27"/>
    </row>
    <row r="72" spans="2:11" s="1" customFormat="1" ht="12">
      <c r="B72" s="27"/>
      <c r="C72" s="24" t="s">
        <v>14</v>
      </c>
      <c r="K72" s="27"/>
    </row>
    <row r="73" spans="2:11" s="1" customFormat="1" ht="12">
      <c r="B73" s="27"/>
      <c r="E73" s="212" t="str">
        <f>E7</f>
        <v>Vestavba výtahové plošiny - zdravotní středisko</v>
      </c>
      <c r="F73" s="213"/>
      <c r="G73" s="213"/>
      <c r="H73" s="213"/>
      <c r="K73" s="27"/>
    </row>
    <row r="74" spans="2:11" s="1" customFormat="1" ht="12">
      <c r="B74" s="27"/>
      <c r="C74" s="24" t="s">
        <v>88</v>
      </c>
      <c r="K74" s="27"/>
    </row>
    <row r="75" spans="2:11" s="1" customFormat="1" ht="19.5" customHeight="1">
      <c r="B75" s="27"/>
      <c r="E75" s="207" t="str">
        <f>E9</f>
        <v>02 - Elektroinstalace</v>
      </c>
      <c r="F75" s="183"/>
      <c r="G75" s="183"/>
      <c r="H75" s="183"/>
      <c r="K75" s="27"/>
    </row>
    <row r="76" spans="2:11" s="1" customFormat="1" ht="12">
      <c r="B76" s="27"/>
      <c r="K76" s="27"/>
    </row>
    <row r="77" spans="2:11" s="1" customFormat="1" ht="12">
      <c r="B77" s="27"/>
      <c r="C77" s="24" t="s">
        <v>18</v>
      </c>
      <c r="F77" s="16" t="str">
        <f>F12</f>
        <v>Bieblova 6, Praha 5 - Smíchov</v>
      </c>
      <c r="I77" s="24" t="s">
        <v>20</v>
      </c>
      <c r="J77" s="44">
        <f>IF(J12="","",J12)</f>
        <v>0</v>
      </c>
      <c r="K77" s="27"/>
    </row>
    <row r="78" spans="2:11" s="1" customFormat="1" ht="12">
      <c r="B78" s="27"/>
      <c r="K78" s="27"/>
    </row>
    <row r="79" spans="2:11" s="1" customFormat="1" ht="12">
      <c r="B79" s="27"/>
      <c r="C79" s="24" t="s">
        <v>21</v>
      </c>
      <c r="F79" s="16" t="str">
        <f>E15</f>
        <v>Městská část Praha 5</v>
      </c>
      <c r="I79" s="24" t="s">
        <v>27</v>
      </c>
      <c r="J79" s="25" t="str">
        <f>E21</f>
        <v>A plus spol., s.r.o.</v>
      </c>
      <c r="K79" s="27"/>
    </row>
    <row r="80" spans="2:11" s="1" customFormat="1" ht="12">
      <c r="B80" s="27"/>
      <c r="C80" s="24" t="s">
        <v>25</v>
      </c>
      <c r="F80" s="16" t="str">
        <f>IF(E18="","",E18)</f>
        <v xml:space="preserve"> </v>
      </c>
      <c r="I80" s="24" t="s">
        <v>30</v>
      </c>
      <c r="J80" s="25" t="str">
        <f>E24</f>
        <v xml:space="preserve"> </v>
      </c>
      <c r="K80" s="27"/>
    </row>
    <row r="81" spans="2:11" s="1" customFormat="1" ht="12">
      <c r="B81" s="27"/>
      <c r="K81" s="27"/>
    </row>
    <row r="82" spans="2:19" s="9" customFormat="1" ht="24">
      <c r="B82" s="101"/>
      <c r="C82" s="102" t="s">
        <v>110</v>
      </c>
      <c r="D82" s="103" t="s">
        <v>51</v>
      </c>
      <c r="E82" s="103" t="s">
        <v>47</v>
      </c>
      <c r="F82" s="103" t="s">
        <v>48</v>
      </c>
      <c r="G82" s="103" t="s">
        <v>111</v>
      </c>
      <c r="H82" s="103" t="s">
        <v>112</v>
      </c>
      <c r="I82" s="103" t="s">
        <v>113</v>
      </c>
      <c r="J82" s="103" t="s">
        <v>92</v>
      </c>
      <c r="K82" s="101"/>
      <c r="L82" s="52" t="s">
        <v>1</v>
      </c>
      <c r="M82" s="53" t="s">
        <v>36</v>
      </c>
      <c r="N82" s="53" t="s">
        <v>114</v>
      </c>
      <c r="O82" s="53" t="s">
        <v>115</v>
      </c>
      <c r="P82" s="53" t="s">
        <v>116</v>
      </c>
      <c r="Q82" s="53" t="s">
        <v>117</v>
      </c>
      <c r="R82" s="53" t="s">
        <v>118</v>
      </c>
      <c r="S82" s="54" t="s">
        <v>119</v>
      </c>
    </row>
    <row r="83" spans="2:62" s="1" customFormat="1" ht="15.75">
      <c r="B83" s="27"/>
      <c r="C83" s="57" t="s">
        <v>120</v>
      </c>
      <c r="J83" s="104">
        <f>BJ83</f>
        <v>0</v>
      </c>
      <c r="K83" s="27"/>
      <c r="L83" s="55"/>
      <c r="M83" s="45"/>
      <c r="N83" s="45"/>
      <c r="O83" s="105">
        <f>O84+O88+O109+O126</f>
        <v>0</v>
      </c>
      <c r="P83" s="45"/>
      <c r="Q83" s="105">
        <f>Q84+Q88+Q109+Q126</f>
        <v>0</v>
      </c>
      <c r="R83" s="45"/>
      <c r="S83" s="106">
        <f>S84+S88+S109+S126</f>
        <v>0</v>
      </c>
      <c r="AS83" s="16" t="s">
        <v>65</v>
      </c>
      <c r="AT83" s="16" t="s">
        <v>94</v>
      </c>
      <c r="BJ83" s="107">
        <f>BJ84+BJ88+BJ109+BJ126</f>
        <v>0</v>
      </c>
    </row>
    <row r="84" spans="2:62" s="10" customFormat="1" ht="15">
      <c r="B84" s="108"/>
      <c r="D84" s="109" t="s">
        <v>65</v>
      </c>
      <c r="E84" s="110" t="s">
        <v>446</v>
      </c>
      <c r="F84" s="110" t="s">
        <v>1</v>
      </c>
      <c r="J84" s="111">
        <f>BJ84</f>
        <v>0</v>
      </c>
      <c r="K84" s="108"/>
      <c r="L84" s="112"/>
      <c r="M84" s="113"/>
      <c r="N84" s="113"/>
      <c r="O84" s="114">
        <f>SUM(O85:O87)</f>
        <v>0</v>
      </c>
      <c r="P84" s="113"/>
      <c r="Q84" s="114">
        <f>SUM(Q85:Q87)</f>
        <v>0</v>
      </c>
      <c r="R84" s="113"/>
      <c r="S84" s="115">
        <f>SUM(S85:S87)</f>
        <v>0</v>
      </c>
      <c r="AQ84" s="109" t="s">
        <v>74</v>
      </c>
      <c r="AS84" s="116" t="s">
        <v>65</v>
      </c>
      <c r="AT84" s="116" t="s">
        <v>66</v>
      </c>
      <c r="AX84" s="109" t="s">
        <v>123</v>
      </c>
      <c r="BJ84" s="117">
        <f>SUM(BJ85:BJ87)</f>
        <v>0</v>
      </c>
    </row>
    <row r="85" spans="2:64" s="1" customFormat="1" ht="33.75">
      <c r="B85" s="120"/>
      <c r="C85" s="121" t="s">
        <v>74</v>
      </c>
      <c r="D85" s="121" t="s">
        <v>126</v>
      </c>
      <c r="E85" s="174" t="s">
        <v>572</v>
      </c>
      <c r="F85" s="123" t="s">
        <v>447</v>
      </c>
      <c r="G85" s="124" t="s">
        <v>448</v>
      </c>
      <c r="H85" s="125">
        <v>10</v>
      </c>
      <c r="I85" s="126"/>
      <c r="J85" s="126">
        <f>ROUND(I85*H85,2)</f>
        <v>0</v>
      </c>
      <c r="K85" s="27"/>
      <c r="L85" s="47" t="s">
        <v>1</v>
      </c>
      <c r="M85" s="127" t="s">
        <v>37</v>
      </c>
      <c r="N85" s="128">
        <v>0</v>
      </c>
      <c r="O85" s="128">
        <f>N85*H85</f>
        <v>0</v>
      </c>
      <c r="P85" s="128">
        <v>0</v>
      </c>
      <c r="Q85" s="128">
        <f>P85*H85</f>
        <v>0</v>
      </c>
      <c r="R85" s="128">
        <v>0</v>
      </c>
      <c r="S85" s="129">
        <f>R85*H85</f>
        <v>0</v>
      </c>
      <c r="AQ85" s="16" t="s">
        <v>124</v>
      </c>
      <c r="AS85" s="16" t="s">
        <v>126</v>
      </c>
      <c r="AT85" s="16" t="s">
        <v>74</v>
      </c>
      <c r="AX85" s="16" t="s">
        <v>123</v>
      </c>
      <c r="BD85" s="130">
        <f>IF(M85="základní",J85,0)</f>
        <v>0</v>
      </c>
      <c r="BE85" s="130">
        <f>IF(M85="snížená",J85,0)</f>
        <v>0</v>
      </c>
      <c r="BF85" s="130">
        <f>IF(M85="zákl. přenesená",J85,0)</f>
        <v>0</v>
      </c>
      <c r="BG85" s="130">
        <f>IF(M85="sníž. přenesená",J85,0)</f>
        <v>0</v>
      </c>
      <c r="BH85" s="130">
        <f>IF(M85="nulová",J85,0)</f>
        <v>0</v>
      </c>
      <c r="BI85" s="16" t="s">
        <v>74</v>
      </c>
      <c r="BJ85" s="130">
        <f>ROUND(I85*H85,2)</f>
        <v>0</v>
      </c>
      <c r="BK85" s="16" t="s">
        <v>124</v>
      </c>
      <c r="BL85" s="16" t="s">
        <v>76</v>
      </c>
    </row>
    <row r="86" spans="2:64" s="1" customFormat="1" ht="33.75">
      <c r="B86" s="120"/>
      <c r="C86" s="121" t="s">
        <v>76</v>
      </c>
      <c r="D86" s="121" t="s">
        <v>126</v>
      </c>
      <c r="E86" s="174" t="s">
        <v>573</v>
      </c>
      <c r="F86" s="123" t="s">
        <v>449</v>
      </c>
      <c r="G86" s="124" t="s">
        <v>448</v>
      </c>
      <c r="H86" s="125">
        <v>4</v>
      </c>
      <c r="I86" s="126"/>
      <c r="J86" s="126">
        <f>ROUND(I86*H86,2)</f>
        <v>0</v>
      </c>
      <c r="K86" s="27"/>
      <c r="L86" s="47" t="s">
        <v>1</v>
      </c>
      <c r="M86" s="127" t="s">
        <v>37</v>
      </c>
      <c r="N86" s="128">
        <v>0</v>
      </c>
      <c r="O86" s="128">
        <f>N86*H86</f>
        <v>0</v>
      </c>
      <c r="P86" s="128">
        <v>0</v>
      </c>
      <c r="Q86" s="128">
        <f>P86*H86</f>
        <v>0</v>
      </c>
      <c r="R86" s="128">
        <v>0</v>
      </c>
      <c r="S86" s="129">
        <f>R86*H86</f>
        <v>0</v>
      </c>
      <c r="AQ86" s="16" t="s">
        <v>124</v>
      </c>
      <c r="AS86" s="16" t="s">
        <v>126</v>
      </c>
      <c r="AT86" s="16" t="s">
        <v>74</v>
      </c>
      <c r="AX86" s="16" t="s">
        <v>123</v>
      </c>
      <c r="BD86" s="130">
        <f>IF(M86="základní",J86,0)</f>
        <v>0</v>
      </c>
      <c r="BE86" s="130">
        <f>IF(M86="snížená",J86,0)</f>
        <v>0</v>
      </c>
      <c r="BF86" s="130">
        <f>IF(M86="zákl. přenesená",J86,0)</f>
        <v>0</v>
      </c>
      <c r="BG86" s="130">
        <f>IF(M86="sníž. přenesená",J86,0)</f>
        <v>0</v>
      </c>
      <c r="BH86" s="130">
        <f>IF(M86="nulová",J86,0)</f>
        <v>0</v>
      </c>
      <c r="BI86" s="16" t="s">
        <v>74</v>
      </c>
      <c r="BJ86" s="130">
        <f>ROUND(I86*H86,2)</f>
        <v>0</v>
      </c>
      <c r="BK86" s="16" t="s">
        <v>124</v>
      </c>
      <c r="BL86" s="16" t="s">
        <v>124</v>
      </c>
    </row>
    <row r="87" spans="2:64" s="1" customFormat="1" ht="12">
      <c r="B87" s="120"/>
      <c r="C87" s="121" t="s">
        <v>346</v>
      </c>
      <c r="D87" s="121" t="s">
        <v>126</v>
      </c>
      <c r="E87" s="122" t="s">
        <v>74</v>
      </c>
      <c r="F87" s="123" t="s">
        <v>450</v>
      </c>
      <c r="G87" s="124" t="s">
        <v>284</v>
      </c>
      <c r="H87" s="125">
        <v>1</v>
      </c>
      <c r="I87" s="126"/>
      <c r="J87" s="126">
        <f>ROUND(I87*H87,2)</f>
        <v>0</v>
      </c>
      <c r="K87" s="27"/>
      <c r="L87" s="47" t="s">
        <v>1</v>
      </c>
      <c r="M87" s="127" t="s">
        <v>37</v>
      </c>
      <c r="N87" s="128">
        <v>0</v>
      </c>
      <c r="O87" s="128">
        <f>N87*H87</f>
        <v>0</v>
      </c>
      <c r="P87" s="128">
        <v>0</v>
      </c>
      <c r="Q87" s="128">
        <f>P87*H87</f>
        <v>0</v>
      </c>
      <c r="R87" s="128">
        <v>0</v>
      </c>
      <c r="S87" s="129">
        <f>R87*H87</f>
        <v>0</v>
      </c>
      <c r="AQ87" s="16" t="s">
        <v>124</v>
      </c>
      <c r="AS87" s="16" t="s">
        <v>126</v>
      </c>
      <c r="AT87" s="16" t="s">
        <v>74</v>
      </c>
      <c r="AX87" s="16" t="s">
        <v>123</v>
      </c>
      <c r="BD87" s="130">
        <f>IF(M87="základní",J87,0)</f>
        <v>0</v>
      </c>
      <c r="BE87" s="130">
        <f>IF(M87="snížená",J87,0)</f>
        <v>0</v>
      </c>
      <c r="BF87" s="130">
        <f>IF(M87="zákl. přenesená",J87,0)</f>
        <v>0</v>
      </c>
      <c r="BG87" s="130">
        <f>IF(M87="sníž. přenesená",J87,0)</f>
        <v>0</v>
      </c>
      <c r="BH87" s="130">
        <f>IF(M87="nulová",J87,0)</f>
        <v>0</v>
      </c>
      <c r="BI87" s="16" t="s">
        <v>74</v>
      </c>
      <c r="BJ87" s="130">
        <f>ROUND(I87*H87,2)</f>
        <v>0</v>
      </c>
      <c r="BK87" s="16" t="s">
        <v>124</v>
      </c>
      <c r="BL87" s="16" t="s">
        <v>451</v>
      </c>
    </row>
    <row r="88" spans="2:62" s="10" customFormat="1" ht="15">
      <c r="B88" s="108"/>
      <c r="D88" s="109" t="s">
        <v>65</v>
      </c>
      <c r="E88" s="110" t="s">
        <v>446</v>
      </c>
      <c r="F88" s="110" t="s">
        <v>1</v>
      </c>
      <c r="J88" s="111">
        <f>BJ88</f>
        <v>0</v>
      </c>
      <c r="K88" s="108"/>
      <c r="L88" s="112"/>
      <c r="M88" s="113"/>
      <c r="N88" s="113"/>
      <c r="O88" s="114">
        <f>SUM(O89:O108)</f>
        <v>0</v>
      </c>
      <c r="P88" s="113"/>
      <c r="Q88" s="114">
        <f>SUM(Q89:Q108)</f>
        <v>0</v>
      </c>
      <c r="R88" s="113"/>
      <c r="S88" s="115">
        <f>SUM(S89:S108)</f>
        <v>0</v>
      </c>
      <c r="AQ88" s="109" t="s">
        <v>74</v>
      </c>
      <c r="AS88" s="116" t="s">
        <v>65</v>
      </c>
      <c r="AT88" s="116" t="s">
        <v>66</v>
      </c>
      <c r="AX88" s="109" t="s">
        <v>123</v>
      </c>
      <c r="BJ88" s="117">
        <f>SUM(BJ89:BJ108)</f>
        <v>0</v>
      </c>
    </row>
    <row r="89" spans="2:64" s="1" customFormat="1" ht="45">
      <c r="B89" s="120"/>
      <c r="C89" s="121" t="s">
        <v>124</v>
      </c>
      <c r="D89" s="121" t="s">
        <v>126</v>
      </c>
      <c r="E89" s="174" t="s">
        <v>574</v>
      </c>
      <c r="F89" s="123" t="s">
        <v>452</v>
      </c>
      <c r="G89" s="124" t="s">
        <v>264</v>
      </c>
      <c r="H89" s="125">
        <v>28</v>
      </c>
      <c r="I89" s="126"/>
      <c r="J89" s="126">
        <f aca="true" t="shared" si="0" ref="J89:J108">ROUND(I89*H89,2)</f>
        <v>0</v>
      </c>
      <c r="K89" s="27"/>
      <c r="L89" s="47" t="s">
        <v>1</v>
      </c>
      <c r="M89" s="127" t="s">
        <v>37</v>
      </c>
      <c r="N89" s="128">
        <v>0</v>
      </c>
      <c r="O89" s="128">
        <f aca="true" t="shared" si="1" ref="O89:O108">N89*H89</f>
        <v>0</v>
      </c>
      <c r="P89" s="128">
        <v>0</v>
      </c>
      <c r="Q89" s="128">
        <f aca="true" t="shared" si="2" ref="Q89:Q108">P89*H89</f>
        <v>0</v>
      </c>
      <c r="R89" s="128">
        <v>0</v>
      </c>
      <c r="S89" s="129">
        <f aca="true" t="shared" si="3" ref="S89:S108">R89*H89</f>
        <v>0</v>
      </c>
      <c r="AQ89" s="16" t="s">
        <v>124</v>
      </c>
      <c r="AS89" s="16" t="s">
        <v>126</v>
      </c>
      <c r="AT89" s="16" t="s">
        <v>74</v>
      </c>
      <c r="AX89" s="16" t="s">
        <v>123</v>
      </c>
      <c r="BD89" s="130">
        <f aca="true" t="shared" si="4" ref="BD89:BD108">IF(M89="základní",J89,0)</f>
        <v>0</v>
      </c>
      <c r="BE89" s="130">
        <f aca="true" t="shared" si="5" ref="BE89:BE108">IF(M89="snížená",J89,0)</f>
        <v>0</v>
      </c>
      <c r="BF89" s="130">
        <f aca="true" t="shared" si="6" ref="BF89:BF108">IF(M89="zákl. přenesená",J89,0)</f>
        <v>0</v>
      </c>
      <c r="BG89" s="130">
        <f aca="true" t="shared" si="7" ref="BG89:BG108">IF(M89="sníž. přenesená",J89,0)</f>
        <v>0</v>
      </c>
      <c r="BH89" s="130">
        <f aca="true" t="shared" si="8" ref="BH89:BH108">IF(M89="nulová",J89,0)</f>
        <v>0</v>
      </c>
      <c r="BI89" s="16" t="s">
        <v>74</v>
      </c>
      <c r="BJ89" s="130">
        <f aca="true" t="shared" si="9" ref="BJ89:BJ108">ROUND(I89*H89,2)</f>
        <v>0</v>
      </c>
      <c r="BK89" s="16" t="s">
        <v>124</v>
      </c>
      <c r="BL89" s="16" t="s">
        <v>148</v>
      </c>
    </row>
    <row r="90" spans="2:64" s="1" customFormat="1" ht="33.75">
      <c r="B90" s="120"/>
      <c r="C90" s="121" t="s">
        <v>153</v>
      </c>
      <c r="D90" s="121" t="s">
        <v>126</v>
      </c>
      <c r="E90" s="174" t="s">
        <v>575</v>
      </c>
      <c r="F90" s="123" t="s">
        <v>453</v>
      </c>
      <c r="G90" s="124" t="s">
        <v>264</v>
      </c>
      <c r="H90" s="125">
        <v>95</v>
      </c>
      <c r="I90" s="126"/>
      <c r="J90" s="126">
        <f t="shared" si="0"/>
        <v>0</v>
      </c>
      <c r="K90" s="27"/>
      <c r="L90" s="47" t="s">
        <v>1</v>
      </c>
      <c r="M90" s="127" t="s">
        <v>37</v>
      </c>
      <c r="N90" s="128">
        <v>0</v>
      </c>
      <c r="O90" s="128">
        <f t="shared" si="1"/>
        <v>0</v>
      </c>
      <c r="P90" s="128">
        <v>0</v>
      </c>
      <c r="Q90" s="128">
        <f t="shared" si="2"/>
        <v>0</v>
      </c>
      <c r="R90" s="128">
        <v>0</v>
      </c>
      <c r="S90" s="129">
        <f t="shared" si="3"/>
        <v>0</v>
      </c>
      <c r="AQ90" s="16" t="s">
        <v>124</v>
      </c>
      <c r="AS90" s="16" t="s">
        <v>126</v>
      </c>
      <c r="AT90" s="16" t="s">
        <v>74</v>
      </c>
      <c r="AX90" s="16" t="s">
        <v>123</v>
      </c>
      <c r="BD90" s="130">
        <f t="shared" si="4"/>
        <v>0</v>
      </c>
      <c r="BE90" s="130">
        <f t="shared" si="5"/>
        <v>0</v>
      </c>
      <c r="BF90" s="130">
        <f t="shared" si="6"/>
        <v>0</v>
      </c>
      <c r="BG90" s="130">
        <f t="shared" si="7"/>
        <v>0</v>
      </c>
      <c r="BH90" s="130">
        <f t="shared" si="8"/>
        <v>0</v>
      </c>
      <c r="BI90" s="16" t="s">
        <v>74</v>
      </c>
      <c r="BJ90" s="130">
        <f t="shared" si="9"/>
        <v>0</v>
      </c>
      <c r="BK90" s="16" t="s">
        <v>124</v>
      </c>
      <c r="BL90" s="16" t="s">
        <v>162</v>
      </c>
    </row>
    <row r="91" spans="2:64" s="1" customFormat="1" ht="45">
      <c r="B91" s="120"/>
      <c r="C91" s="121" t="s">
        <v>151</v>
      </c>
      <c r="D91" s="121" t="s">
        <v>126</v>
      </c>
      <c r="E91" s="174" t="s">
        <v>576</v>
      </c>
      <c r="F91" s="123" t="s">
        <v>454</v>
      </c>
      <c r="G91" s="124" t="s">
        <v>129</v>
      </c>
      <c r="H91" s="125">
        <v>0.01</v>
      </c>
      <c r="I91" s="126"/>
      <c r="J91" s="126">
        <f t="shared" si="0"/>
        <v>0</v>
      </c>
      <c r="K91" s="27"/>
      <c r="L91" s="47" t="s">
        <v>1</v>
      </c>
      <c r="M91" s="127" t="s">
        <v>37</v>
      </c>
      <c r="N91" s="128">
        <v>0</v>
      </c>
      <c r="O91" s="128">
        <f t="shared" si="1"/>
        <v>0</v>
      </c>
      <c r="P91" s="128">
        <v>0</v>
      </c>
      <c r="Q91" s="128">
        <f t="shared" si="2"/>
        <v>0</v>
      </c>
      <c r="R91" s="128">
        <v>0</v>
      </c>
      <c r="S91" s="129">
        <f t="shared" si="3"/>
        <v>0</v>
      </c>
      <c r="AQ91" s="16" t="s">
        <v>124</v>
      </c>
      <c r="AS91" s="16" t="s">
        <v>126</v>
      </c>
      <c r="AT91" s="16" t="s">
        <v>74</v>
      </c>
      <c r="AX91" s="16" t="s">
        <v>123</v>
      </c>
      <c r="BD91" s="130">
        <f t="shared" si="4"/>
        <v>0</v>
      </c>
      <c r="BE91" s="130">
        <f t="shared" si="5"/>
        <v>0</v>
      </c>
      <c r="BF91" s="130">
        <f t="shared" si="6"/>
        <v>0</v>
      </c>
      <c r="BG91" s="130">
        <f t="shared" si="7"/>
        <v>0</v>
      </c>
      <c r="BH91" s="130">
        <f t="shared" si="8"/>
        <v>0</v>
      </c>
      <c r="BI91" s="16" t="s">
        <v>74</v>
      </c>
      <c r="BJ91" s="130">
        <f t="shared" si="9"/>
        <v>0</v>
      </c>
      <c r="BK91" s="16" t="s">
        <v>124</v>
      </c>
      <c r="BL91" s="16" t="s">
        <v>178</v>
      </c>
    </row>
    <row r="92" spans="2:64" s="1" customFormat="1" ht="45">
      <c r="B92" s="120"/>
      <c r="C92" s="121" t="s">
        <v>158</v>
      </c>
      <c r="D92" s="121" t="s">
        <v>126</v>
      </c>
      <c r="E92" s="174" t="s">
        <v>596</v>
      </c>
      <c r="F92" s="123" t="s">
        <v>455</v>
      </c>
      <c r="G92" s="124" t="s">
        <v>448</v>
      </c>
      <c r="H92" s="125">
        <v>33</v>
      </c>
      <c r="I92" s="126"/>
      <c r="J92" s="126">
        <f t="shared" si="0"/>
        <v>0</v>
      </c>
      <c r="K92" s="27"/>
      <c r="L92" s="47" t="s">
        <v>1</v>
      </c>
      <c r="M92" s="127" t="s">
        <v>37</v>
      </c>
      <c r="N92" s="128">
        <v>0</v>
      </c>
      <c r="O92" s="128">
        <f t="shared" si="1"/>
        <v>0</v>
      </c>
      <c r="P92" s="128">
        <v>0</v>
      </c>
      <c r="Q92" s="128">
        <f t="shared" si="2"/>
        <v>0</v>
      </c>
      <c r="R92" s="128">
        <v>0</v>
      </c>
      <c r="S92" s="129">
        <f t="shared" si="3"/>
        <v>0</v>
      </c>
      <c r="AQ92" s="16" t="s">
        <v>124</v>
      </c>
      <c r="AS92" s="16" t="s">
        <v>126</v>
      </c>
      <c r="AT92" s="16" t="s">
        <v>74</v>
      </c>
      <c r="AX92" s="16" t="s">
        <v>123</v>
      </c>
      <c r="BD92" s="130">
        <f t="shared" si="4"/>
        <v>0</v>
      </c>
      <c r="BE92" s="130">
        <f t="shared" si="5"/>
        <v>0</v>
      </c>
      <c r="BF92" s="130">
        <f t="shared" si="6"/>
        <v>0</v>
      </c>
      <c r="BG92" s="130">
        <f t="shared" si="7"/>
        <v>0</v>
      </c>
      <c r="BH92" s="130">
        <f t="shared" si="8"/>
        <v>0</v>
      </c>
      <c r="BI92" s="16" t="s">
        <v>74</v>
      </c>
      <c r="BJ92" s="130">
        <f t="shared" si="9"/>
        <v>0</v>
      </c>
      <c r="BK92" s="16" t="s">
        <v>124</v>
      </c>
      <c r="BL92" s="16" t="s">
        <v>190</v>
      </c>
    </row>
    <row r="93" spans="2:64" s="1" customFormat="1" ht="22.5">
      <c r="B93" s="120"/>
      <c r="C93" s="121" t="s">
        <v>148</v>
      </c>
      <c r="D93" s="121" t="s">
        <v>126</v>
      </c>
      <c r="E93" s="174" t="s">
        <v>597</v>
      </c>
      <c r="F93" s="123" t="s">
        <v>456</v>
      </c>
      <c r="G93" s="124" t="s">
        <v>448</v>
      </c>
      <c r="H93" s="125">
        <v>4</v>
      </c>
      <c r="I93" s="126"/>
      <c r="J93" s="126">
        <f t="shared" si="0"/>
        <v>0</v>
      </c>
      <c r="K93" s="27"/>
      <c r="L93" s="47" t="s">
        <v>1</v>
      </c>
      <c r="M93" s="127" t="s">
        <v>37</v>
      </c>
      <c r="N93" s="128">
        <v>0</v>
      </c>
      <c r="O93" s="128">
        <f t="shared" si="1"/>
        <v>0</v>
      </c>
      <c r="P93" s="128">
        <v>0</v>
      </c>
      <c r="Q93" s="128">
        <f t="shared" si="2"/>
        <v>0</v>
      </c>
      <c r="R93" s="128">
        <v>0</v>
      </c>
      <c r="S93" s="129">
        <f t="shared" si="3"/>
        <v>0</v>
      </c>
      <c r="AQ93" s="16" t="s">
        <v>124</v>
      </c>
      <c r="AS93" s="16" t="s">
        <v>126</v>
      </c>
      <c r="AT93" s="16" t="s">
        <v>74</v>
      </c>
      <c r="AX93" s="16" t="s">
        <v>123</v>
      </c>
      <c r="BD93" s="130">
        <f t="shared" si="4"/>
        <v>0</v>
      </c>
      <c r="BE93" s="130">
        <f t="shared" si="5"/>
        <v>0</v>
      </c>
      <c r="BF93" s="130">
        <f t="shared" si="6"/>
        <v>0</v>
      </c>
      <c r="BG93" s="130">
        <f t="shared" si="7"/>
        <v>0</v>
      </c>
      <c r="BH93" s="130">
        <f t="shared" si="8"/>
        <v>0</v>
      </c>
      <c r="BI93" s="16" t="s">
        <v>74</v>
      </c>
      <c r="BJ93" s="130">
        <f t="shared" si="9"/>
        <v>0</v>
      </c>
      <c r="BK93" s="16" t="s">
        <v>124</v>
      </c>
      <c r="BL93" s="16" t="s">
        <v>201</v>
      </c>
    </row>
    <row r="94" spans="2:64" s="1" customFormat="1" ht="33.75">
      <c r="B94" s="120"/>
      <c r="C94" s="121" t="s">
        <v>166</v>
      </c>
      <c r="D94" s="121" t="s">
        <v>126</v>
      </c>
      <c r="E94" s="174" t="s">
        <v>598</v>
      </c>
      <c r="F94" s="176" t="s">
        <v>457</v>
      </c>
      <c r="G94" s="124" t="s">
        <v>448</v>
      </c>
      <c r="H94" s="125">
        <v>8</v>
      </c>
      <c r="I94" s="126"/>
      <c r="J94" s="126">
        <f t="shared" si="0"/>
        <v>0</v>
      </c>
      <c r="K94" s="27"/>
      <c r="L94" s="47" t="s">
        <v>1</v>
      </c>
      <c r="M94" s="127" t="s">
        <v>37</v>
      </c>
      <c r="N94" s="128">
        <v>0</v>
      </c>
      <c r="O94" s="128">
        <f t="shared" si="1"/>
        <v>0</v>
      </c>
      <c r="P94" s="128">
        <v>0</v>
      </c>
      <c r="Q94" s="128">
        <f t="shared" si="2"/>
        <v>0</v>
      </c>
      <c r="R94" s="128">
        <v>0</v>
      </c>
      <c r="S94" s="129">
        <f t="shared" si="3"/>
        <v>0</v>
      </c>
      <c r="AQ94" s="16" t="s">
        <v>124</v>
      </c>
      <c r="AS94" s="16" t="s">
        <v>126</v>
      </c>
      <c r="AT94" s="16" t="s">
        <v>74</v>
      </c>
      <c r="AX94" s="16" t="s">
        <v>123</v>
      </c>
      <c r="BD94" s="130">
        <f t="shared" si="4"/>
        <v>0</v>
      </c>
      <c r="BE94" s="130">
        <f t="shared" si="5"/>
        <v>0</v>
      </c>
      <c r="BF94" s="130">
        <f t="shared" si="6"/>
        <v>0</v>
      </c>
      <c r="BG94" s="130">
        <f t="shared" si="7"/>
        <v>0</v>
      </c>
      <c r="BH94" s="130">
        <f t="shared" si="8"/>
        <v>0</v>
      </c>
      <c r="BI94" s="16" t="s">
        <v>74</v>
      </c>
      <c r="BJ94" s="130">
        <f t="shared" si="9"/>
        <v>0</v>
      </c>
      <c r="BK94" s="16" t="s">
        <v>124</v>
      </c>
      <c r="BL94" s="16" t="s">
        <v>210</v>
      </c>
    </row>
    <row r="95" spans="2:64" s="1" customFormat="1" ht="33.75">
      <c r="B95" s="120"/>
      <c r="C95" s="121" t="s">
        <v>162</v>
      </c>
      <c r="D95" s="121" t="s">
        <v>126</v>
      </c>
      <c r="E95" s="174" t="s">
        <v>615</v>
      </c>
      <c r="F95" s="176" t="s">
        <v>629</v>
      </c>
      <c r="G95" s="124" t="s">
        <v>448</v>
      </c>
      <c r="H95" s="125">
        <v>2</v>
      </c>
      <c r="I95" s="126"/>
      <c r="J95" s="126">
        <f t="shared" si="0"/>
        <v>0</v>
      </c>
      <c r="K95" s="27"/>
      <c r="L95" s="47" t="s">
        <v>1</v>
      </c>
      <c r="M95" s="127" t="s">
        <v>37</v>
      </c>
      <c r="N95" s="128">
        <v>0</v>
      </c>
      <c r="O95" s="128">
        <f t="shared" si="1"/>
        <v>0</v>
      </c>
      <c r="P95" s="128">
        <v>0</v>
      </c>
      <c r="Q95" s="128">
        <f t="shared" si="2"/>
        <v>0</v>
      </c>
      <c r="R95" s="128">
        <v>0</v>
      </c>
      <c r="S95" s="129">
        <f t="shared" si="3"/>
        <v>0</v>
      </c>
      <c r="AQ95" s="16" t="s">
        <v>124</v>
      </c>
      <c r="AS95" s="16" t="s">
        <v>126</v>
      </c>
      <c r="AT95" s="16" t="s">
        <v>74</v>
      </c>
      <c r="AX95" s="16" t="s">
        <v>123</v>
      </c>
      <c r="BD95" s="130">
        <f t="shared" si="4"/>
        <v>0</v>
      </c>
      <c r="BE95" s="130">
        <f t="shared" si="5"/>
        <v>0</v>
      </c>
      <c r="BF95" s="130">
        <f t="shared" si="6"/>
        <v>0</v>
      </c>
      <c r="BG95" s="130">
        <f t="shared" si="7"/>
        <v>0</v>
      </c>
      <c r="BH95" s="130">
        <f t="shared" si="8"/>
        <v>0</v>
      </c>
      <c r="BI95" s="16" t="s">
        <v>74</v>
      </c>
      <c r="BJ95" s="130">
        <f t="shared" si="9"/>
        <v>0</v>
      </c>
      <c r="BK95" s="16" t="s">
        <v>124</v>
      </c>
      <c r="BL95" s="16" t="s">
        <v>220</v>
      </c>
    </row>
    <row r="96" spans="2:64" s="1" customFormat="1" ht="33.75">
      <c r="B96" s="120"/>
      <c r="C96" s="121" t="s">
        <v>175</v>
      </c>
      <c r="D96" s="121" t="s">
        <v>126</v>
      </c>
      <c r="E96" s="174" t="s">
        <v>616</v>
      </c>
      <c r="F96" s="176" t="s">
        <v>630</v>
      </c>
      <c r="G96" s="124" t="s">
        <v>448</v>
      </c>
      <c r="H96" s="125">
        <v>2</v>
      </c>
      <c r="I96" s="126"/>
      <c r="J96" s="126">
        <f t="shared" si="0"/>
        <v>0</v>
      </c>
      <c r="K96" s="27"/>
      <c r="L96" s="47" t="s">
        <v>1</v>
      </c>
      <c r="M96" s="127" t="s">
        <v>37</v>
      </c>
      <c r="N96" s="128">
        <v>0</v>
      </c>
      <c r="O96" s="128">
        <f t="shared" si="1"/>
        <v>0</v>
      </c>
      <c r="P96" s="128">
        <v>0</v>
      </c>
      <c r="Q96" s="128">
        <f t="shared" si="2"/>
        <v>0</v>
      </c>
      <c r="R96" s="128">
        <v>0</v>
      </c>
      <c r="S96" s="129">
        <f t="shared" si="3"/>
        <v>0</v>
      </c>
      <c r="AQ96" s="16" t="s">
        <v>124</v>
      </c>
      <c r="AS96" s="16" t="s">
        <v>126</v>
      </c>
      <c r="AT96" s="16" t="s">
        <v>74</v>
      </c>
      <c r="AX96" s="16" t="s">
        <v>123</v>
      </c>
      <c r="BD96" s="130">
        <f t="shared" si="4"/>
        <v>0</v>
      </c>
      <c r="BE96" s="130">
        <f t="shared" si="5"/>
        <v>0</v>
      </c>
      <c r="BF96" s="130">
        <f t="shared" si="6"/>
        <v>0</v>
      </c>
      <c r="BG96" s="130">
        <f t="shared" si="7"/>
        <v>0</v>
      </c>
      <c r="BH96" s="130">
        <f t="shared" si="8"/>
        <v>0</v>
      </c>
      <c r="BI96" s="16" t="s">
        <v>74</v>
      </c>
      <c r="BJ96" s="130">
        <f t="shared" si="9"/>
        <v>0</v>
      </c>
      <c r="BK96" s="16" t="s">
        <v>124</v>
      </c>
      <c r="BL96" s="16" t="s">
        <v>232</v>
      </c>
    </row>
    <row r="97" spans="2:64" s="1" customFormat="1" ht="33.75">
      <c r="B97" s="120"/>
      <c r="C97" s="121" t="s">
        <v>178</v>
      </c>
      <c r="D97" s="121" t="s">
        <v>126</v>
      </c>
      <c r="E97" s="174" t="s">
        <v>617</v>
      </c>
      <c r="F97" s="176" t="s">
        <v>631</v>
      </c>
      <c r="G97" s="124" t="s">
        <v>448</v>
      </c>
      <c r="H97" s="125">
        <v>2</v>
      </c>
      <c r="I97" s="126"/>
      <c r="J97" s="126">
        <f t="shared" si="0"/>
        <v>0</v>
      </c>
      <c r="K97" s="27"/>
      <c r="L97" s="47" t="s">
        <v>1</v>
      </c>
      <c r="M97" s="127" t="s">
        <v>37</v>
      </c>
      <c r="N97" s="128">
        <v>0</v>
      </c>
      <c r="O97" s="128">
        <f t="shared" si="1"/>
        <v>0</v>
      </c>
      <c r="P97" s="128">
        <v>0</v>
      </c>
      <c r="Q97" s="128">
        <f t="shared" si="2"/>
        <v>0</v>
      </c>
      <c r="R97" s="128">
        <v>0</v>
      </c>
      <c r="S97" s="129">
        <f t="shared" si="3"/>
        <v>0</v>
      </c>
      <c r="AQ97" s="16" t="s">
        <v>124</v>
      </c>
      <c r="AS97" s="16" t="s">
        <v>126</v>
      </c>
      <c r="AT97" s="16" t="s">
        <v>74</v>
      </c>
      <c r="AX97" s="16" t="s">
        <v>123</v>
      </c>
      <c r="BD97" s="130">
        <f t="shared" si="4"/>
        <v>0</v>
      </c>
      <c r="BE97" s="130">
        <f t="shared" si="5"/>
        <v>0</v>
      </c>
      <c r="BF97" s="130">
        <f t="shared" si="6"/>
        <v>0</v>
      </c>
      <c r="BG97" s="130">
        <f t="shared" si="7"/>
        <v>0</v>
      </c>
      <c r="BH97" s="130">
        <f t="shared" si="8"/>
        <v>0</v>
      </c>
      <c r="BI97" s="16" t="s">
        <v>74</v>
      </c>
      <c r="BJ97" s="130">
        <f t="shared" si="9"/>
        <v>0</v>
      </c>
      <c r="BK97" s="16" t="s">
        <v>124</v>
      </c>
      <c r="BL97" s="16" t="s">
        <v>242</v>
      </c>
    </row>
    <row r="98" spans="2:64" s="1" customFormat="1" ht="33.75">
      <c r="B98" s="120"/>
      <c r="C98" s="121" t="s">
        <v>184</v>
      </c>
      <c r="D98" s="121" t="s">
        <v>126</v>
      </c>
      <c r="E98" s="174" t="s">
        <v>618</v>
      </c>
      <c r="F98" s="176" t="s">
        <v>632</v>
      </c>
      <c r="G98" s="124" t="s">
        <v>448</v>
      </c>
      <c r="H98" s="125">
        <v>2</v>
      </c>
      <c r="I98" s="126"/>
      <c r="J98" s="126">
        <f t="shared" si="0"/>
        <v>0</v>
      </c>
      <c r="K98" s="27"/>
      <c r="L98" s="47" t="s">
        <v>1</v>
      </c>
      <c r="M98" s="127" t="s">
        <v>37</v>
      </c>
      <c r="N98" s="128">
        <v>0</v>
      </c>
      <c r="O98" s="128">
        <f t="shared" si="1"/>
        <v>0</v>
      </c>
      <c r="P98" s="128">
        <v>0</v>
      </c>
      <c r="Q98" s="128">
        <f t="shared" si="2"/>
        <v>0</v>
      </c>
      <c r="R98" s="128">
        <v>0</v>
      </c>
      <c r="S98" s="129">
        <f t="shared" si="3"/>
        <v>0</v>
      </c>
      <c r="AQ98" s="16" t="s">
        <v>124</v>
      </c>
      <c r="AS98" s="16" t="s">
        <v>126</v>
      </c>
      <c r="AT98" s="16" t="s">
        <v>74</v>
      </c>
      <c r="AX98" s="16" t="s">
        <v>123</v>
      </c>
      <c r="BD98" s="130">
        <f t="shared" si="4"/>
        <v>0</v>
      </c>
      <c r="BE98" s="130">
        <f t="shared" si="5"/>
        <v>0</v>
      </c>
      <c r="BF98" s="130">
        <f t="shared" si="6"/>
        <v>0</v>
      </c>
      <c r="BG98" s="130">
        <f t="shared" si="7"/>
        <v>0</v>
      </c>
      <c r="BH98" s="130">
        <f t="shared" si="8"/>
        <v>0</v>
      </c>
      <c r="BI98" s="16" t="s">
        <v>74</v>
      </c>
      <c r="BJ98" s="130">
        <f t="shared" si="9"/>
        <v>0</v>
      </c>
      <c r="BK98" s="16" t="s">
        <v>124</v>
      </c>
      <c r="BL98" s="16" t="s">
        <v>251</v>
      </c>
    </row>
    <row r="99" spans="2:64" s="1" customFormat="1" ht="33.75">
      <c r="B99" s="120"/>
      <c r="C99" s="121" t="s">
        <v>190</v>
      </c>
      <c r="D99" s="121" t="s">
        <v>126</v>
      </c>
      <c r="E99" s="174" t="s">
        <v>619</v>
      </c>
      <c r="F99" s="176" t="s">
        <v>633</v>
      </c>
      <c r="G99" s="124" t="s">
        <v>448</v>
      </c>
      <c r="H99" s="125">
        <v>2</v>
      </c>
      <c r="I99" s="126">
        <v>0</v>
      </c>
      <c r="J99" s="126">
        <f t="shared" si="0"/>
        <v>0</v>
      </c>
      <c r="K99" s="27"/>
      <c r="L99" s="47" t="s">
        <v>1</v>
      </c>
      <c r="M99" s="127" t="s">
        <v>37</v>
      </c>
      <c r="N99" s="128">
        <v>0</v>
      </c>
      <c r="O99" s="128">
        <f t="shared" si="1"/>
        <v>0</v>
      </c>
      <c r="P99" s="128">
        <v>0</v>
      </c>
      <c r="Q99" s="128">
        <f t="shared" si="2"/>
        <v>0</v>
      </c>
      <c r="R99" s="128">
        <v>0</v>
      </c>
      <c r="S99" s="129">
        <f t="shared" si="3"/>
        <v>0</v>
      </c>
      <c r="AQ99" s="16" t="s">
        <v>124</v>
      </c>
      <c r="AS99" s="16" t="s">
        <v>126</v>
      </c>
      <c r="AT99" s="16" t="s">
        <v>74</v>
      </c>
      <c r="AX99" s="16" t="s">
        <v>123</v>
      </c>
      <c r="BD99" s="130">
        <f t="shared" si="4"/>
        <v>0</v>
      </c>
      <c r="BE99" s="130">
        <f t="shared" si="5"/>
        <v>0</v>
      </c>
      <c r="BF99" s="130">
        <f t="shared" si="6"/>
        <v>0</v>
      </c>
      <c r="BG99" s="130">
        <f t="shared" si="7"/>
        <v>0</v>
      </c>
      <c r="BH99" s="130">
        <f t="shared" si="8"/>
        <v>0</v>
      </c>
      <c r="BI99" s="16" t="s">
        <v>74</v>
      </c>
      <c r="BJ99" s="130">
        <f t="shared" si="9"/>
        <v>0</v>
      </c>
      <c r="BK99" s="16" t="s">
        <v>124</v>
      </c>
      <c r="BL99" s="16" t="s">
        <v>261</v>
      </c>
    </row>
    <row r="100" spans="2:64" s="1" customFormat="1" ht="33.75">
      <c r="B100" s="120"/>
      <c r="C100" s="121" t="s">
        <v>8</v>
      </c>
      <c r="D100" s="121" t="s">
        <v>126</v>
      </c>
      <c r="E100" s="174" t="s">
        <v>620</v>
      </c>
      <c r="F100" s="176" t="s">
        <v>635</v>
      </c>
      <c r="G100" s="124" t="s">
        <v>448</v>
      </c>
      <c r="H100" s="125">
        <v>2</v>
      </c>
      <c r="I100" s="126"/>
      <c r="J100" s="126">
        <f t="shared" si="0"/>
        <v>0</v>
      </c>
      <c r="K100" s="27"/>
      <c r="L100" s="47" t="s">
        <v>1</v>
      </c>
      <c r="M100" s="127" t="s">
        <v>37</v>
      </c>
      <c r="N100" s="128">
        <v>0</v>
      </c>
      <c r="O100" s="128">
        <f t="shared" si="1"/>
        <v>0</v>
      </c>
      <c r="P100" s="128">
        <v>0</v>
      </c>
      <c r="Q100" s="128">
        <f t="shared" si="2"/>
        <v>0</v>
      </c>
      <c r="R100" s="128">
        <v>0</v>
      </c>
      <c r="S100" s="129">
        <f t="shared" si="3"/>
        <v>0</v>
      </c>
      <c r="AQ100" s="16" t="s">
        <v>124</v>
      </c>
      <c r="AS100" s="16" t="s">
        <v>126</v>
      </c>
      <c r="AT100" s="16" t="s">
        <v>74</v>
      </c>
      <c r="AX100" s="16" t="s">
        <v>123</v>
      </c>
      <c r="BD100" s="130">
        <f t="shared" si="4"/>
        <v>0</v>
      </c>
      <c r="BE100" s="130">
        <f t="shared" si="5"/>
        <v>0</v>
      </c>
      <c r="BF100" s="130">
        <f t="shared" si="6"/>
        <v>0</v>
      </c>
      <c r="BG100" s="130">
        <f t="shared" si="7"/>
        <v>0</v>
      </c>
      <c r="BH100" s="130">
        <f t="shared" si="8"/>
        <v>0</v>
      </c>
      <c r="BI100" s="16" t="s">
        <v>74</v>
      </c>
      <c r="BJ100" s="130">
        <f t="shared" si="9"/>
        <v>0</v>
      </c>
      <c r="BK100" s="16" t="s">
        <v>124</v>
      </c>
      <c r="BL100" s="16" t="s">
        <v>276</v>
      </c>
    </row>
    <row r="101" spans="2:64" s="1" customFormat="1" ht="33.75">
      <c r="B101" s="120"/>
      <c r="C101" s="121" t="s">
        <v>201</v>
      </c>
      <c r="D101" s="121" t="s">
        <v>126</v>
      </c>
      <c r="E101" s="174" t="s">
        <v>617</v>
      </c>
      <c r="F101" s="176" t="s">
        <v>634</v>
      </c>
      <c r="G101" s="124" t="s">
        <v>448</v>
      </c>
      <c r="H101" s="125">
        <v>2</v>
      </c>
      <c r="I101" s="126"/>
      <c r="J101" s="126">
        <f t="shared" si="0"/>
        <v>0</v>
      </c>
      <c r="K101" s="27"/>
      <c r="L101" s="47" t="s">
        <v>1</v>
      </c>
      <c r="M101" s="127" t="s">
        <v>37</v>
      </c>
      <c r="N101" s="128">
        <v>0</v>
      </c>
      <c r="O101" s="128">
        <f t="shared" si="1"/>
        <v>0</v>
      </c>
      <c r="P101" s="128">
        <v>0</v>
      </c>
      <c r="Q101" s="128">
        <f t="shared" si="2"/>
        <v>0</v>
      </c>
      <c r="R101" s="128">
        <v>0</v>
      </c>
      <c r="S101" s="129">
        <f t="shared" si="3"/>
        <v>0</v>
      </c>
      <c r="AQ101" s="16" t="s">
        <v>124</v>
      </c>
      <c r="AS101" s="16" t="s">
        <v>126</v>
      </c>
      <c r="AT101" s="16" t="s">
        <v>74</v>
      </c>
      <c r="AX101" s="16" t="s">
        <v>123</v>
      </c>
      <c r="BD101" s="130">
        <f t="shared" si="4"/>
        <v>0</v>
      </c>
      <c r="BE101" s="130">
        <f t="shared" si="5"/>
        <v>0</v>
      </c>
      <c r="BF101" s="130">
        <f t="shared" si="6"/>
        <v>0</v>
      </c>
      <c r="BG101" s="130">
        <f t="shared" si="7"/>
        <v>0</v>
      </c>
      <c r="BH101" s="130">
        <f t="shared" si="8"/>
        <v>0</v>
      </c>
      <c r="BI101" s="16" t="s">
        <v>74</v>
      </c>
      <c r="BJ101" s="130">
        <f t="shared" si="9"/>
        <v>0</v>
      </c>
      <c r="BK101" s="16" t="s">
        <v>124</v>
      </c>
      <c r="BL101" s="16" t="s">
        <v>249</v>
      </c>
    </row>
    <row r="102" spans="2:64" s="1" customFormat="1" ht="33.75">
      <c r="B102" s="120"/>
      <c r="C102" s="121" t="s">
        <v>206</v>
      </c>
      <c r="D102" s="121" t="s">
        <v>126</v>
      </c>
      <c r="E102" s="174" t="s">
        <v>618</v>
      </c>
      <c r="F102" s="176" t="s">
        <v>632</v>
      </c>
      <c r="G102" s="124" t="s">
        <v>448</v>
      </c>
      <c r="H102" s="125">
        <v>2</v>
      </c>
      <c r="I102" s="126"/>
      <c r="J102" s="126">
        <f t="shared" si="0"/>
        <v>0</v>
      </c>
      <c r="K102" s="27"/>
      <c r="L102" s="47" t="s">
        <v>1</v>
      </c>
      <c r="M102" s="127" t="s">
        <v>37</v>
      </c>
      <c r="N102" s="128">
        <v>0</v>
      </c>
      <c r="O102" s="128">
        <f t="shared" si="1"/>
        <v>0</v>
      </c>
      <c r="P102" s="128">
        <v>0</v>
      </c>
      <c r="Q102" s="128">
        <f t="shared" si="2"/>
        <v>0</v>
      </c>
      <c r="R102" s="128">
        <v>0</v>
      </c>
      <c r="S102" s="129">
        <f t="shared" si="3"/>
        <v>0</v>
      </c>
      <c r="AQ102" s="16" t="s">
        <v>124</v>
      </c>
      <c r="AS102" s="16" t="s">
        <v>126</v>
      </c>
      <c r="AT102" s="16" t="s">
        <v>74</v>
      </c>
      <c r="AX102" s="16" t="s">
        <v>123</v>
      </c>
      <c r="BD102" s="130">
        <f t="shared" si="4"/>
        <v>0</v>
      </c>
      <c r="BE102" s="130">
        <f t="shared" si="5"/>
        <v>0</v>
      </c>
      <c r="BF102" s="130">
        <f t="shared" si="6"/>
        <v>0</v>
      </c>
      <c r="BG102" s="130">
        <f t="shared" si="7"/>
        <v>0</v>
      </c>
      <c r="BH102" s="130">
        <f t="shared" si="8"/>
        <v>0</v>
      </c>
      <c r="BI102" s="16" t="s">
        <v>74</v>
      </c>
      <c r="BJ102" s="130">
        <f t="shared" si="9"/>
        <v>0</v>
      </c>
      <c r="BK102" s="16" t="s">
        <v>124</v>
      </c>
      <c r="BL102" s="16" t="s">
        <v>292</v>
      </c>
    </row>
    <row r="103" spans="2:64" s="1" customFormat="1" ht="33.75">
      <c r="B103" s="120"/>
      <c r="C103" s="121" t="s">
        <v>210</v>
      </c>
      <c r="D103" s="121" t="s">
        <v>126</v>
      </c>
      <c r="E103" s="174" t="s">
        <v>623</v>
      </c>
      <c r="F103" s="123" t="s">
        <v>458</v>
      </c>
      <c r="G103" s="124" t="s">
        <v>264</v>
      </c>
      <c r="H103" s="125">
        <v>15</v>
      </c>
      <c r="I103" s="126"/>
      <c r="J103" s="126">
        <f t="shared" si="0"/>
        <v>0</v>
      </c>
      <c r="K103" s="27"/>
      <c r="L103" s="47" t="s">
        <v>1</v>
      </c>
      <c r="M103" s="127" t="s">
        <v>37</v>
      </c>
      <c r="N103" s="128">
        <v>0</v>
      </c>
      <c r="O103" s="128">
        <f t="shared" si="1"/>
        <v>0</v>
      </c>
      <c r="P103" s="128">
        <v>0</v>
      </c>
      <c r="Q103" s="128">
        <f t="shared" si="2"/>
        <v>0</v>
      </c>
      <c r="R103" s="128">
        <v>0</v>
      </c>
      <c r="S103" s="129">
        <f t="shared" si="3"/>
        <v>0</v>
      </c>
      <c r="AQ103" s="16" t="s">
        <v>124</v>
      </c>
      <c r="AS103" s="16" t="s">
        <v>126</v>
      </c>
      <c r="AT103" s="16" t="s">
        <v>74</v>
      </c>
      <c r="AX103" s="16" t="s">
        <v>123</v>
      </c>
      <c r="BD103" s="130">
        <f t="shared" si="4"/>
        <v>0</v>
      </c>
      <c r="BE103" s="130">
        <f t="shared" si="5"/>
        <v>0</v>
      </c>
      <c r="BF103" s="130">
        <f t="shared" si="6"/>
        <v>0</v>
      </c>
      <c r="BG103" s="130">
        <f t="shared" si="7"/>
        <v>0</v>
      </c>
      <c r="BH103" s="130">
        <f t="shared" si="8"/>
        <v>0</v>
      </c>
      <c r="BI103" s="16" t="s">
        <v>74</v>
      </c>
      <c r="BJ103" s="130">
        <f t="shared" si="9"/>
        <v>0</v>
      </c>
      <c r="BK103" s="16" t="s">
        <v>124</v>
      </c>
      <c r="BL103" s="16" t="s">
        <v>303</v>
      </c>
    </row>
    <row r="104" spans="2:64" s="1" customFormat="1" ht="33.75">
      <c r="B104" s="120"/>
      <c r="C104" s="121" t="s">
        <v>216</v>
      </c>
      <c r="D104" s="121" t="s">
        <v>126</v>
      </c>
      <c r="E104" s="174" t="s">
        <v>624</v>
      </c>
      <c r="F104" s="176" t="s">
        <v>459</v>
      </c>
      <c r="G104" s="124" t="s">
        <v>264</v>
      </c>
      <c r="H104" s="125">
        <v>30</v>
      </c>
      <c r="I104" s="126"/>
      <c r="J104" s="126">
        <f t="shared" si="0"/>
        <v>0</v>
      </c>
      <c r="K104" s="27"/>
      <c r="L104" s="47" t="s">
        <v>1</v>
      </c>
      <c r="M104" s="127" t="s">
        <v>37</v>
      </c>
      <c r="N104" s="128">
        <v>0</v>
      </c>
      <c r="O104" s="128">
        <f t="shared" si="1"/>
        <v>0</v>
      </c>
      <c r="P104" s="128">
        <v>0</v>
      </c>
      <c r="Q104" s="128">
        <f t="shared" si="2"/>
        <v>0</v>
      </c>
      <c r="R104" s="128">
        <v>0</v>
      </c>
      <c r="S104" s="129">
        <f t="shared" si="3"/>
        <v>0</v>
      </c>
      <c r="AQ104" s="16" t="s">
        <v>124</v>
      </c>
      <c r="AS104" s="16" t="s">
        <v>126</v>
      </c>
      <c r="AT104" s="16" t="s">
        <v>74</v>
      </c>
      <c r="AX104" s="16" t="s">
        <v>123</v>
      </c>
      <c r="BD104" s="130">
        <f t="shared" si="4"/>
        <v>0</v>
      </c>
      <c r="BE104" s="130">
        <f t="shared" si="5"/>
        <v>0</v>
      </c>
      <c r="BF104" s="130">
        <f t="shared" si="6"/>
        <v>0</v>
      </c>
      <c r="BG104" s="130">
        <f t="shared" si="7"/>
        <v>0</v>
      </c>
      <c r="BH104" s="130">
        <f t="shared" si="8"/>
        <v>0</v>
      </c>
      <c r="BI104" s="16" t="s">
        <v>74</v>
      </c>
      <c r="BJ104" s="130">
        <f t="shared" si="9"/>
        <v>0</v>
      </c>
      <c r="BK104" s="16" t="s">
        <v>124</v>
      </c>
      <c r="BL104" s="16" t="s">
        <v>317</v>
      </c>
    </row>
    <row r="105" spans="2:64" s="1" customFormat="1" ht="33.75">
      <c r="B105" s="120"/>
      <c r="C105" s="121" t="s">
        <v>220</v>
      </c>
      <c r="D105" s="121" t="s">
        <v>126</v>
      </c>
      <c r="E105" s="174" t="s">
        <v>625</v>
      </c>
      <c r="F105" s="123" t="s">
        <v>460</v>
      </c>
      <c r="G105" s="124" t="s">
        <v>264</v>
      </c>
      <c r="H105" s="125">
        <v>30</v>
      </c>
      <c r="I105" s="126"/>
      <c r="J105" s="126">
        <f t="shared" si="0"/>
        <v>0</v>
      </c>
      <c r="K105" s="27"/>
      <c r="L105" s="47" t="s">
        <v>1</v>
      </c>
      <c r="M105" s="127" t="s">
        <v>37</v>
      </c>
      <c r="N105" s="128">
        <v>0</v>
      </c>
      <c r="O105" s="128">
        <f t="shared" si="1"/>
        <v>0</v>
      </c>
      <c r="P105" s="128">
        <v>0</v>
      </c>
      <c r="Q105" s="128">
        <f t="shared" si="2"/>
        <v>0</v>
      </c>
      <c r="R105" s="128">
        <v>0</v>
      </c>
      <c r="S105" s="129">
        <f t="shared" si="3"/>
        <v>0</v>
      </c>
      <c r="AQ105" s="16" t="s">
        <v>124</v>
      </c>
      <c r="AS105" s="16" t="s">
        <v>126</v>
      </c>
      <c r="AT105" s="16" t="s">
        <v>74</v>
      </c>
      <c r="AX105" s="16" t="s">
        <v>123</v>
      </c>
      <c r="BD105" s="130">
        <f t="shared" si="4"/>
        <v>0</v>
      </c>
      <c r="BE105" s="130">
        <f t="shared" si="5"/>
        <v>0</v>
      </c>
      <c r="BF105" s="130">
        <f t="shared" si="6"/>
        <v>0</v>
      </c>
      <c r="BG105" s="130">
        <f t="shared" si="7"/>
        <v>0</v>
      </c>
      <c r="BH105" s="130">
        <f t="shared" si="8"/>
        <v>0</v>
      </c>
      <c r="BI105" s="16" t="s">
        <v>74</v>
      </c>
      <c r="BJ105" s="130">
        <f t="shared" si="9"/>
        <v>0</v>
      </c>
      <c r="BK105" s="16" t="s">
        <v>124</v>
      </c>
      <c r="BL105" s="16" t="s">
        <v>324</v>
      </c>
    </row>
    <row r="106" spans="2:64" s="1" customFormat="1" ht="45">
      <c r="B106" s="120"/>
      <c r="C106" s="121" t="s">
        <v>7</v>
      </c>
      <c r="D106" s="121" t="s">
        <v>126</v>
      </c>
      <c r="E106" s="174" t="s">
        <v>599</v>
      </c>
      <c r="F106" s="123" t="s">
        <v>461</v>
      </c>
      <c r="G106" s="124" t="s">
        <v>448</v>
      </c>
      <c r="H106" s="125">
        <v>50</v>
      </c>
      <c r="I106" s="126"/>
      <c r="J106" s="126">
        <f t="shared" si="0"/>
        <v>0</v>
      </c>
      <c r="K106" s="27"/>
      <c r="L106" s="47" t="s">
        <v>1</v>
      </c>
      <c r="M106" s="127" t="s">
        <v>37</v>
      </c>
      <c r="N106" s="128">
        <v>0</v>
      </c>
      <c r="O106" s="128">
        <f t="shared" si="1"/>
        <v>0</v>
      </c>
      <c r="P106" s="128">
        <v>0</v>
      </c>
      <c r="Q106" s="128">
        <f t="shared" si="2"/>
        <v>0</v>
      </c>
      <c r="R106" s="128">
        <v>0</v>
      </c>
      <c r="S106" s="129">
        <f t="shared" si="3"/>
        <v>0</v>
      </c>
      <c r="AQ106" s="16" t="s">
        <v>124</v>
      </c>
      <c r="AS106" s="16" t="s">
        <v>126</v>
      </c>
      <c r="AT106" s="16" t="s">
        <v>74</v>
      </c>
      <c r="AX106" s="16" t="s">
        <v>123</v>
      </c>
      <c r="BD106" s="130">
        <f t="shared" si="4"/>
        <v>0</v>
      </c>
      <c r="BE106" s="130">
        <f t="shared" si="5"/>
        <v>0</v>
      </c>
      <c r="BF106" s="130">
        <f t="shared" si="6"/>
        <v>0</v>
      </c>
      <c r="BG106" s="130">
        <f t="shared" si="7"/>
        <v>0</v>
      </c>
      <c r="BH106" s="130">
        <f t="shared" si="8"/>
        <v>0</v>
      </c>
      <c r="BI106" s="16" t="s">
        <v>74</v>
      </c>
      <c r="BJ106" s="130">
        <f t="shared" si="9"/>
        <v>0</v>
      </c>
      <c r="BK106" s="16" t="s">
        <v>124</v>
      </c>
      <c r="BL106" s="16" t="s">
        <v>335</v>
      </c>
    </row>
    <row r="107" spans="2:64" s="1" customFormat="1" ht="33.75">
      <c r="B107" s="120"/>
      <c r="C107" s="121" t="s">
        <v>232</v>
      </c>
      <c r="D107" s="121" t="s">
        <v>126</v>
      </c>
      <c r="E107" s="174" t="s">
        <v>600</v>
      </c>
      <c r="F107" s="176" t="s">
        <v>636</v>
      </c>
      <c r="G107" s="124" t="s">
        <v>448</v>
      </c>
      <c r="H107" s="125">
        <v>14</v>
      </c>
      <c r="I107" s="126"/>
      <c r="J107" s="126">
        <f t="shared" si="0"/>
        <v>0</v>
      </c>
      <c r="K107" s="27"/>
      <c r="L107" s="47" t="s">
        <v>1</v>
      </c>
      <c r="M107" s="127" t="s">
        <v>37</v>
      </c>
      <c r="N107" s="128">
        <v>0</v>
      </c>
      <c r="O107" s="128">
        <f t="shared" si="1"/>
        <v>0</v>
      </c>
      <c r="P107" s="128">
        <v>0</v>
      </c>
      <c r="Q107" s="128">
        <f t="shared" si="2"/>
        <v>0</v>
      </c>
      <c r="R107" s="128">
        <v>0</v>
      </c>
      <c r="S107" s="129">
        <f t="shared" si="3"/>
        <v>0</v>
      </c>
      <c r="AQ107" s="16" t="s">
        <v>124</v>
      </c>
      <c r="AS107" s="16" t="s">
        <v>126</v>
      </c>
      <c r="AT107" s="16" t="s">
        <v>74</v>
      </c>
      <c r="AX107" s="16" t="s">
        <v>123</v>
      </c>
      <c r="BD107" s="130">
        <f t="shared" si="4"/>
        <v>0</v>
      </c>
      <c r="BE107" s="130">
        <f t="shared" si="5"/>
        <v>0</v>
      </c>
      <c r="BF107" s="130">
        <f t="shared" si="6"/>
        <v>0</v>
      </c>
      <c r="BG107" s="130">
        <f t="shared" si="7"/>
        <v>0</v>
      </c>
      <c r="BH107" s="130">
        <f t="shared" si="8"/>
        <v>0</v>
      </c>
      <c r="BI107" s="16" t="s">
        <v>74</v>
      </c>
      <c r="BJ107" s="130">
        <f t="shared" si="9"/>
        <v>0</v>
      </c>
      <c r="BK107" s="16" t="s">
        <v>124</v>
      </c>
      <c r="BL107" s="16" t="s">
        <v>343</v>
      </c>
    </row>
    <row r="108" spans="2:64" s="1" customFormat="1" ht="12">
      <c r="B108" s="120"/>
      <c r="C108" s="121" t="s">
        <v>350</v>
      </c>
      <c r="D108" s="121" t="s">
        <v>126</v>
      </c>
      <c r="E108" s="122" t="s">
        <v>462</v>
      </c>
      <c r="F108" s="123" t="s">
        <v>463</v>
      </c>
      <c r="G108" s="124" t="s">
        <v>284</v>
      </c>
      <c r="H108" s="125">
        <v>1</v>
      </c>
      <c r="I108" s="126"/>
      <c r="J108" s="126">
        <f t="shared" si="0"/>
        <v>0</v>
      </c>
      <c r="K108" s="27"/>
      <c r="L108" s="47" t="s">
        <v>1</v>
      </c>
      <c r="M108" s="127" t="s">
        <v>37</v>
      </c>
      <c r="N108" s="128">
        <v>0</v>
      </c>
      <c r="O108" s="128">
        <f t="shared" si="1"/>
        <v>0</v>
      </c>
      <c r="P108" s="128">
        <v>0</v>
      </c>
      <c r="Q108" s="128">
        <f t="shared" si="2"/>
        <v>0</v>
      </c>
      <c r="R108" s="128">
        <v>0</v>
      </c>
      <c r="S108" s="129">
        <f t="shared" si="3"/>
        <v>0</v>
      </c>
      <c r="AQ108" s="16" t="s">
        <v>124</v>
      </c>
      <c r="AS108" s="16" t="s">
        <v>126</v>
      </c>
      <c r="AT108" s="16" t="s">
        <v>74</v>
      </c>
      <c r="AX108" s="16" t="s">
        <v>123</v>
      </c>
      <c r="BD108" s="130">
        <f t="shared" si="4"/>
        <v>0</v>
      </c>
      <c r="BE108" s="130">
        <f t="shared" si="5"/>
        <v>0</v>
      </c>
      <c r="BF108" s="130">
        <f t="shared" si="6"/>
        <v>0</v>
      </c>
      <c r="BG108" s="130">
        <f t="shared" si="7"/>
        <v>0</v>
      </c>
      <c r="BH108" s="130">
        <f t="shared" si="8"/>
        <v>0</v>
      </c>
      <c r="BI108" s="16" t="s">
        <v>74</v>
      </c>
      <c r="BJ108" s="130">
        <f t="shared" si="9"/>
        <v>0</v>
      </c>
      <c r="BK108" s="16" t="s">
        <v>124</v>
      </c>
      <c r="BL108" s="16" t="s">
        <v>464</v>
      </c>
    </row>
    <row r="109" spans="2:62" s="10" customFormat="1" ht="15">
      <c r="B109" s="108"/>
      <c r="D109" s="109" t="s">
        <v>65</v>
      </c>
      <c r="E109" s="110" t="s">
        <v>446</v>
      </c>
      <c r="F109" s="110" t="s">
        <v>1</v>
      </c>
      <c r="J109" s="111">
        <f>BJ109</f>
        <v>0</v>
      </c>
      <c r="K109" s="108"/>
      <c r="L109" s="112"/>
      <c r="M109" s="113"/>
      <c r="N109" s="113"/>
      <c r="O109" s="114">
        <f>SUM(O110:O125)</f>
        <v>0</v>
      </c>
      <c r="P109" s="113"/>
      <c r="Q109" s="114">
        <f>SUM(Q110:Q125)</f>
        <v>0</v>
      </c>
      <c r="R109" s="113"/>
      <c r="S109" s="115">
        <f>SUM(S110:S125)</f>
        <v>0</v>
      </c>
      <c r="AQ109" s="109" t="s">
        <v>74</v>
      </c>
      <c r="AS109" s="116" t="s">
        <v>65</v>
      </c>
      <c r="AT109" s="116" t="s">
        <v>66</v>
      </c>
      <c r="AX109" s="109" t="s">
        <v>123</v>
      </c>
      <c r="BJ109" s="117">
        <f>SUM(BJ110:BJ125)</f>
        <v>0</v>
      </c>
    </row>
    <row r="110" spans="2:64" s="1" customFormat="1" ht="45">
      <c r="B110" s="120"/>
      <c r="C110" s="121" t="s">
        <v>236</v>
      </c>
      <c r="D110" s="121" t="s">
        <v>126</v>
      </c>
      <c r="E110" s="174" t="s">
        <v>601</v>
      </c>
      <c r="F110" s="123" t="s">
        <v>465</v>
      </c>
      <c r="G110" s="124" t="s">
        <v>264</v>
      </c>
      <c r="H110" s="125">
        <v>33</v>
      </c>
      <c r="I110" s="126"/>
      <c r="J110" s="126">
        <f aca="true" t="shared" si="10" ref="J110:J125">ROUND(I110*H110,2)</f>
        <v>0</v>
      </c>
      <c r="K110" s="27"/>
      <c r="L110" s="47" t="s">
        <v>1</v>
      </c>
      <c r="M110" s="127" t="s">
        <v>37</v>
      </c>
      <c r="N110" s="128">
        <v>0</v>
      </c>
      <c r="O110" s="128">
        <f aca="true" t="shared" si="11" ref="O110:O125">N110*H110</f>
        <v>0</v>
      </c>
      <c r="P110" s="128">
        <v>0</v>
      </c>
      <c r="Q110" s="128">
        <f aca="true" t="shared" si="12" ref="Q110:Q125">P110*H110</f>
        <v>0</v>
      </c>
      <c r="R110" s="128">
        <v>0</v>
      </c>
      <c r="S110" s="129">
        <f aca="true" t="shared" si="13" ref="S110:S125">R110*H110</f>
        <v>0</v>
      </c>
      <c r="AQ110" s="16" t="s">
        <v>124</v>
      </c>
      <c r="AS110" s="16" t="s">
        <v>126</v>
      </c>
      <c r="AT110" s="16" t="s">
        <v>74</v>
      </c>
      <c r="AX110" s="16" t="s">
        <v>123</v>
      </c>
      <c r="BD110" s="130">
        <f aca="true" t="shared" si="14" ref="BD110:BD125">IF(M110="základní",J110,0)</f>
        <v>0</v>
      </c>
      <c r="BE110" s="130">
        <f aca="true" t="shared" si="15" ref="BE110:BE125">IF(M110="snížená",J110,0)</f>
        <v>0</v>
      </c>
      <c r="BF110" s="130">
        <f aca="true" t="shared" si="16" ref="BF110:BF125">IF(M110="zákl. přenesená",J110,0)</f>
        <v>0</v>
      </c>
      <c r="BG110" s="130">
        <f aca="true" t="shared" si="17" ref="BG110:BG125">IF(M110="sníž. přenesená",J110,0)</f>
        <v>0</v>
      </c>
      <c r="BH110" s="130">
        <f aca="true" t="shared" si="18" ref="BH110:BH125">IF(M110="nulová",J110,0)</f>
        <v>0</v>
      </c>
      <c r="BI110" s="16" t="s">
        <v>74</v>
      </c>
      <c r="BJ110" s="130">
        <f aca="true" t="shared" si="19" ref="BJ110:BJ125">ROUND(I110*H110,2)</f>
        <v>0</v>
      </c>
      <c r="BK110" s="16" t="s">
        <v>124</v>
      </c>
      <c r="BL110" s="16" t="s">
        <v>350</v>
      </c>
    </row>
    <row r="111" spans="2:64" s="1" customFormat="1" ht="33.75">
      <c r="B111" s="120"/>
      <c r="C111" s="121" t="s">
        <v>242</v>
      </c>
      <c r="D111" s="121" t="s">
        <v>126</v>
      </c>
      <c r="E111" s="174" t="s">
        <v>602</v>
      </c>
      <c r="F111" s="123" t="s">
        <v>466</v>
      </c>
      <c r="G111" s="124" t="s">
        <v>264</v>
      </c>
      <c r="H111" s="125">
        <v>95</v>
      </c>
      <c r="I111" s="126"/>
      <c r="J111" s="126">
        <f t="shared" si="10"/>
        <v>0</v>
      </c>
      <c r="K111" s="27"/>
      <c r="L111" s="47" t="s">
        <v>1</v>
      </c>
      <c r="M111" s="127" t="s">
        <v>37</v>
      </c>
      <c r="N111" s="128">
        <v>0</v>
      </c>
      <c r="O111" s="128">
        <f t="shared" si="11"/>
        <v>0</v>
      </c>
      <c r="P111" s="128">
        <v>0</v>
      </c>
      <c r="Q111" s="128">
        <f t="shared" si="12"/>
        <v>0</v>
      </c>
      <c r="R111" s="128">
        <v>0</v>
      </c>
      <c r="S111" s="129">
        <f t="shared" si="13"/>
        <v>0</v>
      </c>
      <c r="AQ111" s="16" t="s">
        <v>124</v>
      </c>
      <c r="AS111" s="16" t="s">
        <v>126</v>
      </c>
      <c r="AT111" s="16" t="s">
        <v>74</v>
      </c>
      <c r="AX111" s="16" t="s">
        <v>123</v>
      </c>
      <c r="BD111" s="130">
        <f t="shared" si="14"/>
        <v>0</v>
      </c>
      <c r="BE111" s="130">
        <f t="shared" si="15"/>
        <v>0</v>
      </c>
      <c r="BF111" s="130">
        <f t="shared" si="16"/>
        <v>0</v>
      </c>
      <c r="BG111" s="130">
        <f t="shared" si="17"/>
        <v>0</v>
      </c>
      <c r="BH111" s="130">
        <f t="shared" si="18"/>
        <v>0</v>
      </c>
      <c r="BI111" s="16" t="s">
        <v>74</v>
      </c>
      <c r="BJ111" s="130">
        <f t="shared" si="19"/>
        <v>0</v>
      </c>
      <c r="BK111" s="16" t="s">
        <v>124</v>
      </c>
      <c r="BL111" s="16" t="s">
        <v>357</v>
      </c>
    </row>
    <row r="112" spans="2:64" s="1" customFormat="1" ht="45">
      <c r="B112" s="120"/>
      <c r="C112" s="121" t="s">
        <v>246</v>
      </c>
      <c r="D112" s="121" t="s">
        <v>126</v>
      </c>
      <c r="E112" s="174" t="s">
        <v>603</v>
      </c>
      <c r="F112" s="123" t="s">
        <v>467</v>
      </c>
      <c r="G112" s="124" t="s">
        <v>129</v>
      </c>
      <c r="H112" s="125">
        <v>0.01</v>
      </c>
      <c r="I112" s="126"/>
      <c r="J112" s="126">
        <f t="shared" si="10"/>
        <v>0</v>
      </c>
      <c r="K112" s="27"/>
      <c r="L112" s="47" t="s">
        <v>1</v>
      </c>
      <c r="M112" s="127" t="s">
        <v>37</v>
      </c>
      <c r="N112" s="128">
        <v>0</v>
      </c>
      <c r="O112" s="128">
        <f t="shared" si="11"/>
        <v>0</v>
      </c>
      <c r="P112" s="128">
        <v>0</v>
      </c>
      <c r="Q112" s="128">
        <f t="shared" si="12"/>
        <v>0</v>
      </c>
      <c r="R112" s="128">
        <v>0</v>
      </c>
      <c r="S112" s="129">
        <f t="shared" si="13"/>
        <v>0</v>
      </c>
      <c r="AQ112" s="16" t="s">
        <v>124</v>
      </c>
      <c r="AS112" s="16" t="s">
        <v>126</v>
      </c>
      <c r="AT112" s="16" t="s">
        <v>74</v>
      </c>
      <c r="AX112" s="16" t="s">
        <v>123</v>
      </c>
      <c r="BD112" s="130">
        <f t="shared" si="14"/>
        <v>0</v>
      </c>
      <c r="BE112" s="130">
        <f t="shared" si="15"/>
        <v>0</v>
      </c>
      <c r="BF112" s="130">
        <f t="shared" si="16"/>
        <v>0</v>
      </c>
      <c r="BG112" s="130">
        <f t="shared" si="17"/>
        <v>0</v>
      </c>
      <c r="BH112" s="130">
        <f t="shared" si="18"/>
        <v>0</v>
      </c>
      <c r="BI112" s="16" t="s">
        <v>74</v>
      </c>
      <c r="BJ112" s="130">
        <f t="shared" si="19"/>
        <v>0</v>
      </c>
      <c r="BK112" s="16" t="s">
        <v>124</v>
      </c>
      <c r="BL112" s="16" t="s">
        <v>367</v>
      </c>
    </row>
    <row r="113" spans="2:64" s="1" customFormat="1" ht="45">
      <c r="B113" s="120"/>
      <c r="C113" s="121" t="s">
        <v>251</v>
      </c>
      <c r="D113" s="121" t="s">
        <v>126</v>
      </c>
      <c r="E113" s="174" t="s">
        <v>604</v>
      </c>
      <c r="F113" s="123" t="s">
        <v>468</v>
      </c>
      <c r="G113" s="124" t="s">
        <v>448</v>
      </c>
      <c r="H113" s="125">
        <v>28</v>
      </c>
      <c r="I113" s="126"/>
      <c r="J113" s="126">
        <f t="shared" si="10"/>
        <v>0</v>
      </c>
      <c r="K113" s="27"/>
      <c r="L113" s="47" t="s">
        <v>1</v>
      </c>
      <c r="M113" s="127" t="s">
        <v>37</v>
      </c>
      <c r="N113" s="128">
        <v>0</v>
      </c>
      <c r="O113" s="128">
        <f t="shared" si="11"/>
        <v>0</v>
      </c>
      <c r="P113" s="128">
        <v>0</v>
      </c>
      <c r="Q113" s="128">
        <f t="shared" si="12"/>
        <v>0</v>
      </c>
      <c r="R113" s="128">
        <v>0</v>
      </c>
      <c r="S113" s="129">
        <f t="shared" si="13"/>
        <v>0</v>
      </c>
      <c r="AQ113" s="16" t="s">
        <v>124</v>
      </c>
      <c r="AS113" s="16" t="s">
        <v>126</v>
      </c>
      <c r="AT113" s="16" t="s">
        <v>74</v>
      </c>
      <c r="AX113" s="16" t="s">
        <v>123</v>
      </c>
      <c r="BD113" s="130">
        <f t="shared" si="14"/>
        <v>0</v>
      </c>
      <c r="BE113" s="130">
        <f t="shared" si="15"/>
        <v>0</v>
      </c>
      <c r="BF113" s="130">
        <f t="shared" si="16"/>
        <v>0</v>
      </c>
      <c r="BG113" s="130">
        <f t="shared" si="17"/>
        <v>0</v>
      </c>
      <c r="BH113" s="130">
        <f t="shared" si="18"/>
        <v>0</v>
      </c>
      <c r="BI113" s="16" t="s">
        <v>74</v>
      </c>
      <c r="BJ113" s="130">
        <f t="shared" si="19"/>
        <v>0</v>
      </c>
      <c r="BK113" s="16" t="s">
        <v>124</v>
      </c>
      <c r="BL113" s="16" t="s">
        <v>379</v>
      </c>
    </row>
    <row r="114" spans="2:64" s="1" customFormat="1" ht="22.5">
      <c r="B114" s="120"/>
      <c r="C114" s="121" t="s">
        <v>255</v>
      </c>
      <c r="D114" s="121" t="s">
        <v>126</v>
      </c>
      <c r="E114" s="174" t="s">
        <v>605</v>
      </c>
      <c r="F114" s="123" t="s">
        <v>469</v>
      </c>
      <c r="G114" s="124" t="s">
        <v>448</v>
      </c>
      <c r="H114" s="125">
        <v>4</v>
      </c>
      <c r="I114" s="126"/>
      <c r="J114" s="126">
        <f t="shared" si="10"/>
        <v>0</v>
      </c>
      <c r="K114" s="27"/>
      <c r="L114" s="47" t="s">
        <v>1</v>
      </c>
      <c r="M114" s="127" t="s">
        <v>37</v>
      </c>
      <c r="N114" s="128">
        <v>0</v>
      </c>
      <c r="O114" s="128">
        <f t="shared" si="11"/>
        <v>0</v>
      </c>
      <c r="P114" s="128">
        <v>0</v>
      </c>
      <c r="Q114" s="128">
        <f t="shared" si="12"/>
        <v>0</v>
      </c>
      <c r="R114" s="128">
        <v>0</v>
      </c>
      <c r="S114" s="129">
        <f t="shared" si="13"/>
        <v>0</v>
      </c>
      <c r="AQ114" s="16" t="s">
        <v>124</v>
      </c>
      <c r="AS114" s="16" t="s">
        <v>126</v>
      </c>
      <c r="AT114" s="16" t="s">
        <v>74</v>
      </c>
      <c r="AX114" s="16" t="s">
        <v>123</v>
      </c>
      <c r="BD114" s="130">
        <f t="shared" si="14"/>
        <v>0</v>
      </c>
      <c r="BE114" s="130">
        <f t="shared" si="15"/>
        <v>0</v>
      </c>
      <c r="BF114" s="130">
        <f t="shared" si="16"/>
        <v>0</v>
      </c>
      <c r="BG114" s="130">
        <f t="shared" si="17"/>
        <v>0</v>
      </c>
      <c r="BH114" s="130">
        <f t="shared" si="18"/>
        <v>0</v>
      </c>
      <c r="BI114" s="16" t="s">
        <v>74</v>
      </c>
      <c r="BJ114" s="130">
        <f t="shared" si="19"/>
        <v>0</v>
      </c>
      <c r="BK114" s="16" t="s">
        <v>124</v>
      </c>
      <c r="BL114" s="16" t="s">
        <v>390</v>
      </c>
    </row>
    <row r="115" spans="2:64" s="1" customFormat="1" ht="33.75">
      <c r="B115" s="120"/>
      <c r="C115" s="121" t="s">
        <v>261</v>
      </c>
      <c r="D115" s="121" t="s">
        <v>126</v>
      </c>
      <c r="E115" s="174" t="s">
        <v>606</v>
      </c>
      <c r="F115" s="123" t="s">
        <v>470</v>
      </c>
      <c r="G115" s="124" t="s">
        <v>448</v>
      </c>
      <c r="H115" s="125">
        <v>8</v>
      </c>
      <c r="I115" s="126"/>
      <c r="J115" s="126">
        <f t="shared" si="10"/>
        <v>0</v>
      </c>
      <c r="K115" s="27"/>
      <c r="L115" s="47" t="s">
        <v>1</v>
      </c>
      <c r="M115" s="127" t="s">
        <v>37</v>
      </c>
      <c r="N115" s="128">
        <v>0</v>
      </c>
      <c r="O115" s="128">
        <f t="shared" si="11"/>
        <v>0</v>
      </c>
      <c r="P115" s="128">
        <v>0</v>
      </c>
      <c r="Q115" s="128">
        <f t="shared" si="12"/>
        <v>0</v>
      </c>
      <c r="R115" s="128">
        <v>0</v>
      </c>
      <c r="S115" s="129">
        <f t="shared" si="13"/>
        <v>0</v>
      </c>
      <c r="AQ115" s="16" t="s">
        <v>124</v>
      </c>
      <c r="AS115" s="16" t="s">
        <v>126</v>
      </c>
      <c r="AT115" s="16" t="s">
        <v>74</v>
      </c>
      <c r="AX115" s="16" t="s">
        <v>123</v>
      </c>
      <c r="BD115" s="130">
        <f t="shared" si="14"/>
        <v>0</v>
      </c>
      <c r="BE115" s="130">
        <f t="shared" si="15"/>
        <v>0</v>
      </c>
      <c r="BF115" s="130">
        <f t="shared" si="16"/>
        <v>0</v>
      </c>
      <c r="BG115" s="130">
        <f t="shared" si="17"/>
        <v>0</v>
      </c>
      <c r="BH115" s="130">
        <f t="shared" si="18"/>
        <v>0</v>
      </c>
      <c r="BI115" s="16" t="s">
        <v>74</v>
      </c>
      <c r="BJ115" s="130">
        <f t="shared" si="19"/>
        <v>0</v>
      </c>
      <c r="BK115" s="16" t="s">
        <v>124</v>
      </c>
      <c r="BL115" s="16" t="s">
        <v>403</v>
      </c>
    </row>
    <row r="116" spans="2:64" s="1" customFormat="1" ht="22.5">
      <c r="B116" s="120"/>
      <c r="C116" s="121" t="s">
        <v>267</v>
      </c>
      <c r="D116" s="121" t="s">
        <v>126</v>
      </c>
      <c r="E116" s="174" t="s">
        <v>610</v>
      </c>
      <c r="F116" s="123" t="s">
        <v>471</v>
      </c>
      <c r="G116" s="124" t="s">
        <v>448</v>
      </c>
      <c r="H116" s="125">
        <v>6</v>
      </c>
      <c r="I116" s="126"/>
      <c r="J116" s="126">
        <f t="shared" si="10"/>
        <v>0</v>
      </c>
      <c r="K116" s="27"/>
      <c r="L116" s="47" t="s">
        <v>1</v>
      </c>
      <c r="M116" s="127" t="s">
        <v>37</v>
      </c>
      <c r="N116" s="128">
        <v>0</v>
      </c>
      <c r="O116" s="128">
        <f t="shared" si="11"/>
        <v>0</v>
      </c>
      <c r="P116" s="128">
        <v>0</v>
      </c>
      <c r="Q116" s="128">
        <f t="shared" si="12"/>
        <v>0</v>
      </c>
      <c r="R116" s="128">
        <v>0</v>
      </c>
      <c r="S116" s="129">
        <f t="shared" si="13"/>
        <v>0</v>
      </c>
      <c r="AQ116" s="16" t="s">
        <v>124</v>
      </c>
      <c r="AS116" s="16" t="s">
        <v>126</v>
      </c>
      <c r="AT116" s="16" t="s">
        <v>74</v>
      </c>
      <c r="AX116" s="16" t="s">
        <v>123</v>
      </c>
      <c r="BD116" s="130">
        <f t="shared" si="14"/>
        <v>0</v>
      </c>
      <c r="BE116" s="130">
        <f t="shared" si="15"/>
        <v>0</v>
      </c>
      <c r="BF116" s="130">
        <f t="shared" si="16"/>
        <v>0</v>
      </c>
      <c r="BG116" s="130">
        <f t="shared" si="17"/>
        <v>0</v>
      </c>
      <c r="BH116" s="130">
        <f t="shared" si="18"/>
        <v>0</v>
      </c>
      <c r="BI116" s="16" t="s">
        <v>74</v>
      </c>
      <c r="BJ116" s="130">
        <f t="shared" si="19"/>
        <v>0</v>
      </c>
      <c r="BK116" s="16" t="s">
        <v>124</v>
      </c>
      <c r="BL116" s="16" t="s">
        <v>418</v>
      </c>
    </row>
    <row r="117" spans="2:64" s="1" customFormat="1" ht="33.75">
      <c r="B117" s="120"/>
      <c r="C117" s="121" t="s">
        <v>276</v>
      </c>
      <c r="D117" s="121" t="s">
        <v>126</v>
      </c>
      <c r="E117" s="174" t="s">
        <v>621</v>
      </c>
      <c r="F117" s="123" t="s">
        <v>472</v>
      </c>
      <c r="G117" s="124" t="s">
        <v>448</v>
      </c>
      <c r="H117" s="125">
        <v>2</v>
      </c>
      <c r="I117" s="126"/>
      <c r="J117" s="126">
        <f t="shared" si="10"/>
        <v>0</v>
      </c>
      <c r="K117" s="27"/>
      <c r="L117" s="47" t="s">
        <v>1</v>
      </c>
      <c r="M117" s="127" t="s">
        <v>37</v>
      </c>
      <c r="N117" s="128">
        <v>0</v>
      </c>
      <c r="O117" s="128">
        <f t="shared" si="11"/>
        <v>0</v>
      </c>
      <c r="P117" s="128">
        <v>0</v>
      </c>
      <c r="Q117" s="128">
        <f t="shared" si="12"/>
        <v>0</v>
      </c>
      <c r="R117" s="128">
        <v>0</v>
      </c>
      <c r="S117" s="129">
        <f t="shared" si="13"/>
        <v>0</v>
      </c>
      <c r="AQ117" s="16" t="s">
        <v>124</v>
      </c>
      <c r="AS117" s="16" t="s">
        <v>126</v>
      </c>
      <c r="AT117" s="16" t="s">
        <v>74</v>
      </c>
      <c r="AX117" s="16" t="s">
        <v>123</v>
      </c>
      <c r="BD117" s="130">
        <f t="shared" si="14"/>
        <v>0</v>
      </c>
      <c r="BE117" s="130">
        <f t="shared" si="15"/>
        <v>0</v>
      </c>
      <c r="BF117" s="130">
        <f t="shared" si="16"/>
        <v>0</v>
      </c>
      <c r="BG117" s="130">
        <f t="shared" si="17"/>
        <v>0</v>
      </c>
      <c r="BH117" s="130">
        <f t="shared" si="18"/>
        <v>0</v>
      </c>
      <c r="BI117" s="16" t="s">
        <v>74</v>
      </c>
      <c r="BJ117" s="130">
        <f t="shared" si="19"/>
        <v>0</v>
      </c>
      <c r="BK117" s="16" t="s">
        <v>124</v>
      </c>
      <c r="BL117" s="16" t="s">
        <v>427</v>
      </c>
    </row>
    <row r="118" spans="2:64" s="1" customFormat="1" ht="33.75">
      <c r="B118" s="120"/>
      <c r="C118" s="121" t="s">
        <v>282</v>
      </c>
      <c r="D118" s="121" t="s">
        <v>126</v>
      </c>
      <c r="E118" s="174" t="s">
        <v>622</v>
      </c>
      <c r="F118" s="123" t="s">
        <v>473</v>
      </c>
      <c r="G118" s="124" t="s">
        <v>448</v>
      </c>
      <c r="H118" s="125">
        <v>2</v>
      </c>
      <c r="I118" s="126"/>
      <c r="J118" s="126">
        <f t="shared" si="10"/>
        <v>0</v>
      </c>
      <c r="K118" s="27"/>
      <c r="L118" s="47" t="s">
        <v>1</v>
      </c>
      <c r="M118" s="127" t="s">
        <v>37</v>
      </c>
      <c r="N118" s="128">
        <v>0</v>
      </c>
      <c r="O118" s="128">
        <f t="shared" si="11"/>
        <v>0</v>
      </c>
      <c r="P118" s="128">
        <v>0</v>
      </c>
      <c r="Q118" s="128">
        <f t="shared" si="12"/>
        <v>0</v>
      </c>
      <c r="R118" s="128">
        <v>0</v>
      </c>
      <c r="S118" s="129">
        <f t="shared" si="13"/>
        <v>0</v>
      </c>
      <c r="AQ118" s="16" t="s">
        <v>124</v>
      </c>
      <c r="AS118" s="16" t="s">
        <v>126</v>
      </c>
      <c r="AT118" s="16" t="s">
        <v>74</v>
      </c>
      <c r="AX118" s="16" t="s">
        <v>123</v>
      </c>
      <c r="BD118" s="130">
        <f t="shared" si="14"/>
        <v>0</v>
      </c>
      <c r="BE118" s="130">
        <f t="shared" si="15"/>
        <v>0</v>
      </c>
      <c r="BF118" s="130">
        <f t="shared" si="16"/>
        <v>0</v>
      </c>
      <c r="BG118" s="130">
        <f t="shared" si="17"/>
        <v>0</v>
      </c>
      <c r="BH118" s="130">
        <f t="shared" si="18"/>
        <v>0</v>
      </c>
      <c r="BI118" s="16" t="s">
        <v>74</v>
      </c>
      <c r="BJ118" s="130">
        <f t="shared" si="19"/>
        <v>0</v>
      </c>
      <c r="BK118" s="16" t="s">
        <v>124</v>
      </c>
      <c r="BL118" s="16" t="s">
        <v>440</v>
      </c>
    </row>
    <row r="119" spans="2:64" s="1" customFormat="1" ht="33.75">
      <c r="B119" s="120"/>
      <c r="C119" s="121" t="s">
        <v>249</v>
      </c>
      <c r="D119" s="121" t="s">
        <v>126</v>
      </c>
      <c r="E119" s="174" t="s">
        <v>607</v>
      </c>
      <c r="F119" s="123" t="s">
        <v>474</v>
      </c>
      <c r="G119" s="124" t="s">
        <v>448</v>
      </c>
      <c r="H119" s="125">
        <v>10</v>
      </c>
      <c r="I119" s="126"/>
      <c r="J119" s="126">
        <f t="shared" si="10"/>
        <v>0</v>
      </c>
      <c r="K119" s="27"/>
      <c r="L119" s="47" t="s">
        <v>1</v>
      </c>
      <c r="M119" s="127" t="s">
        <v>37</v>
      </c>
      <c r="N119" s="128">
        <v>0</v>
      </c>
      <c r="O119" s="128">
        <f t="shared" si="11"/>
        <v>0</v>
      </c>
      <c r="P119" s="128">
        <v>0</v>
      </c>
      <c r="Q119" s="128">
        <f t="shared" si="12"/>
        <v>0</v>
      </c>
      <c r="R119" s="128">
        <v>0</v>
      </c>
      <c r="S119" s="129">
        <f t="shared" si="13"/>
        <v>0</v>
      </c>
      <c r="AQ119" s="16" t="s">
        <v>124</v>
      </c>
      <c r="AS119" s="16" t="s">
        <v>126</v>
      </c>
      <c r="AT119" s="16" t="s">
        <v>74</v>
      </c>
      <c r="AX119" s="16" t="s">
        <v>123</v>
      </c>
      <c r="BD119" s="130">
        <f t="shared" si="14"/>
        <v>0</v>
      </c>
      <c r="BE119" s="130">
        <f t="shared" si="15"/>
        <v>0</v>
      </c>
      <c r="BF119" s="130">
        <f t="shared" si="16"/>
        <v>0</v>
      </c>
      <c r="BG119" s="130">
        <f t="shared" si="17"/>
        <v>0</v>
      </c>
      <c r="BH119" s="130">
        <f t="shared" si="18"/>
        <v>0</v>
      </c>
      <c r="BI119" s="16" t="s">
        <v>74</v>
      </c>
      <c r="BJ119" s="130">
        <f t="shared" si="19"/>
        <v>0</v>
      </c>
      <c r="BK119" s="16" t="s">
        <v>124</v>
      </c>
      <c r="BL119" s="16" t="s">
        <v>475</v>
      </c>
    </row>
    <row r="120" spans="2:64" s="1" customFormat="1" ht="33.75">
      <c r="B120" s="120"/>
      <c r="C120" s="121" t="s">
        <v>288</v>
      </c>
      <c r="D120" s="121" t="s">
        <v>126</v>
      </c>
      <c r="E120" s="174" t="s">
        <v>608</v>
      </c>
      <c r="F120" s="123" t="s">
        <v>476</v>
      </c>
      <c r="G120" s="124" t="s">
        <v>448</v>
      </c>
      <c r="H120" s="125">
        <v>4</v>
      </c>
      <c r="I120" s="126"/>
      <c r="J120" s="126">
        <f t="shared" si="10"/>
        <v>0</v>
      </c>
      <c r="K120" s="27"/>
      <c r="L120" s="47" t="s">
        <v>1</v>
      </c>
      <c r="M120" s="127" t="s">
        <v>37</v>
      </c>
      <c r="N120" s="128">
        <v>0</v>
      </c>
      <c r="O120" s="128">
        <f t="shared" si="11"/>
        <v>0</v>
      </c>
      <c r="P120" s="128">
        <v>0</v>
      </c>
      <c r="Q120" s="128">
        <f t="shared" si="12"/>
        <v>0</v>
      </c>
      <c r="R120" s="128">
        <v>0</v>
      </c>
      <c r="S120" s="129">
        <f t="shared" si="13"/>
        <v>0</v>
      </c>
      <c r="AQ120" s="16" t="s">
        <v>124</v>
      </c>
      <c r="AS120" s="16" t="s">
        <v>126</v>
      </c>
      <c r="AT120" s="16" t="s">
        <v>74</v>
      </c>
      <c r="AX120" s="16" t="s">
        <v>123</v>
      </c>
      <c r="BD120" s="130">
        <f t="shared" si="14"/>
        <v>0</v>
      </c>
      <c r="BE120" s="130">
        <f t="shared" si="15"/>
        <v>0</v>
      </c>
      <c r="BF120" s="130">
        <f t="shared" si="16"/>
        <v>0</v>
      </c>
      <c r="BG120" s="130">
        <f t="shared" si="17"/>
        <v>0</v>
      </c>
      <c r="BH120" s="130">
        <f t="shared" si="18"/>
        <v>0</v>
      </c>
      <c r="BI120" s="16" t="s">
        <v>74</v>
      </c>
      <c r="BJ120" s="130">
        <f t="shared" si="19"/>
        <v>0</v>
      </c>
      <c r="BK120" s="16" t="s">
        <v>124</v>
      </c>
      <c r="BL120" s="16" t="s">
        <v>477</v>
      </c>
    </row>
    <row r="121" spans="2:64" s="1" customFormat="1" ht="33.75">
      <c r="B121" s="120"/>
      <c r="C121" s="121" t="s">
        <v>292</v>
      </c>
      <c r="D121" s="121" t="s">
        <v>126</v>
      </c>
      <c r="E121" s="174" t="s">
        <v>626</v>
      </c>
      <c r="F121" s="123" t="s">
        <v>466</v>
      </c>
      <c r="G121" s="124" t="s">
        <v>264</v>
      </c>
      <c r="H121" s="125">
        <v>15</v>
      </c>
      <c r="I121" s="126"/>
      <c r="J121" s="126">
        <f t="shared" si="10"/>
        <v>0</v>
      </c>
      <c r="K121" s="27"/>
      <c r="L121" s="47" t="s">
        <v>1</v>
      </c>
      <c r="M121" s="127" t="s">
        <v>37</v>
      </c>
      <c r="N121" s="128">
        <v>0</v>
      </c>
      <c r="O121" s="128">
        <f t="shared" si="11"/>
        <v>0</v>
      </c>
      <c r="P121" s="128">
        <v>0</v>
      </c>
      <c r="Q121" s="128">
        <f t="shared" si="12"/>
        <v>0</v>
      </c>
      <c r="R121" s="128">
        <v>0</v>
      </c>
      <c r="S121" s="129">
        <f t="shared" si="13"/>
        <v>0</v>
      </c>
      <c r="AQ121" s="16" t="s">
        <v>124</v>
      </c>
      <c r="AS121" s="16" t="s">
        <v>126</v>
      </c>
      <c r="AT121" s="16" t="s">
        <v>74</v>
      </c>
      <c r="AX121" s="16" t="s">
        <v>123</v>
      </c>
      <c r="BD121" s="130">
        <f t="shared" si="14"/>
        <v>0</v>
      </c>
      <c r="BE121" s="130">
        <f t="shared" si="15"/>
        <v>0</v>
      </c>
      <c r="BF121" s="130">
        <f t="shared" si="16"/>
        <v>0</v>
      </c>
      <c r="BG121" s="130">
        <f t="shared" si="17"/>
        <v>0</v>
      </c>
      <c r="BH121" s="130">
        <f t="shared" si="18"/>
        <v>0</v>
      </c>
      <c r="BI121" s="16" t="s">
        <v>74</v>
      </c>
      <c r="BJ121" s="130">
        <f t="shared" si="19"/>
        <v>0</v>
      </c>
      <c r="BK121" s="16" t="s">
        <v>124</v>
      </c>
      <c r="BL121" s="16" t="s">
        <v>478</v>
      </c>
    </row>
    <row r="122" spans="2:64" s="1" customFormat="1" ht="33.75">
      <c r="B122" s="120"/>
      <c r="C122" s="121" t="s">
        <v>298</v>
      </c>
      <c r="D122" s="121" t="s">
        <v>126</v>
      </c>
      <c r="E122" s="174" t="s">
        <v>627</v>
      </c>
      <c r="F122" s="123" t="s">
        <v>479</v>
      </c>
      <c r="G122" s="124" t="s">
        <v>264</v>
      </c>
      <c r="H122" s="125">
        <v>30</v>
      </c>
      <c r="I122" s="126"/>
      <c r="J122" s="126">
        <f t="shared" si="10"/>
        <v>0</v>
      </c>
      <c r="K122" s="27"/>
      <c r="L122" s="47" t="s">
        <v>1</v>
      </c>
      <c r="M122" s="127" t="s">
        <v>37</v>
      </c>
      <c r="N122" s="128">
        <v>0</v>
      </c>
      <c r="O122" s="128">
        <f t="shared" si="11"/>
        <v>0</v>
      </c>
      <c r="P122" s="128">
        <v>0</v>
      </c>
      <c r="Q122" s="128">
        <f t="shared" si="12"/>
        <v>0</v>
      </c>
      <c r="R122" s="128">
        <v>0</v>
      </c>
      <c r="S122" s="129">
        <f t="shared" si="13"/>
        <v>0</v>
      </c>
      <c r="AQ122" s="16" t="s">
        <v>124</v>
      </c>
      <c r="AS122" s="16" t="s">
        <v>126</v>
      </c>
      <c r="AT122" s="16" t="s">
        <v>74</v>
      </c>
      <c r="AX122" s="16" t="s">
        <v>123</v>
      </c>
      <c r="BD122" s="130">
        <f t="shared" si="14"/>
        <v>0</v>
      </c>
      <c r="BE122" s="130">
        <f t="shared" si="15"/>
        <v>0</v>
      </c>
      <c r="BF122" s="130">
        <f t="shared" si="16"/>
        <v>0</v>
      </c>
      <c r="BG122" s="130">
        <f t="shared" si="17"/>
        <v>0</v>
      </c>
      <c r="BH122" s="130">
        <f t="shared" si="18"/>
        <v>0</v>
      </c>
      <c r="BI122" s="16" t="s">
        <v>74</v>
      </c>
      <c r="BJ122" s="130">
        <f t="shared" si="19"/>
        <v>0</v>
      </c>
      <c r="BK122" s="16" t="s">
        <v>124</v>
      </c>
      <c r="BL122" s="16" t="s">
        <v>480</v>
      </c>
    </row>
    <row r="123" spans="2:64" s="1" customFormat="1" ht="33.75">
      <c r="B123" s="120"/>
      <c r="C123" s="121" t="s">
        <v>303</v>
      </c>
      <c r="D123" s="121" t="s">
        <v>126</v>
      </c>
      <c r="E123" s="174" t="s">
        <v>628</v>
      </c>
      <c r="F123" s="123" t="s">
        <v>481</v>
      </c>
      <c r="G123" s="124" t="s">
        <v>264</v>
      </c>
      <c r="H123" s="125">
        <v>30</v>
      </c>
      <c r="I123" s="126"/>
      <c r="J123" s="126">
        <f t="shared" si="10"/>
        <v>0</v>
      </c>
      <c r="K123" s="27"/>
      <c r="L123" s="47" t="s">
        <v>1</v>
      </c>
      <c r="M123" s="127" t="s">
        <v>37</v>
      </c>
      <c r="N123" s="128">
        <v>0</v>
      </c>
      <c r="O123" s="128">
        <f t="shared" si="11"/>
        <v>0</v>
      </c>
      <c r="P123" s="128">
        <v>0</v>
      </c>
      <c r="Q123" s="128">
        <f t="shared" si="12"/>
        <v>0</v>
      </c>
      <c r="R123" s="128">
        <v>0</v>
      </c>
      <c r="S123" s="129">
        <f t="shared" si="13"/>
        <v>0</v>
      </c>
      <c r="AQ123" s="16" t="s">
        <v>124</v>
      </c>
      <c r="AS123" s="16" t="s">
        <v>126</v>
      </c>
      <c r="AT123" s="16" t="s">
        <v>74</v>
      </c>
      <c r="AX123" s="16" t="s">
        <v>123</v>
      </c>
      <c r="BD123" s="130">
        <f t="shared" si="14"/>
        <v>0</v>
      </c>
      <c r="BE123" s="130">
        <f t="shared" si="15"/>
        <v>0</v>
      </c>
      <c r="BF123" s="130">
        <f t="shared" si="16"/>
        <v>0</v>
      </c>
      <c r="BG123" s="130">
        <f t="shared" si="17"/>
        <v>0</v>
      </c>
      <c r="BH123" s="130">
        <f t="shared" si="18"/>
        <v>0</v>
      </c>
      <c r="BI123" s="16" t="s">
        <v>74</v>
      </c>
      <c r="BJ123" s="130">
        <f t="shared" si="19"/>
        <v>0</v>
      </c>
      <c r="BK123" s="16" t="s">
        <v>124</v>
      </c>
      <c r="BL123" s="16" t="s">
        <v>482</v>
      </c>
    </row>
    <row r="124" spans="2:64" s="1" customFormat="1" ht="45">
      <c r="B124" s="120"/>
      <c r="C124" s="121" t="s">
        <v>313</v>
      </c>
      <c r="D124" s="121" t="s">
        <v>126</v>
      </c>
      <c r="E124" s="174" t="s">
        <v>609</v>
      </c>
      <c r="F124" s="123" t="s">
        <v>483</v>
      </c>
      <c r="G124" s="124" t="s">
        <v>448</v>
      </c>
      <c r="H124" s="125">
        <v>50</v>
      </c>
      <c r="I124" s="126"/>
      <c r="J124" s="126">
        <f t="shared" si="10"/>
        <v>0</v>
      </c>
      <c r="K124" s="27"/>
      <c r="L124" s="47" t="s">
        <v>1</v>
      </c>
      <c r="M124" s="127" t="s">
        <v>37</v>
      </c>
      <c r="N124" s="128">
        <v>0</v>
      </c>
      <c r="O124" s="128">
        <f t="shared" si="11"/>
        <v>0</v>
      </c>
      <c r="P124" s="128">
        <v>0</v>
      </c>
      <c r="Q124" s="128">
        <f t="shared" si="12"/>
        <v>0</v>
      </c>
      <c r="R124" s="128">
        <v>0</v>
      </c>
      <c r="S124" s="129">
        <f t="shared" si="13"/>
        <v>0</v>
      </c>
      <c r="AQ124" s="16" t="s">
        <v>124</v>
      </c>
      <c r="AS124" s="16" t="s">
        <v>126</v>
      </c>
      <c r="AT124" s="16" t="s">
        <v>74</v>
      </c>
      <c r="AX124" s="16" t="s">
        <v>123</v>
      </c>
      <c r="BD124" s="130">
        <f t="shared" si="14"/>
        <v>0</v>
      </c>
      <c r="BE124" s="130">
        <f t="shared" si="15"/>
        <v>0</v>
      </c>
      <c r="BF124" s="130">
        <f t="shared" si="16"/>
        <v>0</v>
      </c>
      <c r="BG124" s="130">
        <f t="shared" si="17"/>
        <v>0</v>
      </c>
      <c r="BH124" s="130">
        <f t="shared" si="18"/>
        <v>0</v>
      </c>
      <c r="BI124" s="16" t="s">
        <v>74</v>
      </c>
      <c r="BJ124" s="130">
        <f t="shared" si="19"/>
        <v>0</v>
      </c>
      <c r="BK124" s="16" t="s">
        <v>124</v>
      </c>
      <c r="BL124" s="16" t="s">
        <v>484</v>
      </c>
    </row>
    <row r="125" spans="2:64" s="1" customFormat="1" ht="12">
      <c r="B125" s="120"/>
      <c r="C125" s="121" t="s">
        <v>353</v>
      </c>
      <c r="D125" s="121" t="s">
        <v>126</v>
      </c>
      <c r="E125" s="122" t="s">
        <v>485</v>
      </c>
      <c r="F125" s="123" t="s">
        <v>486</v>
      </c>
      <c r="G125" s="124" t="s">
        <v>284</v>
      </c>
      <c r="H125" s="125">
        <v>1</v>
      </c>
      <c r="I125" s="126"/>
      <c r="J125" s="126">
        <f t="shared" si="10"/>
        <v>0</v>
      </c>
      <c r="K125" s="27"/>
      <c r="L125" s="47" t="s">
        <v>1</v>
      </c>
      <c r="M125" s="127" t="s">
        <v>37</v>
      </c>
      <c r="N125" s="128">
        <v>0</v>
      </c>
      <c r="O125" s="128">
        <f t="shared" si="11"/>
        <v>0</v>
      </c>
      <c r="P125" s="128">
        <v>0</v>
      </c>
      <c r="Q125" s="128">
        <f t="shared" si="12"/>
        <v>0</v>
      </c>
      <c r="R125" s="128">
        <v>0</v>
      </c>
      <c r="S125" s="129">
        <f t="shared" si="13"/>
        <v>0</v>
      </c>
      <c r="AQ125" s="16" t="s">
        <v>124</v>
      </c>
      <c r="AS125" s="16" t="s">
        <v>126</v>
      </c>
      <c r="AT125" s="16" t="s">
        <v>74</v>
      </c>
      <c r="AX125" s="16" t="s">
        <v>123</v>
      </c>
      <c r="BD125" s="130">
        <f t="shared" si="14"/>
        <v>0</v>
      </c>
      <c r="BE125" s="130">
        <f t="shared" si="15"/>
        <v>0</v>
      </c>
      <c r="BF125" s="130">
        <f t="shared" si="16"/>
        <v>0</v>
      </c>
      <c r="BG125" s="130">
        <f t="shared" si="17"/>
        <v>0</v>
      </c>
      <c r="BH125" s="130">
        <f t="shared" si="18"/>
        <v>0</v>
      </c>
      <c r="BI125" s="16" t="s">
        <v>74</v>
      </c>
      <c r="BJ125" s="130">
        <f t="shared" si="19"/>
        <v>0</v>
      </c>
      <c r="BK125" s="16" t="s">
        <v>124</v>
      </c>
      <c r="BL125" s="16" t="s">
        <v>487</v>
      </c>
    </row>
    <row r="126" spans="2:62" s="10" customFormat="1" ht="15">
      <c r="B126" s="108"/>
      <c r="D126" s="109" t="s">
        <v>65</v>
      </c>
      <c r="E126" s="110" t="s">
        <v>446</v>
      </c>
      <c r="F126" s="110" t="s">
        <v>1</v>
      </c>
      <c r="J126" s="111">
        <f>BJ126</f>
        <v>0</v>
      </c>
      <c r="K126" s="108"/>
      <c r="L126" s="112"/>
      <c r="M126" s="113"/>
      <c r="N126" s="113"/>
      <c r="O126" s="114">
        <f>SUM(O127:O134)</f>
        <v>0</v>
      </c>
      <c r="P126" s="113"/>
      <c r="Q126" s="114">
        <f>SUM(Q127:Q134)</f>
        <v>0</v>
      </c>
      <c r="R126" s="113"/>
      <c r="S126" s="115">
        <f>SUM(S127:S134)</f>
        <v>0</v>
      </c>
      <c r="AQ126" s="109" t="s">
        <v>74</v>
      </c>
      <c r="AS126" s="116" t="s">
        <v>65</v>
      </c>
      <c r="AT126" s="116" t="s">
        <v>66</v>
      </c>
      <c r="AX126" s="109" t="s">
        <v>123</v>
      </c>
      <c r="BJ126" s="117">
        <f>SUM(BJ127:BJ134)</f>
        <v>0</v>
      </c>
    </row>
    <row r="127" spans="2:64" s="1" customFormat="1" ht="33.75">
      <c r="B127" s="120"/>
      <c r="C127" s="121" t="s">
        <v>317</v>
      </c>
      <c r="D127" s="121" t="s">
        <v>126</v>
      </c>
      <c r="E127" s="174" t="s">
        <v>611</v>
      </c>
      <c r="F127" s="123" t="s">
        <v>488</v>
      </c>
      <c r="G127" s="124" t="s">
        <v>448</v>
      </c>
      <c r="H127" s="125">
        <v>10</v>
      </c>
      <c r="I127" s="126"/>
      <c r="J127" s="126">
        <f aca="true" t="shared" si="20" ref="J127:J134">ROUND(I127*H127,2)</f>
        <v>0</v>
      </c>
      <c r="K127" s="27"/>
      <c r="L127" s="47" t="s">
        <v>1</v>
      </c>
      <c r="M127" s="127" t="s">
        <v>37</v>
      </c>
      <c r="N127" s="128">
        <v>0</v>
      </c>
      <c r="O127" s="128">
        <f aca="true" t="shared" si="21" ref="O127:O134">N127*H127</f>
        <v>0</v>
      </c>
      <c r="P127" s="128">
        <v>0</v>
      </c>
      <c r="Q127" s="128">
        <f aca="true" t="shared" si="22" ref="Q127:Q134">P127*H127</f>
        <v>0</v>
      </c>
      <c r="R127" s="128">
        <v>0</v>
      </c>
      <c r="S127" s="129">
        <f aca="true" t="shared" si="23" ref="S127:S134">R127*H127</f>
        <v>0</v>
      </c>
      <c r="AQ127" s="16" t="s">
        <v>124</v>
      </c>
      <c r="AS127" s="16" t="s">
        <v>126</v>
      </c>
      <c r="AT127" s="16" t="s">
        <v>74</v>
      </c>
      <c r="AX127" s="16" t="s">
        <v>123</v>
      </c>
      <c r="BD127" s="130">
        <f aca="true" t="shared" si="24" ref="BD127:BD134">IF(M127="základní",J127,0)</f>
        <v>0</v>
      </c>
      <c r="BE127" s="130">
        <f aca="true" t="shared" si="25" ref="BE127:BE134">IF(M127="snížená",J127,0)</f>
        <v>0</v>
      </c>
      <c r="BF127" s="130">
        <f aca="true" t="shared" si="26" ref="BF127:BF134">IF(M127="zákl. přenesená",J127,0)</f>
        <v>0</v>
      </c>
      <c r="BG127" s="130">
        <f aca="true" t="shared" si="27" ref="BG127:BG134">IF(M127="sníž. přenesená",J127,0)</f>
        <v>0</v>
      </c>
      <c r="BH127" s="130">
        <f aca="true" t="shared" si="28" ref="BH127:BH134">IF(M127="nulová",J127,0)</f>
        <v>0</v>
      </c>
      <c r="BI127" s="16" t="s">
        <v>74</v>
      </c>
      <c r="BJ127" s="130">
        <f aca="true" t="shared" si="29" ref="BJ127:BJ134">ROUND(I127*H127,2)</f>
        <v>0</v>
      </c>
      <c r="BK127" s="16" t="s">
        <v>124</v>
      </c>
      <c r="BL127" s="16" t="s">
        <v>489</v>
      </c>
    </row>
    <row r="128" spans="2:64" s="1" customFormat="1" ht="33.75">
      <c r="B128" s="120"/>
      <c r="C128" s="121" t="s">
        <v>320</v>
      </c>
      <c r="D128" s="121" t="s">
        <v>126</v>
      </c>
      <c r="E128" s="174" t="s">
        <v>611</v>
      </c>
      <c r="F128" s="123" t="s">
        <v>488</v>
      </c>
      <c r="G128" s="124" t="s">
        <v>448</v>
      </c>
      <c r="H128" s="125">
        <v>4</v>
      </c>
      <c r="I128" s="126"/>
      <c r="J128" s="126">
        <f t="shared" si="20"/>
        <v>0</v>
      </c>
      <c r="K128" s="27"/>
      <c r="L128" s="47" t="s">
        <v>1</v>
      </c>
      <c r="M128" s="127" t="s">
        <v>37</v>
      </c>
      <c r="N128" s="128">
        <v>0</v>
      </c>
      <c r="O128" s="128">
        <f t="shared" si="21"/>
        <v>0</v>
      </c>
      <c r="P128" s="128">
        <v>0</v>
      </c>
      <c r="Q128" s="128">
        <f t="shared" si="22"/>
        <v>0</v>
      </c>
      <c r="R128" s="128">
        <v>0</v>
      </c>
      <c r="S128" s="129">
        <f t="shared" si="23"/>
        <v>0</v>
      </c>
      <c r="AQ128" s="16" t="s">
        <v>124</v>
      </c>
      <c r="AS128" s="16" t="s">
        <v>126</v>
      </c>
      <c r="AT128" s="16" t="s">
        <v>74</v>
      </c>
      <c r="AX128" s="16" t="s">
        <v>123</v>
      </c>
      <c r="BD128" s="130">
        <f t="shared" si="24"/>
        <v>0</v>
      </c>
      <c r="BE128" s="130">
        <f t="shared" si="25"/>
        <v>0</v>
      </c>
      <c r="BF128" s="130">
        <f t="shared" si="26"/>
        <v>0</v>
      </c>
      <c r="BG128" s="130">
        <f t="shared" si="27"/>
        <v>0</v>
      </c>
      <c r="BH128" s="130">
        <f t="shared" si="28"/>
        <v>0</v>
      </c>
      <c r="BI128" s="16" t="s">
        <v>74</v>
      </c>
      <c r="BJ128" s="130">
        <f t="shared" si="29"/>
        <v>0</v>
      </c>
      <c r="BK128" s="16" t="s">
        <v>124</v>
      </c>
      <c r="BL128" s="16" t="s">
        <v>490</v>
      </c>
    </row>
    <row r="129" spans="2:64" s="1" customFormat="1" ht="33.75">
      <c r="B129" s="120"/>
      <c r="C129" s="121" t="s">
        <v>324</v>
      </c>
      <c r="D129" s="121" t="s">
        <v>126</v>
      </c>
      <c r="E129" s="174" t="s">
        <v>612</v>
      </c>
      <c r="F129" s="123" t="s">
        <v>491</v>
      </c>
      <c r="G129" s="124" t="s">
        <v>448</v>
      </c>
      <c r="H129" s="125">
        <v>3</v>
      </c>
      <c r="I129" s="126"/>
      <c r="J129" s="126">
        <f t="shared" si="20"/>
        <v>0</v>
      </c>
      <c r="K129" s="27"/>
      <c r="L129" s="47" t="s">
        <v>1</v>
      </c>
      <c r="M129" s="127" t="s">
        <v>37</v>
      </c>
      <c r="N129" s="128">
        <v>0</v>
      </c>
      <c r="O129" s="128">
        <f t="shared" si="21"/>
        <v>0</v>
      </c>
      <c r="P129" s="128">
        <v>0</v>
      </c>
      <c r="Q129" s="128">
        <f t="shared" si="22"/>
        <v>0</v>
      </c>
      <c r="R129" s="128">
        <v>0</v>
      </c>
      <c r="S129" s="129">
        <f t="shared" si="23"/>
        <v>0</v>
      </c>
      <c r="AQ129" s="16" t="s">
        <v>124</v>
      </c>
      <c r="AS129" s="16" t="s">
        <v>126</v>
      </c>
      <c r="AT129" s="16" t="s">
        <v>74</v>
      </c>
      <c r="AX129" s="16" t="s">
        <v>123</v>
      </c>
      <c r="BD129" s="130">
        <f t="shared" si="24"/>
        <v>0</v>
      </c>
      <c r="BE129" s="130">
        <f t="shared" si="25"/>
        <v>0</v>
      </c>
      <c r="BF129" s="130">
        <f t="shared" si="26"/>
        <v>0</v>
      </c>
      <c r="BG129" s="130">
        <f t="shared" si="27"/>
        <v>0</v>
      </c>
      <c r="BH129" s="130">
        <f t="shared" si="28"/>
        <v>0</v>
      </c>
      <c r="BI129" s="16" t="s">
        <v>74</v>
      </c>
      <c r="BJ129" s="130">
        <f t="shared" si="29"/>
        <v>0</v>
      </c>
      <c r="BK129" s="16" t="s">
        <v>124</v>
      </c>
      <c r="BL129" s="16" t="s">
        <v>492</v>
      </c>
    </row>
    <row r="130" spans="2:64" s="1" customFormat="1" ht="22.5">
      <c r="B130" s="120"/>
      <c r="C130" s="121" t="s">
        <v>330</v>
      </c>
      <c r="D130" s="121" t="s">
        <v>126</v>
      </c>
      <c r="E130" s="174" t="s">
        <v>592</v>
      </c>
      <c r="F130" s="123" t="s">
        <v>493</v>
      </c>
      <c r="G130" s="124" t="s">
        <v>448</v>
      </c>
      <c r="H130" s="125">
        <v>4</v>
      </c>
      <c r="I130" s="126"/>
      <c r="J130" s="126">
        <f t="shared" si="20"/>
        <v>0</v>
      </c>
      <c r="K130" s="27"/>
      <c r="L130" s="47" t="s">
        <v>1</v>
      </c>
      <c r="M130" s="127" t="s">
        <v>37</v>
      </c>
      <c r="N130" s="128">
        <v>0</v>
      </c>
      <c r="O130" s="128">
        <f t="shared" si="21"/>
        <v>0</v>
      </c>
      <c r="P130" s="128">
        <v>0</v>
      </c>
      <c r="Q130" s="128">
        <f t="shared" si="22"/>
        <v>0</v>
      </c>
      <c r="R130" s="128">
        <v>0</v>
      </c>
      <c r="S130" s="129">
        <f t="shared" si="23"/>
        <v>0</v>
      </c>
      <c r="AQ130" s="16" t="s">
        <v>124</v>
      </c>
      <c r="AS130" s="16" t="s">
        <v>126</v>
      </c>
      <c r="AT130" s="16" t="s">
        <v>74</v>
      </c>
      <c r="AX130" s="16" t="s">
        <v>123</v>
      </c>
      <c r="BD130" s="130">
        <f t="shared" si="24"/>
        <v>0</v>
      </c>
      <c r="BE130" s="130">
        <f t="shared" si="25"/>
        <v>0</v>
      </c>
      <c r="BF130" s="130">
        <f t="shared" si="26"/>
        <v>0</v>
      </c>
      <c r="BG130" s="130">
        <f t="shared" si="27"/>
        <v>0</v>
      </c>
      <c r="BH130" s="130">
        <f t="shared" si="28"/>
        <v>0</v>
      </c>
      <c r="BI130" s="16" t="s">
        <v>74</v>
      </c>
      <c r="BJ130" s="130">
        <f t="shared" si="29"/>
        <v>0</v>
      </c>
      <c r="BK130" s="16" t="s">
        <v>124</v>
      </c>
      <c r="BL130" s="16" t="s">
        <v>494</v>
      </c>
    </row>
    <row r="131" spans="2:64" s="1" customFormat="1" ht="22.5">
      <c r="B131" s="120"/>
      <c r="C131" s="121" t="s">
        <v>335</v>
      </c>
      <c r="D131" s="121" t="s">
        <v>126</v>
      </c>
      <c r="E131" s="174" t="s">
        <v>593</v>
      </c>
      <c r="F131" s="123" t="s">
        <v>495</v>
      </c>
      <c r="G131" s="124" t="s">
        <v>448</v>
      </c>
      <c r="H131" s="125">
        <v>4</v>
      </c>
      <c r="I131" s="126"/>
      <c r="J131" s="126">
        <f t="shared" si="20"/>
        <v>0</v>
      </c>
      <c r="K131" s="27"/>
      <c r="L131" s="47" t="s">
        <v>1</v>
      </c>
      <c r="M131" s="127" t="s">
        <v>37</v>
      </c>
      <c r="N131" s="128">
        <v>0</v>
      </c>
      <c r="O131" s="128">
        <f t="shared" si="21"/>
        <v>0</v>
      </c>
      <c r="P131" s="128">
        <v>0</v>
      </c>
      <c r="Q131" s="128">
        <f t="shared" si="22"/>
        <v>0</v>
      </c>
      <c r="R131" s="128">
        <v>0</v>
      </c>
      <c r="S131" s="129">
        <f t="shared" si="23"/>
        <v>0</v>
      </c>
      <c r="AQ131" s="16" t="s">
        <v>124</v>
      </c>
      <c r="AS131" s="16" t="s">
        <v>126</v>
      </c>
      <c r="AT131" s="16" t="s">
        <v>74</v>
      </c>
      <c r="AX131" s="16" t="s">
        <v>123</v>
      </c>
      <c r="BD131" s="130">
        <f t="shared" si="24"/>
        <v>0</v>
      </c>
      <c r="BE131" s="130">
        <f t="shared" si="25"/>
        <v>0</v>
      </c>
      <c r="BF131" s="130">
        <f t="shared" si="26"/>
        <v>0</v>
      </c>
      <c r="BG131" s="130">
        <f t="shared" si="27"/>
        <v>0</v>
      </c>
      <c r="BH131" s="130">
        <f t="shared" si="28"/>
        <v>0</v>
      </c>
      <c r="BI131" s="16" t="s">
        <v>74</v>
      </c>
      <c r="BJ131" s="130">
        <f t="shared" si="29"/>
        <v>0</v>
      </c>
      <c r="BK131" s="16" t="s">
        <v>124</v>
      </c>
      <c r="BL131" s="16" t="s">
        <v>496</v>
      </c>
    </row>
    <row r="132" spans="2:64" s="1" customFormat="1" ht="45">
      <c r="B132" s="120"/>
      <c r="C132" s="121" t="s">
        <v>339</v>
      </c>
      <c r="D132" s="121" t="s">
        <v>126</v>
      </c>
      <c r="E132" s="174" t="s">
        <v>594</v>
      </c>
      <c r="F132" s="123" t="s">
        <v>497</v>
      </c>
      <c r="G132" s="124" t="s">
        <v>264</v>
      </c>
      <c r="H132" s="125">
        <v>98</v>
      </c>
      <c r="I132" s="126"/>
      <c r="J132" s="126">
        <f t="shared" si="20"/>
        <v>0</v>
      </c>
      <c r="K132" s="27"/>
      <c r="L132" s="47" t="s">
        <v>1</v>
      </c>
      <c r="M132" s="127" t="s">
        <v>37</v>
      </c>
      <c r="N132" s="128">
        <v>0</v>
      </c>
      <c r="O132" s="128">
        <f t="shared" si="21"/>
        <v>0</v>
      </c>
      <c r="P132" s="128">
        <v>0</v>
      </c>
      <c r="Q132" s="128">
        <f t="shared" si="22"/>
        <v>0</v>
      </c>
      <c r="R132" s="128">
        <v>0</v>
      </c>
      <c r="S132" s="129">
        <f t="shared" si="23"/>
        <v>0</v>
      </c>
      <c r="AQ132" s="16" t="s">
        <v>124</v>
      </c>
      <c r="AS132" s="16" t="s">
        <v>126</v>
      </c>
      <c r="AT132" s="16" t="s">
        <v>74</v>
      </c>
      <c r="AX132" s="16" t="s">
        <v>123</v>
      </c>
      <c r="BD132" s="130">
        <f t="shared" si="24"/>
        <v>0</v>
      </c>
      <c r="BE132" s="130">
        <f t="shared" si="25"/>
        <v>0</v>
      </c>
      <c r="BF132" s="130">
        <f t="shared" si="26"/>
        <v>0</v>
      </c>
      <c r="BG132" s="130">
        <f t="shared" si="27"/>
        <v>0</v>
      </c>
      <c r="BH132" s="130">
        <f t="shared" si="28"/>
        <v>0</v>
      </c>
      <c r="BI132" s="16" t="s">
        <v>74</v>
      </c>
      <c r="BJ132" s="130">
        <f t="shared" si="29"/>
        <v>0</v>
      </c>
      <c r="BK132" s="16" t="s">
        <v>124</v>
      </c>
      <c r="BL132" s="16" t="s">
        <v>498</v>
      </c>
    </row>
    <row r="133" spans="2:64" s="1" customFormat="1" ht="45">
      <c r="B133" s="120"/>
      <c r="C133" s="121" t="s">
        <v>343</v>
      </c>
      <c r="D133" s="121" t="s">
        <v>126</v>
      </c>
      <c r="E133" s="174" t="s">
        <v>595</v>
      </c>
      <c r="F133" s="123" t="s">
        <v>499</v>
      </c>
      <c r="G133" s="124" t="s">
        <v>264</v>
      </c>
      <c r="H133" s="125">
        <v>98</v>
      </c>
      <c r="I133" s="126"/>
      <c r="J133" s="126">
        <f t="shared" si="20"/>
        <v>0</v>
      </c>
      <c r="K133" s="27"/>
      <c r="L133" s="47" t="s">
        <v>1</v>
      </c>
      <c r="M133" s="127" t="s">
        <v>37</v>
      </c>
      <c r="N133" s="128">
        <v>0</v>
      </c>
      <c r="O133" s="128">
        <f t="shared" si="21"/>
        <v>0</v>
      </c>
      <c r="P133" s="128">
        <v>0</v>
      </c>
      <c r="Q133" s="128">
        <f t="shared" si="22"/>
        <v>0</v>
      </c>
      <c r="R133" s="128">
        <v>0</v>
      </c>
      <c r="S133" s="129">
        <f t="shared" si="23"/>
        <v>0</v>
      </c>
      <c r="AQ133" s="16" t="s">
        <v>124</v>
      </c>
      <c r="AS133" s="16" t="s">
        <v>126</v>
      </c>
      <c r="AT133" s="16" t="s">
        <v>74</v>
      </c>
      <c r="AX133" s="16" t="s">
        <v>123</v>
      </c>
      <c r="BD133" s="130">
        <f t="shared" si="24"/>
        <v>0</v>
      </c>
      <c r="BE133" s="130">
        <f t="shared" si="25"/>
        <v>0</v>
      </c>
      <c r="BF133" s="130">
        <f t="shared" si="26"/>
        <v>0</v>
      </c>
      <c r="BG133" s="130">
        <f t="shared" si="27"/>
        <v>0</v>
      </c>
      <c r="BH133" s="130">
        <f t="shared" si="28"/>
        <v>0</v>
      </c>
      <c r="BI133" s="16" t="s">
        <v>74</v>
      </c>
      <c r="BJ133" s="130">
        <f t="shared" si="29"/>
        <v>0</v>
      </c>
      <c r="BK133" s="16" t="s">
        <v>124</v>
      </c>
      <c r="BL133" s="16" t="s">
        <v>500</v>
      </c>
    </row>
    <row r="134" spans="2:64" s="1" customFormat="1" ht="12">
      <c r="B134" s="120"/>
      <c r="C134" s="121" t="s">
        <v>357</v>
      </c>
      <c r="D134" s="121" t="s">
        <v>126</v>
      </c>
      <c r="E134" s="174" t="s">
        <v>137</v>
      </c>
      <c r="F134" s="123" t="s">
        <v>501</v>
      </c>
      <c r="G134" s="124" t="s">
        <v>284</v>
      </c>
      <c r="H134" s="125">
        <v>1</v>
      </c>
      <c r="I134" s="126"/>
      <c r="J134" s="126">
        <f t="shared" si="20"/>
        <v>0</v>
      </c>
      <c r="K134" s="27"/>
      <c r="L134" s="170" t="s">
        <v>1</v>
      </c>
      <c r="M134" s="171" t="s">
        <v>37</v>
      </c>
      <c r="N134" s="172">
        <v>0</v>
      </c>
      <c r="O134" s="172">
        <f t="shared" si="21"/>
        <v>0</v>
      </c>
      <c r="P134" s="172">
        <v>0</v>
      </c>
      <c r="Q134" s="172">
        <f t="shared" si="22"/>
        <v>0</v>
      </c>
      <c r="R134" s="172">
        <v>0</v>
      </c>
      <c r="S134" s="173">
        <f t="shared" si="23"/>
        <v>0</v>
      </c>
      <c r="AQ134" s="16" t="s">
        <v>124</v>
      </c>
      <c r="AS134" s="16" t="s">
        <v>126</v>
      </c>
      <c r="AT134" s="16" t="s">
        <v>74</v>
      </c>
      <c r="AX134" s="16" t="s">
        <v>123</v>
      </c>
      <c r="BD134" s="130">
        <f t="shared" si="24"/>
        <v>0</v>
      </c>
      <c r="BE134" s="130">
        <f t="shared" si="25"/>
        <v>0</v>
      </c>
      <c r="BF134" s="130">
        <f t="shared" si="26"/>
        <v>0</v>
      </c>
      <c r="BG134" s="130">
        <f t="shared" si="27"/>
        <v>0</v>
      </c>
      <c r="BH134" s="130">
        <f t="shared" si="28"/>
        <v>0</v>
      </c>
      <c r="BI134" s="16" t="s">
        <v>74</v>
      </c>
      <c r="BJ134" s="130">
        <f t="shared" si="29"/>
        <v>0</v>
      </c>
      <c r="BK134" s="16" t="s">
        <v>124</v>
      </c>
      <c r="BL134" s="16" t="s">
        <v>502</v>
      </c>
    </row>
    <row r="135" spans="2:11" s="1" customFormat="1" ht="12">
      <c r="B135" s="37"/>
      <c r="C135" s="38"/>
      <c r="D135" s="38"/>
      <c r="E135" s="38"/>
      <c r="F135" s="38"/>
      <c r="G135" s="38"/>
      <c r="H135" s="38"/>
      <c r="I135" s="38"/>
      <c r="J135" s="38"/>
      <c r="K135" s="27"/>
    </row>
  </sheetData>
  <autoFilter ref="C82:J134"/>
  <mergeCells count="9">
    <mergeCell ref="E50:H50"/>
    <mergeCell ref="E73:H73"/>
    <mergeCell ref="E75:H75"/>
    <mergeCell ref="K2:U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7"/>
  <sheetViews>
    <sheetView showGridLines="0" workbookViewId="0" topLeftCell="A56">
      <selection activeCell="F94" sqref="F94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8.00390625" style="0" customWidth="1"/>
    <col min="12" max="12" width="9.28125" style="0" hidden="1" customWidth="1"/>
    <col min="13" max="13" width="9.140625" style="0" hidden="1" customWidth="1"/>
    <col min="14" max="19" width="12.140625" style="0" hidden="1" customWidth="1"/>
    <col min="20" max="20" width="14.00390625" style="0" hidden="1" customWidth="1"/>
    <col min="21" max="21" width="10.421875" style="0" customWidth="1"/>
    <col min="22" max="22" width="14.00390625" style="0" customWidth="1"/>
    <col min="23" max="23" width="10.421875" style="0" customWidth="1"/>
    <col min="24" max="24" width="12.8515625" style="0" customWidth="1"/>
    <col min="25" max="25" width="9.421875" style="0" customWidth="1"/>
    <col min="26" max="26" width="12.8515625" style="0" customWidth="1"/>
    <col min="27" max="27" width="14.00390625" style="0" customWidth="1"/>
    <col min="28" max="28" width="9.421875" style="0" customWidth="1"/>
    <col min="29" max="29" width="12.8515625" style="0" customWidth="1"/>
    <col min="30" max="30" width="14.00390625" style="0" customWidth="1"/>
    <col min="43" max="64" width="9.140625" style="0" hidden="1" customWidth="1"/>
  </cols>
  <sheetData>
    <row r="1" ht="12">
      <c r="A1" s="81"/>
    </row>
    <row r="2" spans="11:45" ht="12">
      <c r="K2" s="194" t="s">
        <v>5</v>
      </c>
      <c r="L2" s="192"/>
      <c r="M2" s="192"/>
      <c r="N2" s="192"/>
      <c r="O2" s="192"/>
      <c r="P2" s="192"/>
      <c r="Q2" s="192"/>
      <c r="R2" s="192"/>
      <c r="S2" s="192"/>
      <c r="T2" s="192"/>
      <c r="U2" s="192"/>
      <c r="AS2" s="16" t="s">
        <v>82</v>
      </c>
    </row>
    <row r="3" spans="2:45" ht="6.95" customHeight="1">
      <c r="B3" s="17"/>
      <c r="C3" s="18"/>
      <c r="D3" s="18"/>
      <c r="E3" s="18"/>
      <c r="F3" s="18"/>
      <c r="G3" s="18"/>
      <c r="H3" s="18"/>
      <c r="I3" s="18"/>
      <c r="J3" s="18"/>
      <c r="K3" s="19"/>
      <c r="AS3" s="16" t="s">
        <v>76</v>
      </c>
    </row>
    <row r="4" spans="2:45" ht="24.95" customHeight="1">
      <c r="B4" s="19"/>
      <c r="D4" s="20" t="s">
        <v>87</v>
      </c>
      <c r="K4" s="19"/>
      <c r="L4" s="21" t="s">
        <v>10</v>
      </c>
      <c r="AS4" s="16" t="s">
        <v>3</v>
      </c>
    </row>
    <row r="5" spans="2:11" ht="6.95" customHeight="1">
      <c r="B5" s="19"/>
      <c r="K5" s="19"/>
    </row>
    <row r="6" spans="2:11" ht="12" customHeight="1">
      <c r="B6" s="19"/>
      <c r="D6" s="24" t="s">
        <v>14</v>
      </c>
      <c r="K6" s="19"/>
    </row>
    <row r="7" spans="2:11" ht="14.45" customHeight="1">
      <c r="B7" s="19"/>
      <c r="E7" s="212" t="str">
        <f>'Rekapitulace stavby'!K6</f>
        <v>Vestavba výtahové plošiny - zdravotní středisko</v>
      </c>
      <c r="F7" s="213"/>
      <c r="G7" s="213"/>
      <c r="H7" s="213"/>
      <c r="K7" s="19"/>
    </row>
    <row r="8" spans="2:11" s="1" customFormat="1" ht="12" customHeight="1">
      <c r="B8" s="27"/>
      <c r="D8" s="24" t="s">
        <v>88</v>
      </c>
      <c r="K8" s="27"/>
    </row>
    <row r="9" spans="2:11" s="1" customFormat="1" ht="36.95" customHeight="1">
      <c r="B9" s="27"/>
      <c r="E9" s="207" t="s">
        <v>503</v>
      </c>
      <c r="F9" s="183"/>
      <c r="G9" s="183"/>
      <c r="H9" s="183"/>
      <c r="K9" s="27"/>
    </row>
    <row r="10" spans="2:11" s="1" customFormat="1" ht="12">
      <c r="B10" s="27"/>
      <c r="K10" s="27"/>
    </row>
    <row r="11" spans="2:11" s="1" customFormat="1" ht="12" customHeight="1">
      <c r="B11" s="27"/>
      <c r="D11" s="24" t="s">
        <v>16</v>
      </c>
      <c r="F11" s="16" t="s">
        <v>1</v>
      </c>
      <c r="I11" s="24" t="s">
        <v>17</v>
      </c>
      <c r="J11" s="16" t="s">
        <v>1</v>
      </c>
      <c r="K11" s="27"/>
    </row>
    <row r="12" spans="2:11" s="1" customFormat="1" ht="12" customHeight="1">
      <c r="B12" s="27"/>
      <c r="D12" s="24" t="s">
        <v>18</v>
      </c>
      <c r="F12" s="16" t="s">
        <v>19</v>
      </c>
      <c r="I12" s="24" t="s">
        <v>20</v>
      </c>
      <c r="J12" s="44">
        <f>'Rekapitulace stavby'!AN8</f>
        <v>0</v>
      </c>
      <c r="K12" s="27"/>
    </row>
    <row r="13" spans="2:11" s="1" customFormat="1" ht="10.9" customHeight="1">
      <c r="B13" s="27"/>
      <c r="K13" s="27"/>
    </row>
    <row r="14" spans="2:11" s="1" customFormat="1" ht="12" customHeight="1">
      <c r="B14" s="27"/>
      <c r="D14" s="24" t="s">
        <v>21</v>
      </c>
      <c r="I14" s="24" t="s">
        <v>22</v>
      </c>
      <c r="J14" s="16" t="s">
        <v>1</v>
      </c>
      <c r="K14" s="27"/>
    </row>
    <row r="15" spans="2:11" s="1" customFormat="1" ht="18" customHeight="1">
      <c r="B15" s="27"/>
      <c r="E15" s="16" t="s">
        <v>23</v>
      </c>
      <c r="I15" s="24" t="s">
        <v>24</v>
      </c>
      <c r="J15" s="16" t="s">
        <v>1</v>
      </c>
      <c r="K15" s="27"/>
    </row>
    <row r="16" spans="2:11" s="1" customFormat="1" ht="6.95" customHeight="1">
      <c r="B16" s="27"/>
      <c r="K16" s="27"/>
    </row>
    <row r="17" spans="2:11" s="1" customFormat="1" ht="12" customHeight="1">
      <c r="B17" s="27"/>
      <c r="D17" s="24" t="s">
        <v>25</v>
      </c>
      <c r="I17" s="24" t="s">
        <v>22</v>
      </c>
      <c r="J17" s="16" t="str">
        <f>'Rekapitulace stavby'!AN13</f>
        <v/>
      </c>
      <c r="K17" s="27"/>
    </row>
    <row r="18" spans="2:11" s="1" customFormat="1" ht="18" customHeight="1">
      <c r="B18" s="27"/>
      <c r="E18" s="191" t="str">
        <f>'Rekapitulace stavby'!E14</f>
        <v xml:space="preserve"> </v>
      </c>
      <c r="F18" s="191"/>
      <c r="G18" s="191"/>
      <c r="H18" s="191"/>
      <c r="I18" s="24" t="s">
        <v>24</v>
      </c>
      <c r="J18" s="16" t="str">
        <f>'Rekapitulace stavby'!AN14</f>
        <v/>
      </c>
      <c r="K18" s="27"/>
    </row>
    <row r="19" spans="2:11" s="1" customFormat="1" ht="6.95" customHeight="1">
      <c r="B19" s="27"/>
      <c r="K19" s="27"/>
    </row>
    <row r="20" spans="2:11" s="1" customFormat="1" ht="12" customHeight="1">
      <c r="B20" s="27"/>
      <c r="D20" s="24" t="s">
        <v>27</v>
      </c>
      <c r="I20" s="24" t="s">
        <v>22</v>
      </c>
      <c r="J20" s="16" t="s">
        <v>1</v>
      </c>
      <c r="K20" s="27"/>
    </row>
    <row r="21" spans="2:11" s="1" customFormat="1" ht="18" customHeight="1">
      <c r="B21" s="27"/>
      <c r="E21" s="16" t="s">
        <v>28</v>
      </c>
      <c r="I21" s="24" t="s">
        <v>24</v>
      </c>
      <c r="J21" s="16" t="s">
        <v>1</v>
      </c>
      <c r="K21" s="27"/>
    </row>
    <row r="22" spans="2:11" s="1" customFormat="1" ht="6.95" customHeight="1">
      <c r="B22" s="27"/>
      <c r="K22" s="27"/>
    </row>
    <row r="23" spans="2:11" s="1" customFormat="1" ht="12" customHeight="1">
      <c r="B23" s="27"/>
      <c r="D23" s="24" t="s">
        <v>30</v>
      </c>
      <c r="I23" s="24" t="s">
        <v>22</v>
      </c>
      <c r="J23" s="16" t="str">
        <f>IF('Rekapitulace stavby'!AN19="","",'Rekapitulace stavby'!AN19)</f>
        <v/>
      </c>
      <c r="K23" s="27"/>
    </row>
    <row r="24" spans="2:11" s="1" customFormat="1" ht="18" customHeight="1">
      <c r="B24" s="27"/>
      <c r="E24" s="16" t="str">
        <f>IF('Rekapitulace stavby'!E20="","",'Rekapitulace stavby'!E20)</f>
        <v xml:space="preserve"> </v>
      </c>
      <c r="I24" s="24" t="s">
        <v>24</v>
      </c>
      <c r="J24" s="16" t="str">
        <f>IF('Rekapitulace stavby'!AN20="","",'Rekapitulace stavby'!AN20)</f>
        <v/>
      </c>
      <c r="K24" s="27"/>
    </row>
    <row r="25" spans="2:11" s="1" customFormat="1" ht="6.95" customHeight="1">
      <c r="B25" s="27"/>
      <c r="K25" s="27"/>
    </row>
    <row r="26" spans="2:11" s="1" customFormat="1" ht="12" customHeight="1">
      <c r="B26" s="27"/>
      <c r="D26" s="24" t="s">
        <v>31</v>
      </c>
      <c r="K26" s="27"/>
    </row>
    <row r="27" spans="2:11" s="6" customFormat="1" ht="14.45" customHeight="1">
      <c r="B27" s="82"/>
      <c r="E27" s="195" t="s">
        <v>1</v>
      </c>
      <c r="F27" s="195"/>
      <c r="G27" s="195"/>
      <c r="H27" s="195"/>
      <c r="K27" s="82"/>
    </row>
    <row r="28" spans="2:11" s="1" customFormat="1" ht="6.95" customHeight="1">
      <c r="B28" s="27"/>
      <c r="K28" s="27"/>
    </row>
    <row r="29" spans="2:11" s="1" customFormat="1" ht="6.95" customHeight="1">
      <c r="B29" s="27"/>
      <c r="D29" s="45"/>
      <c r="E29" s="45"/>
      <c r="F29" s="45"/>
      <c r="G29" s="45"/>
      <c r="H29" s="45"/>
      <c r="I29" s="45"/>
      <c r="J29" s="45"/>
      <c r="K29" s="27"/>
    </row>
    <row r="30" spans="2:11" s="1" customFormat="1" ht="25.35" customHeight="1">
      <c r="B30" s="27"/>
      <c r="D30" s="83" t="s">
        <v>32</v>
      </c>
      <c r="J30" s="59">
        <f>ROUND(J80,2)</f>
        <v>0</v>
      </c>
      <c r="K30" s="27"/>
    </row>
    <row r="31" spans="2:11" s="1" customFormat="1" ht="6.95" customHeight="1">
      <c r="B31" s="27"/>
      <c r="D31" s="45"/>
      <c r="E31" s="45"/>
      <c r="F31" s="45"/>
      <c r="G31" s="45"/>
      <c r="H31" s="45"/>
      <c r="I31" s="45"/>
      <c r="J31" s="45"/>
      <c r="K31" s="27"/>
    </row>
    <row r="32" spans="2:11" s="1" customFormat="1" ht="14.45" customHeight="1">
      <c r="B32" s="27"/>
      <c r="F32" s="30" t="s">
        <v>34</v>
      </c>
      <c r="I32" s="30" t="s">
        <v>33</v>
      </c>
      <c r="J32" s="30" t="s">
        <v>35</v>
      </c>
      <c r="K32" s="27"/>
    </row>
    <row r="33" spans="2:11" s="1" customFormat="1" ht="14.45" customHeight="1">
      <c r="B33" s="27"/>
      <c r="D33" s="24" t="s">
        <v>36</v>
      </c>
      <c r="E33" s="24" t="s">
        <v>37</v>
      </c>
      <c r="F33" s="84">
        <f>ROUND((SUM(BD80:BD96)),2)</f>
        <v>0</v>
      </c>
      <c r="I33" s="32">
        <v>0.21</v>
      </c>
      <c r="J33" s="84">
        <f>ROUND(((SUM(BD80:BD96))*I33),2)</f>
        <v>0</v>
      </c>
      <c r="K33" s="27"/>
    </row>
    <row r="34" spans="2:11" s="1" customFormat="1" ht="14.45" customHeight="1">
      <c r="B34" s="27"/>
      <c r="E34" s="24" t="s">
        <v>38</v>
      </c>
      <c r="F34" s="84">
        <f>ROUND((SUM(BE80:BE96)),2)</f>
        <v>0</v>
      </c>
      <c r="I34" s="32">
        <v>0.15</v>
      </c>
      <c r="J34" s="84">
        <f>ROUND(((SUM(BE80:BE96))*I34),2)</f>
        <v>0</v>
      </c>
      <c r="K34" s="27"/>
    </row>
    <row r="35" spans="2:11" s="1" customFormat="1" ht="11.25" customHeight="1" hidden="1">
      <c r="B35" s="27"/>
      <c r="E35" s="24" t="s">
        <v>39</v>
      </c>
      <c r="F35" s="84">
        <f>ROUND((SUM(BF80:BF96)),2)</f>
        <v>0</v>
      </c>
      <c r="I35" s="32">
        <v>0.21</v>
      </c>
      <c r="J35" s="84">
        <f>0</f>
        <v>0</v>
      </c>
      <c r="K35" s="27"/>
    </row>
    <row r="36" spans="2:11" s="1" customFormat="1" ht="11.25" customHeight="1" hidden="1">
      <c r="B36" s="27"/>
      <c r="E36" s="24" t="s">
        <v>40</v>
      </c>
      <c r="F36" s="84">
        <f>ROUND((SUM(BG80:BG96)),2)</f>
        <v>0</v>
      </c>
      <c r="I36" s="32">
        <v>0.15</v>
      </c>
      <c r="J36" s="84">
        <f>0</f>
        <v>0</v>
      </c>
      <c r="K36" s="27"/>
    </row>
    <row r="37" spans="2:11" s="1" customFormat="1" ht="11.25" customHeight="1" hidden="1">
      <c r="B37" s="27"/>
      <c r="E37" s="24" t="s">
        <v>41</v>
      </c>
      <c r="F37" s="84">
        <f>ROUND((SUM(BH80:BH96)),2)</f>
        <v>0</v>
      </c>
      <c r="I37" s="32">
        <v>0</v>
      </c>
      <c r="J37" s="84">
        <f>0</f>
        <v>0</v>
      </c>
      <c r="K37" s="27"/>
    </row>
    <row r="38" spans="2:11" s="1" customFormat="1" ht="6.95" customHeight="1">
      <c r="B38" s="27"/>
      <c r="K38" s="27"/>
    </row>
    <row r="39" spans="2:11" s="1" customFormat="1" ht="25.35" customHeight="1">
      <c r="B39" s="27"/>
      <c r="C39" s="85"/>
      <c r="D39" s="86" t="s">
        <v>42</v>
      </c>
      <c r="E39" s="50"/>
      <c r="F39" s="50"/>
      <c r="G39" s="87" t="s">
        <v>43</v>
      </c>
      <c r="H39" s="88" t="s">
        <v>44</v>
      </c>
      <c r="I39" s="50"/>
      <c r="J39" s="89">
        <f>SUM(J30:J37)</f>
        <v>0</v>
      </c>
      <c r="K39" s="27"/>
    </row>
    <row r="40" spans="2:11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27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40"/>
      <c r="J44" s="40"/>
      <c r="K44" s="27"/>
    </row>
    <row r="45" spans="2:11" s="1" customFormat="1" ht="24.95" customHeight="1">
      <c r="B45" s="27"/>
      <c r="C45" s="20" t="s">
        <v>90</v>
      </c>
      <c r="K45" s="27"/>
    </row>
    <row r="46" spans="2:11" s="1" customFormat="1" ht="6.95" customHeight="1">
      <c r="B46" s="27"/>
      <c r="K46" s="27"/>
    </row>
    <row r="47" spans="2:11" s="1" customFormat="1" ht="12" customHeight="1">
      <c r="B47" s="27"/>
      <c r="C47" s="24" t="s">
        <v>14</v>
      </c>
      <c r="K47" s="27"/>
    </row>
    <row r="48" spans="2:11" s="1" customFormat="1" ht="14.45" customHeight="1">
      <c r="B48" s="27"/>
      <c r="E48" s="212" t="str">
        <f>E7</f>
        <v>Vestavba výtahové plošiny - zdravotní středisko</v>
      </c>
      <c r="F48" s="213"/>
      <c r="G48" s="213"/>
      <c r="H48" s="213"/>
      <c r="K48" s="27"/>
    </row>
    <row r="49" spans="2:11" s="1" customFormat="1" ht="12" customHeight="1">
      <c r="B49" s="27"/>
      <c r="C49" s="24" t="s">
        <v>88</v>
      </c>
      <c r="K49" s="27"/>
    </row>
    <row r="50" spans="2:11" s="1" customFormat="1" ht="14.45" customHeight="1">
      <c r="B50" s="27"/>
      <c r="E50" s="207" t="str">
        <f>E9</f>
        <v>03 - Elektroinstalace - rozvaděč</v>
      </c>
      <c r="F50" s="183"/>
      <c r="G50" s="183"/>
      <c r="H50" s="183"/>
      <c r="K50" s="27"/>
    </row>
    <row r="51" spans="2:11" s="1" customFormat="1" ht="6.95" customHeight="1">
      <c r="B51" s="27"/>
      <c r="K51" s="27"/>
    </row>
    <row r="52" spans="2:11" s="1" customFormat="1" ht="12" customHeight="1">
      <c r="B52" s="27"/>
      <c r="C52" s="24" t="s">
        <v>18</v>
      </c>
      <c r="F52" s="16" t="str">
        <f>F12</f>
        <v>Bieblova 6, Praha 5 - Smíchov</v>
      </c>
      <c r="I52" s="24" t="s">
        <v>20</v>
      </c>
      <c r="J52" s="44">
        <f>IF(J12="","",J12)</f>
        <v>0</v>
      </c>
      <c r="K52" s="27"/>
    </row>
    <row r="53" spans="2:11" s="1" customFormat="1" ht="6.95" customHeight="1">
      <c r="B53" s="27"/>
      <c r="K53" s="27"/>
    </row>
    <row r="54" spans="2:11" s="1" customFormat="1" ht="12.6" customHeight="1">
      <c r="B54" s="27"/>
      <c r="C54" s="24" t="s">
        <v>21</v>
      </c>
      <c r="F54" s="16" t="str">
        <f>E15</f>
        <v>Městská část Praha 5</v>
      </c>
      <c r="I54" s="24" t="s">
        <v>27</v>
      </c>
      <c r="J54" s="25" t="str">
        <f>E21</f>
        <v>A plus spol., s.r.o.</v>
      </c>
      <c r="K54" s="27"/>
    </row>
    <row r="55" spans="2:11" s="1" customFormat="1" ht="12.6" customHeight="1">
      <c r="B55" s="27"/>
      <c r="C55" s="24" t="s">
        <v>25</v>
      </c>
      <c r="F55" s="16" t="str">
        <f>IF(E18="","",E18)</f>
        <v xml:space="preserve"> </v>
      </c>
      <c r="I55" s="24" t="s">
        <v>30</v>
      </c>
      <c r="J55" s="25" t="str">
        <f>E24</f>
        <v xml:space="preserve"> </v>
      </c>
      <c r="K55" s="27"/>
    </row>
    <row r="56" spans="2:11" s="1" customFormat="1" ht="10.35" customHeight="1">
      <c r="B56" s="27"/>
      <c r="K56" s="27"/>
    </row>
    <row r="57" spans="2:11" s="1" customFormat="1" ht="29.25" customHeight="1">
      <c r="B57" s="27"/>
      <c r="C57" s="90" t="s">
        <v>91</v>
      </c>
      <c r="D57" s="85"/>
      <c r="E57" s="85"/>
      <c r="F57" s="85"/>
      <c r="G57" s="85"/>
      <c r="H57" s="85"/>
      <c r="I57" s="85"/>
      <c r="J57" s="91" t="s">
        <v>92</v>
      </c>
      <c r="K57" s="27"/>
    </row>
    <row r="58" spans="2:11" s="1" customFormat="1" ht="10.35" customHeight="1">
      <c r="B58" s="27"/>
      <c r="K58" s="27"/>
    </row>
    <row r="59" spans="2:46" s="1" customFormat="1" ht="22.9" customHeight="1">
      <c r="B59" s="27"/>
      <c r="C59" s="92" t="s">
        <v>93</v>
      </c>
      <c r="J59" s="59">
        <f>J80</f>
        <v>0</v>
      </c>
      <c r="K59" s="27"/>
      <c r="AT59" s="16" t="s">
        <v>94</v>
      </c>
    </row>
    <row r="60" spans="2:11" s="7" customFormat="1" ht="24.95" customHeight="1">
      <c r="B60" s="93"/>
      <c r="D60" s="94" t="s">
        <v>504</v>
      </c>
      <c r="E60" s="95"/>
      <c r="F60" s="95"/>
      <c r="G60" s="95"/>
      <c r="H60" s="95"/>
      <c r="I60" s="95"/>
      <c r="J60" s="96">
        <f>J81</f>
        <v>0</v>
      </c>
      <c r="K60" s="93"/>
    </row>
    <row r="61" spans="2:11" s="1" customFormat="1" ht="21.75" customHeight="1">
      <c r="B61" s="27"/>
      <c r="K61" s="27"/>
    </row>
    <row r="62" spans="2:11" s="1" customFormat="1" ht="6.95" customHeight="1">
      <c r="B62" s="37"/>
      <c r="C62" s="38"/>
      <c r="D62" s="38"/>
      <c r="E62" s="38"/>
      <c r="F62" s="38"/>
      <c r="G62" s="38"/>
      <c r="H62" s="38"/>
      <c r="I62" s="38"/>
      <c r="J62" s="38"/>
      <c r="K62" s="27"/>
    </row>
    <row r="66" spans="2:11" s="1" customFormat="1" ht="6.95" customHeight="1">
      <c r="B66" s="39"/>
      <c r="C66" s="40"/>
      <c r="D66" s="40"/>
      <c r="E66" s="40"/>
      <c r="F66" s="40"/>
      <c r="G66" s="40"/>
      <c r="H66" s="40"/>
      <c r="I66" s="40"/>
      <c r="J66" s="40"/>
      <c r="K66" s="27"/>
    </row>
    <row r="67" spans="2:11" s="1" customFormat="1" ht="24.95" customHeight="1">
      <c r="B67" s="27"/>
      <c r="C67" s="20" t="s">
        <v>109</v>
      </c>
      <c r="K67" s="27"/>
    </row>
    <row r="68" spans="2:11" s="1" customFormat="1" ht="6.95" customHeight="1">
      <c r="B68" s="27"/>
      <c r="K68" s="27"/>
    </row>
    <row r="69" spans="2:11" s="1" customFormat="1" ht="12" customHeight="1">
      <c r="B69" s="27"/>
      <c r="C69" s="24" t="s">
        <v>14</v>
      </c>
      <c r="K69" s="27"/>
    </row>
    <row r="70" spans="2:11" s="1" customFormat="1" ht="14.45" customHeight="1">
      <c r="B70" s="27"/>
      <c r="E70" s="212" t="str">
        <f>E7</f>
        <v>Vestavba výtahové plošiny - zdravotní středisko</v>
      </c>
      <c r="F70" s="213"/>
      <c r="G70" s="213"/>
      <c r="H70" s="213"/>
      <c r="K70" s="27"/>
    </row>
    <row r="71" spans="2:11" s="1" customFormat="1" ht="12" customHeight="1">
      <c r="B71" s="27"/>
      <c r="C71" s="24" t="s">
        <v>88</v>
      </c>
      <c r="K71" s="27"/>
    </row>
    <row r="72" spans="2:11" s="1" customFormat="1" ht="14.45" customHeight="1">
      <c r="B72" s="27"/>
      <c r="E72" s="207" t="str">
        <f>E9</f>
        <v>03 - Elektroinstalace - rozvaděč</v>
      </c>
      <c r="F72" s="183"/>
      <c r="G72" s="183"/>
      <c r="H72" s="183"/>
      <c r="K72" s="27"/>
    </row>
    <row r="73" spans="2:11" s="1" customFormat="1" ht="6.95" customHeight="1">
      <c r="B73" s="27"/>
      <c r="K73" s="27"/>
    </row>
    <row r="74" spans="2:11" s="1" customFormat="1" ht="12" customHeight="1">
      <c r="B74" s="27"/>
      <c r="C74" s="24" t="s">
        <v>18</v>
      </c>
      <c r="F74" s="16" t="str">
        <f>F12</f>
        <v>Bieblova 6, Praha 5 - Smíchov</v>
      </c>
      <c r="I74" s="24" t="s">
        <v>20</v>
      </c>
      <c r="J74" s="44">
        <f>IF(J12="","",J12)</f>
        <v>0</v>
      </c>
      <c r="K74" s="27"/>
    </row>
    <row r="75" spans="2:11" s="1" customFormat="1" ht="6.95" customHeight="1">
      <c r="B75" s="27"/>
      <c r="K75" s="27"/>
    </row>
    <row r="76" spans="2:11" s="1" customFormat="1" ht="12.6" customHeight="1">
      <c r="B76" s="27"/>
      <c r="C76" s="24" t="s">
        <v>21</v>
      </c>
      <c r="F76" s="16" t="str">
        <f>E15</f>
        <v>Městská část Praha 5</v>
      </c>
      <c r="I76" s="24" t="s">
        <v>27</v>
      </c>
      <c r="J76" s="25" t="str">
        <f>E21</f>
        <v>A plus spol., s.r.o.</v>
      </c>
      <c r="K76" s="27"/>
    </row>
    <row r="77" spans="2:11" s="1" customFormat="1" ht="12.6" customHeight="1">
      <c r="B77" s="27"/>
      <c r="C77" s="24" t="s">
        <v>25</v>
      </c>
      <c r="F77" s="16" t="str">
        <f>IF(E18="","",E18)</f>
        <v xml:space="preserve"> </v>
      </c>
      <c r="I77" s="24" t="s">
        <v>30</v>
      </c>
      <c r="J77" s="25" t="str">
        <f>E24</f>
        <v xml:space="preserve"> </v>
      </c>
      <c r="K77" s="27"/>
    </row>
    <row r="78" spans="2:11" s="1" customFormat="1" ht="10.35" customHeight="1">
      <c r="B78" s="27"/>
      <c r="K78" s="27"/>
    </row>
    <row r="79" spans="2:19" s="9" customFormat="1" ht="29.25" customHeight="1">
      <c r="B79" s="101"/>
      <c r="C79" s="102" t="s">
        <v>110</v>
      </c>
      <c r="D79" s="103" t="s">
        <v>51</v>
      </c>
      <c r="E79" s="103" t="s">
        <v>47</v>
      </c>
      <c r="F79" s="103" t="s">
        <v>48</v>
      </c>
      <c r="G79" s="103" t="s">
        <v>111</v>
      </c>
      <c r="H79" s="103" t="s">
        <v>112</v>
      </c>
      <c r="I79" s="103" t="s">
        <v>113</v>
      </c>
      <c r="J79" s="103" t="s">
        <v>92</v>
      </c>
      <c r="K79" s="101"/>
      <c r="L79" s="52" t="s">
        <v>1</v>
      </c>
      <c r="M79" s="53" t="s">
        <v>36</v>
      </c>
      <c r="N79" s="53" t="s">
        <v>114</v>
      </c>
      <c r="O79" s="53" t="s">
        <v>115</v>
      </c>
      <c r="P79" s="53" t="s">
        <v>116</v>
      </c>
      <c r="Q79" s="53" t="s">
        <v>117</v>
      </c>
      <c r="R79" s="53" t="s">
        <v>118</v>
      </c>
      <c r="S79" s="54" t="s">
        <v>119</v>
      </c>
    </row>
    <row r="80" spans="2:62" s="1" customFormat="1" ht="22.9" customHeight="1">
      <c r="B80" s="27"/>
      <c r="C80" s="57" t="s">
        <v>120</v>
      </c>
      <c r="J80" s="104">
        <f>BJ80</f>
        <v>0</v>
      </c>
      <c r="K80" s="27"/>
      <c r="L80" s="55"/>
      <c r="M80" s="45"/>
      <c r="N80" s="45"/>
      <c r="O80" s="105">
        <f>O81</f>
        <v>0</v>
      </c>
      <c r="P80" s="45"/>
      <c r="Q80" s="105">
        <f>Q81</f>
        <v>0</v>
      </c>
      <c r="R80" s="45"/>
      <c r="S80" s="106">
        <f>S81</f>
        <v>0</v>
      </c>
      <c r="AS80" s="16" t="s">
        <v>65</v>
      </c>
      <c r="AT80" s="16" t="s">
        <v>94</v>
      </c>
      <c r="BJ80" s="107">
        <f>BJ81</f>
        <v>0</v>
      </c>
    </row>
    <row r="81" spans="2:62" s="10" customFormat="1" ht="25.9" customHeight="1">
      <c r="B81" s="108"/>
      <c r="D81" s="109" t="s">
        <v>65</v>
      </c>
      <c r="E81" s="110" t="s">
        <v>505</v>
      </c>
      <c r="F81" s="110" t="s">
        <v>506</v>
      </c>
      <c r="J81" s="111">
        <f>BJ81</f>
        <v>0</v>
      </c>
      <c r="K81" s="108"/>
      <c r="L81" s="112"/>
      <c r="M81" s="113"/>
      <c r="N81" s="113"/>
      <c r="O81" s="114">
        <f>SUM(O82:O96)</f>
        <v>0</v>
      </c>
      <c r="P81" s="113"/>
      <c r="Q81" s="114">
        <f>SUM(Q82:Q96)</f>
        <v>0</v>
      </c>
      <c r="R81" s="113"/>
      <c r="S81" s="115">
        <f>SUM(S82:S96)</f>
        <v>0</v>
      </c>
      <c r="AQ81" s="109" t="s">
        <v>74</v>
      </c>
      <c r="AS81" s="116" t="s">
        <v>65</v>
      </c>
      <c r="AT81" s="116" t="s">
        <v>66</v>
      </c>
      <c r="AX81" s="109" t="s">
        <v>123</v>
      </c>
      <c r="BJ81" s="117">
        <f>SUM(BJ82:BJ96)</f>
        <v>0</v>
      </c>
    </row>
    <row r="82" spans="2:64" s="1" customFormat="1" ht="22.5">
      <c r="B82" s="120"/>
      <c r="C82" s="121" t="s">
        <v>74</v>
      </c>
      <c r="D82" s="121" t="s">
        <v>126</v>
      </c>
      <c r="E82" s="174" t="s">
        <v>577</v>
      </c>
      <c r="F82" s="123" t="s">
        <v>507</v>
      </c>
      <c r="G82" s="124" t="s">
        <v>448</v>
      </c>
      <c r="H82" s="125">
        <v>1</v>
      </c>
      <c r="I82" s="126"/>
      <c r="J82" s="126">
        <f aca="true" t="shared" si="0" ref="J82:J96">ROUND(I82*H82,2)</f>
        <v>0</v>
      </c>
      <c r="K82" s="27"/>
      <c r="L82" s="47" t="s">
        <v>1</v>
      </c>
      <c r="M82" s="127" t="s">
        <v>37</v>
      </c>
      <c r="N82" s="128">
        <v>0</v>
      </c>
      <c r="O82" s="128">
        <f aca="true" t="shared" si="1" ref="O82:O96">N82*H82</f>
        <v>0</v>
      </c>
      <c r="P82" s="128">
        <v>0</v>
      </c>
      <c r="Q82" s="128">
        <f aca="true" t="shared" si="2" ref="Q82:Q96">P82*H82</f>
        <v>0</v>
      </c>
      <c r="R82" s="128">
        <v>0</v>
      </c>
      <c r="S82" s="129">
        <f aca="true" t="shared" si="3" ref="S82:S96">R82*H82</f>
        <v>0</v>
      </c>
      <c r="AQ82" s="16" t="s">
        <v>124</v>
      </c>
      <c r="AS82" s="16" t="s">
        <v>126</v>
      </c>
      <c r="AT82" s="16" t="s">
        <v>74</v>
      </c>
      <c r="AX82" s="16" t="s">
        <v>123</v>
      </c>
      <c r="BD82" s="130">
        <f aca="true" t="shared" si="4" ref="BD82:BD96">IF(M82="základní",J82,0)</f>
        <v>0</v>
      </c>
      <c r="BE82" s="130">
        <f aca="true" t="shared" si="5" ref="BE82:BE96">IF(M82="snížená",J82,0)</f>
        <v>0</v>
      </c>
      <c r="BF82" s="130">
        <f aca="true" t="shared" si="6" ref="BF82:BF96">IF(M82="zákl. přenesená",J82,0)</f>
        <v>0</v>
      </c>
      <c r="BG82" s="130">
        <f aca="true" t="shared" si="7" ref="BG82:BG96">IF(M82="sníž. přenesená",J82,0)</f>
        <v>0</v>
      </c>
      <c r="BH82" s="130">
        <f aca="true" t="shared" si="8" ref="BH82:BH96">IF(M82="nulová",J82,0)</f>
        <v>0</v>
      </c>
      <c r="BI82" s="16" t="s">
        <v>74</v>
      </c>
      <c r="BJ82" s="130">
        <f aca="true" t="shared" si="9" ref="BJ82:BJ96">ROUND(I82*H82,2)</f>
        <v>0</v>
      </c>
      <c r="BK82" s="16" t="s">
        <v>124</v>
      </c>
      <c r="BL82" s="16" t="s">
        <v>76</v>
      </c>
    </row>
    <row r="83" spans="2:64" s="1" customFormat="1" ht="22.5">
      <c r="B83" s="120"/>
      <c r="C83" s="121" t="s">
        <v>76</v>
      </c>
      <c r="D83" s="121" t="s">
        <v>126</v>
      </c>
      <c r="E83" s="174" t="s">
        <v>578</v>
      </c>
      <c r="F83" s="123" t="s">
        <v>508</v>
      </c>
      <c r="G83" s="124" t="s">
        <v>448</v>
      </c>
      <c r="H83" s="125">
        <v>1</v>
      </c>
      <c r="I83" s="126"/>
      <c r="J83" s="126">
        <f t="shared" si="0"/>
        <v>0</v>
      </c>
      <c r="K83" s="27"/>
      <c r="L83" s="47" t="s">
        <v>1</v>
      </c>
      <c r="M83" s="127" t="s">
        <v>37</v>
      </c>
      <c r="N83" s="128">
        <v>0</v>
      </c>
      <c r="O83" s="128">
        <f t="shared" si="1"/>
        <v>0</v>
      </c>
      <c r="P83" s="128">
        <v>0</v>
      </c>
      <c r="Q83" s="128">
        <f t="shared" si="2"/>
        <v>0</v>
      </c>
      <c r="R83" s="128">
        <v>0</v>
      </c>
      <c r="S83" s="129">
        <f t="shared" si="3"/>
        <v>0</v>
      </c>
      <c r="AQ83" s="16" t="s">
        <v>124</v>
      </c>
      <c r="AS83" s="16" t="s">
        <v>126</v>
      </c>
      <c r="AT83" s="16" t="s">
        <v>74</v>
      </c>
      <c r="AX83" s="16" t="s">
        <v>123</v>
      </c>
      <c r="BD83" s="130">
        <f t="shared" si="4"/>
        <v>0</v>
      </c>
      <c r="BE83" s="130">
        <f t="shared" si="5"/>
        <v>0</v>
      </c>
      <c r="BF83" s="130">
        <f t="shared" si="6"/>
        <v>0</v>
      </c>
      <c r="BG83" s="130">
        <f t="shared" si="7"/>
        <v>0</v>
      </c>
      <c r="BH83" s="130">
        <f t="shared" si="8"/>
        <v>0</v>
      </c>
      <c r="BI83" s="16" t="s">
        <v>74</v>
      </c>
      <c r="BJ83" s="130">
        <f t="shared" si="9"/>
        <v>0</v>
      </c>
      <c r="BK83" s="16" t="s">
        <v>124</v>
      </c>
      <c r="BL83" s="16" t="s">
        <v>124</v>
      </c>
    </row>
    <row r="84" spans="2:64" s="1" customFormat="1" ht="22.5">
      <c r="B84" s="120"/>
      <c r="C84" s="121" t="s">
        <v>137</v>
      </c>
      <c r="D84" s="121" t="s">
        <v>126</v>
      </c>
      <c r="E84" s="174" t="s">
        <v>579</v>
      </c>
      <c r="F84" s="123" t="s">
        <v>460</v>
      </c>
      <c r="G84" s="124" t="s">
        <v>264</v>
      </c>
      <c r="H84" s="125">
        <v>1</v>
      </c>
      <c r="I84" s="126"/>
      <c r="J84" s="126">
        <f t="shared" si="0"/>
        <v>0</v>
      </c>
      <c r="K84" s="27"/>
      <c r="L84" s="47" t="s">
        <v>1</v>
      </c>
      <c r="M84" s="127" t="s">
        <v>37</v>
      </c>
      <c r="N84" s="128">
        <v>0</v>
      </c>
      <c r="O84" s="128">
        <f t="shared" si="1"/>
        <v>0</v>
      </c>
      <c r="P84" s="128">
        <v>0</v>
      </c>
      <c r="Q84" s="128">
        <f t="shared" si="2"/>
        <v>0</v>
      </c>
      <c r="R84" s="128">
        <v>0</v>
      </c>
      <c r="S84" s="129">
        <f t="shared" si="3"/>
        <v>0</v>
      </c>
      <c r="AQ84" s="16" t="s">
        <v>124</v>
      </c>
      <c r="AS84" s="16" t="s">
        <v>126</v>
      </c>
      <c r="AT84" s="16" t="s">
        <v>74</v>
      </c>
      <c r="AX84" s="16" t="s">
        <v>123</v>
      </c>
      <c r="BD84" s="130">
        <f t="shared" si="4"/>
        <v>0</v>
      </c>
      <c r="BE84" s="130">
        <f t="shared" si="5"/>
        <v>0</v>
      </c>
      <c r="BF84" s="130">
        <f t="shared" si="6"/>
        <v>0</v>
      </c>
      <c r="BG84" s="130">
        <f t="shared" si="7"/>
        <v>0</v>
      </c>
      <c r="BH84" s="130">
        <f t="shared" si="8"/>
        <v>0</v>
      </c>
      <c r="BI84" s="16" t="s">
        <v>74</v>
      </c>
      <c r="BJ84" s="130">
        <f t="shared" si="9"/>
        <v>0</v>
      </c>
      <c r="BK84" s="16" t="s">
        <v>124</v>
      </c>
      <c r="BL84" s="16" t="s">
        <v>151</v>
      </c>
    </row>
    <row r="85" spans="2:64" s="1" customFormat="1" ht="22.5">
      <c r="B85" s="120"/>
      <c r="C85" s="121" t="s">
        <v>124</v>
      </c>
      <c r="D85" s="121" t="s">
        <v>126</v>
      </c>
      <c r="E85" s="174" t="s">
        <v>580</v>
      </c>
      <c r="F85" s="123" t="s">
        <v>509</v>
      </c>
      <c r="G85" s="124" t="s">
        <v>448</v>
      </c>
      <c r="H85" s="125">
        <v>8</v>
      </c>
      <c r="I85" s="126"/>
      <c r="J85" s="126">
        <f t="shared" si="0"/>
        <v>0</v>
      </c>
      <c r="K85" s="27"/>
      <c r="L85" s="47" t="s">
        <v>1</v>
      </c>
      <c r="M85" s="127" t="s">
        <v>37</v>
      </c>
      <c r="N85" s="128">
        <v>0</v>
      </c>
      <c r="O85" s="128">
        <f t="shared" si="1"/>
        <v>0</v>
      </c>
      <c r="P85" s="128">
        <v>0</v>
      </c>
      <c r="Q85" s="128">
        <f t="shared" si="2"/>
        <v>0</v>
      </c>
      <c r="R85" s="128">
        <v>0</v>
      </c>
      <c r="S85" s="129">
        <f t="shared" si="3"/>
        <v>0</v>
      </c>
      <c r="AQ85" s="16" t="s">
        <v>124</v>
      </c>
      <c r="AS85" s="16" t="s">
        <v>126</v>
      </c>
      <c r="AT85" s="16" t="s">
        <v>74</v>
      </c>
      <c r="AX85" s="16" t="s">
        <v>123</v>
      </c>
      <c r="BD85" s="130">
        <f t="shared" si="4"/>
        <v>0</v>
      </c>
      <c r="BE85" s="130">
        <f t="shared" si="5"/>
        <v>0</v>
      </c>
      <c r="BF85" s="130">
        <f t="shared" si="6"/>
        <v>0</v>
      </c>
      <c r="BG85" s="130">
        <f t="shared" si="7"/>
        <v>0</v>
      </c>
      <c r="BH85" s="130">
        <f t="shared" si="8"/>
        <v>0</v>
      </c>
      <c r="BI85" s="16" t="s">
        <v>74</v>
      </c>
      <c r="BJ85" s="130">
        <f t="shared" si="9"/>
        <v>0</v>
      </c>
      <c r="BK85" s="16" t="s">
        <v>124</v>
      </c>
      <c r="BL85" s="16" t="s">
        <v>148</v>
      </c>
    </row>
    <row r="86" spans="2:64" s="1" customFormat="1" ht="22.5">
      <c r="B86" s="120"/>
      <c r="C86" s="121" t="s">
        <v>153</v>
      </c>
      <c r="D86" s="121" t="s">
        <v>126</v>
      </c>
      <c r="E86" s="174" t="s">
        <v>581</v>
      </c>
      <c r="F86" s="176" t="s">
        <v>638</v>
      </c>
      <c r="G86" s="124" t="s">
        <v>448</v>
      </c>
      <c r="H86" s="125">
        <v>1</v>
      </c>
      <c r="I86" s="126"/>
      <c r="J86" s="126">
        <f t="shared" si="0"/>
        <v>0</v>
      </c>
      <c r="K86" s="27"/>
      <c r="L86" s="47" t="s">
        <v>1</v>
      </c>
      <c r="M86" s="127" t="s">
        <v>37</v>
      </c>
      <c r="N86" s="128">
        <v>0</v>
      </c>
      <c r="O86" s="128">
        <f t="shared" si="1"/>
        <v>0</v>
      </c>
      <c r="P86" s="128">
        <v>0</v>
      </c>
      <c r="Q86" s="128">
        <f t="shared" si="2"/>
        <v>0</v>
      </c>
      <c r="R86" s="128">
        <v>0</v>
      </c>
      <c r="S86" s="129">
        <f t="shared" si="3"/>
        <v>0</v>
      </c>
      <c r="AQ86" s="16" t="s">
        <v>124</v>
      </c>
      <c r="AS86" s="16" t="s">
        <v>126</v>
      </c>
      <c r="AT86" s="16" t="s">
        <v>74</v>
      </c>
      <c r="AX86" s="16" t="s">
        <v>123</v>
      </c>
      <c r="BD86" s="130">
        <f t="shared" si="4"/>
        <v>0</v>
      </c>
      <c r="BE86" s="130">
        <f t="shared" si="5"/>
        <v>0</v>
      </c>
      <c r="BF86" s="130">
        <f t="shared" si="6"/>
        <v>0</v>
      </c>
      <c r="BG86" s="130">
        <f t="shared" si="7"/>
        <v>0</v>
      </c>
      <c r="BH86" s="130">
        <f t="shared" si="8"/>
        <v>0</v>
      </c>
      <c r="BI86" s="16" t="s">
        <v>74</v>
      </c>
      <c r="BJ86" s="130">
        <f t="shared" si="9"/>
        <v>0</v>
      </c>
      <c r="BK86" s="16" t="s">
        <v>124</v>
      </c>
      <c r="BL86" s="16" t="s">
        <v>162</v>
      </c>
    </row>
    <row r="87" spans="2:64" s="1" customFormat="1" ht="22.5">
      <c r="B87" s="120"/>
      <c r="C87" s="121" t="s">
        <v>151</v>
      </c>
      <c r="D87" s="121" t="s">
        <v>126</v>
      </c>
      <c r="E87" s="174" t="s">
        <v>582</v>
      </c>
      <c r="F87" s="176" t="s">
        <v>639</v>
      </c>
      <c r="G87" s="124" t="s">
        <v>448</v>
      </c>
      <c r="H87" s="125">
        <v>1</v>
      </c>
      <c r="I87" s="126"/>
      <c r="J87" s="126">
        <f t="shared" si="0"/>
        <v>0</v>
      </c>
      <c r="K87" s="27"/>
      <c r="L87" s="47" t="s">
        <v>1</v>
      </c>
      <c r="M87" s="127" t="s">
        <v>37</v>
      </c>
      <c r="N87" s="128">
        <v>0</v>
      </c>
      <c r="O87" s="128">
        <f t="shared" si="1"/>
        <v>0</v>
      </c>
      <c r="P87" s="128">
        <v>0</v>
      </c>
      <c r="Q87" s="128">
        <f t="shared" si="2"/>
        <v>0</v>
      </c>
      <c r="R87" s="128">
        <v>0</v>
      </c>
      <c r="S87" s="129">
        <f t="shared" si="3"/>
        <v>0</v>
      </c>
      <c r="AQ87" s="16" t="s">
        <v>124</v>
      </c>
      <c r="AS87" s="16" t="s">
        <v>126</v>
      </c>
      <c r="AT87" s="16" t="s">
        <v>74</v>
      </c>
      <c r="AX87" s="16" t="s">
        <v>123</v>
      </c>
      <c r="BD87" s="130">
        <f t="shared" si="4"/>
        <v>0</v>
      </c>
      <c r="BE87" s="130">
        <f t="shared" si="5"/>
        <v>0</v>
      </c>
      <c r="BF87" s="130">
        <f t="shared" si="6"/>
        <v>0</v>
      </c>
      <c r="BG87" s="130">
        <f t="shared" si="7"/>
        <v>0</v>
      </c>
      <c r="BH87" s="130">
        <f t="shared" si="8"/>
        <v>0</v>
      </c>
      <c r="BI87" s="16" t="s">
        <v>74</v>
      </c>
      <c r="BJ87" s="130">
        <f t="shared" si="9"/>
        <v>0</v>
      </c>
      <c r="BK87" s="16" t="s">
        <v>124</v>
      </c>
      <c r="BL87" s="16" t="s">
        <v>178</v>
      </c>
    </row>
    <row r="88" spans="2:64" s="1" customFormat="1" ht="22.5">
      <c r="B88" s="120"/>
      <c r="C88" s="121" t="s">
        <v>158</v>
      </c>
      <c r="D88" s="121" t="s">
        <v>126</v>
      </c>
      <c r="E88" s="174" t="s">
        <v>583</v>
      </c>
      <c r="F88" s="123" t="s">
        <v>510</v>
      </c>
      <c r="G88" s="124" t="s">
        <v>264</v>
      </c>
      <c r="H88" s="125">
        <v>0.3</v>
      </c>
      <c r="I88" s="126"/>
      <c r="J88" s="126">
        <f t="shared" si="0"/>
        <v>0</v>
      </c>
      <c r="K88" s="27"/>
      <c r="L88" s="47" t="s">
        <v>1</v>
      </c>
      <c r="M88" s="127" t="s">
        <v>37</v>
      </c>
      <c r="N88" s="128">
        <v>0</v>
      </c>
      <c r="O88" s="128">
        <f t="shared" si="1"/>
        <v>0</v>
      </c>
      <c r="P88" s="128">
        <v>0</v>
      </c>
      <c r="Q88" s="128">
        <f t="shared" si="2"/>
        <v>0</v>
      </c>
      <c r="R88" s="128">
        <v>0</v>
      </c>
      <c r="S88" s="129">
        <f t="shared" si="3"/>
        <v>0</v>
      </c>
      <c r="AQ88" s="16" t="s">
        <v>124</v>
      </c>
      <c r="AS88" s="16" t="s">
        <v>126</v>
      </c>
      <c r="AT88" s="16" t="s">
        <v>74</v>
      </c>
      <c r="AX88" s="16" t="s">
        <v>123</v>
      </c>
      <c r="BD88" s="130">
        <f t="shared" si="4"/>
        <v>0</v>
      </c>
      <c r="BE88" s="130">
        <f t="shared" si="5"/>
        <v>0</v>
      </c>
      <c r="BF88" s="130">
        <f t="shared" si="6"/>
        <v>0</v>
      </c>
      <c r="BG88" s="130">
        <f t="shared" si="7"/>
        <v>0</v>
      </c>
      <c r="BH88" s="130">
        <f t="shared" si="8"/>
        <v>0</v>
      </c>
      <c r="BI88" s="16" t="s">
        <v>74</v>
      </c>
      <c r="BJ88" s="130">
        <f t="shared" si="9"/>
        <v>0</v>
      </c>
      <c r="BK88" s="16" t="s">
        <v>124</v>
      </c>
      <c r="BL88" s="16" t="s">
        <v>190</v>
      </c>
    </row>
    <row r="89" spans="2:64" s="1" customFormat="1" ht="22.5">
      <c r="B89" s="120"/>
      <c r="C89" s="121" t="s">
        <v>148</v>
      </c>
      <c r="D89" s="121" t="s">
        <v>126</v>
      </c>
      <c r="E89" s="174" t="s">
        <v>584</v>
      </c>
      <c r="F89" s="176" t="s">
        <v>637</v>
      </c>
      <c r="G89" s="124" t="s">
        <v>448</v>
      </c>
      <c r="H89" s="125">
        <v>1</v>
      </c>
      <c r="I89" s="126"/>
      <c r="J89" s="126">
        <f t="shared" si="0"/>
        <v>0</v>
      </c>
      <c r="K89" s="27"/>
      <c r="L89" s="47" t="s">
        <v>1</v>
      </c>
      <c r="M89" s="127" t="s">
        <v>37</v>
      </c>
      <c r="N89" s="128">
        <v>0</v>
      </c>
      <c r="O89" s="128">
        <f t="shared" si="1"/>
        <v>0</v>
      </c>
      <c r="P89" s="128">
        <v>0</v>
      </c>
      <c r="Q89" s="128">
        <f t="shared" si="2"/>
        <v>0</v>
      </c>
      <c r="R89" s="128">
        <v>0</v>
      </c>
      <c r="S89" s="129">
        <f t="shared" si="3"/>
        <v>0</v>
      </c>
      <c r="AQ89" s="16" t="s">
        <v>124</v>
      </c>
      <c r="AS89" s="16" t="s">
        <v>126</v>
      </c>
      <c r="AT89" s="16" t="s">
        <v>74</v>
      </c>
      <c r="AX89" s="16" t="s">
        <v>123</v>
      </c>
      <c r="BD89" s="130">
        <f t="shared" si="4"/>
        <v>0</v>
      </c>
      <c r="BE89" s="130">
        <f t="shared" si="5"/>
        <v>0</v>
      </c>
      <c r="BF89" s="130">
        <f t="shared" si="6"/>
        <v>0</v>
      </c>
      <c r="BG89" s="130">
        <f t="shared" si="7"/>
        <v>0</v>
      </c>
      <c r="BH89" s="130">
        <f t="shared" si="8"/>
        <v>0</v>
      </c>
      <c r="BI89" s="16" t="s">
        <v>74</v>
      </c>
      <c r="BJ89" s="130">
        <f t="shared" si="9"/>
        <v>0</v>
      </c>
      <c r="BK89" s="16" t="s">
        <v>124</v>
      </c>
      <c r="BL89" s="16" t="s">
        <v>201</v>
      </c>
    </row>
    <row r="90" spans="2:64" s="1" customFormat="1" ht="22.5">
      <c r="B90" s="120"/>
      <c r="C90" s="121" t="s">
        <v>166</v>
      </c>
      <c r="D90" s="121" t="s">
        <v>126</v>
      </c>
      <c r="E90" s="174" t="s">
        <v>585</v>
      </c>
      <c r="F90" s="176" t="s">
        <v>640</v>
      </c>
      <c r="G90" s="177" t="s">
        <v>448</v>
      </c>
      <c r="H90" s="125">
        <v>2</v>
      </c>
      <c r="I90" s="126"/>
      <c r="J90" s="126">
        <f t="shared" si="0"/>
        <v>0</v>
      </c>
      <c r="K90" s="27"/>
      <c r="L90" s="47" t="s">
        <v>1</v>
      </c>
      <c r="M90" s="127" t="s">
        <v>37</v>
      </c>
      <c r="N90" s="128">
        <v>0</v>
      </c>
      <c r="O90" s="128">
        <f t="shared" si="1"/>
        <v>0</v>
      </c>
      <c r="P90" s="128">
        <v>0</v>
      </c>
      <c r="Q90" s="128">
        <f t="shared" si="2"/>
        <v>0</v>
      </c>
      <c r="R90" s="128">
        <v>0</v>
      </c>
      <c r="S90" s="129">
        <f t="shared" si="3"/>
        <v>0</v>
      </c>
      <c r="AQ90" s="16" t="s">
        <v>124</v>
      </c>
      <c r="AS90" s="16" t="s">
        <v>126</v>
      </c>
      <c r="AT90" s="16" t="s">
        <v>74</v>
      </c>
      <c r="AX90" s="16" t="s">
        <v>123</v>
      </c>
      <c r="BD90" s="130">
        <f t="shared" si="4"/>
        <v>0</v>
      </c>
      <c r="BE90" s="130">
        <f t="shared" si="5"/>
        <v>0</v>
      </c>
      <c r="BF90" s="130">
        <f t="shared" si="6"/>
        <v>0</v>
      </c>
      <c r="BG90" s="130">
        <f t="shared" si="7"/>
        <v>0</v>
      </c>
      <c r="BH90" s="130">
        <f t="shared" si="8"/>
        <v>0</v>
      </c>
      <c r="BI90" s="16" t="s">
        <v>74</v>
      </c>
      <c r="BJ90" s="130">
        <f t="shared" si="9"/>
        <v>0</v>
      </c>
      <c r="BK90" s="16" t="s">
        <v>124</v>
      </c>
      <c r="BL90" s="16" t="s">
        <v>210</v>
      </c>
    </row>
    <row r="91" spans="2:64" s="1" customFormat="1" ht="22.5">
      <c r="B91" s="120"/>
      <c r="C91" s="121" t="s">
        <v>162</v>
      </c>
      <c r="D91" s="121" t="s">
        <v>126</v>
      </c>
      <c r="E91" s="174" t="s">
        <v>586</v>
      </c>
      <c r="F91" s="123" t="s">
        <v>511</v>
      </c>
      <c r="G91" s="124" t="s">
        <v>448</v>
      </c>
      <c r="H91" s="125">
        <v>1</v>
      </c>
      <c r="I91" s="126"/>
      <c r="J91" s="126">
        <f t="shared" si="0"/>
        <v>0</v>
      </c>
      <c r="K91" s="27"/>
      <c r="L91" s="47" t="s">
        <v>1</v>
      </c>
      <c r="M91" s="127" t="s">
        <v>37</v>
      </c>
      <c r="N91" s="128">
        <v>0</v>
      </c>
      <c r="O91" s="128">
        <f t="shared" si="1"/>
        <v>0</v>
      </c>
      <c r="P91" s="128">
        <v>0</v>
      </c>
      <c r="Q91" s="128">
        <f t="shared" si="2"/>
        <v>0</v>
      </c>
      <c r="R91" s="128">
        <v>0</v>
      </c>
      <c r="S91" s="129">
        <f t="shared" si="3"/>
        <v>0</v>
      </c>
      <c r="AQ91" s="16" t="s">
        <v>124</v>
      </c>
      <c r="AS91" s="16" t="s">
        <v>126</v>
      </c>
      <c r="AT91" s="16" t="s">
        <v>74</v>
      </c>
      <c r="AX91" s="16" t="s">
        <v>123</v>
      </c>
      <c r="BD91" s="130">
        <f t="shared" si="4"/>
        <v>0</v>
      </c>
      <c r="BE91" s="130">
        <f t="shared" si="5"/>
        <v>0</v>
      </c>
      <c r="BF91" s="130">
        <f t="shared" si="6"/>
        <v>0</v>
      </c>
      <c r="BG91" s="130">
        <f t="shared" si="7"/>
        <v>0</v>
      </c>
      <c r="BH91" s="130">
        <f t="shared" si="8"/>
        <v>0</v>
      </c>
      <c r="BI91" s="16" t="s">
        <v>74</v>
      </c>
      <c r="BJ91" s="130">
        <f t="shared" si="9"/>
        <v>0</v>
      </c>
      <c r="BK91" s="16" t="s">
        <v>124</v>
      </c>
      <c r="BL91" s="16" t="s">
        <v>220</v>
      </c>
    </row>
    <row r="92" spans="2:64" s="1" customFormat="1" ht="22.5">
      <c r="B92" s="120"/>
      <c r="C92" s="121" t="s">
        <v>175</v>
      </c>
      <c r="D92" s="121" t="s">
        <v>126</v>
      </c>
      <c r="E92" s="174" t="s">
        <v>587</v>
      </c>
      <c r="F92" s="123" t="s">
        <v>512</v>
      </c>
      <c r="G92" s="124" t="s">
        <v>448</v>
      </c>
      <c r="H92" s="125">
        <v>1</v>
      </c>
      <c r="I92" s="126"/>
      <c r="J92" s="126">
        <f t="shared" si="0"/>
        <v>0</v>
      </c>
      <c r="K92" s="27"/>
      <c r="L92" s="47" t="s">
        <v>1</v>
      </c>
      <c r="M92" s="127" t="s">
        <v>37</v>
      </c>
      <c r="N92" s="128">
        <v>0</v>
      </c>
      <c r="O92" s="128">
        <f t="shared" si="1"/>
        <v>0</v>
      </c>
      <c r="P92" s="128">
        <v>0</v>
      </c>
      <c r="Q92" s="128">
        <f t="shared" si="2"/>
        <v>0</v>
      </c>
      <c r="R92" s="128">
        <v>0</v>
      </c>
      <c r="S92" s="129">
        <f t="shared" si="3"/>
        <v>0</v>
      </c>
      <c r="AQ92" s="16" t="s">
        <v>124</v>
      </c>
      <c r="AS92" s="16" t="s">
        <v>126</v>
      </c>
      <c r="AT92" s="16" t="s">
        <v>74</v>
      </c>
      <c r="AX92" s="16" t="s">
        <v>123</v>
      </c>
      <c r="BD92" s="130">
        <f t="shared" si="4"/>
        <v>0</v>
      </c>
      <c r="BE92" s="130">
        <f t="shared" si="5"/>
        <v>0</v>
      </c>
      <c r="BF92" s="130">
        <f t="shared" si="6"/>
        <v>0</v>
      </c>
      <c r="BG92" s="130">
        <f t="shared" si="7"/>
        <v>0</v>
      </c>
      <c r="BH92" s="130">
        <f t="shared" si="8"/>
        <v>0</v>
      </c>
      <c r="BI92" s="16" t="s">
        <v>74</v>
      </c>
      <c r="BJ92" s="130">
        <f t="shared" si="9"/>
        <v>0</v>
      </c>
      <c r="BK92" s="16" t="s">
        <v>124</v>
      </c>
      <c r="BL92" s="16" t="s">
        <v>232</v>
      </c>
    </row>
    <row r="93" spans="2:64" s="1" customFormat="1" ht="22.5">
      <c r="B93" s="120"/>
      <c r="C93" s="121" t="s">
        <v>178</v>
      </c>
      <c r="D93" s="121" t="s">
        <v>126</v>
      </c>
      <c r="E93" s="174" t="s">
        <v>588</v>
      </c>
      <c r="F93" s="123" t="s">
        <v>513</v>
      </c>
      <c r="G93" s="124" t="s">
        <v>448</v>
      </c>
      <c r="H93" s="125">
        <v>1</v>
      </c>
      <c r="I93" s="126"/>
      <c r="J93" s="126">
        <f t="shared" si="0"/>
        <v>0</v>
      </c>
      <c r="K93" s="27"/>
      <c r="L93" s="47" t="s">
        <v>1</v>
      </c>
      <c r="M93" s="127" t="s">
        <v>37</v>
      </c>
      <c r="N93" s="128">
        <v>0</v>
      </c>
      <c r="O93" s="128">
        <f t="shared" si="1"/>
        <v>0</v>
      </c>
      <c r="P93" s="128">
        <v>0</v>
      </c>
      <c r="Q93" s="128">
        <f t="shared" si="2"/>
        <v>0</v>
      </c>
      <c r="R93" s="128">
        <v>0</v>
      </c>
      <c r="S93" s="129">
        <f t="shared" si="3"/>
        <v>0</v>
      </c>
      <c r="AQ93" s="16" t="s">
        <v>124</v>
      </c>
      <c r="AS93" s="16" t="s">
        <v>126</v>
      </c>
      <c r="AT93" s="16" t="s">
        <v>74</v>
      </c>
      <c r="AX93" s="16" t="s">
        <v>123</v>
      </c>
      <c r="BD93" s="130">
        <f t="shared" si="4"/>
        <v>0</v>
      </c>
      <c r="BE93" s="130">
        <f t="shared" si="5"/>
        <v>0</v>
      </c>
      <c r="BF93" s="130">
        <f t="shared" si="6"/>
        <v>0</v>
      </c>
      <c r="BG93" s="130">
        <f t="shared" si="7"/>
        <v>0</v>
      </c>
      <c r="BH93" s="130">
        <f t="shared" si="8"/>
        <v>0</v>
      </c>
      <c r="BI93" s="16" t="s">
        <v>74</v>
      </c>
      <c r="BJ93" s="130">
        <f t="shared" si="9"/>
        <v>0</v>
      </c>
      <c r="BK93" s="16" t="s">
        <v>124</v>
      </c>
      <c r="BL93" s="16" t="s">
        <v>242</v>
      </c>
    </row>
    <row r="94" spans="2:64" s="1" customFormat="1" ht="22.5">
      <c r="B94" s="120"/>
      <c r="C94" s="121" t="s">
        <v>184</v>
      </c>
      <c r="D94" s="121" t="s">
        <v>126</v>
      </c>
      <c r="E94" s="174" t="s">
        <v>589</v>
      </c>
      <c r="F94" s="123" t="s">
        <v>514</v>
      </c>
      <c r="G94" s="124" t="s">
        <v>284</v>
      </c>
      <c r="H94" s="125">
        <v>1</v>
      </c>
      <c r="I94" s="126"/>
      <c r="J94" s="126">
        <f t="shared" si="0"/>
        <v>0</v>
      </c>
      <c r="K94" s="27"/>
      <c r="L94" s="47" t="s">
        <v>1</v>
      </c>
      <c r="M94" s="127" t="s">
        <v>37</v>
      </c>
      <c r="N94" s="128">
        <v>0</v>
      </c>
      <c r="O94" s="128">
        <f t="shared" si="1"/>
        <v>0</v>
      </c>
      <c r="P94" s="128">
        <v>0</v>
      </c>
      <c r="Q94" s="128">
        <f t="shared" si="2"/>
        <v>0</v>
      </c>
      <c r="R94" s="128">
        <v>0</v>
      </c>
      <c r="S94" s="129">
        <f t="shared" si="3"/>
        <v>0</v>
      </c>
      <c r="AQ94" s="16" t="s">
        <v>124</v>
      </c>
      <c r="AS94" s="16" t="s">
        <v>126</v>
      </c>
      <c r="AT94" s="16" t="s">
        <v>74</v>
      </c>
      <c r="AX94" s="16" t="s">
        <v>123</v>
      </c>
      <c r="BD94" s="130">
        <f t="shared" si="4"/>
        <v>0</v>
      </c>
      <c r="BE94" s="130">
        <f t="shared" si="5"/>
        <v>0</v>
      </c>
      <c r="BF94" s="130">
        <f t="shared" si="6"/>
        <v>0</v>
      </c>
      <c r="BG94" s="130">
        <f t="shared" si="7"/>
        <v>0</v>
      </c>
      <c r="BH94" s="130">
        <f t="shared" si="8"/>
        <v>0</v>
      </c>
      <c r="BI94" s="16" t="s">
        <v>74</v>
      </c>
      <c r="BJ94" s="130">
        <f t="shared" si="9"/>
        <v>0</v>
      </c>
      <c r="BK94" s="16" t="s">
        <v>124</v>
      </c>
      <c r="BL94" s="16" t="s">
        <v>515</v>
      </c>
    </row>
    <row r="95" spans="2:64" s="1" customFormat="1" ht="22.5">
      <c r="B95" s="120"/>
      <c r="C95" s="121" t="s">
        <v>190</v>
      </c>
      <c r="D95" s="121" t="s">
        <v>126</v>
      </c>
      <c r="E95" s="174" t="s">
        <v>590</v>
      </c>
      <c r="F95" s="123" t="s">
        <v>516</v>
      </c>
      <c r="G95" s="124" t="s">
        <v>284</v>
      </c>
      <c r="H95" s="125">
        <v>1</v>
      </c>
      <c r="I95" s="126"/>
      <c r="J95" s="126">
        <f t="shared" si="0"/>
        <v>0</v>
      </c>
      <c r="K95" s="27"/>
      <c r="L95" s="47" t="s">
        <v>1</v>
      </c>
      <c r="M95" s="127" t="s">
        <v>37</v>
      </c>
      <c r="N95" s="128">
        <v>0</v>
      </c>
      <c r="O95" s="128">
        <f t="shared" si="1"/>
        <v>0</v>
      </c>
      <c r="P95" s="128">
        <v>0</v>
      </c>
      <c r="Q95" s="128">
        <f t="shared" si="2"/>
        <v>0</v>
      </c>
      <c r="R95" s="128">
        <v>0</v>
      </c>
      <c r="S95" s="129">
        <f t="shared" si="3"/>
        <v>0</v>
      </c>
      <c r="AQ95" s="16" t="s">
        <v>124</v>
      </c>
      <c r="AS95" s="16" t="s">
        <v>126</v>
      </c>
      <c r="AT95" s="16" t="s">
        <v>74</v>
      </c>
      <c r="AX95" s="16" t="s">
        <v>123</v>
      </c>
      <c r="BD95" s="130">
        <f t="shared" si="4"/>
        <v>0</v>
      </c>
      <c r="BE95" s="130">
        <f t="shared" si="5"/>
        <v>0</v>
      </c>
      <c r="BF95" s="130">
        <f t="shared" si="6"/>
        <v>0</v>
      </c>
      <c r="BG95" s="130">
        <f t="shared" si="7"/>
        <v>0</v>
      </c>
      <c r="BH95" s="130">
        <f t="shared" si="8"/>
        <v>0</v>
      </c>
      <c r="BI95" s="16" t="s">
        <v>74</v>
      </c>
      <c r="BJ95" s="130">
        <f t="shared" si="9"/>
        <v>0</v>
      </c>
      <c r="BK95" s="16" t="s">
        <v>124</v>
      </c>
      <c r="BL95" s="16" t="s">
        <v>517</v>
      </c>
    </row>
    <row r="96" spans="2:64" s="1" customFormat="1" ht="22.5">
      <c r="B96" s="120"/>
      <c r="C96" s="121" t="s">
        <v>8</v>
      </c>
      <c r="D96" s="121" t="s">
        <v>126</v>
      </c>
      <c r="E96" s="174" t="s">
        <v>591</v>
      </c>
      <c r="F96" s="123" t="s">
        <v>518</v>
      </c>
      <c r="G96" s="124" t="s">
        <v>284</v>
      </c>
      <c r="H96" s="125">
        <v>1</v>
      </c>
      <c r="I96" s="126"/>
      <c r="J96" s="126">
        <f t="shared" si="0"/>
        <v>0</v>
      </c>
      <c r="K96" s="27"/>
      <c r="L96" s="170" t="s">
        <v>1</v>
      </c>
      <c r="M96" s="171" t="s">
        <v>37</v>
      </c>
      <c r="N96" s="172">
        <v>0</v>
      </c>
      <c r="O96" s="172">
        <f t="shared" si="1"/>
        <v>0</v>
      </c>
      <c r="P96" s="172">
        <v>0</v>
      </c>
      <c r="Q96" s="172">
        <f t="shared" si="2"/>
        <v>0</v>
      </c>
      <c r="R96" s="172">
        <v>0</v>
      </c>
      <c r="S96" s="173">
        <f t="shared" si="3"/>
        <v>0</v>
      </c>
      <c r="AQ96" s="16" t="s">
        <v>124</v>
      </c>
      <c r="AS96" s="16" t="s">
        <v>126</v>
      </c>
      <c r="AT96" s="16" t="s">
        <v>74</v>
      </c>
      <c r="AX96" s="16" t="s">
        <v>123</v>
      </c>
      <c r="BD96" s="130">
        <f t="shared" si="4"/>
        <v>0</v>
      </c>
      <c r="BE96" s="130">
        <f t="shared" si="5"/>
        <v>0</v>
      </c>
      <c r="BF96" s="130">
        <f t="shared" si="6"/>
        <v>0</v>
      </c>
      <c r="BG96" s="130">
        <f t="shared" si="7"/>
        <v>0</v>
      </c>
      <c r="BH96" s="130">
        <f t="shared" si="8"/>
        <v>0</v>
      </c>
      <c r="BI96" s="16" t="s">
        <v>74</v>
      </c>
      <c r="BJ96" s="130">
        <f t="shared" si="9"/>
        <v>0</v>
      </c>
      <c r="BK96" s="16" t="s">
        <v>124</v>
      </c>
      <c r="BL96" s="16" t="s">
        <v>519</v>
      </c>
    </row>
    <row r="97" spans="2:11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27"/>
    </row>
  </sheetData>
  <autoFilter ref="C79:J96"/>
  <mergeCells count="9">
    <mergeCell ref="E50:H50"/>
    <mergeCell ref="E70:H70"/>
    <mergeCell ref="E72:H72"/>
    <mergeCell ref="K2:U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4"/>
  <sheetViews>
    <sheetView showGridLines="0" tabSelected="1" workbookViewId="0" topLeftCell="A67">
      <selection activeCell="F90" sqref="F90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8.00390625" style="0" customWidth="1"/>
    <col min="12" max="12" width="9.28125" style="0" hidden="1" customWidth="1"/>
    <col min="13" max="13" width="9.140625" style="0" hidden="1" customWidth="1"/>
    <col min="14" max="19" width="12.140625" style="0" hidden="1" customWidth="1"/>
    <col min="20" max="20" width="14.00390625" style="0" hidden="1" customWidth="1"/>
    <col min="21" max="21" width="10.421875" style="0" customWidth="1"/>
    <col min="22" max="22" width="14.00390625" style="0" customWidth="1"/>
    <col min="23" max="23" width="10.421875" style="0" customWidth="1"/>
    <col min="24" max="24" width="12.8515625" style="0" customWidth="1"/>
    <col min="25" max="25" width="9.421875" style="0" customWidth="1"/>
    <col min="26" max="26" width="12.8515625" style="0" customWidth="1"/>
    <col min="27" max="27" width="14.00390625" style="0" customWidth="1"/>
    <col min="28" max="28" width="9.421875" style="0" customWidth="1"/>
    <col min="29" max="29" width="12.8515625" style="0" customWidth="1"/>
    <col min="30" max="30" width="14.00390625" style="0" customWidth="1"/>
    <col min="43" max="64" width="9.140625" style="0" hidden="1" customWidth="1"/>
  </cols>
  <sheetData>
    <row r="1" ht="12">
      <c r="A1" s="81"/>
    </row>
    <row r="2" spans="11:45" ht="12">
      <c r="K2" s="194" t="s">
        <v>5</v>
      </c>
      <c r="L2" s="192"/>
      <c r="M2" s="192"/>
      <c r="N2" s="192"/>
      <c r="O2" s="192"/>
      <c r="P2" s="192"/>
      <c r="Q2" s="192"/>
      <c r="R2" s="192"/>
      <c r="S2" s="192"/>
      <c r="T2" s="192"/>
      <c r="U2" s="192"/>
      <c r="AS2" s="16" t="s">
        <v>86</v>
      </c>
    </row>
    <row r="3" spans="2:45" ht="12">
      <c r="B3" s="17"/>
      <c r="C3" s="18"/>
      <c r="D3" s="18"/>
      <c r="E3" s="18"/>
      <c r="F3" s="18"/>
      <c r="G3" s="18"/>
      <c r="H3" s="18"/>
      <c r="I3" s="18"/>
      <c r="J3" s="18"/>
      <c r="K3" s="19"/>
      <c r="AS3" s="16" t="s">
        <v>76</v>
      </c>
    </row>
    <row r="4" spans="2:45" ht="18">
      <c r="B4" s="19"/>
      <c r="D4" s="20" t="s">
        <v>87</v>
      </c>
      <c r="K4" s="19"/>
      <c r="L4" s="21" t="s">
        <v>10</v>
      </c>
      <c r="AS4" s="16" t="s">
        <v>3</v>
      </c>
    </row>
    <row r="5" spans="2:11" ht="12">
      <c r="B5" s="19"/>
      <c r="K5" s="19"/>
    </row>
    <row r="6" spans="2:11" ht="12">
      <c r="B6" s="19"/>
      <c r="D6" s="24" t="s">
        <v>14</v>
      </c>
      <c r="K6" s="19"/>
    </row>
    <row r="7" spans="2:11" ht="12">
      <c r="B7" s="19"/>
      <c r="E7" s="212" t="str">
        <f>'Rekapitulace stavby'!K6</f>
        <v>Vestavba výtahové plošiny - zdravotní středisko</v>
      </c>
      <c r="F7" s="213"/>
      <c r="G7" s="213"/>
      <c r="H7" s="213"/>
      <c r="K7" s="19"/>
    </row>
    <row r="8" spans="2:11" s="1" customFormat="1" ht="12">
      <c r="B8" s="27"/>
      <c r="D8" s="24" t="s">
        <v>88</v>
      </c>
      <c r="K8" s="27"/>
    </row>
    <row r="9" spans="2:11" s="1" customFormat="1" ht="12">
      <c r="B9" s="27"/>
      <c r="E9" s="207" t="s">
        <v>520</v>
      </c>
      <c r="F9" s="183"/>
      <c r="G9" s="183"/>
      <c r="H9" s="183"/>
      <c r="K9" s="27"/>
    </row>
    <row r="10" spans="2:11" s="1" customFormat="1" ht="12">
      <c r="B10" s="27"/>
      <c r="K10" s="27"/>
    </row>
    <row r="11" spans="2:11" s="1" customFormat="1" ht="12">
      <c r="B11" s="27"/>
      <c r="D11" s="24" t="s">
        <v>16</v>
      </c>
      <c r="F11" s="16" t="s">
        <v>1</v>
      </c>
      <c r="I11" s="24" t="s">
        <v>17</v>
      </c>
      <c r="J11" s="16" t="s">
        <v>1</v>
      </c>
      <c r="K11" s="27"/>
    </row>
    <row r="12" spans="2:11" s="1" customFormat="1" ht="12">
      <c r="B12" s="27"/>
      <c r="D12" s="24" t="s">
        <v>18</v>
      </c>
      <c r="F12" s="16" t="s">
        <v>19</v>
      </c>
      <c r="I12" s="24" t="s">
        <v>20</v>
      </c>
      <c r="J12" s="44">
        <f>'Rekapitulace stavby'!AN8</f>
        <v>0</v>
      </c>
      <c r="K12" s="27"/>
    </row>
    <row r="13" spans="2:11" s="1" customFormat="1" ht="12">
      <c r="B13" s="27"/>
      <c r="K13" s="27"/>
    </row>
    <row r="14" spans="2:11" s="1" customFormat="1" ht="12">
      <c r="B14" s="27"/>
      <c r="D14" s="24" t="s">
        <v>21</v>
      </c>
      <c r="I14" s="24" t="s">
        <v>22</v>
      </c>
      <c r="J14" s="16" t="s">
        <v>1</v>
      </c>
      <c r="K14" s="27"/>
    </row>
    <row r="15" spans="2:11" s="1" customFormat="1" ht="12">
      <c r="B15" s="27"/>
      <c r="E15" s="16" t="s">
        <v>23</v>
      </c>
      <c r="I15" s="24" t="s">
        <v>24</v>
      </c>
      <c r="J15" s="16" t="s">
        <v>1</v>
      </c>
      <c r="K15" s="27"/>
    </row>
    <row r="16" spans="2:11" s="1" customFormat="1" ht="12">
      <c r="B16" s="27"/>
      <c r="K16" s="27"/>
    </row>
    <row r="17" spans="2:11" s="1" customFormat="1" ht="12">
      <c r="B17" s="27"/>
      <c r="D17" s="24" t="s">
        <v>25</v>
      </c>
      <c r="I17" s="24" t="s">
        <v>22</v>
      </c>
      <c r="J17" s="16" t="str">
        <f>'Rekapitulace stavby'!AN13</f>
        <v/>
      </c>
      <c r="K17" s="27"/>
    </row>
    <row r="18" spans="2:11" s="1" customFormat="1" ht="12">
      <c r="B18" s="27"/>
      <c r="E18" s="191" t="str">
        <f>'Rekapitulace stavby'!E14</f>
        <v xml:space="preserve"> </v>
      </c>
      <c r="F18" s="191"/>
      <c r="G18" s="191"/>
      <c r="H18" s="191"/>
      <c r="I18" s="24" t="s">
        <v>24</v>
      </c>
      <c r="J18" s="16" t="str">
        <f>'Rekapitulace stavby'!AN14</f>
        <v/>
      </c>
      <c r="K18" s="27"/>
    </row>
    <row r="19" spans="2:11" s="1" customFormat="1" ht="12">
      <c r="B19" s="27"/>
      <c r="K19" s="27"/>
    </row>
    <row r="20" spans="2:11" s="1" customFormat="1" ht="12">
      <c r="B20" s="27"/>
      <c r="D20" s="24" t="s">
        <v>27</v>
      </c>
      <c r="I20" s="24" t="s">
        <v>22</v>
      </c>
      <c r="J20" s="16" t="s">
        <v>1</v>
      </c>
      <c r="K20" s="27"/>
    </row>
    <row r="21" spans="2:11" s="1" customFormat="1" ht="12">
      <c r="B21" s="27"/>
      <c r="E21" s="16" t="s">
        <v>28</v>
      </c>
      <c r="I21" s="24" t="s">
        <v>24</v>
      </c>
      <c r="J21" s="16" t="s">
        <v>1</v>
      </c>
      <c r="K21" s="27"/>
    </row>
    <row r="22" spans="2:11" s="1" customFormat="1" ht="12">
      <c r="B22" s="27"/>
      <c r="K22" s="27"/>
    </row>
    <row r="23" spans="2:11" s="1" customFormat="1" ht="12">
      <c r="B23" s="27"/>
      <c r="D23" s="24" t="s">
        <v>30</v>
      </c>
      <c r="I23" s="24" t="s">
        <v>22</v>
      </c>
      <c r="J23" s="16" t="str">
        <f>IF('Rekapitulace stavby'!AN19="","",'Rekapitulace stavby'!AN19)</f>
        <v/>
      </c>
      <c r="K23" s="27"/>
    </row>
    <row r="24" spans="2:11" s="1" customFormat="1" ht="12">
      <c r="B24" s="27"/>
      <c r="E24" s="16" t="str">
        <f>IF('Rekapitulace stavby'!E20="","",'Rekapitulace stavby'!E20)</f>
        <v xml:space="preserve"> </v>
      </c>
      <c r="I24" s="24" t="s">
        <v>24</v>
      </c>
      <c r="J24" s="16" t="str">
        <f>IF('Rekapitulace stavby'!AN20="","",'Rekapitulace stavby'!AN20)</f>
        <v/>
      </c>
      <c r="K24" s="27"/>
    </row>
    <row r="25" spans="2:11" s="1" customFormat="1" ht="12">
      <c r="B25" s="27"/>
      <c r="K25" s="27"/>
    </row>
    <row r="26" spans="2:11" s="1" customFormat="1" ht="12">
      <c r="B26" s="27"/>
      <c r="D26" s="24" t="s">
        <v>31</v>
      </c>
      <c r="K26" s="27"/>
    </row>
    <row r="27" spans="2:11" s="6" customFormat="1" ht="12">
      <c r="B27" s="82"/>
      <c r="E27" s="195" t="s">
        <v>1</v>
      </c>
      <c r="F27" s="195"/>
      <c r="G27" s="195"/>
      <c r="H27" s="195"/>
      <c r="K27" s="82"/>
    </row>
    <row r="28" spans="2:11" s="1" customFormat="1" ht="12">
      <c r="B28" s="27"/>
      <c r="K28" s="27"/>
    </row>
    <row r="29" spans="2:11" s="1" customFormat="1" ht="12">
      <c r="B29" s="27"/>
      <c r="D29" s="45"/>
      <c r="E29" s="45"/>
      <c r="F29" s="45"/>
      <c r="G29" s="45"/>
      <c r="H29" s="45"/>
      <c r="I29" s="45"/>
      <c r="J29" s="45"/>
      <c r="K29" s="27"/>
    </row>
    <row r="30" spans="2:11" s="1" customFormat="1" ht="15.75">
      <c r="B30" s="27"/>
      <c r="D30" s="83" t="s">
        <v>32</v>
      </c>
      <c r="J30" s="59">
        <f>ROUND(J84,2)</f>
        <v>0</v>
      </c>
      <c r="K30" s="27"/>
    </row>
    <row r="31" spans="2:11" s="1" customFormat="1" ht="12">
      <c r="B31" s="27"/>
      <c r="D31" s="45"/>
      <c r="E31" s="45"/>
      <c r="F31" s="45"/>
      <c r="G31" s="45"/>
      <c r="H31" s="45"/>
      <c r="I31" s="45"/>
      <c r="J31" s="45"/>
      <c r="K31" s="27"/>
    </row>
    <row r="32" spans="2:11" s="1" customFormat="1" ht="12">
      <c r="B32" s="27"/>
      <c r="F32" s="30" t="s">
        <v>34</v>
      </c>
      <c r="I32" s="30" t="s">
        <v>33</v>
      </c>
      <c r="J32" s="30" t="s">
        <v>35</v>
      </c>
      <c r="K32" s="27"/>
    </row>
    <row r="33" spans="2:11" s="1" customFormat="1" ht="12">
      <c r="B33" s="27"/>
      <c r="D33" s="24" t="s">
        <v>36</v>
      </c>
      <c r="E33" s="24" t="s">
        <v>37</v>
      </c>
      <c r="F33" s="84">
        <f>ROUND((SUM(BD84:BD93)),2)</f>
        <v>0</v>
      </c>
      <c r="I33" s="32">
        <v>0.21</v>
      </c>
      <c r="J33" s="84">
        <f>ROUND(((SUM(BD84:BD93))*I33),2)</f>
        <v>0</v>
      </c>
      <c r="K33" s="27"/>
    </row>
    <row r="34" spans="2:11" s="1" customFormat="1" ht="12">
      <c r="B34" s="27"/>
      <c r="E34" s="24" t="s">
        <v>38</v>
      </c>
      <c r="F34" s="84">
        <f>ROUND((SUM(BE84:BE93)),2)</f>
        <v>0</v>
      </c>
      <c r="I34" s="32">
        <v>0.15</v>
      </c>
      <c r="J34" s="84">
        <f>ROUND(((SUM(BE84:BE93))*I34),2)</f>
        <v>0</v>
      </c>
      <c r="K34" s="27"/>
    </row>
    <row r="35" spans="2:11" s="1" customFormat="1" ht="12">
      <c r="B35" s="27"/>
      <c r="E35" s="24" t="s">
        <v>39</v>
      </c>
      <c r="F35" s="84">
        <f>ROUND((SUM(BF84:BF93)),2)</f>
        <v>0</v>
      </c>
      <c r="I35" s="32">
        <v>0.21</v>
      </c>
      <c r="J35" s="84">
        <f>0</f>
        <v>0</v>
      </c>
      <c r="K35" s="27"/>
    </row>
    <row r="36" spans="2:11" s="1" customFormat="1" ht="12">
      <c r="B36" s="27"/>
      <c r="E36" s="24" t="s">
        <v>40</v>
      </c>
      <c r="F36" s="84">
        <f>ROUND((SUM(BG84:BG93)),2)</f>
        <v>0</v>
      </c>
      <c r="I36" s="32">
        <v>0.15</v>
      </c>
      <c r="J36" s="84">
        <f>0</f>
        <v>0</v>
      </c>
      <c r="K36" s="27"/>
    </row>
    <row r="37" spans="2:11" s="1" customFormat="1" ht="12">
      <c r="B37" s="27"/>
      <c r="E37" s="24" t="s">
        <v>41</v>
      </c>
      <c r="F37" s="84">
        <f>ROUND((SUM(BH84:BH93)),2)</f>
        <v>0</v>
      </c>
      <c r="I37" s="32">
        <v>0</v>
      </c>
      <c r="J37" s="84">
        <f>0</f>
        <v>0</v>
      </c>
      <c r="K37" s="27"/>
    </row>
    <row r="38" spans="2:11" s="1" customFormat="1" ht="12">
      <c r="B38" s="27"/>
      <c r="K38" s="27"/>
    </row>
    <row r="39" spans="2:11" s="1" customFormat="1" ht="15.75">
      <c r="B39" s="27"/>
      <c r="C39" s="85"/>
      <c r="D39" s="86" t="s">
        <v>42</v>
      </c>
      <c r="E39" s="50"/>
      <c r="F39" s="50"/>
      <c r="G39" s="87" t="s">
        <v>43</v>
      </c>
      <c r="H39" s="88" t="s">
        <v>44</v>
      </c>
      <c r="I39" s="50"/>
      <c r="J39" s="89">
        <f>SUM(J30:J37)</f>
        <v>0</v>
      </c>
      <c r="K39" s="27"/>
    </row>
    <row r="40" spans="2:11" s="1" customFormat="1" ht="12">
      <c r="B40" s="37"/>
      <c r="C40" s="38"/>
      <c r="D40" s="38"/>
      <c r="E40" s="38"/>
      <c r="F40" s="38"/>
      <c r="G40" s="38"/>
      <c r="H40" s="38"/>
      <c r="I40" s="38"/>
      <c r="J40" s="38"/>
      <c r="K40" s="27"/>
    </row>
    <row r="44" spans="2:11" s="1" customFormat="1" ht="12">
      <c r="B44" s="39"/>
      <c r="C44" s="40"/>
      <c r="D44" s="40"/>
      <c r="E44" s="40"/>
      <c r="F44" s="40"/>
      <c r="G44" s="40"/>
      <c r="H44" s="40"/>
      <c r="I44" s="40"/>
      <c r="J44" s="40"/>
      <c r="K44" s="27"/>
    </row>
    <row r="45" spans="2:11" s="1" customFormat="1" ht="18">
      <c r="B45" s="27"/>
      <c r="C45" s="20" t="s">
        <v>90</v>
      </c>
      <c r="K45" s="27"/>
    </row>
    <row r="46" spans="2:11" s="1" customFormat="1" ht="12">
      <c r="B46" s="27"/>
      <c r="K46" s="27"/>
    </row>
    <row r="47" spans="2:11" s="1" customFormat="1" ht="12">
      <c r="B47" s="27"/>
      <c r="C47" s="24" t="s">
        <v>14</v>
      </c>
      <c r="K47" s="27"/>
    </row>
    <row r="48" spans="2:11" s="1" customFormat="1" ht="12">
      <c r="B48" s="27"/>
      <c r="E48" s="212" t="str">
        <f>E7</f>
        <v>Vestavba výtahové plošiny - zdravotní středisko</v>
      </c>
      <c r="F48" s="213"/>
      <c r="G48" s="213"/>
      <c r="H48" s="213"/>
      <c r="K48" s="27"/>
    </row>
    <row r="49" spans="2:11" s="1" customFormat="1" ht="12">
      <c r="B49" s="27"/>
      <c r="C49" s="24" t="s">
        <v>88</v>
      </c>
      <c r="K49" s="27"/>
    </row>
    <row r="50" spans="2:11" s="1" customFormat="1" ht="12">
      <c r="B50" s="27"/>
      <c r="E50" s="207" t="str">
        <f>E9</f>
        <v>04 - VRN</v>
      </c>
      <c r="F50" s="183"/>
      <c r="G50" s="183"/>
      <c r="H50" s="183"/>
      <c r="K50" s="27"/>
    </row>
    <row r="51" spans="2:11" s="1" customFormat="1" ht="12">
      <c r="B51" s="27"/>
      <c r="K51" s="27"/>
    </row>
    <row r="52" spans="2:11" s="1" customFormat="1" ht="12">
      <c r="B52" s="27"/>
      <c r="C52" s="24" t="s">
        <v>18</v>
      </c>
      <c r="F52" s="16" t="str">
        <f>F12</f>
        <v>Bieblova 6, Praha 5 - Smíchov</v>
      </c>
      <c r="I52" s="24" t="s">
        <v>20</v>
      </c>
      <c r="J52" s="44">
        <f>IF(J12="","",J12)</f>
        <v>0</v>
      </c>
      <c r="K52" s="27"/>
    </row>
    <row r="53" spans="2:11" s="1" customFormat="1" ht="12">
      <c r="B53" s="27"/>
      <c r="K53" s="27"/>
    </row>
    <row r="54" spans="2:11" s="1" customFormat="1" ht="12">
      <c r="B54" s="27"/>
      <c r="C54" s="24" t="s">
        <v>21</v>
      </c>
      <c r="F54" s="16" t="str">
        <f>E15</f>
        <v>Městská část Praha 5</v>
      </c>
      <c r="I54" s="24" t="s">
        <v>27</v>
      </c>
      <c r="J54" s="25" t="str">
        <f>E21</f>
        <v>A plus spol., s.r.o.</v>
      </c>
      <c r="K54" s="27"/>
    </row>
    <row r="55" spans="2:11" s="1" customFormat="1" ht="12">
      <c r="B55" s="27"/>
      <c r="C55" s="24" t="s">
        <v>25</v>
      </c>
      <c r="F55" s="16" t="str">
        <f>IF(E18="","",E18)</f>
        <v xml:space="preserve"> </v>
      </c>
      <c r="I55" s="24" t="s">
        <v>30</v>
      </c>
      <c r="J55" s="25" t="str">
        <f>E24</f>
        <v xml:space="preserve"> </v>
      </c>
      <c r="K55" s="27"/>
    </row>
    <row r="56" spans="2:11" s="1" customFormat="1" ht="12">
      <c r="B56" s="27"/>
      <c r="K56" s="27"/>
    </row>
    <row r="57" spans="2:11" s="1" customFormat="1" ht="29.25" customHeight="1">
      <c r="B57" s="27"/>
      <c r="C57" s="90" t="s">
        <v>91</v>
      </c>
      <c r="D57" s="85"/>
      <c r="E57" s="85"/>
      <c r="F57" s="85"/>
      <c r="G57" s="85"/>
      <c r="H57" s="85"/>
      <c r="I57" s="85"/>
      <c r="J57" s="91" t="s">
        <v>92</v>
      </c>
      <c r="K57" s="27"/>
    </row>
    <row r="58" spans="2:11" s="1" customFormat="1" ht="10.35" customHeight="1">
      <c r="B58" s="27"/>
      <c r="K58" s="27"/>
    </row>
    <row r="59" spans="2:46" s="1" customFormat="1" ht="22.9" customHeight="1">
      <c r="B59" s="27"/>
      <c r="C59" s="92" t="s">
        <v>93</v>
      </c>
      <c r="J59" s="59">
        <f>J84</f>
        <v>0</v>
      </c>
      <c r="K59" s="27"/>
      <c r="AT59" s="16" t="s">
        <v>94</v>
      </c>
    </row>
    <row r="60" spans="2:11" s="7" customFormat="1" ht="24.95" customHeight="1">
      <c r="B60" s="93"/>
      <c r="D60" s="94" t="s">
        <v>521</v>
      </c>
      <c r="E60" s="95"/>
      <c r="F60" s="95"/>
      <c r="G60" s="95"/>
      <c r="H60" s="95"/>
      <c r="I60" s="95"/>
      <c r="J60" s="96">
        <f>J85</f>
        <v>0</v>
      </c>
      <c r="K60" s="93"/>
    </row>
    <row r="61" spans="2:11" s="8" customFormat="1" ht="19.9" customHeight="1">
      <c r="B61" s="97"/>
      <c r="D61" s="98" t="s">
        <v>522</v>
      </c>
      <c r="E61" s="99"/>
      <c r="F61" s="99"/>
      <c r="G61" s="99"/>
      <c r="H61" s="99"/>
      <c r="I61" s="99"/>
      <c r="J61" s="100">
        <f>J86</f>
        <v>0</v>
      </c>
      <c r="K61" s="97"/>
    </row>
    <row r="62" spans="2:11" s="8" customFormat="1" ht="19.9" customHeight="1">
      <c r="B62" s="97"/>
      <c r="D62" s="98" t="s">
        <v>523</v>
      </c>
      <c r="E62" s="99"/>
      <c r="F62" s="99"/>
      <c r="G62" s="99"/>
      <c r="H62" s="99"/>
      <c r="I62" s="99"/>
      <c r="J62" s="100">
        <f>J88</f>
        <v>0</v>
      </c>
      <c r="K62" s="97"/>
    </row>
    <row r="63" spans="2:11" s="8" customFormat="1" ht="19.9" customHeight="1">
      <c r="B63" s="97"/>
      <c r="D63" s="98" t="s">
        <v>524</v>
      </c>
      <c r="E63" s="99"/>
      <c r="F63" s="99"/>
      <c r="G63" s="99"/>
      <c r="H63" s="99"/>
      <c r="I63" s="99"/>
      <c r="J63" s="100">
        <f>J90</f>
        <v>0</v>
      </c>
      <c r="K63" s="97"/>
    </row>
    <row r="64" spans="2:11" s="8" customFormat="1" ht="19.9" customHeight="1">
      <c r="B64" s="97"/>
      <c r="D64" s="98" t="s">
        <v>525</v>
      </c>
      <c r="E64" s="99"/>
      <c r="F64" s="99"/>
      <c r="G64" s="99"/>
      <c r="H64" s="99"/>
      <c r="I64" s="99"/>
      <c r="J64" s="100">
        <f>J92</f>
        <v>0</v>
      </c>
      <c r="K64" s="97"/>
    </row>
    <row r="65" spans="2:11" s="1" customFormat="1" ht="12">
      <c r="B65" s="27"/>
      <c r="K65" s="27"/>
    </row>
    <row r="66" spans="2:11" s="1" customFormat="1" ht="6.95" customHeight="1">
      <c r="B66" s="37"/>
      <c r="C66" s="38"/>
      <c r="D66" s="38"/>
      <c r="E66" s="38"/>
      <c r="F66" s="38"/>
      <c r="G66" s="38"/>
      <c r="H66" s="38"/>
      <c r="I66" s="38"/>
      <c r="J66" s="38"/>
      <c r="K66" s="27"/>
    </row>
    <row r="70" spans="2:11" s="1" customFormat="1" ht="6.95" customHeight="1">
      <c r="B70" s="39"/>
      <c r="C70" s="40"/>
      <c r="D70" s="40"/>
      <c r="E70" s="40"/>
      <c r="F70" s="40"/>
      <c r="G70" s="40"/>
      <c r="H70" s="40"/>
      <c r="I70" s="40"/>
      <c r="J70" s="40"/>
      <c r="K70" s="27"/>
    </row>
    <row r="71" spans="2:11" s="1" customFormat="1" ht="24.95" customHeight="1">
      <c r="B71" s="27"/>
      <c r="C71" s="20" t="s">
        <v>109</v>
      </c>
      <c r="K71" s="27"/>
    </row>
    <row r="72" spans="2:11" s="1" customFormat="1" ht="6.95" customHeight="1">
      <c r="B72" s="27"/>
      <c r="K72" s="27"/>
    </row>
    <row r="73" spans="2:11" s="1" customFormat="1" ht="12" customHeight="1">
      <c r="B73" s="27"/>
      <c r="C73" s="24" t="s">
        <v>14</v>
      </c>
      <c r="K73" s="27"/>
    </row>
    <row r="74" spans="2:11" s="1" customFormat="1" ht="14.45" customHeight="1">
      <c r="B74" s="27"/>
      <c r="E74" s="212" t="str">
        <f>E7</f>
        <v>Vestavba výtahové plošiny - zdravotní středisko</v>
      </c>
      <c r="F74" s="213"/>
      <c r="G74" s="213"/>
      <c r="H74" s="213"/>
      <c r="K74" s="27"/>
    </row>
    <row r="75" spans="2:11" s="1" customFormat="1" ht="12" customHeight="1">
      <c r="B75" s="27"/>
      <c r="C75" s="24" t="s">
        <v>88</v>
      </c>
      <c r="K75" s="27"/>
    </row>
    <row r="76" spans="2:11" s="1" customFormat="1" ht="14.45" customHeight="1">
      <c r="B76" s="27"/>
      <c r="E76" s="207" t="str">
        <f>E9</f>
        <v>04 - VRN</v>
      </c>
      <c r="F76" s="183"/>
      <c r="G76" s="183"/>
      <c r="H76" s="183"/>
      <c r="K76" s="27"/>
    </row>
    <row r="77" spans="2:11" s="1" customFormat="1" ht="6.95" customHeight="1">
      <c r="B77" s="27"/>
      <c r="K77" s="27"/>
    </row>
    <row r="78" spans="2:11" s="1" customFormat="1" ht="12" customHeight="1">
      <c r="B78" s="27"/>
      <c r="C78" s="24" t="s">
        <v>18</v>
      </c>
      <c r="F78" s="16" t="str">
        <f>F12</f>
        <v>Bieblova 6, Praha 5 - Smíchov</v>
      </c>
      <c r="I78" s="24" t="s">
        <v>20</v>
      </c>
      <c r="J78" s="44">
        <f>IF(J12="","",J12)</f>
        <v>0</v>
      </c>
      <c r="K78" s="27"/>
    </row>
    <row r="79" spans="2:11" s="1" customFormat="1" ht="6.95" customHeight="1">
      <c r="B79" s="27"/>
      <c r="K79" s="27"/>
    </row>
    <row r="80" spans="2:11" s="1" customFormat="1" ht="12.6" customHeight="1">
      <c r="B80" s="27"/>
      <c r="C80" s="24" t="s">
        <v>21</v>
      </c>
      <c r="F80" s="16" t="str">
        <f>E15</f>
        <v>Městská část Praha 5</v>
      </c>
      <c r="I80" s="24" t="s">
        <v>27</v>
      </c>
      <c r="J80" s="25" t="str">
        <f>E21</f>
        <v>A plus spol., s.r.o.</v>
      </c>
      <c r="K80" s="27"/>
    </row>
    <row r="81" spans="2:11" s="1" customFormat="1" ht="12.6" customHeight="1">
      <c r="B81" s="27"/>
      <c r="C81" s="24" t="s">
        <v>25</v>
      </c>
      <c r="F81" s="16" t="str">
        <f>IF(E18="","",E18)</f>
        <v xml:space="preserve"> </v>
      </c>
      <c r="I81" s="24" t="s">
        <v>30</v>
      </c>
      <c r="J81" s="25" t="str">
        <f>E24</f>
        <v xml:space="preserve"> </v>
      </c>
      <c r="K81" s="27"/>
    </row>
    <row r="82" spans="2:11" s="1" customFormat="1" ht="10.35" customHeight="1">
      <c r="B82" s="27"/>
      <c r="K82" s="27"/>
    </row>
    <row r="83" spans="2:19" s="9" customFormat="1" ht="29.25" customHeight="1">
      <c r="B83" s="101"/>
      <c r="C83" s="102" t="s">
        <v>110</v>
      </c>
      <c r="D83" s="103" t="s">
        <v>51</v>
      </c>
      <c r="E83" s="103" t="s">
        <v>47</v>
      </c>
      <c r="F83" s="103" t="s">
        <v>48</v>
      </c>
      <c r="G83" s="103" t="s">
        <v>111</v>
      </c>
      <c r="H83" s="103" t="s">
        <v>112</v>
      </c>
      <c r="I83" s="103" t="s">
        <v>113</v>
      </c>
      <c r="J83" s="103" t="s">
        <v>92</v>
      </c>
      <c r="K83" s="101"/>
      <c r="L83" s="52" t="s">
        <v>1</v>
      </c>
      <c r="M83" s="53" t="s">
        <v>36</v>
      </c>
      <c r="N83" s="53" t="s">
        <v>114</v>
      </c>
      <c r="O83" s="53" t="s">
        <v>115</v>
      </c>
      <c r="P83" s="53" t="s">
        <v>116</v>
      </c>
      <c r="Q83" s="53" t="s">
        <v>117</v>
      </c>
      <c r="R83" s="53" t="s">
        <v>118</v>
      </c>
      <c r="S83" s="54" t="s">
        <v>119</v>
      </c>
    </row>
    <row r="84" spans="2:62" s="1" customFormat="1" ht="22.9" customHeight="1">
      <c r="B84" s="27"/>
      <c r="C84" s="57" t="s">
        <v>120</v>
      </c>
      <c r="J84" s="104">
        <f>BJ84</f>
        <v>0</v>
      </c>
      <c r="K84" s="27"/>
      <c r="L84" s="55"/>
      <c r="M84" s="45"/>
      <c r="N84" s="45"/>
      <c r="O84" s="105">
        <f>O85</f>
        <v>0</v>
      </c>
      <c r="P84" s="45"/>
      <c r="Q84" s="105">
        <f>Q85</f>
        <v>0</v>
      </c>
      <c r="R84" s="45"/>
      <c r="S84" s="106">
        <f>S85</f>
        <v>0</v>
      </c>
      <c r="AS84" s="16" t="s">
        <v>65</v>
      </c>
      <c r="AT84" s="16" t="s">
        <v>94</v>
      </c>
      <c r="BJ84" s="107">
        <f>BJ85</f>
        <v>0</v>
      </c>
    </row>
    <row r="85" spans="2:62" s="10" customFormat="1" ht="25.9" customHeight="1">
      <c r="B85" s="108"/>
      <c r="D85" s="109" t="s">
        <v>65</v>
      </c>
      <c r="E85" s="110" t="s">
        <v>84</v>
      </c>
      <c r="F85" s="110" t="s">
        <v>526</v>
      </c>
      <c r="J85" s="111">
        <f>BJ85</f>
        <v>0</v>
      </c>
      <c r="K85" s="108"/>
      <c r="L85" s="112"/>
      <c r="M85" s="113"/>
      <c r="N85" s="113"/>
      <c r="O85" s="114">
        <f>O86+O88+O90+O92</f>
        <v>0</v>
      </c>
      <c r="P85" s="113"/>
      <c r="Q85" s="114">
        <f>Q86+Q88+Q90+Q92</f>
        <v>0</v>
      </c>
      <c r="R85" s="113"/>
      <c r="S85" s="115">
        <f>S86+S88+S90+S92</f>
        <v>0</v>
      </c>
      <c r="AQ85" s="109" t="s">
        <v>153</v>
      </c>
      <c r="AS85" s="116" t="s">
        <v>65</v>
      </c>
      <c r="AT85" s="116" t="s">
        <v>66</v>
      </c>
      <c r="AX85" s="109" t="s">
        <v>123</v>
      </c>
      <c r="BJ85" s="117">
        <f>BJ86+BJ88+BJ90+BJ92</f>
        <v>0</v>
      </c>
    </row>
    <row r="86" spans="2:62" s="10" customFormat="1" ht="22.9" customHeight="1">
      <c r="B86" s="108"/>
      <c r="D86" s="109" t="s">
        <v>65</v>
      </c>
      <c r="E86" s="118" t="s">
        <v>527</v>
      </c>
      <c r="F86" s="118" t="s">
        <v>528</v>
      </c>
      <c r="J86" s="119">
        <f>BJ86</f>
        <v>0</v>
      </c>
      <c r="K86" s="108"/>
      <c r="L86" s="112"/>
      <c r="M86" s="113"/>
      <c r="N86" s="113"/>
      <c r="O86" s="114">
        <f>O87</f>
        <v>0</v>
      </c>
      <c r="P86" s="113"/>
      <c r="Q86" s="114">
        <f>Q87</f>
        <v>0</v>
      </c>
      <c r="R86" s="113"/>
      <c r="S86" s="115">
        <f>S87</f>
        <v>0</v>
      </c>
      <c r="AQ86" s="109" t="s">
        <v>153</v>
      </c>
      <c r="AS86" s="116" t="s">
        <v>65</v>
      </c>
      <c r="AT86" s="116" t="s">
        <v>74</v>
      </c>
      <c r="AX86" s="109" t="s">
        <v>123</v>
      </c>
      <c r="BJ86" s="117">
        <f>BJ87</f>
        <v>0</v>
      </c>
    </row>
    <row r="87" spans="2:64" s="1" customFormat="1" ht="22.5">
      <c r="B87" s="120"/>
      <c r="C87" s="121" t="s">
        <v>74</v>
      </c>
      <c r="D87" s="121" t="s">
        <v>126</v>
      </c>
      <c r="E87" s="174" t="s">
        <v>613</v>
      </c>
      <c r="F87" s="123" t="s">
        <v>528</v>
      </c>
      <c r="G87" s="124" t="s">
        <v>284</v>
      </c>
      <c r="H87" s="125">
        <v>1</v>
      </c>
      <c r="I87" s="126"/>
      <c r="J87" s="126">
        <f>ROUND(I87*H87,2)</f>
        <v>0</v>
      </c>
      <c r="K87" s="27"/>
      <c r="L87" s="47" t="s">
        <v>1</v>
      </c>
      <c r="M87" s="127" t="s">
        <v>37</v>
      </c>
      <c r="N87" s="128">
        <v>0</v>
      </c>
      <c r="O87" s="128">
        <f>N87*H87</f>
        <v>0</v>
      </c>
      <c r="P87" s="128">
        <v>0</v>
      </c>
      <c r="Q87" s="128">
        <f>P87*H87</f>
        <v>0</v>
      </c>
      <c r="R87" s="128">
        <v>0</v>
      </c>
      <c r="S87" s="129">
        <f>R87*H87</f>
        <v>0</v>
      </c>
      <c r="AQ87" s="16" t="s">
        <v>529</v>
      </c>
      <c r="AS87" s="16" t="s">
        <v>126</v>
      </c>
      <c r="AT87" s="16" t="s">
        <v>76</v>
      </c>
      <c r="AX87" s="16" t="s">
        <v>123</v>
      </c>
      <c r="BD87" s="130">
        <f>IF(M87="základní",J87,0)</f>
        <v>0</v>
      </c>
      <c r="BE87" s="130">
        <f>IF(M87="snížená",J87,0)</f>
        <v>0</v>
      </c>
      <c r="BF87" s="130">
        <f>IF(M87="zákl. přenesená",J87,0)</f>
        <v>0</v>
      </c>
      <c r="BG87" s="130">
        <f>IF(M87="sníž. přenesená",J87,0)</f>
        <v>0</v>
      </c>
      <c r="BH87" s="130">
        <f>IF(M87="nulová",J87,0)</f>
        <v>0</v>
      </c>
      <c r="BI87" s="16" t="s">
        <v>74</v>
      </c>
      <c r="BJ87" s="130">
        <f>ROUND(I87*H87,2)</f>
        <v>0</v>
      </c>
      <c r="BK87" s="16" t="s">
        <v>529</v>
      </c>
      <c r="BL87" s="16" t="s">
        <v>530</v>
      </c>
    </row>
    <row r="88" spans="2:62" s="10" customFormat="1" ht="22.9" customHeight="1">
      <c r="B88" s="108"/>
      <c r="D88" s="109" t="s">
        <v>65</v>
      </c>
      <c r="E88" s="118" t="s">
        <v>531</v>
      </c>
      <c r="F88" s="118" t="s">
        <v>532</v>
      </c>
      <c r="J88" s="119">
        <f>BJ88</f>
        <v>0</v>
      </c>
      <c r="K88" s="108"/>
      <c r="L88" s="112"/>
      <c r="M88" s="113"/>
      <c r="N88" s="113"/>
      <c r="O88" s="114">
        <f>O89</f>
        <v>0</v>
      </c>
      <c r="P88" s="113"/>
      <c r="Q88" s="114">
        <f>Q89</f>
        <v>0</v>
      </c>
      <c r="R88" s="113"/>
      <c r="S88" s="115">
        <f>S89</f>
        <v>0</v>
      </c>
      <c r="AQ88" s="109" t="s">
        <v>153</v>
      </c>
      <c r="AS88" s="116" t="s">
        <v>65</v>
      </c>
      <c r="AT88" s="116" t="s">
        <v>74</v>
      </c>
      <c r="AX88" s="109" t="s">
        <v>123</v>
      </c>
      <c r="BJ88" s="117">
        <f>BJ89</f>
        <v>0</v>
      </c>
    </row>
    <row r="89" spans="2:64" s="1" customFormat="1" ht="22.5">
      <c r="B89" s="120"/>
      <c r="C89" s="121" t="s">
        <v>76</v>
      </c>
      <c r="D89" s="121" t="s">
        <v>126</v>
      </c>
      <c r="E89" s="174" t="s">
        <v>614</v>
      </c>
      <c r="F89" s="123" t="s">
        <v>641</v>
      </c>
      <c r="G89" s="124" t="s">
        <v>284</v>
      </c>
      <c r="H89" s="125">
        <v>1</v>
      </c>
      <c r="I89" s="126"/>
      <c r="J89" s="126">
        <f>ROUND(I89*H89,2)</f>
        <v>0</v>
      </c>
      <c r="K89" s="27"/>
      <c r="L89" s="47" t="s">
        <v>1</v>
      </c>
      <c r="M89" s="127" t="s">
        <v>37</v>
      </c>
      <c r="N89" s="128">
        <v>0</v>
      </c>
      <c r="O89" s="128">
        <f>N89*H89</f>
        <v>0</v>
      </c>
      <c r="P89" s="128">
        <v>0</v>
      </c>
      <c r="Q89" s="128">
        <f>P89*H89</f>
        <v>0</v>
      </c>
      <c r="R89" s="128">
        <v>0</v>
      </c>
      <c r="S89" s="129">
        <f>R89*H89</f>
        <v>0</v>
      </c>
      <c r="AQ89" s="16" t="s">
        <v>529</v>
      </c>
      <c r="AS89" s="16" t="s">
        <v>126</v>
      </c>
      <c r="AT89" s="16" t="s">
        <v>76</v>
      </c>
      <c r="AX89" s="16" t="s">
        <v>123</v>
      </c>
      <c r="BD89" s="130">
        <f>IF(M89="základní",J89,0)</f>
        <v>0</v>
      </c>
      <c r="BE89" s="130">
        <f>IF(M89="snížená",J89,0)</f>
        <v>0</v>
      </c>
      <c r="BF89" s="130">
        <f>IF(M89="zákl. přenesená",J89,0)</f>
        <v>0</v>
      </c>
      <c r="BG89" s="130">
        <f>IF(M89="sníž. přenesená",J89,0)</f>
        <v>0</v>
      </c>
      <c r="BH89" s="130">
        <f>IF(M89="nulová",J89,0)</f>
        <v>0</v>
      </c>
      <c r="BI89" s="16" t="s">
        <v>74</v>
      </c>
      <c r="BJ89" s="130">
        <f>ROUND(I89*H89,2)</f>
        <v>0</v>
      </c>
      <c r="BK89" s="16" t="s">
        <v>529</v>
      </c>
      <c r="BL89" s="16" t="s">
        <v>533</v>
      </c>
    </row>
    <row r="90" spans="2:62" s="10" customFormat="1" ht="22.9" customHeight="1">
      <c r="B90" s="108"/>
      <c r="D90" s="109" t="s">
        <v>65</v>
      </c>
      <c r="E90" s="118" t="s">
        <v>534</v>
      </c>
      <c r="F90" s="118" t="s">
        <v>535</v>
      </c>
      <c r="J90" s="119">
        <f>BJ90</f>
        <v>0</v>
      </c>
      <c r="K90" s="108"/>
      <c r="L90" s="112"/>
      <c r="M90" s="113"/>
      <c r="N90" s="113"/>
      <c r="O90" s="114">
        <f>O91</f>
        <v>0</v>
      </c>
      <c r="P90" s="113"/>
      <c r="Q90" s="114">
        <f>Q91</f>
        <v>0</v>
      </c>
      <c r="R90" s="113"/>
      <c r="S90" s="115">
        <f>S91</f>
        <v>0</v>
      </c>
      <c r="AQ90" s="109" t="s">
        <v>153</v>
      </c>
      <c r="AS90" s="116" t="s">
        <v>65</v>
      </c>
      <c r="AT90" s="116" t="s">
        <v>74</v>
      </c>
      <c r="AX90" s="109" t="s">
        <v>123</v>
      </c>
      <c r="BJ90" s="117">
        <f>BJ91</f>
        <v>0</v>
      </c>
    </row>
    <row r="91" spans="2:64" s="1" customFormat="1" ht="20.45" customHeight="1">
      <c r="B91" s="120"/>
      <c r="C91" s="121" t="s">
        <v>137</v>
      </c>
      <c r="D91" s="121" t="s">
        <v>126</v>
      </c>
      <c r="E91" s="122" t="s">
        <v>536</v>
      </c>
      <c r="F91" s="123" t="s">
        <v>535</v>
      </c>
      <c r="G91" s="124" t="s">
        <v>284</v>
      </c>
      <c r="H91" s="125">
        <v>1</v>
      </c>
      <c r="I91" s="126"/>
      <c r="J91" s="126">
        <f>ROUND(I91*H91,2)</f>
        <v>0</v>
      </c>
      <c r="K91" s="27"/>
      <c r="L91" s="47" t="s">
        <v>1</v>
      </c>
      <c r="M91" s="127" t="s">
        <v>37</v>
      </c>
      <c r="N91" s="128">
        <v>0</v>
      </c>
      <c r="O91" s="128">
        <f>N91*H91</f>
        <v>0</v>
      </c>
      <c r="P91" s="128">
        <v>0</v>
      </c>
      <c r="Q91" s="128">
        <f>P91*H91</f>
        <v>0</v>
      </c>
      <c r="R91" s="128">
        <v>0</v>
      </c>
      <c r="S91" s="129">
        <f>R91*H91</f>
        <v>0</v>
      </c>
      <c r="AQ91" s="16" t="s">
        <v>529</v>
      </c>
      <c r="AS91" s="16" t="s">
        <v>126</v>
      </c>
      <c r="AT91" s="16" t="s">
        <v>76</v>
      </c>
      <c r="AX91" s="16" t="s">
        <v>123</v>
      </c>
      <c r="BD91" s="130">
        <f>IF(M91="základní",J91,0)</f>
        <v>0</v>
      </c>
      <c r="BE91" s="130">
        <f>IF(M91="snížená",J91,0)</f>
        <v>0</v>
      </c>
      <c r="BF91" s="130">
        <f>IF(M91="zákl. přenesená",J91,0)</f>
        <v>0</v>
      </c>
      <c r="BG91" s="130">
        <f>IF(M91="sníž. přenesená",J91,0)</f>
        <v>0</v>
      </c>
      <c r="BH91" s="130">
        <f>IF(M91="nulová",J91,0)</f>
        <v>0</v>
      </c>
      <c r="BI91" s="16" t="s">
        <v>74</v>
      </c>
      <c r="BJ91" s="130">
        <f>ROUND(I91*H91,2)</f>
        <v>0</v>
      </c>
      <c r="BK91" s="16" t="s">
        <v>529</v>
      </c>
      <c r="BL91" s="16" t="s">
        <v>537</v>
      </c>
    </row>
    <row r="92" spans="2:62" s="10" customFormat="1" ht="22.9" customHeight="1">
      <c r="B92" s="108"/>
      <c r="D92" s="109" t="s">
        <v>65</v>
      </c>
      <c r="E92" s="118" t="s">
        <v>538</v>
      </c>
      <c r="F92" s="118" t="s">
        <v>539</v>
      </c>
      <c r="J92" s="119">
        <f>BJ92</f>
        <v>0</v>
      </c>
      <c r="K92" s="108"/>
      <c r="L92" s="112"/>
      <c r="M92" s="113"/>
      <c r="N92" s="113"/>
      <c r="O92" s="114">
        <f>O93</f>
        <v>0</v>
      </c>
      <c r="P92" s="113"/>
      <c r="Q92" s="114">
        <f>Q93</f>
        <v>0</v>
      </c>
      <c r="R92" s="113"/>
      <c r="S92" s="115">
        <f>S93</f>
        <v>0</v>
      </c>
      <c r="AQ92" s="109" t="s">
        <v>153</v>
      </c>
      <c r="AS92" s="116" t="s">
        <v>65</v>
      </c>
      <c r="AT92" s="116" t="s">
        <v>74</v>
      </c>
      <c r="AX92" s="109" t="s">
        <v>123</v>
      </c>
      <c r="BJ92" s="117">
        <f>BJ93</f>
        <v>0</v>
      </c>
    </row>
    <row r="93" spans="2:64" s="1" customFormat="1" ht="20.45" customHeight="1">
      <c r="B93" s="120"/>
      <c r="C93" s="121" t="s">
        <v>124</v>
      </c>
      <c r="D93" s="121" t="s">
        <v>126</v>
      </c>
      <c r="E93" s="122" t="s">
        <v>540</v>
      </c>
      <c r="F93" s="123" t="s">
        <v>539</v>
      </c>
      <c r="G93" s="124" t="s">
        <v>284</v>
      </c>
      <c r="H93" s="125">
        <v>1</v>
      </c>
      <c r="I93" s="126"/>
      <c r="J93" s="126">
        <f>ROUND(I93*H93,2)</f>
        <v>0</v>
      </c>
      <c r="K93" s="27"/>
      <c r="L93" s="170" t="s">
        <v>1</v>
      </c>
      <c r="M93" s="171" t="s">
        <v>37</v>
      </c>
      <c r="N93" s="172">
        <v>0</v>
      </c>
      <c r="O93" s="172">
        <f>N93*H93</f>
        <v>0</v>
      </c>
      <c r="P93" s="172">
        <v>0</v>
      </c>
      <c r="Q93" s="172">
        <f>P93*H93</f>
        <v>0</v>
      </c>
      <c r="R93" s="172">
        <v>0</v>
      </c>
      <c r="S93" s="173">
        <f>R93*H93</f>
        <v>0</v>
      </c>
      <c r="AQ93" s="16" t="s">
        <v>529</v>
      </c>
      <c r="AS93" s="16" t="s">
        <v>126</v>
      </c>
      <c r="AT93" s="16" t="s">
        <v>76</v>
      </c>
      <c r="AX93" s="16" t="s">
        <v>123</v>
      </c>
      <c r="BD93" s="130">
        <f>IF(M93="základní",J93,0)</f>
        <v>0</v>
      </c>
      <c r="BE93" s="130">
        <f>IF(M93="snížená",J93,0)</f>
        <v>0</v>
      </c>
      <c r="BF93" s="130">
        <f>IF(M93="zákl. přenesená",J93,0)</f>
        <v>0</v>
      </c>
      <c r="BG93" s="130">
        <f>IF(M93="sníž. přenesená",J93,0)</f>
        <v>0</v>
      </c>
      <c r="BH93" s="130">
        <f>IF(M93="nulová",J93,0)</f>
        <v>0</v>
      </c>
      <c r="BI93" s="16" t="s">
        <v>74</v>
      </c>
      <c r="BJ93" s="130">
        <f>ROUND(I93*H93,2)</f>
        <v>0</v>
      </c>
      <c r="BK93" s="16" t="s">
        <v>529</v>
      </c>
      <c r="BL93" s="16" t="s">
        <v>541</v>
      </c>
    </row>
    <row r="94" spans="2:11" s="1" customFormat="1" ht="6.95" customHeight="1">
      <c r="B94" s="37"/>
      <c r="C94" s="38"/>
      <c r="D94" s="38"/>
      <c r="E94" s="38"/>
      <c r="F94" s="38"/>
      <c r="G94" s="38"/>
      <c r="H94" s="38"/>
      <c r="I94" s="38"/>
      <c r="J94" s="38"/>
      <c r="K94" s="27"/>
    </row>
  </sheetData>
  <autoFilter ref="C83:J93"/>
  <mergeCells count="9">
    <mergeCell ref="E50:H50"/>
    <mergeCell ref="E74:H74"/>
    <mergeCell ref="E76:H76"/>
    <mergeCell ref="K2:U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Tomas-HP\Tomas</dc:creator>
  <cp:keywords/>
  <dc:description/>
  <cp:lastModifiedBy>Hilasová Veronika</cp:lastModifiedBy>
  <dcterms:created xsi:type="dcterms:W3CDTF">2019-07-09T06:20:11Z</dcterms:created>
  <dcterms:modified xsi:type="dcterms:W3CDTF">2020-11-23T15:38:18Z</dcterms:modified>
  <cp:category/>
  <cp:version/>
  <cp:contentType/>
  <cp:contentStatus/>
</cp:coreProperties>
</file>