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56-2020 - Chodníkový prog..." sheetId="2" r:id="rId2"/>
  </sheets>
  <definedNames>
    <definedName name="_xlnm.Print_Area" localSheetId="0">'Rekapitulace stavby'!$D$4:$AO$76,'Rekapitulace stavby'!$C$82:$AQ$96</definedName>
    <definedName name="_xlnm._FilterDatabase" localSheetId="1" hidden="1">'56-2020 - Chodníkový prog...'!$C$123:$K$201</definedName>
    <definedName name="_xlnm.Print_Area" localSheetId="1">'56-2020 - Chodníkový prog...'!$C$4:$J$37,'56-2020 - Chodníkový prog...'!$C$50:$J$76,'56-2020 - Chodníkový prog...'!$C$113:$K$201</definedName>
    <definedName name="_xlnm.Print_Titles" localSheetId="0">'Rekapitulace stavby'!$92:$92</definedName>
    <definedName name="_xlnm.Print_Titles" localSheetId="1">'56-2020 - Chodníkový prog...'!$123:$123</definedName>
  </definedNames>
  <calcPr fullCalcOnLoad="1"/>
</workbook>
</file>

<file path=xl/sharedStrings.xml><?xml version="1.0" encoding="utf-8"?>
<sst xmlns="http://schemas.openxmlformats.org/spreadsheetml/2006/main" count="1199" uniqueCount="345">
  <si>
    <t>Export Komplet</t>
  </si>
  <si>
    <t/>
  </si>
  <si>
    <t>2.0</t>
  </si>
  <si>
    <t>False</t>
  </si>
  <si>
    <t>{3f29d624-106c-4e95-9460-cfceb4d7a8c1}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</si>
  <si>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</si>
  <si>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</si>
  <si>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</si>
  <si>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</si>
  <si>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</si>
  <si>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</si>
  <si>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</si>
  <si>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</si>
  <si>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</si>
  <si>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56-2020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</si>
  <si>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</si>
  <si>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</si>
  <si>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Chodníkový program P5 - oblast Hennerova</t>
  </si>
  <si>
    <t>KSO:</t>
  </si>
  <si>
    <t>CC-CZ:</t>
  </si>
  <si>
    <t>Místo:</t>
  </si>
  <si>
    <t>ul. Hennerova</t>
  </si>
  <si>
    <t>Datum:</t>
  </si>
  <si>
    <t>4. 9. 2020</t>
  </si>
  <si>
    <t>Zadavatel:</t>
  </si>
  <si>
    <t>IČ:</t>
  </si>
  <si>
    <t>00063631</t>
  </si>
  <si>
    <t>MČ Praha 5</t>
  </si>
  <si>
    <t>DIČ:</t>
  </si>
  <si>
    <t>CZ000063631</t>
  </si>
  <si>
    <t>Uchazeč:</t>
  </si>
  <si>
    <t>Vyplň údaj</t>
  </si>
  <si>
    <t>Projektant:</t>
  </si>
  <si>
    <t>62584332</t>
  </si>
  <si>
    <t>Sinpps s.r.o</t>
  </si>
  <si>
    <t>CZ62584332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</si>
  <si>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</si>
  <si>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</si>
  <si>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</si>
  <si>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</si>
  <si>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</si>
  <si>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</si>
  <si>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</si>
  <si>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</si>
  <si>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</si>
  <si>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</si>
  <si>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</si>
  <si>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</si>
  <si>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</si>
  <si>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</si>
  <si>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</si>
  <si>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</si>
  <si>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</si>
  <si>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</si>
  <si>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</si>
  <si>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</si>
  <si>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</si>
  <si>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</si>
  <si>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</si>
  <si>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</si>
  <si>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</si>
  <si>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</si>
  <si>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</si>
  <si>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</si>
  <si>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</si>
  <si>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</si>
  <si>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</si>
  <si>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</si>
  <si>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</si>
  <si>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</si>
  <si>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</si>
  <si>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</si>
  <si>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</si>
  <si>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</si>
  <si>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</si>
  <si>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</si>
  <si>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</si>
  <si>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</si>
  <si>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</si>
  <si>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</si>
  <si>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</si>
  <si>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</si>
  <si>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</si>
  <si>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</si>
  <si>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</si>
  <si>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</si>
  <si>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</si>
  <si>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</si>
  <si>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</si>
  <si>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</si>
  <si>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</si>
  <si>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</si>
  <si>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</si>
  <si>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</si>
  <si>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</si>
  <si>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</si>
  <si>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</si>
  <si>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</si>
  <si>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</si>
  <si>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</si>
  <si>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</si>
  <si>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</si>
  <si>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</si>
  <si>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</si>
  <si>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</si>
  <si>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</si>
  <si>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</si>
  <si>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</si>
  <si>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</si>
  <si>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</si>
  <si>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</si>
  <si>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</si>
  <si>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</si>
  <si>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</si>
  <si>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</si>
  <si>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</si>
  <si>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</si>
  <si>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</si>
  <si>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</si>
  <si>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</si>
  <si>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</si>
  <si>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</si>
  <si>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</si>
  <si>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113107342</t>
  </si>
  <si>
    <t>Odstranění podkladu živičného tl 100 mm strojně pl do 50 m2 - po částech</t>
  </si>
  <si>
    <t>m2</t>
  </si>
  <si>
    <t>CS ÚRS 2020 02</t>
  </si>
  <si>
    <t>4</t>
  </si>
  <si>
    <t>-1393443159</t>
  </si>
  <si>
    <t>VV</t>
  </si>
  <si>
    <t>840+164</t>
  </si>
  <si>
    <t>113107330</t>
  </si>
  <si>
    <t>Odstranění podkladu z betonu prostého tl 100 mm strojně pl do 50 m2 - po částech</t>
  </si>
  <si>
    <t>1720500317</t>
  </si>
  <si>
    <t>3</t>
  </si>
  <si>
    <t>113107321</t>
  </si>
  <si>
    <t>Odstranění podkladu z kameniva drceného tl 100 mm strojně pl do 50 m2 - po částech</t>
  </si>
  <si>
    <t>463902739</t>
  </si>
  <si>
    <t>113202111</t>
  </si>
  <si>
    <t>Vytrhání obrub krajníků obrubníků stojatých</t>
  </si>
  <si>
    <t>m</t>
  </si>
  <si>
    <t>-803126327</t>
  </si>
  <si>
    <t>5</t>
  </si>
  <si>
    <t>113204111</t>
  </si>
  <si>
    <t>Vytrhání obrub záhonových</t>
  </si>
  <si>
    <t>125510474</t>
  </si>
  <si>
    <t>6</t>
  </si>
  <si>
    <t>122251101</t>
  </si>
  <si>
    <t>Odkopávky a prokopávky nezapažené v hornině třídy těžitelnosti I, skupiny 3 objem do 20 m3 strojně</t>
  </si>
  <si>
    <t>m3</t>
  </si>
  <si>
    <t>1608428066</t>
  </si>
  <si>
    <t>164*0,1</t>
  </si>
  <si>
    <t>7</t>
  </si>
  <si>
    <t>162751117</t>
  </si>
  <si>
    <t>Vodorovné přemístění do 10000 m výkopku/sypaniny z horniny třídy těžitelnosti I, skupiny 1 až 3</t>
  </si>
  <si>
    <t>-678289242</t>
  </si>
  <si>
    <t>16,4 "odvoz</t>
  </si>
  <si>
    <t>8</t>
  </si>
  <si>
    <t>162751119</t>
  </si>
  <si>
    <t>Příplatek k vodorovnému přemístění výkopku/sypaniny z horniny třídy těžitelnosti I, skupiny 1 až 3 ZKD 1000 m přes 10000 m (15x)</t>
  </si>
  <si>
    <t>913778497</t>
  </si>
  <si>
    <t>16,4*15</t>
  </si>
  <si>
    <t>9</t>
  </si>
  <si>
    <t>181351003</t>
  </si>
  <si>
    <t>Rozprostření ornice tl vrstvy do 200 mm pl do 100 m2 v rovině nebo ve svahu do 1:5 strojně</t>
  </si>
  <si>
    <t>1164707977</t>
  </si>
  <si>
    <t>10</t>
  </si>
  <si>
    <t>M</t>
  </si>
  <si>
    <t>10364100</t>
  </si>
  <si>
    <t>zemina pro terénní úpravy - tříděná</t>
  </si>
  <si>
    <t>t</t>
  </si>
  <si>
    <t>-1277499757</t>
  </si>
  <si>
    <t>16,4*1,6</t>
  </si>
  <si>
    <t>11</t>
  </si>
  <si>
    <t>181411131</t>
  </si>
  <si>
    <t>Založení parkového trávníku výsevem plochy do 1000 m2 v rovině a ve svahu do 1:5</t>
  </si>
  <si>
    <t>1434912731</t>
  </si>
  <si>
    <t>12</t>
  </si>
  <si>
    <t>00572410</t>
  </si>
  <si>
    <t>osivo směs travní parková</t>
  </si>
  <si>
    <t>kg</t>
  </si>
  <si>
    <t>-1403162127</t>
  </si>
  <si>
    <t>164*0,015 'Přepočtené koeficientem množství</t>
  </si>
  <si>
    <t>13</t>
  </si>
  <si>
    <t>181951112</t>
  </si>
  <si>
    <t>Úprava pláně v hornině třídy těžitelnosti I, skupiny 1 až 3 se zhutněním strojně</t>
  </si>
  <si>
    <t>-79226385</t>
  </si>
  <si>
    <t>840+164*0,5</t>
  </si>
  <si>
    <t>Komunikace pozemní</t>
  </si>
  <si>
    <t>14</t>
  </si>
  <si>
    <t>564851111</t>
  </si>
  <si>
    <t>Podklad ze štěrkodrtě ŠD tl 150 mm</t>
  </si>
  <si>
    <t>201171839</t>
  </si>
  <si>
    <t>565145101</t>
  </si>
  <si>
    <t>Asfaltový beton vrstva podkladní ACP 16 (obalované kamenivo OKS) tl 60 mm š do 1,5 m</t>
  </si>
  <si>
    <t>1806539915</t>
  </si>
  <si>
    <t>840-6,4+164*0,5</t>
  </si>
  <si>
    <t>16</t>
  </si>
  <si>
    <t>578142115</t>
  </si>
  <si>
    <t>Litý asfalt MA 8 (LAJ) tl 40 mm š do 3 m z nemodifikovaného asfaltu</t>
  </si>
  <si>
    <t>-136840038</t>
  </si>
  <si>
    <t>840-6,4</t>
  </si>
  <si>
    <t>17</t>
  </si>
  <si>
    <t>578143113</t>
  </si>
  <si>
    <t>Litý asfalt MA 11 (LAS) tl 40 mm š do 3 m z nemodifikovaného asfaltu</t>
  </si>
  <si>
    <t>1929106417</t>
  </si>
  <si>
    <t>18</t>
  </si>
  <si>
    <t>578901113</t>
  </si>
  <si>
    <t>Zdrsňovací posyp litého asfaltu v množství 8 kg/m2</t>
  </si>
  <si>
    <t>476634667</t>
  </si>
  <si>
    <t>19</t>
  </si>
  <si>
    <t>578901114</t>
  </si>
  <si>
    <t>Zdrsňovací posyp litého asfaltu v množství 10 kg/m2</t>
  </si>
  <si>
    <t>218377575</t>
  </si>
  <si>
    <t>20</t>
  </si>
  <si>
    <t>596211110</t>
  </si>
  <si>
    <t>Kladení zámkové dlažby komunikací pro pěší tl 60 mm skupiny A pl do 50 m2</t>
  </si>
  <si>
    <t>1799603765</t>
  </si>
  <si>
    <t>59245006</t>
  </si>
  <si>
    <t>dlažba tvar obdélník betonová pro nevidomé 200x100x60mm barevná</t>
  </si>
  <si>
    <t>-959578426</t>
  </si>
  <si>
    <t>Trubní vedení</t>
  </si>
  <si>
    <t>22</t>
  </si>
  <si>
    <t>899202211</t>
  </si>
  <si>
    <t>Demontáž mříží litinových včetně rámů hmotnosti přes 50 do 100 kg</t>
  </si>
  <si>
    <t>kus</t>
  </si>
  <si>
    <t>-1405595338</t>
  </si>
  <si>
    <t>23</t>
  </si>
  <si>
    <t>899231111</t>
  </si>
  <si>
    <t>Výšková úprava uličního vstupu nebo vpusti do 200 mm zvýšením mříže</t>
  </si>
  <si>
    <t>-173674033</t>
  </si>
  <si>
    <t xml:space="preserve"> Ostatní konstrukce a práce, bourání</t>
  </si>
  <si>
    <t>24</t>
  </si>
  <si>
    <t>914511111</t>
  </si>
  <si>
    <t>Montáž sloupku dopravních značek délky do 3,5 m s betonovým základem</t>
  </si>
  <si>
    <t>369647057</t>
  </si>
  <si>
    <t>25</t>
  </si>
  <si>
    <t>916231213</t>
  </si>
  <si>
    <t>Osazení chodníkového obrubníku betonového stojatého s boční opěrou do lože z betonu prostého</t>
  </si>
  <si>
    <t>197850961</t>
  </si>
  <si>
    <t>26</t>
  </si>
  <si>
    <t>59217001</t>
  </si>
  <si>
    <t>obrubník betonový zahradní 1000x50x250mm</t>
  </si>
  <si>
    <t>1530649138</t>
  </si>
  <si>
    <t>27</t>
  </si>
  <si>
    <t>916241213</t>
  </si>
  <si>
    <t>Osazení obrubníku kamenného stojatého s boční opěrou do lože z betonu prostého</t>
  </si>
  <si>
    <t>-94235403</t>
  </si>
  <si>
    <t>28</t>
  </si>
  <si>
    <t>58380001</t>
  </si>
  <si>
    <t>krajník kamenný žulový silniční 130x200x300-800mm - ze skladu TSK hl. m. Prahy</t>
  </si>
  <si>
    <t>-991885485</t>
  </si>
  <si>
    <t>29</t>
  </si>
  <si>
    <t>916991121</t>
  </si>
  <si>
    <t>Lože pod obrubníky, krajníky nebo obruby z dlažebních kostek z betonu prostého</t>
  </si>
  <si>
    <t>931250378</t>
  </si>
  <si>
    <t>328*0,07+328*0,07</t>
  </si>
  <si>
    <t>30</t>
  </si>
  <si>
    <t>919732211</t>
  </si>
  <si>
    <t>Styčná spára napojení nového živičného povrchu na stávající za tepla š 15 mm hl 25 mm s prořezáním</t>
  </si>
  <si>
    <t>-1180468818</t>
  </si>
  <si>
    <t>31</t>
  </si>
  <si>
    <t>919735111</t>
  </si>
  <si>
    <t>Řezání stávajícího živičného krytu hl do 50 mm</t>
  </si>
  <si>
    <t>-1067507790</t>
  </si>
  <si>
    <t>32</t>
  </si>
  <si>
    <t>919735112</t>
  </si>
  <si>
    <t>Řezání stávajícího živičného krytu hl do 100 mm</t>
  </si>
  <si>
    <t>202128174</t>
  </si>
  <si>
    <t>33</t>
  </si>
  <si>
    <t>919735122</t>
  </si>
  <si>
    <t>Řezání stávajícího betonového krytu hl do 100 mm</t>
  </si>
  <si>
    <t>1455763281</t>
  </si>
  <si>
    <t>34</t>
  </si>
  <si>
    <t>979024443</t>
  </si>
  <si>
    <t>Očištění vybouraných obrubníků a krajníků silničních</t>
  </si>
  <si>
    <t>-1137401444</t>
  </si>
  <si>
    <t>997</t>
  </si>
  <si>
    <t>Přesun sutě</t>
  </si>
  <si>
    <t>35</t>
  </si>
  <si>
    <t>997211511</t>
  </si>
  <si>
    <t>Vodorovná doprava suti po suchu na vzdálenost do 1 km</t>
  </si>
  <si>
    <t>-39395239</t>
  </si>
  <si>
    <t>220,880 "asfalt</t>
  </si>
  <si>
    <t>214,720 "beton</t>
  </si>
  <si>
    <t>142,8+13,53 "kámen</t>
  </si>
  <si>
    <t>Součet</t>
  </si>
  <si>
    <t>36</t>
  </si>
  <si>
    <t>997211519</t>
  </si>
  <si>
    <t>Příplatek ZKD 1 km u vodorovné dopravy suti (24x)</t>
  </si>
  <si>
    <t>-2015471608</t>
  </si>
  <si>
    <t>591,930*24</t>
  </si>
  <si>
    <t>37</t>
  </si>
  <si>
    <t>997013601</t>
  </si>
  <si>
    <t>Poplatek za uložení na skládce (skládkovné) stavebního odpadu betonového kód odpadu 17 01 01</t>
  </si>
  <si>
    <t>805259244</t>
  </si>
  <si>
    <t>38</t>
  </si>
  <si>
    <t>997013645</t>
  </si>
  <si>
    <t>Poplatek za uložení na skládce (skládkovné) odpadu asfaltového bez dehtu kód odpadu 17 03 02</t>
  </si>
  <si>
    <t>613967009</t>
  </si>
  <si>
    <t>39</t>
  </si>
  <si>
    <t>997013655</t>
  </si>
  <si>
    <t>Poplatek za uložení na skládce (skládkovné) zeminy a kamení kód odpadu 17 05 04</t>
  </si>
  <si>
    <t>1754276169</t>
  </si>
  <si>
    <t>16,4*1,6 "zemina</t>
  </si>
  <si>
    <t>998</t>
  </si>
  <si>
    <t>Přesun hmot</t>
  </si>
  <si>
    <t>40</t>
  </si>
  <si>
    <t>998225111</t>
  </si>
  <si>
    <t>Přesun hmot pro pozemní komunikace s krytem z kamene, monolitickým betonovým nebo živičným</t>
  </si>
  <si>
    <t>28753452</t>
  </si>
  <si>
    <t>41</t>
  </si>
  <si>
    <t>998225191</t>
  </si>
  <si>
    <t>Příplatek k přesunu hmot pro pozemní komunikace s krytem z kamene, živičným, betonovým do 1000 m</t>
  </si>
  <si>
    <t>1020924353</t>
  </si>
  <si>
    <t>42</t>
  </si>
  <si>
    <t>998225195</t>
  </si>
  <si>
    <t>Příplatek k přesunu hmot pro pozemní komunikace s krytem z kamene, živičným, betonovým ZKD 5000 m (5x)</t>
  </si>
  <si>
    <t>1404018729</t>
  </si>
  <si>
    <t>246,223*5 'Přepočtené koeficientem množství</t>
  </si>
  <si>
    <t>VRN</t>
  </si>
  <si>
    <t>Vedlejší rozpočtové náklady</t>
  </si>
  <si>
    <t>VRN1</t>
  </si>
  <si>
    <t>Průzkumné, geodetické a projektové práce</t>
  </si>
  <si>
    <t>43</t>
  </si>
  <si>
    <t>012303000</t>
  </si>
  <si>
    <t>Geodetické práce po výstavbě - zaměření skutečného provedení stavby, vč. odevzdání na IPR Praha</t>
  </si>
  <si>
    <t>kpl</t>
  </si>
  <si>
    <t>1024</t>
  </si>
  <si>
    <t>-1973307780</t>
  </si>
  <si>
    <t>VRN3</t>
  </si>
  <si>
    <t>Zařízení staveniště</t>
  </si>
  <si>
    <t>44</t>
  </si>
  <si>
    <t>030001000</t>
  </si>
  <si>
    <t>-884113985</t>
  </si>
  <si>
    <t>VRN6</t>
  </si>
  <si>
    <t>Územní vlivy</t>
  </si>
  <si>
    <t>45</t>
  </si>
  <si>
    <t>060001000</t>
  </si>
  <si>
    <t>1704773620</t>
  </si>
  <si>
    <t>VRN7</t>
  </si>
  <si>
    <t>Provozní vlivy</t>
  </si>
  <si>
    <t>46</t>
  </si>
  <si>
    <t>070001000</t>
  </si>
  <si>
    <t>-2085171060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</si>
</sst>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6</v>
      </c>
    </row>
    <row r="7" spans="2:71" s="1" customFormat="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pans="2:71" s="1" customFormat="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pans="2:71" s="1" customFormat="1" ht="14.4" customHeight="1">
      <c r="B9" s="20"/>
      <c r="AR9" s="20"/>
      <c r="BE9" s="29"/>
      <c r="BS9" s="17" t="s">
        <v>6</v>
      </c>
    </row>
    <row r="10" spans="2:71" s="1" customFormat="1" ht="12" customHeight="1">
      <c r="B10" s="20"/>
      <c r="D10" s="30" t="s">
        <v>24</v>
      </c>
      <c r="AK10" s="30" t="s">
        <v>25</v>
      </c>
      <c r="AN10" s="25" t="s">
        <v>26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27</v>
      </c>
      <c r="AK11" s="30" t="s">
        <v>28</v>
      </c>
      <c r="AN11" s="25" t="s">
        <v>29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6</v>
      </c>
    </row>
    <row r="13" spans="2:71" s="1" customFormat="1" ht="12" customHeight="1">
      <c r="B13" s="20"/>
      <c r="D13" s="30" t="s">
        <v>30</v>
      </c>
      <c r="AK13" s="30" t="s">
        <v>25</v>
      </c>
      <c r="AN13" s="32" t="s">
        <v>31</v>
      </c>
      <c r="AR13" s="20"/>
      <c r="BE13" s="29"/>
      <c r="BS13" s="17" t="s">
        <v>6</v>
      </c>
    </row>
    <row r="14" spans="2:71" ht="12">
      <c r="B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N14" s="32" t="s">
        <v>31</v>
      </c>
      <c r="AR14" s="20"/>
      <c r="BE14" s="29"/>
      <c r="BS14" s="17" t="s">
        <v>6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32</v>
      </c>
      <c r="AK16" s="30" t="s">
        <v>25</v>
      </c>
      <c r="AN16" s="25" t="s">
        <v>33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34</v>
      </c>
      <c r="AK17" s="30" t="s">
        <v>28</v>
      </c>
      <c r="AN17" s="25" t="s">
        <v>35</v>
      </c>
      <c r="AR17" s="20"/>
      <c r="BE17" s="29"/>
      <c r="BS17" s="17" t="s">
        <v>3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36</v>
      </c>
      <c r="AK19" s="30" t="s">
        <v>25</v>
      </c>
      <c r="AN19" s="25" t="s">
        <v>33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34</v>
      </c>
      <c r="AK20" s="30" t="s">
        <v>28</v>
      </c>
      <c r="AN20" s="25" t="s">
        <v>35</v>
      </c>
      <c r="AR20" s="20"/>
      <c r="BE20" s="29"/>
      <c r="BS20" s="17" t="s">
        <v>37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38</v>
      </c>
      <c r="AR22" s="20"/>
      <c r="BE22" s="29"/>
    </row>
    <row r="23" spans="2:57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40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41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42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43</v>
      </c>
      <c r="E29" s="3"/>
      <c r="F29" s="30" t="s">
        <v>44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45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46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47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48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50</v>
      </c>
      <c r="U35" s="48"/>
      <c r="V35" s="48"/>
      <c r="W35" s="48"/>
      <c r="X35" s="50" t="s">
        <v>51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52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53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54</v>
      </c>
      <c r="AI60" s="39"/>
      <c r="AJ60" s="39"/>
      <c r="AK60" s="39"/>
      <c r="AL60" s="39"/>
      <c r="AM60" s="56" t="s">
        <v>55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56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57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54</v>
      </c>
      <c r="AI75" s="39"/>
      <c r="AJ75" s="39"/>
      <c r="AK75" s="39"/>
      <c r="AL75" s="39"/>
      <c r="AM75" s="56" t="s">
        <v>55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58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56-2020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Chodníkový program P5 - oblast Hennerova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>ul. Hennerova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22</v>
      </c>
      <c r="AJ87" s="36"/>
      <c r="AK87" s="36"/>
      <c r="AL87" s="36"/>
      <c r="AM87" s="67" t="str">
        <f>IF(AN8="","",AN8)</f>
        <v>4. 9. 2020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15.15" customHeight="1">
      <c r="A89" s="36"/>
      <c r="B89" s="37"/>
      <c r="C89" s="30" t="s">
        <v>24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>MČ Praha 5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32</v>
      </c>
      <c r="AJ89" s="36"/>
      <c r="AK89" s="36"/>
      <c r="AL89" s="36"/>
      <c r="AM89" s="68" t="str">
        <f>IF(E17="","",E17)</f>
        <v>Sinpps s.r.o</v>
      </c>
      <c r="AN89" s="4"/>
      <c r="AO89" s="4"/>
      <c r="AP89" s="4"/>
      <c r="AQ89" s="36"/>
      <c r="AR89" s="37"/>
      <c r="AS89" s="69" t="s">
        <v>59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30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36</v>
      </c>
      <c r="AJ90" s="36"/>
      <c r="AK90" s="36"/>
      <c r="AL90" s="36"/>
      <c r="AM90" s="68" t="str">
        <f>IF(E20="","",E20)</f>
        <v>Sinpps s.r.o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60</v>
      </c>
      <c r="D92" s="78"/>
      <c r="E92" s="78"/>
      <c r="F92" s="78"/>
      <c r="G92" s="78"/>
      <c r="H92" s="79"/>
      <c r="I92" s="80" t="s">
        <v>61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62</v>
      </c>
      <c r="AH92" s="78"/>
      <c r="AI92" s="78"/>
      <c r="AJ92" s="78"/>
      <c r="AK92" s="78"/>
      <c r="AL92" s="78"/>
      <c r="AM92" s="78"/>
      <c r="AN92" s="80" t="s">
        <v>63</v>
      </c>
      <c r="AO92" s="78"/>
      <c r="AP92" s="82"/>
      <c r="AQ92" s="83" t="s">
        <v>64</v>
      </c>
      <c r="AR92" s="37"/>
      <c r="AS92" s="84" t="s">
        <v>65</v>
      </c>
      <c r="AT92" s="85" t="s">
        <v>66</v>
      </c>
      <c r="AU92" s="85" t="s">
        <v>67</v>
      </c>
      <c r="AV92" s="85" t="s">
        <v>68</v>
      </c>
      <c r="AW92" s="85" t="s">
        <v>69</v>
      </c>
      <c r="AX92" s="85" t="s">
        <v>70</v>
      </c>
      <c r="AY92" s="85" t="s">
        <v>71</v>
      </c>
      <c r="AZ92" s="85" t="s">
        <v>72</v>
      </c>
      <c r="BA92" s="85" t="s">
        <v>73</v>
      </c>
      <c r="BB92" s="85" t="s">
        <v>74</v>
      </c>
      <c r="BC92" s="85" t="s">
        <v>75</v>
      </c>
      <c r="BD92" s="86" t="s">
        <v>76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77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ROUND(AG95,2)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ROUND(AS95,2)</f>
        <v>0</v>
      </c>
      <c r="AT94" s="97">
        <f>ROUND(SUM(AV94:AW94),2)</f>
        <v>0</v>
      </c>
      <c r="AU94" s="98">
        <f>ROUND(AU95,5)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ROUND(AZ95,2)</f>
        <v>0</v>
      </c>
      <c r="BA94" s="97">
        <f>ROUND(BA95,2)</f>
        <v>0</v>
      </c>
      <c r="BB94" s="97">
        <f>ROUND(BB95,2)</f>
        <v>0</v>
      </c>
      <c r="BC94" s="97">
        <f>ROUND(BC95,2)</f>
        <v>0</v>
      </c>
      <c r="BD94" s="99">
        <f>ROUND(BD95,2)</f>
        <v>0</v>
      </c>
      <c r="BE94" s="6"/>
      <c r="BS94" s="100" t="s">
        <v>78</v>
      </c>
      <c r="BT94" s="100" t="s">
        <v>79</v>
      </c>
      <c r="BV94" s="100" t="s">
        <v>80</v>
      </c>
      <c r="BW94" s="100" t="s">
        <v>4</v>
      </c>
      <c r="BX94" s="100" t="s">
        <v>81</v>
      </c>
      <c r="CL94" s="100" t="s">
        <v>1</v>
      </c>
    </row>
    <row r="95" spans="1:90" s="7" customFormat="1" ht="24.75" customHeight="1">
      <c r="A95" s="101" t="s">
        <v>82</v>
      </c>
      <c r="B95" s="102"/>
      <c r="C95" s="103"/>
      <c r="D95" s="104" t="s">
        <v>14</v>
      </c>
      <c r="E95" s="104"/>
      <c r="F95" s="104"/>
      <c r="G95" s="104"/>
      <c r="H95" s="104"/>
      <c r="I95" s="105"/>
      <c r="J95" s="104" t="s">
        <v>17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'56-2020 - Chodníkový prog...'!J28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83</v>
      </c>
      <c r="AR95" s="102"/>
      <c r="AS95" s="108">
        <v>0</v>
      </c>
      <c r="AT95" s="109">
        <f>ROUND(SUM(AV95:AW95),2)</f>
        <v>0</v>
      </c>
      <c r="AU95" s="110">
        <f>'56-2020 - Chodníkový prog...'!P124</f>
        <v>0</v>
      </c>
      <c r="AV95" s="109">
        <f>'56-2020 - Chodníkový prog...'!J31</f>
        <v>0</v>
      </c>
      <c r="AW95" s="109">
        <f>'56-2020 - Chodníkový prog...'!J32</f>
        <v>0</v>
      </c>
      <c r="AX95" s="109">
        <f>'56-2020 - Chodníkový prog...'!J33</f>
        <v>0</v>
      </c>
      <c r="AY95" s="109">
        <f>'56-2020 - Chodníkový prog...'!J34</f>
        <v>0</v>
      </c>
      <c r="AZ95" s="109">
        <f>'56-2020 - Chodníkový prog...'!F31</f>
        <v>0</v>
      </c>
      <c r="BA95" s="109">
        <f>'56-2020 - Chodníkový prog...'!F32</f>
        <v>0</v>
      </c>
      <c r="BB95" s="109">
        <f>'56-2020 - Chodníkový prog...'!F33</f>
        <v>0</v>
      </c>
      <c r="BC95" s="109">
        <f>'56-2020 - Chodníkový prog...'!F34</f>
        <v>0</v>
      </c>
      <c r="BD95" s="111">
        <f>'56-2020 - Chodníkový prog...'!F35</f>
        <v>0</v>
      </c>
      <c r="BE95" s="7"/>
      <c r="BT95" s="112" t="s">
        <v>84</v>
      </c>
      <c r="BU95" s="112" t="s">
        <v>85</v>
      </c>
      <c r="BV95" s="112" t="s">
        <v>80</v>
      </c>
      <c r="BW95" s="112" t="s">
        <v>4</v>
      </c>
      <c r="BX95" s="112" t="s">
        <v>81</v>
      </c>
      <c r="CL95" s="112" t="s">
        <v>1</v>
      </c>
    </row>
    <row r="96" spans="1:57" s="2" customFormat="1" ht="30" customHeight="1">
      <c r="A96" s="36"/>
      <c r="B96" s="37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7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37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56-2020 - Chodníkový prog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87</v>
      </c>
      <c r="L4" s="20"/>
      <c r="M4" s="113" t="s">
        <v>10</v>
      </c>
      <c r="AT4" s="17" t="s">
        <v>3</v>
      </c>
    </row>
    <row r="5" spans="2:12" s="1" customFormat="1" ht="6.95" customHeight="1">
      <c r="B5" s="20"/>
      <c r="L5" s="20"/>
    </row>
    <row r="6" spans="1:31" s="2" customFormat="1" ht="12" customHeight="1">
      <c r="A6" s="36"/>
      <c r="B6" s="37"/>
      <c r="C6" s="36"/>
      <c r="D6" s="30" t="s">
        <v>16</v>
      </c>
      <c r="E6" s="36"/>
      <c r="F6" s="36"/>
      <c r="G6" s="36"/>
      <c r="H6" s="36"/>
      <c r="I6" s="36"/>
      <c r="J6" s="36"/>
      <c r="K6" s="36"/>
      <c r="L6" s="53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37"/>
      <c r="C7" s="36"/>
      <c r="D7" s="36"/>
      <c r="E7" s="65" t="s">
        <v>17</v>
      </c>
      <c r="F7" s="36"/>
      <c r="G7" s="36"/>
      <c r="H7" s="36"/>
      <c r="I7" s="36"/>
      <c r="J7" s="36"/>
      <c r="K7" s="36"/>
      <c r="L7" s="53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37"/>
      <c r="C8" s="36"/>
      <c r="D8" s="36"/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37"/>
      <c r="C9" s="36"/>
      <c r="D9" s="30" t="s">
        <v>18</v>
      </c>
      <c r="E9" s="36"/>
      <c r="F9" s="25" t="s">
        <v>1</v>
      </c>
      <c r="G9" s="36"/>
      <c r="H9" s="36"/>
      <c r="I9" s="30" t="s">
        <v>19</v>
      </c>
      <c r="J9" s="25" t="s">
        <v>1</v>
      </c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37"/>
      <c r="C10" s="36"/>
      <c r="D10" s="30" t="s">
        <v>20</v>
      </c>
      <c r="E10" s="36"/>
      <c r="F10" s="25" t="s">
        <v>21</v>
      </c>
      <c r="G10" s="36"/>
      <c r="H10" s="36"/>
      <c r="I10" s="30" t="s">
        <v>22</v>
      </c>
      <c r="J10" s="67" t="str">
        <f>'Rekapitulace stavby'!AN8</f>
        <v>4. 9. 2020</v>
      </c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24</v>
      </c>
      <c r="E12" s="36"/>
      <c r="F12" s="36"/>
      <c r="G12" s="36"/>
      <c r="H12" s="36"/>
      <c r="I12" s="30" t="s">
        <v>25</v>
      </c>
      <c r="J12" s="25" t="s">
        <v>26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37"/>
      <c r="C13" s="36"/>
      <c r="D13" s="36"/>
      <c r="E13" s="25" t="s">
        <v>27</v>
      </c>
      <c r="F13" s="36"/>
      <c r="G13" s="36"/>
      <c r="H13" s="36"/>
      <c r="I13" s="30" t="s">
        <v>28</v>
      </c>
      <c r="J13" s="25" t="s">
        <v>29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37"/>
      <c r="C14" s="36"/>
      <c r="D14" s="36"/>
      <c r="E14" s="36"/>
      <c r="F14" s="36"/>
      <c r="G14" s="36"/>
      <c r="H14" s="36"/>
      <c r="I14" s="36"/>
      <c r="J14" s="36"/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37"/>
      <c r="C15" s="36"/>
      <c r="D15" s="30" t="s">
        <v>30</v>
      </c>
      <c r="E15" s="36"/>
      <c r="F15" s="36"/>
      <c r="G15" s="36"/>
      <c r="H15" s="36"/>
      <c r="I15" s="30" t="s">
        <v>25</v>
      </c>
      <c r="J15" s="31" t="str">
        <f>'Rekapitulace stavby'!AN13</f>
        <v>Vyplň údaj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37"/>
      <c r="C16" s="36"/>
      <c r="D16" s="36"/>
      <c r="E16" s="31" t="str">
        <f>'Rekapitulace stavby'!E14</f>
        <v>Vyplň údaj</v>
      </c>
      <c r="F16" s="25"/>
      <c r="G16" s="25"/>
      <c r="H16" s="25"/>
      <c r="I16" s="30" t="s">
        <v>28</v>
      </c>
      <c r="J16" s="31" t="str">
        <f>'Rekapitulace stavby'!AN14</f>
        <v>Vyplň údaj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37"/>
      <c r="C18" s="36"/>
      <c r="D18" s="30" t="s">
        <v>32</v>
      </c>
      <c r="E18" s="36"/>
      <c r="F18" s="36"/>
      <c r="G18" s="36"/>
      <c r="H18" s="36"/>
      <c r="I18" s="30" t="s">
        <v>25</v>
      </c>
      <c r="J18" s="25" t="s">
        <v>33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37"/>
      <c r="C19" s="36"/>
      <c r="D19" s="36"/>
      <c r="E19" s="25" t="s">
        <v>34</v>
      </c>
      <c r="F19" s="36"/>
      <c r="G19" s="36"/>
      <c r="H19" s="36"/>
      <c r="I19" s="30" t="s">
        <v>28</v>
      </c>
      <c r="J19" s="25" t="s">
        <v>35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37"/>
      <c r="C20" s="36"/>
      <c r="D20" s="36"/>
      <c r="E20" s="36"/>
      <c r="F20" s="36"/>
      <c r="G20" s="36"/>
      <c r="H20" s="36"/>
      <c r="I20" s="36"/>
      <c r="J20" s="36"/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37"/>
      <c r="C21" s="36"/>
      <c r="D21" s="30" t="s">
        <v>36</v>
      </c>
      <c r="E21" s="36"/>
      <c r="F21" s="36"/>
      <c r="G21" s="36"/>
      <c r="H21" s="36"/>
      <c r="I21" s="30" t="s">
        <v>25</v>
      </c>
      <c r="J21" s="25" t="s">
        <v>33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37"/>
      <c r="C22" s="36"/>
      <c r="D22" s="36"/>
      <c r="E22" s="25" t="s">
        <v>34</v>
      </c>
      <c r="F22" s="36"/>
      <c r="G22" s="36"/>
      <c r="H22" s="36"/>
      <c r="I22" s="30" t="s">
        <v>28</v>
      </c>
      <c r="J22" s="25" t="s">
        <v>35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37"/>
      <c r="C23" s="36"/>
      <c r="D23" s="36"/>
      <c r="E23" s="36"/>
      <c r="F23" s="36"/>
      <c r="G23" s="36"/>
      <c r="H23" s="36"/>
      <c r="I23" s="36"/>
      <c r="J23" s="36"/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37"/>
      <c r="C24" s="36"/>
      <c r="D24" s="30" t="s">
        <v>38</v>
      </c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6.5" customHeight="1">
      <c r="A25" s="114"/>
      <c r="B25" s="115"/>
      <c r="C25" s="114"/>
      <c r="D25" s="114"/>
      <c r="E25" s="34" t="s">
        <v>1</v>
      </c>
      <c r="F25" s="34"/>
      <c r="G25" s="34"/>
      <c r="H25" s="34"/>
      <c r="I25" s="114"/>
      <c r="J25" s="114"/>
      <c r="K25" s="114"/>
      <c r="L25" s="116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2" customFormat="1" ht="6.95" customHeight="1">
      <c r="A26" s="36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7"/>
      <c r="C27" s="36"/>
      <c r="D27" s="88"/>
      <c r="E27" s="88"/>
      <c r="F27" s="88"/>
      <c r="G27" s="88"/>
      <c r="H27" s="88"/>
      <c r="I27" s="88"/>
      <c r="J27" s="88"/>
      <c r="K27" s="88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37"/>
      <c r="C28" s="36"/>
      <c r="D28" s="117" t="s">
        <v>39</v>
      </c>
      <c r="E28" s="36"/>
      <c r="F28" s="36"/>
      <c r="G28" s="36"/>
      <c r="H28" s="36"/>
      <c r="I28" s="36"/>
      <c r="J28" s="94">
        <f>ROUND(J124,2)</f>
        <v>0</v>
      </c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37"/>
      <c r="C30" s="36"/>
      <c r="D30" s="36"/>
      <c r="E30" s="36"/>
      <c r="F30" s="41" t="s">
        <v>41</v>
      </c>
      <c r="G30" s="36"/>
      <c r="H30" s="36"/>
      <c r="I30" s="41" t="s">
        <v>40</v>
      </c>
      <c r="J30" s="41" t="s">
        <v>42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37"/>
      <c r="C31" s="36"/>
      <c r="D31" s="118" t="s">
        <v>43</v>
      </c>
      <c r="E31" s="30" t="s">
        <v>44</v>
      </c>
      <c r="F31" s="119">
        <f>ROUND((SUM(BE124:BE201)),2)</f>
        <v>0</v>
      </c>
      <c r="G31" s="36"/>
      <c r="H31" s="36"/>
      <c r="I31" s="120">
        <v>0.21</v>
      </c>
      <c r="J31" s="119">
        <f>ROUND(((SUM(BE124:BE201))*I31),2)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0" t="s">
        <v>45</v>
      </c>
      <c r="F32" s="119">
        <f>ROUND((SUM(BF124:BF201)),2)</f>
        <v>0</v>
      </c>
      <c r="G32" s="36"/>
      <c r="H32" s="36"/>
      <c r="I32" s="120">
        <v>0.15</v>
      </c>
      <c r="J32" s="119">
        <f>ROUND(((SUM(BF124:BF201))*I32),2)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37"/>
      <c r="C33" s="36"/>
      <c r="D33" s="36"/>
      <c r="E33" s="30" t="s">
        <v>46</v>
      </c>
      <c r="F33" s="119">
        <f>ROUND((SUM(BG124:BG201)),2)</f>
        <v>0</v>
      </c>
      <c r="G33" s="36"/>
      <c r="H33" s="36"/>
      <c r="I33" s="120">
        <v>0.21</v>
      </c>
      <c r="J33" s="119">
        <f>0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37"/>
      <c r="C34" s="36"/>
      <c r="D34" s="36"/>
      <c r="E34" s="30" t="s">
        <v>47</v>
      </c>
      <c r="F34" s="119">
        <f>ROUND((SUM(BH124:BH201)),2)</f>
        <v>0</v>
      </c>
      <c r="G34" s="36"/>
      <c r="H34" s="36"/>
      <c r="I34" s="120">
        <v>0.15</v>
      </c>
      <c r="J34" s="119">
        <f>0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48</v>
      </c>
      <c r="F35" s="119">
        <f>ROUND((SUM(BI124:BI201)),2)</f>
        <v>0</v>
      </c>
      <c r="G35" s="36"/>
      <c r="H35" s="36"/>
      <c r="I35" s="120">
        <v>0</v>
      </c>
      <c r="J35" s="119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37"/>
      <c r="C37" s="121"/>
      <c r="D37" s="122" t="s">
        <v>49</v>
      </c>
      <c r="E37" s="79"/>
      <c r="F37" s="79"/>
      <c r="G37" s="123" t="s">
        <v>50</v>
      </c>
      <c r="H37" s="124" t="s">
        <v>51</v>
      </c>
      <c r="I37" s="79"/>
      <c r="J37" s="125">
        <f>SUM(J28:J35)</f>
        <v>0</v>
      </c>
      <c r="K37" s="12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52</v>
      </c>
      <c r="E50" s="55"/>
      <c r="F50" s="55"/>
      <c r="G50" s="54" t="s">
        <v>53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54</v>
      </c>
      <c r="E61" s="39"/>
      <c r="F61" s="127" t="s">
        <v>55</v>
      </c>
      <c r="G61" s="56" t="s">
        <v>54</v>
      </c>
      <c r="H61" s="39"/>
      <c r="I61" s="39"/>
      <c r="J61" s="128" t="s">
        <v>55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56</v>
      </c>
      <c r="E65" s="57"/>
      <c r="F65" s="57"/>
      <c r="G65" s="54" t="s">
        <v>57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54</v>
      </c>
      <c r="E76" s="39"/>
      <c r="F76" s="127" t="s">
        <v>55</v>
      </c>
      <c r="G76" s="56" t="s">
        <v>54</v>
      </c>
      <c r="H76" s="39"/>
      <c r="I76" s="39"/>
      <c r="J76" s="128" t="s">
        <v>55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hidden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88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6"/>
      <c r="D85" s="36"/>
      <c r="E85" s="65" t="str">
        <f>E7</f>
        <v>Chodníkový program P5 - oblast Hennerova</v>
      </c>
      <c r="F85" s="36"/>
      <c r="G85" s="36"/>
      <c r="H85" s="36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 hidden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 hidden="1">
      <c r="A87" s="36"/>
      <c r="B87" s="37"/>
      <c r="C87" s="30" t="s">
        <v>20</v>
      </c>
      <c r="D87" s="36"/>
      <c r="E87" s="36"/>
      <c r="F87" s="25" t="str">
        <f>F10</f>
        <v>ul. Hennerova</v>
      </c>
      <c r="G87" s="36"/>
      <c r="H87" s="36"/>
      <c r="I87" s="30" t="s">
        <v>22</v>
      </c>
      <c r="J87" s="67" t="str">
        <f>IF(J10="","",J10)</f>
        <v>4. 9. 2020</v>
      </c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 hidden="1">
      <c r="A89" s="36"/>
      <c r="B89" s="37"/>
      <c r="C89" s="30" t="s">
        <v>24</v>
      </c>
      <c r="D89" s="36"/>
      <c r="E89" s="36"/>
      <c r="F89" s="25" t="str">
        <f>E13</f>
        <v>MČ Praha 5</v>
      </c>
      <c r="G89" s="36"/>
      <c r="H89" s="36"/>
      <c r="I89" s="30" t="s">
        <v>32</v>
      </c>
      <c r="J89" s="34" t="str">
        <f>E19</f>
        <v>Sinpps s.r.o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 hidden="1">
      <c r="A90" s="36"/>
      <c r="B90" s="37"/>
      <c r="C90" s="30" t="s">
        <v>30</v>
      </c>
      <c r="D90" s="36"/>
      <c r="E90" s="36"/>
      <c r="F90" s="25" t="str">
        <f>IF(E16="","",E16)</f>
        <v>Vyplň údaj</v>
      </c>
      <c r="G90" s="36"/>
      <c r="H90" s="36"/>
      <c r="I90" s="30" t="s">
        <v>36</v>
      </c>
      <c r="J90" s="34" t="str">
        <f>E22</f>
        <v>Sinpps s.r.o</v>
      </c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 hidden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9.25" customHeight="1" hidden="1">
      <c r="A92" s="36"/>
      <c r="B92" s="37"/>
      <c r="C92" s="129" t="s">
        <v>89</v>
      </c>
      <c r="D92" s="121"/>
      <c r="E92" s="121"/>
      <c r="F92" s="121"/>
      <c r="G92" s="121"/>
      <c r="H92" s="121"/>
      <c r="I92" s="121"/>
      <c r="J92" s="130" t="s">
        <v>90</v>
      </c>
      <c r="K92" s="121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2.8" customHeight="1" hidden="1">
      <c r="A94" s="36"/>
      <c r="B94" s="37"/>
      <c r="C94" s="131" t="s">
        <v>91</v>
      </c>
      <c r="D94" s="36"/>
      <c r="E94" s="36"/>
      <c r="F94" s="36"/>
      <c r="G94" s="36"/>
      <c r="H94" s="36"/>
      <c r="I94" s="36"/>
      <c r="J94" s="94">
        <f>J124</f>
        <v>0</v>
      </c>
      <c r="K94" s="36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7" t="s">
        <v>92</v>
      </c>
    </row>
    <row r="95" spans="1:31" s="9" customFormat="1" ht="24.95" customHeight="1" hidden="1">
      <c r="A95" s="9"/>
      <c r="B95" s="132"/>
      <c r="C95" s="9"/>
      <c r="D95" s="133" t="s">
        <v>93</v>
      </c>
      <c r="E95" s="134"/>
      <c r="F95" s="134"/>
      <c r="G95" s="134"/>
      <c r="H95" s="134"/>
      <c r="I95" s="134"/>
      <c r="J95" s="135">
        <f>J125</f>
        <v>0</v>
      </c>
      <c r="K95" s="9"/>
      <c r="L95" s="13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 hidden="1">
      <c r="A96" s="10"/>
      <c r="B96" s="136"/>
      <c r="C96" s="10"/>
      <c r="D96" s="137" t="s">
        <v>94</v>
      </c>
      <c r="E96" s="138"/>
      <c r="F96" s="138"/>
      <c r="G96" s="138"/>
      <c r="H96" s="138"/>
      <c r="I96" s="138"/>
      <c r="J96" s="139">
        <f>J126</f>
        <v>0</v>
      </c>
      <c r="K96" s="10"/>
      <c r="L96" s="13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 hidden="1">
      <c r="A97" s="10"/>
      <c r="B97" s="136"/>
      <c r="C97" s="10"/>
      <c r="D97" s="137" t="s">
        <v>95</v>
      </c>
      <c r="E97" s="138"/>
      <c r="F97" s="138"/>
      <c r="G97" s="138"/>
      <c r="H97" s="138"/>
      <c r="I97" s="138"/>
      <c r="J97" s="139">
        <f>J147</f>
        <v>0</v>
      </c>
      <c r="K97" s="10"/>
      <c r="L97" s="13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36"/>
      <c r="C98" s="10"/>
      <c r="D98" s="137" t="s">
        <v>96</v>
      </c>
      <c r="E98" s="138"/>
      <c r="F98" s="138"/>
      <c r="G98" s="138"/>
      <c r="H98" s="138"/>
      <c r="I98" s="138"/>
      <c r="J98" s="139">
        <f>J158</f>
        <v>0</v>
      </c>
      <c r="K98" s="10"/>
      <c r="L98" s="13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36"/>
      <c r="C99" s="10"/>
      <c r="D99" s="137" t="s">
        <v>97</v>
      </c>
      <c r="E99" s="138"/>
      <c r="F99" s="138"/>
      <c r="G99" s="138"/>
      <c r="H99" s="138"/>
      <c r="I99" s="138"/>
      <c r="J99" s="139">
        <f>J161</f>
        <v>0</v>
      </c>
      <c r="K99" s="10"/>
      <c r="L99" s="13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36"/>
      <c r="C100" s="10"/>
      <c r="D100" s="137" t="s">
        <v>98</v>
      </c>
      <c r="E100" s="138"/>
      <c r="F100" s="138"/>
      <c r="G100" s="138"/>
      <c r="H100" s="138"/>
      <c r="I100" s="138"/>
      <c r="J100" s="139">
        <f>J174</f>
        <v>0</v>
      </c>
      <c r="K100" s="10"/>
      <c r="L100" s="13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36"/>
      <c r="C101" s="10"/>
      <c r="D101" s="137" t="s">
        <v>99</v>
      </c>
      <c r="E101" s="138"/>
      <c r="F101" s="138"/>
      <c r="G101" s="138"/>
      <c r="H101" s="138"/>
      <c r="I101" s="138"/>
      <c r="J101" s="139">
        <f>J188</f>
        <v>0</v>
      </c>
      <c r="K101" s="10"/>
      <c r="L101" s="13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132"/>
      <c r="C102" s="9"/>
      <c r="D102" s="133" t="s">
        <v>100</v>
      </c>
      <c r="E102" s="134"/>
      <c r="F102" s="134"/>
      <c r="G102" s="134"/>
      <c r="H102" s="134"/>
      <c r="I102" s="134"/>
      <c r="J102" s="135">
        <f>J193</f>
        <v>0</v>
      </c>
      <c r="K102" s="9"/>
      <c r="L102" s="13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 hidden="1">
      <c r="A103" s="10"/>
      <c r="B103" s="136"/>
      <c r="C103" s="10"/>
      <c r="D103" s="137" t="s">
        <v>101</v>
      </c>
      <c r="E103" s="138"/>
      <c r="F103" s="138"/>
      <c r="G103" s="138"/>
      <c r="H103" s="138"/>
      <c r="I103" s="138"/>
      <c r="J103" s="139">
        <f>J194</f>
        <v>0</v>
      </c>
      <c r="K103" s="10"/>
      <c r="L103" s="13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36"/>
      <c r="C104" s="10"/>
      <c r="D104" s="137" t="s">
        <v>102</v>
      </c>
      <c r="E104" s="138"/>
      <c r="F104" s="138"/>
      <c r="G104" s="138"/>
      <c r="H104" s="138"/>
      <c r="I104" s="138"/>
      <c r="J104" s="139">
        <f>J196</f>
        <v>0</v>
      </c>
      <c r="K104" s="10"/>
      <c r="L104" s="13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36"/>
      <c r="C105" s="10"/>
      <c r="D105" s="137" t="s">
        <v>103</v>
      </c>
      <c r="E105" s="138"/>
      <c r="F105" s="138"/>
      <c r="G105" s="138"/>
      <c r="H105" s="138"/>
      <c r="I105" s="138"/>
      <c r="J105" s="139">
        <f>J198</f>
        <v>0</v>
      </c>
      <c r="K105" s="10"/>
      <c r="L105" s="13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36"/>
      <c r="C106" s="10"/>
      <c r="D106" s="137" t="s">
        <v>104</v>
      </c>
      <c r="E106" s="138"/>
      <c r="F106" s="138"/>
      <c r="G106" s="138"/>
      <c r="H106" s="138"/>
      <c r="I106" s="138"/>
      <c r="J106" s="139">
        <f>J200</f>
        <v>0</v>
      </c>
      <c r="K106" s="10"/>
      <c r="L106" s="13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 hidden="1">
      <c r="A108" s="36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ht="12" hidden="1"/>
    <row r="110" ht="12" hidden="1"/>
    <row r="111" ht="12" hidden="1"/>
    <row r="112" spans="1:31" s="2" customFormat="1" ht="6.95" customHeight="1">
      <c r="A112" s="36"/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105</v>
      </c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6"/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16</v>
      </c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6"/>
      <c r="D116" s="36"/>
      <c r="E116" s="65" t="str">
        <f>E7</f>
        <v>Chodníkový program P5 - oblast Hennerova</v>
      </c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6"/>
      <c r="E118" s="36"/>
      <c r="F118" s="25" t="str">
        <f>F10</f>
        <v>ul. Hennerova</v>
      </c>
      <c r="G118" s="36"/>
      <c r="H118" s="36"/>
      <c r="I118" s="30" t="s">
        <v>22</v>
      </c>
      <c r="J118" s="67" t="str">
        <f>IF(J10="","",J10)</f>
        <v>4. 9. 2020</v>
      </c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6"/>
      <c r="E120" s="36"/>
      <c r="F120" s="25" t="str">
        <f>E13</f>
        <v>MČ Praha 5</v>
      </c>
      <c r="G120" s="36"/>
      <c r="H120" s="36"/>
      <c r="I120" s="30" t="s">
        <v>32</v>
      </c>
      <c r="J120" s="34" t="str">
        <f>E19</f>
        <v>Sinpps s.r.o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30</v>
      </c>
      <c r="D121" s="36"/>
      <c r="E121" s="36"/>
      <c r="F121" s="25" t="str">
        <f>IF(E16="","",E16)</f>
        <v>Vyplň údaj</v>
      </c>
      <c r="G121" s="36"/>
      <c r="H121" s="36"/>
      <c r="I121" s="30" t="s">
        <v>36</v>
      </c>
      <c r="J121" s="34" t="str">
        <f>E22</f>
        <v>Sinpps s.r.o</v>
      </c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40"/>
      <c r="B123" s="141"/>
      <c r="C123" s="142" t="s">
        <v>106</v>
      </c>
      <c r="D123" s="143" t="s">
        <v>64</v>
      </c>
      <c r="E123" s="143" t="s">
        <v>60</v>
      </c>
      <c r="F123" s="143" t="s">
        <v>61</v>
      </c>
      <c r="G123" s="143" t="s">
        <v>107</v>
      </c>
      <c r="H123" s="143" t="s">
        <v>108</v>
      </c>
      <c r="I123" s="143" t="s">
        <v>109</v>
      </c>
      <c r="J123" s="143" t="s">
        <v>90</v>
      </c>
      <c r="K123" s="144" t="s">
        <v>110</v>
      </c>
      <c r="L123" s="145"/>
      <c r="M123" s="84" t="s">
        <v>1</v>
      </c>
      <c r="N123" s="85" t="s">
        <v>43</v>
      </c>
      <c r="O123" s="85" t="s">
        <v>111</v>
      </c>
      <c r="P123" s="85" t="s">
        <v>112</v>
      </c>
      <c r="Q123" s="85" t="s">
        <v>113</v>
      </c>
      <c r="R123" s="85" t="s">
        <v>114</v>
      </c>
      <c r="S123" s="85" t="s">
        <v>115</v>
      </c>
      <c r="T123" s="86" t="s">
        <v>116</v>
      </c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</row>
    <row r="124" spans="1:63" s="2" customFormat="1" ht="22.8" customHeight="1">
      <c r="A124" s="36"/>
      <c r="B124" s="37"/>
      <c r="C124" s="91" t="s">
        <v>117</v>
      </c>
      <c r="D124" s="36"/>
      <c r="E124" s="36"/>
      <c r="F124" s="36"/>
      <c r="G124" s="36"/>
      <c r="H124" s="36"/>
      <c r="I124" s="36"/>
      <c r="J124" s="146">
        <f>BK124</f>
        <v>0</v>
      </c>
      <c r="K124" s="36"/>
      <c r="L124" s="37"/>
      <c r="M124" s="87"/>
      <c r="N124" s="71"/>
      <c r="O124" s="88"/>
      <c r="P124" s="147">
        <f>P125+P193</f>
        <v>0</v>
      </c>
      <c r="Q124" s="88"/>
      <c r="R124" s="147">
        <f>R125+R193</f>
        <v>246.2225928</v>
      </c>
      <c r="S124" s="88"/>
      <c r="T124" s="148">
        <f>T125+T193</f>
        <v>646.04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78</v>
      </c>
      <c r="AU124" s="17" t="s">
        <v>92</v>
      </c>
      <c r="BK124" s="149">
        <f>BK125+BK193</f>
        <v>0</v>
      </c>
    </row>
    <row r="125" spans="1:63" s="12" customFormat="1" ht="25.9" customHeight="1">
      <c r="A125" s="12"/>
      <c r="B125" s="150"/>
      <c r="C125" s="12"/>
      <c r="D125" s="151" t="s">
        <v>78</v>
      </c>
      <c r="E125" s="152" t="s">
        <v>118</v>
      </c>
      <c r="F125" s="152" t="s">
        <v>119</v>
      </c>
      <c r="G125" s="12"/>
      <c r="H125" s="12"/>
      <c r="I125" s="153"/>
      <c r="J125" s="154">
        <f>BK125</f>
        <v>0</v>
      </c>
      <c r="K125" s="12"/>
      <c r="L125" s="150"/>
      <c r="M125" s="155"/>
      <c r="N125" s="156"/>
      <c r="O125" s="156"/>
      <c r="P125" s="157">
        <f>P126+P147+P158+P161+P174+P188</f>
        <v>0</v>
      </c>
      <c r="Q125" s="156"/>
      <c r="R125" s="157">
        <f>R126+R147+R158+R161+R174+R188</f>
        <v>246.2225928</v>
      </c>
      <c r="S125" s="156"/>
      <c r="T125" s="158">
        <f>T126+T147+T158+T161+T174+T188</f>
        <v>646.04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1" t="s">
        <v>84</v>
      </c>
      <c r="AT125" s="159" t="s">
        <v>78</v>
      </c>
      <c r="AU125" s="159" t="s">
        <v>79</v>
      </c>
      <c r="AY125" s="151" t="s">
        <v>120</v>
      </c>
      <c r="BK125" s="160">
        <f>BK126+BK147+BK158+BK161+BK174+BK188</f>
        <v>0</v>
      </c>
    </row>
    <row r="126" spans="1:63" s="12" customFormat="1" ht="22.8" customHeight="1">
      <c r="A126" s="12"/>
      <c r="B126" s="150"/>
      <c r="C126" s="12"/>
      <c r="D126" s="151" t="s">
        <v>78</v>
      </c>
      <c r="E126" s="161" t="s">
        <v>84</v>
      </c>
      <c r="F126" s="161" t="s">
        <v>121</v>
      </c>
      <c r="G126" s="12"/>
      <c r="H126" s="12"/>
      <c r="I126" s="153"/>
      <c r="J126" s="162">
        <f>BK126</f>
        <v>0</v>
      </c>
      <c r="K126" s="12"/>
      <c r="L126" s="150"/>
      <c r="M126" s="155"/>
      <c r="N126" s="156"/>
      <c r="O126" s="156"/>
      <c r="P126" s="157">
        <f>SUM(P127:P146)</f>
        <v>0</v>
      </c>
      <c r="Q126" s="156"/>
      <c r="R126" s="157">
        <f>SUM(R127:R146)</f>
        <v>26.242459999999998</v>
      </c>
      <c r="S126" s="156"/>
      <c r="T126" s="158">
        <f>SUM(T127:T146)</f>
        <v>645.64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1" t="s">
        <v>84</v>
      </c>
      <c r="AT126" s="159" t="s">
        <v>78</v>
      </c>
      <c r="AU126" s="159" t="s">
        <v>84</v>
      </c>
      <c r="AY126" s="151" t="s">
        <v>120</v>
      </c>
      <c r="BK126" s="160">
        <f>SUM(BK127:BK146)</f>
        <v>0</v>
      </c>
    </row>
    <row r="127" spans="1:65" s="2" customFormat="1" ht="14.4" customHeight="1">
      <c r="A127" s="36"/>
      <c r="B127" s="163"/>
      <c r="C127" s="164" t="s">
        <v>84</v>
      </c>
      <c r="D127" s="164" t="s">
        <v>122</v>
      </c>
      <c r="E127" s="165" t="s">
        <v>123</v>
      </c>
      <c r="F127" s="166" t="s">
        <v>124</v>
      </c>
      <c r="G127" s="167" t="s">
        <v>125</v>
      </c>
      <c r="H127" s="168">
        <v>1004</v>
      </c>
      <c r="I127" s="169"/>
      <c r="J127" s="170">
        <f>ROUND(I127*H127,2)</f>
        <v>0</v>
      </c>
      <c r="K127" s="166" t="s">
        <v>126</v>
      </c>
      <c r="L127" s="37"/>
      <c r="M127" s="171" t="s">
        <v>1</v>
      </c>
      <c r="N127" s="172" t="s">
        <v>44</v>
      </c>
      <c r="O127" s="75"/>
      <c r="P127" s="173">
        <f>O127*H127</f>
        <v>0</v>
      </c>
      <c r="Q127" s="173">
        <v>0</v>
      </c>
      <c r="R127" s="173">
        <f>Q127*H127</f>
        <v>0</v>
      </c>
      <c r="S127" s="173">
        <v>0.22</v>
      </c>
      <c r="T127" s="174">
        <f>S127*H127</f>
        <v>220.88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75" t="s">
        <v>127</v>
      </c>
      <c r="AT127" s="175" t="s">
        <v>122</v>
      </c>
      <c r="AU127" s="175" t="s">
        <v>86</v>
      </c>
      <c r="AY127" s="17" t="s">
        <v>120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7" t="s">
        <v>84</v>
      </c>
      <c r="BK127" s="176">
        <f>ROUND(I127*H127,2)</f>
        <v>0</v>
      </c>
      <c r="BL127" s="17" t="s">
        <v>127</v>
      </c>
      <c r="BM127" s="175" t="s">
        <v>128</v>
      </c>
    </row>
    <row r="128" spans="1:51" s="13" customFormat="1" ht="12">
      <c r="A128" s="13"/>
      <c r="B128" s="177"/>
      <c r="C128" s="13"/>
      <c r="D128" s="178" t="s">
        <v>129</v>
      </c>
      <c r="E128" s="179" t="s">
        <v>1</v>
      </c>
      <c r="F128" s="180" t="s">
        <v>130</v>
      </c>
      <c r="G128" s="13"/>
      <c r="H128" s="181">
        <v>1004</v>
      </c>
      <c r="I128" s="182"/>
      <c r="J128" s="13"/>
      <c r="K128" s="13"/>
      <c r="L128" s="177"/>
      <c r="M128" s="183"/>
      <c r="N128" s="184"/>
      <c r="O128" s="184"/>
      <c r="P128" s="184"/>
      <c r="Q128" s="184"/>
      <c r="R128" s="184"/>
      <c r="S128" s="184"/>
      <c r="T128" s="18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79" t="s">
        <v>129</v>
      </c>
      <c r="AU128" s="179" t="s">
        <v>86</v>
      </c>
      <c r="AV128" s="13" t="s">
        <v>86</v>
      </c>
      <c r="AW128" s="13" t="s">
        <v>37</v>
      </c>
      <c r="AX128" s="13" t="s">
        <v>84</v>
      </c>
      <c r="AY128" s="179" t="s">
        <v>120</v>
      </c>
    </row>
    <row r="129" spans="1:65" s="2" customFormat="1" ht="14.4" customHeight="1">
      <c r="A129" s="36"/>
      <c r="B129" s="163"/>
      <c r="C129" s="164" t="s">
        <v>86</v>
      </c>
      <c r="D129" s="164" t="s">
        <v>122</v>
      </c>
      <c r="E129" s="165" t="s">
        <v>131</v>
      </c>
      <c r="F129" s="166" t="s">
        <v>132</v>
      </c>
      <c r="G129" s="167" t="s">
        <v>125</v>
      </c>
      <c r="H129" s="168">
        <v>840</v>
      </c>
      <c r="I129" s="169"/>
      <c r="J129" s="170">
        <f>ROUND(I129*H129,2)</f>
        <v>0</v>
      </c>
      <c r="K129" s="166" t="s">
        <v>126</v>
      </c>
      <c r="L129" s="37"/>
      <c r="M129" s="171" t="s">
        <v>1</v>
      </c>
      <c r="N129" s="172" t="s">
        <v>44</v>
      </c>
      <c r="O129" s="75"/>
      <c r="P129" s="173">
        <f>O129*H129</f>
        <v>0</v>
      </c>
      <c r="Q129" s="173">
        <v>0</v>
      </c>
      <c r="R129" s="173">
        <f>Q129*H129</f>
        <v>0</v>
      </c>
      <c r="S129" s="173">
        <v>0.24</v>
      </c>
      <c r="T129" s="174">
        <f>S129*H129</f>
        <v>201.6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75" t="s">
        <v>127</v>
      </c>
      <c r="AT129" s="175" t="s">
        <v>122</v>
      </c>
      <c r="AU129" s="175" t="s">
        <v>86</v>
      </c>
      <c r="AY129" s="17" t="s">
        <v>120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7" t="s">
        <v>84</v>
      </c>
      <c r="BK129" s="176">
        <f>ROUND(I129*H129,2)</f>
        <v>0</v>
      </c>
      <c r="BL129" s="17" t="s">
        <v>127</v>
      </c>
      <c r="BM129" s="175" t="s">
        <v>133</v>
      </c>
    </row>
    <row r="130" spans="1:65" s="2" customFormat="1" ht="14.4" customHeight="1">
      <c r="A130" s="36"/>
      <c r="B130" s="163"/>
      <c r="C130" s="164" t="s">
        <v>134</v>
      </c>
      <c r="D130" s="164" t="s">
        <v>122</v>
      </c>
      <c r="E130" s="165" t="s">
        <v>135</v>
      </c>
      <c r="F130" s="166" t="s">
        <v>136</v>
      </c>
      <c r="G130" s="167" t="s">
        <v>125</v>
      </c>
      <c r="H130" s="168">
        <v>840</v>
      </c>
      <c r="I130" s="169"/>
      <c r="J130" s="170">
        <f>ROUND(I130*H130,2)</f>
        <v>0</v>
      </c>
      <c r="K130" s="166" t="s">
        <v>126</v>
      </c>
      <c r="L130" s="37"/>
      <c r="M130" s="171" t="s">
        <v>1</v>
      </c>
      <c r="N130" s="172" t="s">
        <v>44</v>
      </c>
      <c r="O130" s="75"/>
      <c r="P130" s="173">
        <f>O130*H130</f>
        <v>0</v>
      </c>
      <c r="Q130" s="173">
        <v>0</v>
      </c>
      <c r="R130" s="173">
        <f>Q130*H130</f>
        <v>0</v>
      </c>
      <c r="S130" s="173">
        <v>0.17</v>
      </c>
      <c r="T130" s="174">
        <f>S130*H130</f>
        <v>142.8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75" t="s">
        <v>127</v>
      </c>
      <c r="AT130" s="175" t="s">
        <v>122</v>
      </c>
      <c r="AU130" s="175" t="s">
        <v>86</v>
      </c>
      <c r="AY130" s="17" t="s">
        <v>120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7" t="s">
        <v>84</v>
      </c>
      <c r="BK130" s="176">
        <f>ROUND(I130*H130,2)</f>
        <v>0</v>
      </c>
      <c r="BL130" s="17" t="s">
        <v>127</v>
      </c>
      <c r="BM130" s="175" t="s">
        <v>137</v>
      </c>
    </row>
    <row r="131" spans="1:65" s="2" customFormat="1" ht="14.4" customHeight="1">
      <c r="A131" s="36"/>
      <c r="B131" s="163"/>
      <c r="C131" s="164" t="s">
        <v>127</v>
      </c>
      <c r="D131" s="164" t="s">
        <v>122</v>
      </c>
      <c r="E131" s="165" t="s">
        <v>138</v>
      </c>
      <c r="F131" s="166" t="s">
        <v>139</v>
      </c>
      <c r="G131" s="167" t="s">
        <v>140</v>
      </c>
      <c r="H131" s="168">
        <v>328</v>
      </c>
      <c r="I131" s="169"/>
      <c r="J131" s="170">
        <f>ROUND(I131*H131,2)</f>
        <v>0</v>
      </c>
      <c r="K131" s="166" t="s">
        <v>126</v>
      </c>
      <c r="L131" s="37"/>
      <c r="M131" s="171" t="s">
        <v>1</v>
      </c>
      <c r="N131" s="172" t="s">
        <v>44</v>
      </c>
      <c r="O131" s="75"/>
      <c r="P131" s="173">
        <f>O131*H131</f>
        <v>0</v>
      </c>
      <c r="Q131" s="173">
        <v>0</v>
      </c>
      <c r="R131" s="173">
        <f>Q131*H131</f>
        <v>0</v>
      </c>
      <c r="S131" s="173">
        <v>0.205</v>
      </c>
      <c r="T131" s="174">
        <f>S131*H131</f>
        <v>67.24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75" t="s">
        <v>127</v>
      </c>
      <c r="AT131" s="175" t="s">
        <v>122</v>
      </c>
      <c r="AU131" s="175" t="s">
        <v>86</v>
      </c>
      <c r="AY131" s="17" t="s">
        <v>120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7" t="s">
        <v>84</v>
      </c>
      <c r="BK131" s="176">
        <f>ROUND(I131*H131,2)</f>
        <v>0</v>
      </c>
      <c r="BL131" s="17" t="s">
        <v>127</v>
      </c>
      <c r="BM131" s="175" t="s">
        <v>141</v>
      </c>
    </row>
    <row r="132" spans="1:65" s="2" customFormat="1" ht="14.4" customHeight="1">
      <c r="A132" s="36"/>
      <c r="B132" s="163"/>
      <c r="C132" s="164" t="s">
        <v>142</v>
      </c>
      <c r="D132" s="164" t="s">
        <v>122</v>
      </c>
      <c r="E132" s="165" t="s">
        <v>143</v>
      </c>
      <c r="F132" s="166" t="s">
        <v>144</v>
      </c>
      <c r="G132" s="167" t="s">
        <v>140</v>
      </c>
      <c r="H132" s="168">
        <v>328</v>
      </c>
      <c r="I132" s="169"/>
      <c r="J132" s="170">
        <f>ROUND(I132*H132,2)</f>
        <v>0</v>
      </c>
      <c r="K132" s="166" t="s">
        <v>126</v>
      </c>
      <c r="L132" s="37"/>
      <c r="M132" s="171" t="s">
        <v>1</v>
      </c>
      <c r="N132" s="172" t="s">
        <v>44</v>
      </c>
      <c r="O132" s="75"/>
      <c r="P132" s="173">
        <f>O132*H132</f>
        <v>0</v>
      </c>
      <c r="Q132" s="173">
        <v>0</v>
      </c>
      <c r="R132" s="173">
        <f>Q132*H132</f>
        <v>0</v>
      </c>
      <c r="S132" s="173">
        <v>0.04</v>
      </c>
      <c r="T132" s="174">
        <f>S132*H132</f>
        <v>13.120000000000001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75" t="s">
        <v>127</v>
      </c>
      <c r="AT132" s="175" t="s">
        <v>122</v>
      </c>
      <c r="AU132" s="175" t="s">
        <v>86</v>
      </c>
      <c r="AY132" s="17" t="s">
        <v>120</v>
      </c>
      <c r="BE132" s="176">
        <f>IF(N132="základní",J132,0)</f>
        <v>0</v>
      </c>
      <c r="BF132" s="176">
        <f>IF(N132="snížená",J132,0)</f>
        <v>0</v>
      </c>
      <c r="BG132" s="176">
        <f>IF(N132="zákl. přenesená",J132,0)</f>
        <v>0</v>
      </c>
      <c r="BH132" s="176">
        <f>IF(N132="sníž. přenesená",J132,0)</f>
        <v>0</v>
      </c>
      <c r="BI132" s="176">
        <f>IF(N132="nulová",J132,0)</f>
        <v>0</v>
      </c>
      <c r="BJ132" s="17" t="s">
        <v>84</v>
      </c>
      <c r="BK132" s="176">
        <f>ROUND(I132*H132,2)</f>
        <v>0</v>
      </c>
      <c r="BL132" s="17" t="s">
        <v>127</v>
      </c>
      <c r="BM132" s="175" t="s">
        <v>145</v>
      </c>
    </row>
    <row r="133" spans="1:65" s="2" customFormat="1" ht="14.4" customHeight="1">
      <c r="A133" s="36"/>
      <c r="B133" s="163"/>
      <c r="C133" s="164" t="s">
        <v>146</v>
      </c>
      <c r="D133" s="164" t="s">
        <v>122</v>
      </c>
      <c r="E133" s="165" t="s">
        <v>147</v>
      </c>
      <c r="F133" s="166" t="s">
        <v>148</v>
      </c>
      <c r="G133" s="167" t="s">
        <v>149</v>
      </c>
      <c r="H133" s="168">
        <v>16.4</v>
      </c>
      <c r="I133" s="169"/>
      <c r="J133" s="170">
        <f>ROUND(I133*H133,2)</f>
        <v>0</v>
      </c>
      <c r="K133" s="166" t="s">
        <v>126</v>
      </c>
      <c r="L133" s="37"/>
      <c r="M133" s="171" t="s">
        <v>1</v>
      </c>
      <c r="N133" s="172" t="s">
        <v>44</v>
      </c>
      <c r="O133" s="75"/>
      <c r="P133" s="173">
        <f>O133*H133</f>
        <v>0</v>
      </c>
      <c r="Q133" s="173">
        <v>0</v>
      </c>
      <c r="R133" s="173">
        <f>Q133*H133</f>
        <v>0</v>
      </c>
      <c r="S133" s="173">
        <v>0</v>
      </c>
      <c r="T133" s="17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75" t="s">
        <v>127</v>
      </c>
      <c r="AT133" s="175" t="s">
        <v>122</v>
      </c>
      <c r="AU133" s="175" t="s">
        <v>86</v>
      </c>
      <c r="AY133" s="17" t="s">
        <v>120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7" t="s">
        <v>84</v>
      </c>
      <c r="BK133" s="176">
        <f>ROUND(I133*H133,2)</f>
        <v>0</v>
      </c>
      <c r="BL133" s="17" t="s">
        <v>127</v>
      </c>
      <c r="BM133" s="175" t="s">
        <v>150</v>
      </c>
    </row>
    <row r="134" spans="1:51" s="13" customFormat="1" ht="12">
      <c r="A134" s="13"/>
      <c r="B134" s="177"/>
      <c r="C134" s="13"/>
      <c r="D134" s="178" t="s">
        <v>129</v>
      </c>
      <c r="E134" s="179" t="s">
        <v>1</v>
      </c>
      <c r="F134" s="180" t="s">
        <v>151</v>
      </c>
      <c r="G134" s="13"/>
      <c r="H134" s="181">
        <v>16.4</v>
      </c>
      <c r="I134" s="182"/>
      <c r="J134" s="13"/>
      <c r="K134" s="13"/>
      <c r="L134" s="177"/>
      <c r="M134" s="183"/>
      <c r="N134" s="184"/>
      <c r="O134" s="184"/>
      <c r="P134" s="184"/>
      <c r="Q134" s="184"/>
      <c r="R134" s="184"/>
      <c r="S134" s="184"/>
      <c r="T134" s="18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79" t="s">
        <v>129</v>
      </c>
      <c r="AU134" s="179" t="s">
        <v>86</v>
      </c>
      <c r="AV134" s="13" t="s">
        <v>86</v>
      </c>
      <c r="AW134" s="13" t="s">
        <v>37</v>
      </c>
      <c r="AX134" s="13" t="s">
        <v>84</v>
      </c>
      <c r="AY134" s="179" t="s">
        <v>120</v>
      </c>
    </row>
    <row r="135" spans="1:65" s="2" customFormat="1" ht="14.4" customHeight="1">
      <c r="A135" s="36"/>
      <c r="B135" s="163"/>
      <c r="C135" s="164" t="s">
        <v>152</v>
      </c>
      <c r="D135" s="164" t="s">
        <v>122</v>
      </c>
      <c r="E135" s="165" t="s">
        <v>153</v>
      </c>
      <c r="F135" s="166" t="s">
        <v>154</v>
      </c>
      <c r="G135" s="167" t="s">
        <v>149</v>
      </c>
      <c r="H135" s="168">
        <v>16.4</v>
      </c>
      <c r="I135" s="169"/>
      <c r="J135" s="170">
        <f>ROUND(I135*H135,2)</f>
        <v>0</v>
      </c>
      <c r="K135" s="166" t="s">
        <v>126</v>
      </c>
      <c r="L135" s="37"/>
      <c r="M135" s="171" t="s">
        <v>1</v>
      </c>
      <c r="N135" s="172" t="s">
        <v>44</v>
      </c>
      <c r="O135" s="75"/>
      <c r="P135" s="173">
        <f>O135*H135</f>
        <v>0</v>
      </c>
      <c r="Q135" s="173">
        <v>0</v>
      </c>
      <c r="R135" s="173">
        <f>Q135*H135</f>
        <v>0</v>
      </c>
      <c r="S135" s="173">
        <v>0</v>
      </c>
      <c r="T135" s="174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75" t="s">
        <v>127</v>
      </c>
      <c r="AT135" s="175" t="s">
        <v>122</v>
      </c>
      <c r="AU135" s="175" t="s">
        <v>86</v>
      </c>
      <c r="AY135" s="17" t="s">
        <v>120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7" t="s">
        <v>84</v>
      </c>
      <c r="BK135" s="176">
        <f>ROUND(I135*H135,2)</f>
        <v>0</v>
      </c>
      <c r="BL135" s="17" t="s">
        <v>127</v>
      </c>
      <c r="BM135" s="175" t="s">
        <v>155</v>
      </c>
    </row>
    <row r="136" spans="1:51" s="13" customFormat="1" ht="12">
      <c r="A136" s="13"/>
      <c r="B136" s="177"/>
      <c r="C136" s="13"/>
      <c r="D136" s="178" t="s">
        <v>129</v>
      </c>
      <c r="E136" s="179" t="s">
        <v>1</v>
      </c>
      <c r="F136" s="180" t="s">
        <v>156</v>
      </c>
      <c r="G136" s="13"/>
      <c r="H136" s="181">
        <v>16.4</v>
      </c>
      <c r="I136" s="182"/>
      <c r="J136" s="13"/>
      <c r="K136" s="13"/>
      <c r="L136" s="177"/>
      <c r="M136" s="183"/>
      <c r="N136" s="184"/>
      <c r="O136" s="184"/>
      <c r="P136" s="184"/>
      <c r="Q136" s="184"/>
      <c r="R136" s="184"/>
      <c r="S136" s="184"/>
      <c r="T136" s="18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79" t="s">
        <v>129</v>
      </c>
      <c r="AU136" s="179" t="s">
        <v>86</v>
      </c>
      <c r="AV136" s="13" t="s">
        <v>86</v>
      </c>
      <c r="AW136" s="13" t="s">
        <v>37</v>
      </c>
      <c r="AX136" s="13" t="s">
        <v>84</v>
      </c>
      <c r="AY136" s="179" t="s">
        <v>120</v>
      </c>
    </row>
    <row r="137" spans="1:65" s="2" customFormat="1" ht="24.15" customHeight="1">
      <c r="A137" s="36"/>
      <c r="B137" s="163"/>
      <c r="C137" s="164" t="s">
        <v>157</v>
      </c>
      <c r="D137" s="164" t="s">
        <v>122</v>
      </c>
      <c r="E137" s="165" t="s">
        <v>158</v>
      </c>
      <c r="F137" s="166" t="s">
        <v>159</v>
      </c>
      <c r="G137" s="167" t="s">
        <v>149</v>
      </c>
      <c r="H137" s="168">
        <v>246</v>
      </c>
      <c r="I137" s="169"/>
      <c r="J137" s="170">
        <f>ROUND(I137*H137,2)</f>
        <v>0</v>
      </c>
      <c r="K137" s="166" t="s">
        <v>126</v>
      </c>
      <c r="L137" s="37"/>
      <c r="M137" s="171" t="s">
        <v>1</v>
      </c>
      <c r="N137" s="172" t="s">
        <v>44</v>
      </c>
      <c r="O137" s="75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75" t="s">
        <v>127</v>
      </c>
      <c r="AT137" s="175" t="s">
        <v>122</v>
      </c>
      <c r="AU137" s="175" t="s">
        <v>86</v>
      </c>
      <c r="AY137" s="17" t="s">
        <v>120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7" t="s">
        <v>84</v>
      </c>
      <c r="BK137" s="176">
        <f>ROUND(I137*H137,2)</f>
        <v>0</v>
      </c>
      <c r="BL137" s="17" t="s">
        <v>127</v>
      </c>
      <c r="BM137" s="175" t="s">
        <v>160</v>
      </c>
    </row>
    <row r="138" spans="1:51" s="13" customFormat="1" ht="12">
      <c r="A138" s="13"/>
      <c r="B138" s="177"/>
      <c r="C138" s="13"/>
      <c r="D138" s="178" t="s">
        <v>129</v>
      </c>
      <c r="E138" s="179" t="s">
        <v>1</v>
      </c>
      <c r="F138" s="180" t="s">
        <v>161</v>
      </c>
      <c r="G138" s="13"/>
      <c r="H138" s="181">
        <v>246</v>
      </c>
      <c r="I138" s="182"/>
      <c r="J138" s="13"/>
      <c r="K138" s="13"/>
      <c r="L138" s="177"/>
      <c r="M138" s="183"/>
      <c r="N138" s="184"/>
      <c r="O138" s="184"/>
      <c r="P138" s="184"/>
      <c r="Q138" s="184"/>
      <c r="R138" s="184"/>
      <c r="S138" s="184"/>
      <c r="T138" s="18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79" t="s">
        <v>129</v>
      </c>
      <c r="AU138" s="179" t="s">
        <v>86</v>
      </c>
      <c r="AV138" s="13" t="s">
        <v>86</v>
      </c>
      <c r="AW138" s="13" t="s">
        <v>37</v>
      </c>
      <c r="AX138" s="13" t="s">
        <v>84</v>
      </c>
      <c r="AY138" s="179" t="s">
        <v>120</v>
      </c>
    </row>
    <row r="139" spans="1:65" s="2" customFormat="1" ht="14.4" customHeight="1">
      <c r="A139" s="36"/>
      <c r="B139" s="163"/>
      <c r="C139" s="164" t="s">
        <v>162</v>
      </c>
      <c r="D139" s="164" t="s">
        <v>122</v>
      </c>
      <c r="E139" s="165" t="s">
        <v>163</v>
      </c>
      <c r="F139" s="166" t="s">
        <v>164</v>
      </c>
      <c r="G139" s="167" t="s">
        <v>125</v>
      </c>
      <c r="H139" s="168">
        <v>164</v>
      </c>
      <c r="I139" s="169"/>
      <c r="J139" s="170">
        <f>ROUND(I139*H139,2)</f>
        <v>0</v>
      </c>
      <c r="K139" s="166" t="s">
        <v>126</v>
      </c>
      <c r="L139" s="37"/>
      <c r="M139" s="171" t="s">
        <v>1</v>
      </c>
      <c r="N139" s="172" t="s">
        <v>44</v>
      </c>
      <c r="O139" s="75"/>
      <c r="P139" s="173">
        <f>O139*H139</f>
        <v>0</v>
      </c>
      <c r="Q139" s="173">
        <v>0</v>
      </c>
      <c r="R139" s="173">
        <f>Q139*H139</f>
        <v>0</v>
      </c>
      <c r="S139" s="173">
        <v>0</v>
      </c>
      <c r="T139" s="17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75" t="s">
        <v>127</v>
      </c>
      <c r="AT139" s="175" t="s">
        <v>122</v>
      </c>
      <c r="AU139" s="175" t="s">
        <v>86</v>
      </c>
      <c r="AY139" s="17" t="s">
        <v>120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7" t="s">
        <v>84</v>
      </c>
      <c r="BK139" s="176">
        <f>ROUND(I139*H139,2)</f>
        <v>0</v>
      </c>
      <c r="BL139" s="17" t="s">
        <v>127</v>
      </c>
      <c r="BM139" s="175" t="s">
        <v>165</v>
      </c>
    </row>
    <row r="140" spans="1:65" s="2" customFormat="1" ht="14.4" customHeight="1">
      <c r="A140" s="36"/>
      <c r="B140" s="163"/>
      <c r="C140" s="186" t="s">
        <v>166</v>
      </c>
      <c r="D140" s="186" t="s">
        <v>167</v>
      </c>
      <c r="E140" s="187" t="s">
        <v>168</v>
      </c>
      <c r="F140" s="188" t="s">
        <v>169</v>
      </c>
      <c r="G140" s="189" t="s">
        <v>170</v>
      </c>
      <c r="H140" s="190">
        <v>26.24</v>
      </c>
      <c r="I140" s="191"/>
      <c r="J140" s="192">
        <f>ROUND(I140*H140,2)</f>
        <v>0</v>
      </c>
      <c r="K140" s="188" t="s">
        <v>126</v>
      </c>
      <c r="L140" s="193"/>
      <c r="M140" s="194" t="s">
        <v>1</v>
      </c>
      <c r="N140" s="195" t="s">
        <v>44</v>
      </c>
      <c r="O140" s="75"/>
      <c r="P140" s="173">
        <f>O140*H140</f>
        <v>0</v>
      </c>
      <c r="Q140" s="173">
        <v>1</v>
      </c>
      <c r="R140" s="173">
        <f>Q140*H140</f>
        <v>26.24</v>
      </c>
      <c r="S140" s="173">
        <v>0</v>
      </c>
      <c r="T140" s="17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75" t="s">
        <v>157</v>
      </c>
      <c r="AT140" s="175" t="s">
        <v>167</v>
      </c>
      <c r="AU140" s="175" t="s">
        <v>86</v>
      </c>
      <c r="AY140" s="17" t="s">
        <v>120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7" t="s">
        <v>84</v>
      </c>
      <c r="BK140" s="176">
        <f>ROUND(I140*H140,2)</f>
        <v>0</v>
      </c>
      <c r="BL140" s="17" t="s">
        <v>127</v>
      </c>
      <c r="BM140" s="175" t="s">
        <v>171</v>
      </c>
    </row>
    <row r="141" spans="1:51" s="13" customFormat="1" ht="12">
      <c r="A141" s="13"/>
      <c r="B141" s="177"/>
      <c r="C141" s="13"/>
      <c r="D141" s="178" t="s">
        <v>129</v>
      </c>
      <c r="E141" s="179" t="s">
        <v>1</v>
      </c>
      <c r="F141" s="180" t="s">
        <v>172</v>
      </c>
      <c r="G141" s="13"/>
      <c r="H141" s="181">
        <v>26.24</v>
      </c>
      <c r="I141" s="182"/>
      <c r="J141" s="13"/>
      <c r="K141" s="13"/>
      <c r="L141" s="177"/>
      <c r="M141" s="183"/>
      <c r="N141" s="184"/>
      <c r="O141" s="184"/>
      <c r="P141" s="184"/>
      <c r="Q141" s="184"/>
      <c r="R141" s="184"/>
      <c r="S141" s="184"/>
      <c r="T141" s="18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79" t="s">
        <v>129</v>
      </c>
      <c r="AU141" s="179" t="s">
        <v>86</v>
      </c>
      <c r="AV141" s="13" t="s">
        <v>86</v>
      </c>
      <c r="AW141" s="13" t="s">
        <v>37</v>
      </c>
      <c r="AX141" s="13" t="s">
        <v>84</v>
      </c>
      <c r="AY141" s="179" t="s">
        <v>120</v>
      </c>
    </row>
    <row r="142" spans="1:65" s="2" customFormat="1" ht="14.4" customHeight="1">
      <c r="A142" s="36"/>
      <c r="B142" s="163"/>
      <c r="C142" s="164" t="s">
        <v>173</v>
      </c>
      <c r="D142" s="164" t="s">
        <v>122</v>
      </c>
      <c r="E142" s="165" t="s">
        <v>174</v>
      </c>
      <c r="F142" s="166" t="s">
        <v>175</v>
      </c>
      <c r="G142" s="167" t="s">
        <v>125</v>
      </c>
      <c r="H142" s="168">
        <v>164</v>
      </c>
      <c r="I142" s="169"/>
      <c r="J142" s="170">
        <f>ROUND(I142*H142,2)</f>
        <v>0</v>
      </c>
      <c r="K142" s="166" t="s">
        <v>126</v>
      </c>
      <c r="L142" s="37"/>
      <c r="M142" s="171" t="s">
        <v>1</v>
      </c>
      <c r="N142" s="172" t="s">
        <v>44</v>
      </c>
      <c r="O142" s="75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75" t="s">
        <v>127</v>
      </c>
      <c r="AT142" s="175" t="s">
        <v>122</v>
      </c>
      <c r="AU142" s="175" t="s">
        <v>86</v>
      </c>
      <c r="AY142" s="17" t="s">
        <v>120</v>
      </c>
      <c r="BE142" s="176">
        <f>IF(N142="základní",J142,0)</f>
        <v>0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17" t="s">
        <v>84</v>
      </c>
      <c r="BK142" s="176">
        <f>ROUND(I142*H142,2)</f>
        <v>0</v>
      </c>
      <c r="BL142" s="17" t="s">
        <v>127</v>
      </c>
      <c r="BM142" s="175" t="s">
        <v>176</v>
      </c>
    </row>
    <row r="143" spans="1:65" s="2" customFormat="1" ht="14.4" customHeight="1">
      <c r="A143" s="36"/>
      <c r="B143" s="163"/>
      <c r="C143" s="186" t="s">
        <v>177</v>
      </c>
      <c r="D143" s="186" t="s">
        <v>167</v>
      </c>
      <c r="E143" s="187" t="s">
        <v>178</v>
      </c>
      <c r="F143" s="188" t="s">
        <v>179</v>
      </c>
      <c r="G143" s="189" t="s">
        <v>180</v>
      </c>
      <c r="H143" s="190">
        <v>2.46</v>
      </c>
      <c r="I143" s="191"/>
      <c r="J143" s="192">
        <f>ROUND(I143*H143,2)</f>
        <v>0</v>
      </c>
      <c r="K143" s="188" t="s">
        <v>126</v>
      </c>
      <c r="L143" s="193"/>
      <c r="M143" s="194" t="s">
        <v>1</v>
      </c>
      <c r="N143" s="195" t="s">
        <v>44</v>
      </c>
      <c r="O143" s="75"/>
      <c r="P143" s="173">
        <f>O143*H143</f>
        <v>0</v>
      </c>
      <c r="Q143" s="173">
        <v>0.001</v>
      </c>
      <c r="R143" s="173">
        <f>Q143*H143</f>
        <v>0.00246</v>
      </c>
      <c r="S143" s="173">
        <v>0</v>
      </c>
      <c r="T143" s="17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75" t="s">
        <v>157</v>
      </c>
      <c r="AT143" s="175" t="s">
        <v>167</v>
      </c>
      <c r="AU143" s="175" t="s">
        <v>86</v>
      </c>
      <c r="AY143" s="17" t="s">
        <v>120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7" t="s">
        <v>84</v>
      </c>
      <c r="BK143" s="176">
        <f>ROUND(I143*H143,2)</f>
        <v>0</v>
      </c>
      <c r="BL143" s="17" t="s">
        <v>127</v>
      </c>
      <c r="BM143" s="175" t="s">
        <v>181</v>
      </c>
    </row>
    <row r="144" spans="1:51" s="13" customFormat="1" ht="12">
      <c r="A144" s="13"/>
      <c r="B144" s="177"/>
      <c r="C144" s="13"/>
      <c r="D144" s="178" t="s">
        <v>129</v>
      </c>
      <c r="E144" s="13"/>
      <c r="F144" s="180" t="s">
        <v>182</v>
      </c>
      <c r="G144" s="13"/>
      <c r="H144" s="181">
        <v>2.46</v>
      </c>
      <c r="I144" s="182"/>
      <c r="J144" s="13"/>
      <c r="K144" s="13"/>
      <c r="L144" s="177"/>
      <c r="M144" s="183"/>
      <c r="N144" s="184"/>
      <c r="O144" s="184"/>
      <c r="P144" s="184"/>
      <c r="Q144" s="184"/>
      <c r="R144" s="184"/>
      <c r="S144" s="184"/>
      <c r="T144" s="18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79" t="s">
        <v>129</v>
      </c>
      <c r="AU144" s="179" t="s">
        <v>86</v>
      </c>
      <c r="AV144" s="13" t="s">
        <v>86</v>
      </c>
      <c r="AW144" s="13" t="s">
        <v>3</v>
      </c>
      <c r="AX144" s="13" t="s">
        <v>84</v>
      </c>
      <c r="AY144" s="179" t="s">
        <v>120</v>
      </c>
    </row>
    <row r="145" spans="1:65" s="2" customFormat="1" ht="14.4" customHeight="1">
      <c r="A145" s="36"/>
      <c r="B145" s="163"/>
      <c r="C145" s="164" t="s">
        <v>183</v>
      </c>
      <c r="D145" s="164" t="s">
        <v>122</v>
      </c>
      <c r="E145" s="165" t="s">
        <v>184</v>
      </c>
      <c r="F145" s="166" t="s">
        <v>185</v>
      </c>
      <c r="G145" s="167" t="s">
        <v>125</v>
      </c>
      <c r="H145" s="168">
        <v>922</v>
      </c>
      <c r="I145" s="169"/>
      <c r="J145" s="170">
        <f>ROUND(I145*H145,2)</f>
        <v>0</v>
      </c>
      <c r="K145" s="166" t="s">
        <v>126</v>
      </c>
      <c r="L145" s="37"/>
      <c r="M145" s="171" t="s">
        <v>1</v>
      </c>
      <c r="N145" s="172" t="s">
        <v>44</v>
      </c>
      <c r="O145" s="75"/>
      <c r="P145" s="173">
        <f>O145*H145</f>
        <v>0</v>
      </c>
      <c r="Q145" s="173">
        <v>0</v>
      </c>
      <c r="R145" s="173">
        <f>Q145*H145</f>
        <v>0</v>
      </c>
      <c r="S145" s="173">
        <v>0</v>
      </c>
      <c r="T145" s="17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75" t="s">
        <v>127</v>
      </c>
      <c r="AT145" s="175" t="s">
        <v>122</v>
      </c>
      <c r="AU145" s="175" t="s">
        <v>86</v>
      </c>
      <c r="AY145" s="17" t="s">
        <v>120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7" t="s">
        <v>84</v>
      </c>
      <c r="BK145" s="176">
        <f>ROUND(I145*H145,2)</f>
        <v>0</v>
      </c>
      <c r="BL145" s="17" t="s">
        <v>127</v>
      </c>
      <c r="BM145" s="175" t="s">
        <v>186</v>
      </c>
    </row>
    <row r="146" spans="1:51" s="13" customFormat="1" ht="12">
      <c r="A146" s="13"/>
      <c r="B146" s="177"/>
      <c r="C146" s="13"/>
      <c r="D146" s="178" t="s">
        <v>129</v>
      </c>
      <c r="E146" s="179" t="s">
        <v>1</v>
      </c>
      <c r="F146" s="180" t="s">
        <v>187</v>
      </c>
      <c r="G146" s="13"/>
      <c r="H146" s="181">
        <v>922</v>
      </c>
      <c r="I146" s="182"/>
      <c r="J146" s="13"/>
      <c r="K146" s="13"/>
      <c r="L146" s="177"/>
      <c r="M146" s="183"/>
      <c r="N146" s="184"/>
      <c r="O146" s="184"/>
      <c r="P146" s="184"/>
      <c r="Q146" s="184"/>
      <c r="R146" s="184"/>
      <c r="S146" s="184"/>
      <c r="T146" s="18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79" t="s">
        <v>129</v>
      </c>
      <c r="AU146" s="179" t="s">
        <v>86</v>
      </c>
      <c r="AV146" s="13" t="s">
        <v>86</v>
      </c>
      <c r="AW146" s="13" t="s">
        <v>37</v>
      </c>
      <c r="AX146" s="13" t="s">
        <v>84</v>
      </c>
      <c r="AY146" s="179" t="s">
        <v>120</v>
      </c>
    </row>
    <row r="147" spans="1:63" s="12" customFormat="1" ht="22.8" customHeight="1">
      <c r="A147" s="12"/>
      <c r="B147" s="150"/>
      <c r="C147" s="12"/>
      <c r="D147" s="151" t="s">
        <v>78</v>
      </c>
      <c r="E147" s="161" t="s">
        <v>142</v>
      </c>
      <c r="F147" s="161" t="s">
        <v>188</v>
      </c>
      <c r="G147" s="12"/>
      <c r="H147" s="12"/>
      <c r="I147" s="153"/>
      <c r="J147" s="162">
        <f>BK147</f>
        <v>0</v>
      </c>
      <c r="K147" s="12"/>
      <c r="L147" s="150"/>
      <c r="M147" s="155"/>
      <c r="N147" s="156"/>
      <c r="O147" s="156"/>
      <c r="P147" s="157">
        <f>SUM(P148:P157)</f>
        <v>0</v>
      </c>
      <c r="Q147" s="156"/>
      <c r="R147" s="157">
        <f>SUM(R148:R157)</f>
        <v>10.51728</v>
      </c>
      <c r="S147" s="156"/>
      <c r="T147" s="158">
        <f>SUM(T148:T157)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1" t="s">
        <v>84</v>
      </c>
      <c r="AT147" s="159" t="s">
        <v>78</v>
      </c>
      <c r="AU147" s="159" t="s">
        <v>84</v>
      </c>
      <c r="AY147" s="151" t="s">
        <v>120</v>
      </c>
      <c r="BK147" s="160">
        <f>SUM(BK148:BK157)</f>
        <v>0</v>
      </c>
    </row>
    <row r="148" spans="1:65" s="2" customFormat="1" ht="14.4" customHeight="1">
      <c r="A148" s="36"/>
      <c r="B148" s="163"/>
      <c r="C148" s="164" t="s">
        <v>189</v>
      </c>
      <c r="D148" s="164" t="s">
        <v>122</v>
      </c>
      <c r="E148" s="165" t="s">
        <v>190</v>
      </c>
      <c r="F148" s="166" t="s">
        <v>191</v>
      </c>
      <c r="G148" s="167" t="s">
        <v>125</v>
      </c>
      <c r="H148" s="168">
        <v>840</v>
      </c>
      <c r="I148" s="169"/>
      <c r="J148" s="170">
        <f>ROUND(I148*H148,2)</f>
        <v>0</v>
      </c>
      <c r="K148" s="166" t="s">
        <v>126</v>
      </c>
      <c r="L148" s="37"/>
      <c r="M148" s="171" t="s">
        <v>1</v>
      </c>
      <c r="N148" s="172" t="s">
        <v>44</v>
      </c>
      <c r="O148" s="75"/>
      <c r="P148" s="173">
        <f>O148*H148</f>
        <v>0</v>
      </c>
      <c r="Q148" s="173">
        <v>0</v>
      </c>
      <c r="R148" s="173">
        <f>Q148*H148</f>
        <v>0</v>
      </c>
      <c r="S148" s="173">
        <v>0</v>
      </c>
      <c r="T148" s="17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75" t="s">
        <v>127</v>
      </c>
      <c r="AT148" s="175" t="s">
        <v>122</v>
      </c>
      <c r="AU148" s="175" t="s">
        <v>86</v>
      </c>
      <c r="AY148" s="17" t="s">
        <v>120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7" t="s">
        <v>84</v>
      </c>
      <c r="BK148" s="176">
        <f>ROUND(I148*H148,2)</f>
        <v>0</v>
      </c>
      <c r="BL148" s="17" t="s">
        <v>127</v>
      </c>
      <c r="BM148" s="175" t="s">
        <v>192</v>
      </c>
    </row>
    <row r="149" spans="1:65" s="2" customFormat="1" ht="14.4" customHeight="1">
      <c r="A149" s="36"/>
      <c r="B149" s="163"/>
      <c r="C149" s="164" t="s">
        <v>8</v>
      </c>
      <c r="D149" s="164" t="s">
        <v>122</v>
      </c>
      <c r="E149" s="165" t="s">
        <v>193</v>
      </c>
      <c r="F149" s="166" t="s">
        <v>194</v>
      </c>
      <c r="G149" s="167" t="s">
        <v>125</v>
      </c>
      <c r="H149" s="168">
        <v>915.6</v>
      </c>
      <c r="I149" s="169"/>
      <c r="J149" s="170">
        <f>ROUND(I149*H149,2)</f>
        <v>0</v>
      </c>
      <c r="K149" s="166" t="s">
        <v>126</v>
      </c>
      <c r="L149" s="37"/>
      <c r="M149" s="171" t="s">
        <v>1</v>
      </c>
      <c r="N149" s="172" t="s">
        <v>44</v>
      </c>
      <c r="O149" s="75"/>
      <c r="P149" s="173">
        <f>O149*H149</f>
        <v>0</v>
      </c>
      <c r="Q149" s="173">
        <v>0</v>
      </c>
      <c r="R149" s="173">
        <f>Q149*H149</f>
        <v>0</v>
      </c>
      <c r="S149" s="173">
        <v>0</v>
      </c>
      <c r="T149" s="17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75" t="s">
        <v>127</v>
      </c>
      <c r="AT149" s="175" t="s">
        <v>122</v>
      </c>
      <c r="AU149" s="175" t="s">
        <v>86</v>
      </c>
      <c r="AY149" s="17" t="s">
        <v>120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7" t="s">
        <v>84</v>
      </c>
      <c r="BK149" s="176">
        <f>ROUND(I149*H149,2)</f>
        <v>0</v>
      </c>
      <c r="BL149" s="17" t="s">
        <v>127</v>
      </c>
      <c r="BM149" s="175" t="s">
        <v>195</v>
      </c>
    </row>
    <row r="150" spans="1:51" s="13" customFormat="1" ht="12">
      <c r="A150" s="13"/>
      <c r="B150" s="177"/>
      <c r="C150" s="13"/>
      <c r="D150" s="178" t="s">
        <v>129</v>
      </c>
      <c r="E150" s="179" t="s">
        <v>1</v>
      </c>
      <c r="F150" s="180" t="s">
        <v>196</v>
      </c>
      <c r="G150" s="13"/>
      <c r="H150" s="181">
        <v>915.6</v>
      </c>
      <c r="I150" s="182"/>
      <c r="J150" s="13"/>
      <c r="K150" s="13"/>
      <c r="L150" s="177"/>
      <c r="M150" s="183"/>
      <c r="N150" s="184"/>
      <c r="O150" s="184"/>
      <c r="P150" s="184"/>
      <c r="Q150" s="184"/>
      <c r="R150" s="184"/>
      <c r="S150" s="184"/>
      <c r="T150" s="18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79" t="s">
        <v>129</v>
      </c>
      <c r="AU150" s="179" t="s">
        <v>86</v>
      </c>
      <c r="AV150" s="13" t="s">
        <v>86</v>
      </c>
      <c r="AW150" s="13" t="s">
        <v>37</v>
      </c>
      <c r="AX150" s="13" t="s">
        <v>84</v>
      </c>
      <c r="AY150" s="179" t="s">
        <v>120</v>
      </c>
    </row>
    <row r="151" spans="1:65" s="2" customFormat="1" ht="14.4" customHeight="1">
      <c r="A151" s="36"/>
      <c r="B151" s="163"/>
      <c r="C151" s="164" t="s">
        <v>197</v>
      </c>
      <c r="D151" s="164" t="s">
        <v>122</v>
      </c>
      <c r="E151" s="165" t="s">
        <v>198</v>
      </c>
      <c r="F151" s="166" t="s">
        <v>199</v>
      </c>
      <c r="G151" s="167" t="s">
        <v>125</v>
      </c>
      <c r="H151" s="168">
        <v>833.6</v>
      </c>
      <c r="I151" s="169"/>
      <c r="J151" s="170">
        <f>ROUND(I151*H151,2)</f>
        <v>0</v>
      </c>
      <c r="K151" s="166" t="s">
        <v>126</v>
      </c>
      <c r="L151" s="37"/>
      <c r="M151" s="171" t="s">
        <v>1</v>
      </c>
      <c r="N151" s="172" t="s">
        <v>44</v>
      </c>
      <c r="O151" s="75"/>
      <c r="P151" s="173">
        <f>O151*H151</f>
        <v>0</v>
      </c>
      <c r="Q151" s="173">
        <v>0</v>
      </c>
      <c r="R151" s="173">
        <f>Q151*H151</f>
        <v>0</v>
      </c>
      <c r="S151" s="173">
        <v>0</v>
      </c>
      <c r="T151" s="17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75" t="s">
        <v>127</v>
      </c>
      <c r="AT151" s="175" t="s">
        <v>122</v>
      </c>
      <c r="AU151" s="175" t="s">
        <v>86</v>
      </c>
      <c r="AY151" s="17" t="s">
        <v>120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7" t="s">
        <v>84</v>
      </c>
      <c r="BK151" s="176">
        <f>ROUND(I151*H151,2)</f>
        <v>0</v>
      </c>
      <c r="BL151" s="17" t="s">
        <v>127</v>
      </c>
      <c r="BM151" s="175" t="s">
        <v>200</v>
      </c>
    </row>
    <row r="152" spans="1:51" s="13" customFormat="1" ht="12">
      <c r="A152" s="13"/>
      <c r="B152" s="177"/>
      <c r="C152" s="13"/>
      <c r="D152" s="178" t="s">
        <v>129</v>
      </c>
      <c r="E152" s="179" t="s">
        <v>1</v>
      </c>
      <c r="F152" s="180" t="s">
        <v>201</v>
      </c>
      <c r="G152" s="13"/>
      <c r="H152" s="181">
        <v>833.6</v>
      </c>
      <c r="I152" s="182"/>
      <c r="J152" s="13"/>
      <c r="K152" s="13"/>
      <c r="L152" s="177"/>
      <c r="M152" s="183"/>
      <c r="N152" s="184"/>
      <c r="O152" s="184"/>
      <c r="P152" s="184"/>
      <c r="Q152" s="184"/>
      <c r="R152" s="184"/>
      <c r="S152" s="184"/>
      <c r="T152" s="18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79" t="s">
        <v>129</v>
      </c>
      <c r="AU152" s="179" t="s">
        <v>86</v>
      </c>
      <c r="AV152" s="13" t="s">
        <v>86</v>
      </c>
      <c r="AW152" s="13" t="s">
        <v>37</v>
      </c>
      <c r="AX152" s="13" t="s">
        <v>84</v>
      </c>
      <c r="AY152" s="179" t="s">
        <v>120</v>
      </c>
    </row>
    <row r="153" spans="1:65" s="2" customFormat="1" ht="14.4" customHeight="1">
      <c r="A153" s="36"/>
      <c r="B153" s="163"/>
      <c r="C153" s="164" t="s">
        <v>202</v>
      </c>
      <c r="D153" s="164" t="s">
        <v>122</v>
      </c>
      <c r="E153" s="165" t="s">
        <v>203</v>
      </c>
      <c r="F153" s="166" t="s">
        <v>204</v>
      </c>
      <c r="G153" s="167" t="s">
        <v>125</v>
      </c>
      <c r="H153" s="168">
        <v>164</v>
      </c>
      <c r="I153" s="169"/>
      <c r="J153" s="170">
        <f>ROUND(I153*H153,2)</f>
        <v>0</v>
      </c>
      <c r="K153" s="166" t="s">
        <v>126</v>
      </c>
      <c r="L153" s="37"/>
      <c r="M153" s="171" t="s">
        <v>1</v>
      </c>
      <c r="N153" s="172" t="s">
        <v>44</v>
      </c>
      <c r="O153" s="75"/>
      <c r="P153" s="173">
        <f>O153*H153</f>
        <v>0</v>
      </c>
      <c r="Q153" s="173">
        <v>0</v>
      </c>
      <c r="R153" s="173">
        <f>Q153*H153</f>
        <v>0</v>
      </c>
      <c r="S153" s="173">
        <v>0</v>
      </c>
      <c r="T153" s="17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75" t="s">
        <v>127</v>
      </c>
      <c r="AT153" s="175" t="s">
        <v>122</v>
      </c>
      <c r="AU153" s="175" t="s">
        <v>86</v>
      </c>
      <c r="AY153" s="17" t="s">
        <v>120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7" t="s">
        <v>84</v>
      </c>
      <c r="BK153" s="176">
        <f>ROUND(I153*H153,2)</f>
        <v>0</v>
      </c>
      <c r="BL153" s="17" t="s">
        <v>127</v>
      </c>
      <c r="BM153" s="175" t="s">
        <v>205</v>
      </c>
    </row>
    <row r="154" spans="1:65" s="2" customFormat="1" ht="14.4" customHeight="1">
      <c r="A154" s="36"/>
      <c r="B154" s="163"/>
      <c r="C154" s="164" t="s">
        <v>206</v>
      </c>
      <c r="D154" s="164" t="s">
        <v>122</v>
      </c>
      <c r="E154" s="165" t="s">
        <v>207</v>
      </c>
      <c r="F154" s="166" t="s">
        <v>208</v>
      </c>
      <c r="G154" s="167" t="s">
        <v>125</v>
      </c>
      <c r="H154" s="168">
        <v>833.6</v>
      </c>
      <c r="I154" s="169"/>
      <c r="J154" s="170">
        <f>ROUND(I154*H154,2)</f>
        <v>0</v>
      </c>
      <c r="K154" s="166" t="s">
        <v>126</v>
      </c>
      <c r="L154" s="37"/>
      <c r="M154" s="171" t="s">
        <v>1</v>
      </c>
      <c r="N154" s="172" t="s">
        <v>44</v>
      </c>
      <c r="O154" s="75"/>
      <c r="P154" s="173">
        <f>O154*H154</f>
        <v>0</v>
      </c>
      <c r="Q154" s="173">
        <v>0.0088</v>
      </c>
      <c r="R154" s="173">
        <f>Q154*H154</f>
        <v>7.335680000000001</v>
      </c>
      <c r="S154" s="173">
        <v>0</v>
      </c>
      <c r="T154" s="174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75" t="s">
        <v>127</v>
      </c>
      <c r="AT154" s="175" t="s">
        <v>122</v>
      </c>
      <c r="AU154" s="175" t="s">
        <v>86</v>
      </c>
      <c r="AY154" s="17" t="s">
        <v>120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7" t="s">
        <v>84</v>
      </c>
      <c r="BK154" s="176">
        <f>ROUND(I154*H154,2)</f>
        <v>0</v>
      </c>
      <c r="BL154" s="17" t="s">
        <v>127</v>
      </c>
      <c r="BM154" s="175" t="s">
        <v>209</v>
      </c>
    </row>
    <row r="155" spans="1:65" s="2" customFormat="1" ht="14.4" customHeight="1">
      <c r="A155" s="36"/>
      <c r="B155" s="163"/>
      <c r="C155" s="164" t="s">
        <v>210</v>
      </c>
      <c r="D155" s="164" t="s">
        <v>122</v>
      </c>
      <c r="E155" s="165" t="s">
        <v>211</v>
      </c>
      <c r="F155" s="166" t="s">
        <v>212</v>
      </c>
      <c r="G155" s="167" t="s">
        <v>125</v>
      </c>
      <c r="H155" s="168">
        <v>164</v>
      </c>
      <c r="I155" s="169"/>
      <c r="J155" s="170">
        <f>ROUND(I155*H155,2)</f>
        <v>0</v>
      </c>
      <c r="K155" s="166" t="s">
        <v>126</v>
      </c>
      <c r="L155" s="37"/>
      <c r="M155" s="171" t="s">
        <v>1</v>
      </c>
      <c r="N155" s="172" t="s">
        <v>44</v>
      </c>
      <c r="O155" s="75"/>
      <c r="P155" s="173">
        <f>O155*H155</f>
        <v>0</v>
      </c>
      <c r="Q155" s="173">
        <v>0.011</v>
      </c>
      <c r="R155" s="173">
        <f>Q155*H155</f>
        <v>1.8039999999999998</v>
      </c>
      <c r="S155" s="173">
        <v>0</v>
      </c>
      <c r="T155" s="174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75" t="s">
        <v>127</v>
      </c>
      <c r="AT155" s="175" t="s">
        <v>122</v>
      </c>
      <c r="AU155" s="175" t="s">
        <v>86</v>
      </c>
      <c r="AY155" s="17" t="s">
        <v>120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7" t="s">
        <v>84</v>
      </c>
      <c r="BK155" s="176">
        <f>ROUND(I155*H155,2)</f>
        <v>0</v>
      </c>
      <c r="BL155" s="17" t="s">
        <v>127</v>
      </c>
      <c r="BM155" s="175" t="s">
        <v>213</v>
      </c>
    </row>
    <row r="156" spans="1:65" s="2" customFormat="1" ht="14.4" customHeight="1">
      <c r="A156" s="36"/>
      <c r="B156" s="163"/>
      <c r="C156" s="164" t="s">
        <v>214</v>
      </c>
      <c r="D156" s="164" t="s">
        <v>122</v>
      </c>
      <c r="E156" s="165" t="s">
        <v>215</v>
      </c>
      <c r="F156" s="166" t="s">
        <v>216</v>
      </c>
      <c r="G156" s="167" t="s">
        <v>125</v>
      </c>
      <c r="H156" s="168">
        <v>6.4</v>
      </c>
      <c r="I156" s="169"/>
      <c r="J156" s="170">
        <f>ROUND(I156*H156,2)</f>
        <v>0</v>
      </c>
      <c r="K156" s="166" t="s">
        <v>126</v>
      </c>
      <c r="L156" s="37"/>
      <c r="M156" s="171" t="s">
        <v>1</v>
      </c>
      <c r="N156" s="172" t="s">
        <v>44</v>
      </c>
      <c r="O156" s="75"/>
      <c r="P156" s="173">
        <f>O156*H156</f>
        <v>0</v>
      </c>
      <c r="Q156" s="173">
        <v>0.08425</v>
      </c>
      <c r="R156" s="173">
        <f>Q156*H156</f>
        <v>0.5392</v>
      </c>
      <c r="S156" s="173">
        <v>0</v>
      </c>
      <c r="T156" s="17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75" t="s">
        <v>127</v>
      </c>
      <c r="AT156" s="175" t="s">
        <v>122</v>
      </c>
      <c r="AU156" s="175" t="s">
        <v>86</v>
      </c>
      <c r="AY156" s="17" t="s">
        <v>120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7" t="s">
        <v>84</v>
      </c>
      <c r="BK156" s="176">
        <f>ROUND(I156*H156,2)</f>
        <v>0</v>
      </c>
      <c r="BL156" s="17" t="s">
        <v>127</v>
      </c>
      <c r="BM156" s="175" t="s">
        <v>217</v>
      </c>
    </row>
    <row r="157" spans="1:65" s="2" customFormat="1" ht="14.4" customHeight="1">
      <c r="A157" s="36"/>
      <c r="B157" s="163"/>
      <c r="C157" s="186" t="s">
        <v>7</v>
      </c>
      <c r="D157" s="186" t="s">
        <v>167</v>
      </c>
      <c r="E157" s="187" t="s">
        <v>218</v>
      </c>
      <c r="F157" s="188" t="s">
        <v>219</v>
      </c>
      <c r="G157" s="189" t="s">
        <v>125</v>
      </c>
      <c r="H157" s="190">
        <v>6.4</v>
      </c>
      <c r="I157" s="191"/>
      <c r="J157" s="192">
        <f>ROUND(I157*H157,2)</f>
        <v>0</v>
      </c>
      <c r="K157" s="188" t="s">
        <v>126</v>
      </c>
      <c r="L157" s="193"/>
      <c r="M157" s="194" t="s">
        <v>1</v>
      </c>
      <c r="N157" s="195" t="s">
        <v>44</v>
      </c>
      <c r="O157" s="75"/>
      <c r="P157" s="173">
        <f>O157*H157</f>
        <v>0</v>
      </c>
      <c r="Q157" s="173">
        <v>0.131</v>
      </c>
      <c r="R157" s="173">
        <f>Q157*H157</f>
        <v>0.8384</v>
      </c>
      <c r="S157" s="173">
        <v>0</v>
      </c>
      <c r="T157" s="174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75" t="s">
        <v>157</v>
      </c>
      <c r="AT157" s="175" t="s">
        <v>167</v>
      </c>
      <c r="AU157" s="175" t="s">
        <v>86</v>
      </c>
      <c r="AY157" s="17" t="s">
        <v>120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7" t="s">
        <v>84</v>
      </c>
      <c r="BK157" s="176">
        <f>ROUND(I157*H157,2)</f>
        <v>0</v>
      </c>
      <c r="BL157" s="17" t="s">
        <v>127</v>
      </c>
      <c r="BM157" s="175" t="s">
        <v>220</v>
      </c>
    </row>
    <row r="158" spans="1:63" s="12" customFormat="1" ht="22.8" customHeight="1">
      <c r="A158" s="12"/>
      <c r="B158" s="150"/>
      <c r="C158" s="12"/>
      <c r="D158" s="151" t="s">
        <v>78</v>
      </c>
      <c r="E158" s="161" t="s">
        <v>157</v>
      </c>
      <c r="F158" s="161" t="s">
        <v>221</v>
      </c>
      <c r="G158" s="12"/>
      <c r="H158" s="12"/>
      <c r="I158" s="153"/>
      <c r="J158" s="162">
        <f>BK158</f>
        <v>0</v>
      </c>
      <c r="K158" s="12"/>
      <c r="L158" s="150"/>
      <c r="M158" s="155"/>
      <c r="N158" s="156"/>
      <c r="O158" s="156"/>
      <c r="P158" s="157">
        <f>SUM(P159:P160)</f>
        <v>0</v>
      </c>
      <c r="Q158" s="156"/>
      <c r="R158" s="157">
        <f>SUM(R159:R160)</f>
        <v>1.69472</v>
      </c>
      <c r="S158" s="156"/>
      <c r="T158" s="158">
        <f>SUM(T159:T160)</f>
        <v>0.4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51" t="s">
        <v>84</v>
      </c>
      <c r="AT158" s="159" t="s">
        <v>78</v>
      </c>
      <c r="AU158" s="159" t="s">
        <v>84</v>
      </c>
      <c r="AY158" s="151" t="s">
        <v>120</v>
      </c>
      <c r="BK158" s="160">
        <f>SUM(BK159:BK160)</f>
        <v>0</v>
      </c>
    </row>
    <row r="159" spans="1:65" s="2" customFormat="1" ht="14.4" customHeight="1">
      <c r="A159" s="36"/>
      <c r="B159" s="163"/>
      <c r="C159" s="164" t="s">
        <v>222</v>
      </c>
      <c r="D159" s="164" t="s">
        <v>122</v>
      </c>
      <c r="E159" s="165" t="s">
        <v>223</v>
      </c>
      <c r="F159" s="166" t="s">
        <v>224</v>
      </c>
      <c r="G159" s="167" t="s">
        <v>225</v>
      </c>
      <c r="H159" s="168">
        <v>4</v>
      </c>
      <c r="I159" s="169"/>
      <c r="J159" s="170">
        <f>ROUND(I159*H159,2)</f>
        <v>0</v>
      </c>
      <c r="K159" s="166" t="s">
        <v>126</v>
      </c>
      <c r="L159" s="37"/>
      <c r="M159" s="171" t="s">
        <v>1</v>
      </c>
      <c r="N159" s="172" t="s">
        <v>44</v>
      </c>
      <c r="O159" s="75"/>
      <c r="P159" s="173">
        <f>O159*H159</f>
        <v>0</v>
      </c>
      <c r="Q159" s="173">
        <v>0</v>
      </c>
      <c r="R159" s="173">
        <f>Q159*H159</f>
        <v>0</v>
      </c>
      <c r="S159" s="173">
        <v>0.1</v>
      </c>
      <c r="T159" s="174">
        <f>S159*H159</f>
        <v>0.4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75" t="s">
        <v>127</v>
      </c>
      <c r="AT159" s="175" t="s">
        <v>122</v>
      </c>
      <c r="AU159" s="175" t="s">
        <v>86</v>
      </c>
      <c r="AY159" s="17" t="s">
        <v>120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7" t="s">
        <v>84</v>
      </c>
      <c r="BK159" s="176">
        <f>ROUND(I159*H159,2)</f>
        <v>0</v>
      </c>
      <c r="BL159" s="17" t="s">
        <v>127</v>
      </c>
      <c r="BM159" s="175" t="s">
        <v>226</v>
      </c>
    </row>
    <row r="160" spans="1:65" s="2" customFormat="1" ht="14.4" customHeight="1">
      <c r="A160" s="36"/>
      <c r="B160" s="163"/>
      <c r="C160" s="164" t="s">
        <v>227</v>
      </c>
      <c r="D160" s="164" t="s">
        <v>122</v>
      </c>
      <c r="E160" s="165" t="s">
        <v>228</v>
      </c>
      <c r="F160" s="166" t="s">
        <v>229</v>
      </c>
      <c r="G160" s="167" t="s">
        <v>225</v>
      </c>
      <c r="H160" s="168">
        <v>4</v>
      </c>
      <c r="I160" s="169"/>
      <c r="J160" s="170">
        <f>ROUND(I160*H160,2)</f>
        <v>0</v>
      </c>
      <c r="K160" s="166" t="s">
        <v>126</v>
      </c>
      <c r="L160" s="37"/>
      <c r="M160" s="171" t="s">
        <v>1</v>
      </c>
      <c r="N160" s="172" t="s">
        <v>44</v>
      </c>
      <c r="O160" s="75"/>
      <c r="P160" s="173">
        <f>O160*H160</f>
        <v>0</v>
      </c>
      <c r="Q160" s="173">
        <v>0.42368</v>
      </c>
      <c r="R160" s="173">
        <f>Q160*H160</f>
        <v>1.69472</v>
      </c>
      <c r="S160" s="173">
        <v>0</v>
      </c>
      <c r="T160" s="174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75" t="s">
        <v>127</v>
      </c>
      <c r="AT160" s="175" t="s">
        <v>122</v>
      </c>
      <c r="AU160" s="175" t="s">
        <v>86</v>
      </c>
      <c r="AY160" s="17" t="s">
        <v>120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7" t="s">
        <v>84</v>
      </c>
      <c r="BK160" s="176">
        <f>ROUND(I160*H160,2)</f>
        <v>0</v>
      </c>
      <c r="BL160" s="17" t="s">
        <v>127</v>
      </c>
      <c r="BM160" s="175" t="s">
        <v>230</v>
      </c>
    </row>
    <row r="161" spans="1:63" s="12" customFormat="1" ht="22.8" customHeight="1">
      <c r="A161" s="12"/>
      <c r="B161" s="150"/>
      <c r="C161" s="12"/>
      <c r="D161" s="151" t="s">
        <v>78</v>
      </c>
      <c r="E161" s="161" t="s">
        <v>162</v>
      </c>
      <c r="F161" s="161" t="s">
        <v>231</v>
      </c>
      <c r="G161" s="12"/>
      <c r="H161" s="12"/>
      <c r="I161" s="153"/>
      <c r="J161" s="162">
        <f>BK161</f>
        <v>0</v>
      </c>
      <c r="K161" s="12"/>
      <c r="L161" s="150"/>
      <c r="M161" s="155"/>
      <c r="N161" s="156"/>
      <c r="O161" s="156"/>
      <c r="P161" s="157">
        <f>SUM(P162:P173)</f>
        <v>0</v>
      </c>
      <c r="Q161" s="156"/>
      <c r="R161" s="157">
        <f>SUM(R162:R173)</f>
        <v>207.76813280000002</v>
      </c>
      <c r="S161" s="156"/>
      <c r="T161" s="158">
        <f>SUM(T162:T173)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1" t="s">
        <v>84</v>
      </c>
      <c r="AT161" s="159" t="s">
        <v>78</v>
      </c>
      <c r="AU161" s="159" t="s">
        <v>84</v>
      </c>
      <c r="AY161" s="151" t="s">
        <v>120</v>
      </c>
      <c r="BK161" s="160">
        <f>SUM(BK162:BK173)</f>
        <v>0</v>
      </c>
    </row>
    <row r="162" spans="1:65" s="2" customFormat="1" ht="14.4" customHeight="1">
      <c r="A162" s="36"/>
      <c r="B162" s="163"/>
      <c r="C162" s="164" t="s">
        <v>232</v>
      </c>
      <c r="D162" s="164" t="s">
        <v>122</v>
      </c>
      <c r="E162" s="165" t="s">
        <v>233</v>
      </c>
      <c r="F162" s="166" t="s">
        <v>234</v>
      </c>
      <c r="G162" s="167" t="s">
        <v>225</v>
      </c>
      <c r="H162" s="168">
        <v>17</v>
      </c>
      <c r="I162" s="169"/>
      <c r="J162" s="170">
        <f>ROUND(I162*H162,2)</f>
        <v>0</v>
      </c>
      <c r="K162" s="166" t="s">
        <v>126</v>
      </c>
      <c r="L162" s="37"/>
      <c r="M162" s="171" t="s">
        <v>1</v>
      </c>
      <c r="N162" s="172" t="s">
        <v>44</v>
      </c>
      <c r="O162" s="75"/>
      <c r="P162" s="173">
        <f>O162*H162</f>
        <v>0</v>
      </c>
      <c r="Q162" s="173">
        <v>0.10941</v>
      </c>
      <c r="R162" s="173">
        <f>Q162*H162</f>
        <v>1.85997</v>
      </c>
      <c r="S162" s="173">
        <v>0</v>
      </c>
      <c r="T162" s="17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75" t="s">
        <v>127</v>
      </c>
      <c r="AT162" s="175" t="s">
        <v>122</v>
      </c>
      <c r="AU162" s="175" t="s">
        <v>86</v>
      </c>
      <c r="AY162" s="17" t="s">
        <v>120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7" t="s">
        <v>84</v>
      </c>
      <c r="BK162" s="176">
        <f>ROUND(I162*H162,2)</f>
        <v>0</v>
      </c>
      <c r="BL162" s="17" t="s">
        <v>127</v>
      </c>
      <c r="BM162" s="175" t="s">
        <v>235</v>
      </c>
    </row>
    <row r="163" spans="1:65" s="2" customFormat="1" ht="14.4" customHeight="1">
      <c r="A163" s="36"/>
      <c r="B163" s="163"/>
      <c r="C163" s="164" t="s">
        <v>236</v>
      </c>
      <c r="D163" s="164" t="s">
        <v>122</v>
      </c>
      <c r="E163" s="165" t="s">
        <v>237</v>
      </c>
      <c r="F163" s="166" t="s">
        <v>238</v>
      </c>
      <c r="G163" s="167" t="s">
        <v>140</v>
      </c>
      <c r="H163" s="168">
        <v>328</v>
      </c>
      <c r="I163" s="169"/>
      <c r="J163" s="170">
        <f>ROUND(I163*H163,2)</f>
        <v>0</v>
      </c>
      <c r="K163" s="166" t="s">
        <v>126</v>
      </c>
      <c r="L163" s="37"/>
      <c r="M163" s="171" t="s">
        <v>1</v>
      </c>
      <c r="N163" s="172" t="s">
        <v>44</v>
      </c>
      <c r="O163" s="75"/>
      <c r="P163" s="173">
        <f>O163*H163</f>
        <v>0</v>
      </c>
      <c r="Q163" s="173">
        <v>0.1295</v>
      </c>
      <c r="R163" s="173">
        <f>Q163*H163</f>
        <v>42.476</v>
      </c>
      <c r="S163" s="173">
        <v>0</v>
      </c>
      <c r="T163" s="17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75" t="s">
        <v>127</v>
      </c>
      <c r="AT163" s="175" t="s">
        <v>122</v>
      </c>
      <c r="AU163" s="175" t="s">
        <v>86</v>
      </c>
      <c r="AY163" s="17" t="s">
        <v>120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7" t="s">
        <v>84</v>
      </c>
      <c r="BK163" s="176">
        <f>ROUND(I163*H163,2)</f>
        <v>0</v>
      </c>
      <c r="BL163" s="17" t="s">
        <v>127</v>
      </c>
      <c r="BM163" s="175" t="s">
        <v>239</v>
      </c>
    </row>
    <row r="164" spans="1:65" s="2" customFormat="1" ht="14.4" customHeight="1">
      <c r="A164" s="36"/>
      <c r="B164" s="163"/>
      <c r="C164" s="186" t="s">
        <v>240</v>
      </c>
      <c r="D164" s="186" t="s">
        <v>167</v>
      </c>
      <c r="E164" s="187" t="s">
        <v>241</v>
      </c>
      <c r="F164" s="188" t="s">
        <v>242</v>
      </c>
      <c r="G164" s="189" t="s">
        <v>140</v>
      </c>
      <c r="H164" s="190">
        <v>328</v>
      </c>
      <c r="I164" s="191"/>
      <c r="J164" s="192">
        <f>ROUND(I164*H164,2)</f>
        <v>0</v>
      </c>
      <c r="K164" s="188" t="s">
        <v>126</v>
      </c>
      <c r="L164" s="193"/>
      <c r="M164" s="194" t="s">
        <v>1</v>
      </c>
      <c r="N164" s="195" t="s">
        <v>44</v>
      </c>
      <c r="O164" s="75"/>
      <c r="P164" s="173">
        <f>O164*H164</f>
        <v>0</v>
      </c>
      <c r="Q164" s="173">
        <v>0.028</v>
      </c>
      <c r="R164" s="173">
        <f>Q164*H164</f>
        <v>9.184000000000001</v>
      </c>
      <c r="S164" s="173">
        <v>0</v>
      </c>
      <c r="T164" s="17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75" t="s">
        <v>157</v>
      </c>
      <c r="AT164" s="175" t="s">
        <v>167</v>
      </c>
      <c r="AU164" s="175" t="s">
        <v>86</v>
      </c>
      <c r="AY164" s="17" t="s">
        <v>120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7" t="s">
        <v>84</v>
      </c>
      <c r="BK164" s="176">
        <f>ROUND(I164*H164,2)</f>
        <v>0</v>
      </c>
      <c r="BL164" s="17" t="s">
        <v>127</v>
      </c>
      <c r="BM164" s="175" t="s">
        <v>243</v>
      </c>
    </row>
    <row r="165" spans="1:65" s="2" customFormat="1" ht="14.4" customHeight="1">
      <c r="A165" s="36"/>
      <c r="B165" s="163"/>
      <c r="C165" s="164" t="s">
        <v>244</v>
      </c>
      <c r="D165" s="164" t="s">
        <v>122</v>
      </c>
      <c r="E165" s="165" t="s">
        <v>245</v>
      </c>
      <c r="F165" s="166" t="s">
        <v>246</v>
      </c>
      <c r="G165" s="167" t="s">
        <v>140</v>
      </c>
      <c r="H165" s="168">
        <v>328</v>
      </c>
      <c r="I165" s="169"/>
      <c r="J165" s="170">
        <f>ROUND(I165*H165,2)</f>
        <v>0</v>
      </c>
      <c r="K165" s="166" t="s">
        <v>126</v>
      </c>
      <c r="L165" s="37"/>
      <c r="M165" s="171" t="s">
        <v>1</v>
      </c>
      <c r="N165" s="172" t="s">
        <v>44</v>
      </c>
      <c r="O165" s="75"/>
      <c r="P165" s="173">
        <f>O165*H165</f>
        <v>0</v>
      </c>
      <c r="Q165" s="173">
        <v>0.14067</v>
      </c>
      <c r="R165" s="173">
        <f>Q165*H165</f>
        <v>46.139759999999995</v>
      </c>
      <c r="S165" s="173">
        <v>0</v>
      </c>
      <c r="T165" s="174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75" t="s">
        <v>127</v>
      </c>
      <c r="AT165" s="175" t="s">
        <v>122</v>
      </c>
      <c r="AU165" s="175" t="s">
        <v>86</v>
      </c>
      <c r="AY165" s="17" t="s">
        <v>120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7" t="s">
        <v>84</v>
      </c>
      <c r="BK165" s="176">
        <f>ROUND(I165*H165,2)</f>
        <v>0</v>
      </c>
      <c r="BL165" s="17" t="s">
        <v>127</v>
      </c>
      <c r="BM165" s="175" t="s">
        <v>247</v>
      </c>
    </row>
    <row r="166" spans="1:65" s="2" customFormat="1" ht="14.4" customHeight="1">
      <c r="A166" s="36"/>
      <c r="B166" s="163"/>
      <c r="C166" s="186" t="s">
        <v>248</v>
      </c>
      <c r="D166" s="186" t="s">
        <v>167</v>
      </c>
      <c r="E166" s="187" t="s">
        <v>249</v>
      </c>
      <c r="F166" s="188" t="s">
        <v>250</v>
      </c>
      <c r="G166" s="189" t="s">
        <v>140</v>
      </c>
      <c r="H166" s="190">
        <v>66</v>
      </c>
      <c r="I166" s="191"/>
      <c r="J166" s="192">
        <f>ROUND(I166*H166,2)</f>
        <v>0</v>
      </c>
      <c r="K166" s="188" t="s">
        <v>126</v>
      </c>
      <c r="L166" s="193"/>
      <c r="M166" s="194" t="s">
        <v>1</v>
      </c>
      <c r="N166" s="195" t="s">
        <v>44</v>
      </c>
      <c r="O166" s="75"/>
      <c r="P166" s="173">
        <f>O166*H166</f>
        <v>0</v>
      </c>
      <c r="Q166" s="173">
        <v>0.065</v>
      </c>
      <c r="R166" s="173">
        <f>Q166*H166</f>
        <v>4.29</v>
      </c>
      <c r="S166" s="173">
        <v>0</v>
      </c>
      <c r="T166" s="17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75" t="s">
        <v>157</v>
      </c>
      <c r="AT166" s="175" t="s">
        <v>167</v>
      </c>
      <c r="AU166" s="175" t="s">
        <v>86</v>
      </c>
      <c r="AY166" s="17" t="s">
        <v>120</v>
      </c>
      <c r="BE166" s="176">
        <f>IF(N166="základní",J166,0)</f>
        <v>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17" t="s">
        <v>84</v>
      </c>
      <c r="BK166" s="176">
        <f>ROUND(I166*H166,2)</f>
        <v>0</v>
      </c>
      <c r="BL166" s="17" t="s">
        <v>127</v>
      </c>
      <c r="BM166" s="175" t="s">
        <v>251</v>
      </c>
    </row>
    <row r="167" spans="1:65" s="2" customFormat="1" ht="14.4" customHeight="1">
      <c r="A167" s="36"/>
      <c r="B167" s="163"/>
      <c r="C167" s="164" t="s">
        <v>252</v>
      </c>
      <c r="D167" s="164" t="s">
        <v>122</v>
      </c>
      <c r="E167" s="165" t="s">
        <v>253</v>
      </c>
      <c r="F167" s="166" t="s">
        <v>254</v>
      </c>
      <c r="G167" s="167" t="s">
        <v>149</v>
      </c>
      <c r="H167" s="168">
        <v>45.92</v>
      </c>
      <c r="I167" s="169"/>
      <c r="J167" s="170">
        <f>ROUND(I167*H167,2)</f>
        <v>0</v>
      </c>
      <c r="K167" s="166" t="s">
        <v>1</v>
      </c>
      <c r="L167" s="37"/>
      <c r="M167" s="171" t="s">
        <v>1</v>
      </c>
      <c r="N167" s="172" t="s">
        <v>44</v>
      </c>
      <c r="O167" s="75"/>
      <c r="P167" s="173">
        <f>O167*H167</f>
        <v>0</v>
      </c>
      <c r="Q167" s="173">
        <v>2.25634</v>
      </c>
      <c r="R167" s="173">
        <f>Q167*H167</f>
        <v>103.6111328</v>
      </c>
      <c r="S167" s="173">
        <v>0</v>
      </c>
      <c r="T167" s="174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75" t="s">
        <v>127</v>
      </c>
      <c r="AT167" s="175" t="s">
        <v>122</v>
      </c>
      <c r="AU167" s="175" t="s">
        <v>86</v>
      </c>
      <c r="AY167" s="17" t="s">
        <v>120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7" t="s">
        <v>84</v>
      </c>
      <c r="BK167" s="176">
        <f>ROUND(I167*H167,2)</f>
        <v>0</v>
      </c>
      <c r="BL167" s="17" t="s">
        <v>127</v>
      </c>
      <c r="BM167" s="175" t="s">
        <v>255</v>
      </c>
    </row>
    <row r="168" spans="1:51" s="13" customFormat="1" ht="12">
      <c r="A168" s="13"/>
      <c r="B168" s="177"/>
      <c r="C168" s="13"/>
      <c r="D168" s="178" t="s">
        <v>129</v>
      </c>
      <c r="E168" s="179" t="s">
        <v>1</v>
      </c>
      <c r="F168" s="180" t="s">
        <v>256</v>
      </c>
      <c r="G168" s="13"/>
      <c r="H168" s="181">
        <v>45.92</v>
      </c>
      <c r="I168" s="182"/>
      <c r="J168" s="13"/>
      <c r="K168" s="13"/>
      <c r="L168" s="177"/>
      <c r="M168" s="183"/>
      <c r="N168" s="184"/>
      <c r="O168" s="184"/>
      <c r="P168" s="184"/>
      <c r="Q168" s="184"/>
      <c r="R168" s="184"/>
      <c r="S168" s="184"/>
      <c r="T168" s="18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79" t="s">
        <v>129</v>
      </c>
      <c r="AU168" s="179" t="s">
        <v>86</v>
      </c>
      <c r="AV168" s="13" t="s">
        <v>86</v>
      </c>
      <c r="AW168" s="13" t="s">
        <v>37</v>
      </c>
      <c r="AX168" s="13" t="s">
        <v>84</v>
      </c>
      <c r="AY168" s="179" t="s">
        <v>120</v>
      </c>
    </row>
    <row r="169" spans="1:65" s="2" customFormat="1" ht="14.4" customHeight="1">
      <c r="A169" s="36"/>
      <c r="B169" s="163"/>
      <c r="C169" s="164" t="s">
        <v>257</v>
      </c>
      <c r="D169" s="164" t="s">
        <v>122</v>
      </c>
      <c r="E169" s="165" t="s">
        <v>258</v>
      </c>
      <c r="F169" s="166" t="s">
        <v>259</v>
      </c>
      <c r="G169" s="167" t="s">
        <v>140</v>
      </c>
      <c r="H169" s="168">
        <v>329</v>
      </c>
      <c r="I169" s="169"/>
      <c r="J169" s="170">
        <f>ROUND(I169*H169,2)</f>
        <v>0</v>
      </c>
      <c r="K169" s="166" t="s">
        <v>126</v>
      </c>
      <c r="L169" s="37"/>
      <c r="M169" s="171" t="s">
        <v>1</v>
      </c>
      <c r="N169" s="172" t="s">
        <v>44</v>
      </c>
      <c r="O169" s="75"/>
      <c r="P169" s="173">
        <f>O169*H169</f>
        <v>0</v>
      </c>
      <c r="Q169" s="173">
        <v>0.00061</v>
      </c>
      <c r="R169" s="173">
        <f>Q169*H169</f>
        <v>0.20068999999999998</v>
      </c>
      <c r="S169" s="173">
        <v>0</v>
      </c>
      <c r="T169" s="174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75" t="s">
        <v>127</v>
      </c>
      <c r="AT169" s="175" t="s">
        <v>122</v>
      </c>
      <c r="AU169" s="175" t="s">
        <v>86</v>
      </c>
      <c r="AY169" s="17" t="s">
        <v>120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7" t="s">
        <v>84</v>
      </c>
      <c r="BK169" s="176">
        <f>ROUND(I169*H169,2)</f>
        <v>0</v>
      </c>
      <c r="BL169" s="17" t="s">
        <v>127</v>
      </c>
      <c r="BM169" s="175" t="s">
        <v>260</v>
      </c>
    </row>
    <row r="170" spans="1:65" s="2" customFormat="1" ht="14.4" customHeight="1">
      <c r="A170" s="36"/>
      <c r="B170" s="163"/>
      <c r="C170" s="164" t="s">
        <v>261</v>
      </c>
      <c r="D170" s="164" t="s">
        <v>122</v>
      </c>
      <c r="E170" s="165" t="s">
        <v>262</v>
      </c>
      <c r="F170" s="166" t="s">
        <v>263</v>
      </c>
      <c r="G170" s="167" t="s">
        <v>140</v>
      </c>
      <c r="H170" s="168">
        <v>329</v>
      </c>
      <c r="I170" s="169"/>
      <c r="J170" s="170">
        <f>ROUND(I170*H170,2)</f>
        <v>0</v>
      </c>
      <c r="K170" s="166" t="s">
        <v>126</v>
      </c>
      <c r="L170" s="37"/>
      <c r="M170" s="171" t="s">
        <v>1</v>
      </c>
      <c r="N170" s="172" t="s">
        <v>44</v>
      </c>
      <c r="O170" s="75"/>
      <c r="P170" s="173">
        <f>O170*H170</f>
        <v>0</v>
      </c>
      <c r="Q170" s="173">
        <v>0</v>
      </c>
      <c r="R170" s="173">
        <f>Q170*H170</f>
        <v>0</v>
      </c>
      <c r="S170" s="173">
        <v>0</v>
      </c>
      <c r="T170" s="174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75" t="s">
        <v>127</v>
      </c>
      <c r="AT170" s="175" t="s">
        <v>122</v>
      </c>
      <c r="AU170" s="175" t="s">
        <v>86</v>
      </c>
      <c r="AY170" s="17" t="s">
        <v>120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7" t="s">
        <v>84</v>
      </c>
      <c r="BK170" s="176">
        <f>ROUND(I170*H170,2)</f>
        <v>0</v>
      </c>
      <c r="BL170" s="17" t="s">
        <v>127</v>
      </c>
      <c r="BM170" s="175" t="s">
        <v>264</v>
      </c>
    </row>
    <row r="171" spans="1:65" s="2" customFormat="1" ht="14.4" customHeight="1">
      <c r="A171" s="36"/>
      <c r="B171" s="163"/>
      <c r="C171" s="164" t="s">
        <v>265</v>
      </c>
      <c r="D171" s="164" t="s">
        <v>122</v>
      </c>
      <c r="E171" s="165" t="s">
        <v>266</v>
      </c>
      <c r="F171" s="166" t="s">
        <v>267</v>
      </c>
      <c r="G171" s="167" t="s">
        <v>140</v>
      </c>
      <c r="H171" s="168">
        <v>329</v>
      </c>
      <c r="I171" s="169"/>
      <c r="J171" s="170">
        <f>ROUND(I171*H171,2)</f>
        <v>0</v>
      </c>
      <c r="K171" s="166" t="s">
        <v>126</v>
      </c>
      <c r="L171" s="37"/>
      <c r="M171" s="171" t="s">
        <v>1</v>
      </c>
      <c r="N171" s="172" t="s">
        <v>44</v>
      </c>
      <c r="O171" s="75"/>
      <c r="P171" s="173">
        <f>O171*H171</f>
        <v>0</v>
      </c>
      <c r="Q171" s="173">
        <v>0</v>
      </c>
      <c r="R171" s="173">
        <f>Q171*H171</f>
        <v>0</v>
      </c>
      <c r="S171" s="173">
        <v>0</v>
      </c>
      <c r="T171" s="174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75" t="s">
        <v>127</v>
      </c>
      <c r="AT171" s="175" t="s">
        <v>122</v>
      </c>
      <c r="AU171" s="175" t="s">
        <v>86</v>
      </c>
      <c r="AY171" s="17" t="s">
        <v>120</v>
      </c>
      <c r="BE171" s="176">
        <f>IF(N171="základní",J171,0)</f>
        <v>0</v>
      </c>
      <c r="BF171" s="176">
        <f>IF(N171="snížená",J171,0)</f>
        <v>0</v>
      </c>
      <c r="BG171" s="176">
        <f>IF(N171="zákl. přenesená",J171,0)</f>
        <v>0</v>
      </c>
      <c r="BH171" s="176">
        <f>IF(N171="sníž. přenesená",J171,0)</f>
        <v>0</v>
      </c>
      <c r="BI171" s="176">
        <f>IF(N171="nulová",J171,0)</f>
        <v>0</v>
      </c>
      <c r="BJ171" s="17" t="s">
        <v>84</v>
      </c>
      <c r="BK171" s="176">
        <f>ROUND(I171*H171,2)</f>
        <v>0</v>
      </c>
      <c r="BL171" s="17" t="s">
        <v>127</v>
      </c>
      <c r="BM171" s="175" t="s">
        <v>268</v>
      </c>
    </row>
    <row r="172" spans="1:65" s="2" customFormat="1" ht="14.4" customHeight="1">
      <c r="A172" s="36"/>
      <c r="B172" s="163"/>
      <c r="C172" s="164" t="s">
        <v>269</v>
      </c>
      <c r="D172" s="164" t="s">
        <v>122</v>
      </c>
      <c r="E172" s="165" t="s">
        <v>270</v>
      </c>
      <c r="F172" s="166" t="s">
        <v>271</v>
      </c>
      <c r="G172" s="167" t="s">
        <v>140</v>
      </c>
      <c r="H172" s="168">
        <v>329</v>
      </c>
      <c r="I172" s="169"/>
      <c r="J172" s="170">
        <f>ROUND(I172*H172,2)</f>
        <v>0</v>
      </c>
      <c r="K172" s="166" t="s">
        <v>126</v>
      </c>
      <c r="L172" s="37"/>
      <c r="M172" s="171" t="s">
        <v>1</v>
      </c>
      <c r="N172" s="172" t="s">
        <v>44</v>
      </c>
      <c r="O172" s="75"/>
      <c r="P172" s="173">
        <f>O172*H172</f>
        <v>0</v>
      </c>
      <c r="Q172" s="173">
        <v>2E-05</v>
      </c>
      <c r="R172" s="173">
        <f>Q172*H172</f>
        <v>0.006580000000000001</v>
      </c>
      <c r="S172" s="173">
        <v>0</v>
      </c>
      <c r="T172" s="174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75" t="s">
        <v>127</v>
      </c>
      <c r="AT172" s="175" t="s">
        <v>122</v>
      </c>
      <c r="AU172" s="175" t="s">
        <v>86</v>
      </c>
      <c r="AY172" s="17" t="s">
        <v>120</v>
      </c>
      <c r="BE172" s="176">
        <f>IF(N172="základní",J172,0)</f>
        <v>0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17" t="s">
        <v>84</v>
      </c>
      <c r="BK172" s="176">
        <f>ROUND(I172*H172,2)</f>
        <v>0</v>
      </c>
      <c r="BL172" s="17" t="s">
        <v>127</v>
      </c>
      <c r="BM172" s="175" t="s">
        <v>272</v>
      </c>
    </row>
    <row r="173" spans="1:65" s="2" customFormat="1" ht="14.4" customHeight="1">
      <c r="A173" s="36"/>
      <c r="B173" s="163"/>
      <c r="C173" s="164" t="s">
        <v>273</v>
      </c>
      <c r="D173" s="164" t="s">
        <v>122</v>
      </c>
      <c r="E173" s="165" t="s">
        <v>274</v>
      </c>
      <c r="F173" s="166" t="s">
        <v>275</v>
      </c>
      <c r="G173" s="167" t="s">
        <v>140</v>
      </c>
      <c r="H173" s="168">
        <v>328</v>
      </c>
      <c r="I173" s="169"/>
      <c r="J173" s="170">
        <f>ROUND(I173*H173,2)</f>
        <v>0</v>
      </c>
      <c r="K173" s="166" t="s">
        <v>126</v>
      </c>
      <c r="L173" s="37"/>
      <c r="M173" s="171" t="s">
        <v>1</v>
      </c>
      <c r="N173" s="172" t="s">
        <v>44</v>
      </c>
      <c r="O173" s="75"/>
      <c r="P173" s="173">
        <f>O173*H173</f>
        <v>0</v>
      </c>
      <c r="Q173" s="173">
        <v>0</v>
      </c>
      <c r="R173" s="173">
        <f>Q173*H173</f>
        <v>0</v>
      </c>
      <c r="S173" s="173">
        <v>0</v>
      </c>
      <c r="T173" s="174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75" t="s">
        <v>127</v>
      </c>
      <c r="AT173" s="175" t="s">
        <v>122</v>
      </c>
      <c r="AU173" s="175" t="s">
        <v>86</v>
      </c>
      <c r="AY173" s="17" t="s">
        <v>120</v>
      </c>
      <c r="BE173" s="176">
        <f>IF(N173="základní",J173,0)</f>
        <v>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17" t="s">
        <v>84</v>
      </c>
      <c r="BK173" s="176">
        <f>ROUND(I173*H173,2)</f>
        <v>0</v>
      </c>
      <c r="BL173" s="17" t="s">
        <v>127</v>
      </c>
      <c r="BM173" s="175" t="s">
        <v>276</v>
      </c>
    </row>
    <row r="174" spans="1:63" s="12" customFormat="1" ht="22.8" customHeight="1">
      <c r="A174" s="12"/>
      <c r="B174" s="150"/>
      <c r="C174" s="12"/>
      <c r="D174" s="151" t="s">
        <v>78</v>
      </c>
      <c r="E174" s="161" t="s">
        <v>277</v>
      </c>
      <c r="F174" s="161" t="s">
        <v>278</v>
      </c>
      <c r="G174" s="12"/>
      <c r="H174" s="12"/>
      <c r="I174" s="153"/>
      <c r="J174" s="162">
        <f>BK174</f>
        <v>0</v>
      </c>
      <c r="K174" s="12"/>
      <c r="L174" s="150"/>
      <c r="M174" s="155"/>
      <c r="N174" s="156"/>
      <c r="O174" s="156"/>
      <c r="P174" s="157">
        <f>SUM(P175:P187)</f>
        <v>0</v>
      </c>
      <c r="Q174" s="156"/>
      <c r="R174" s="157">
        <f>SUM(R175:R187)</f>
        <v>0</v>
      </c>
      <c r="S174" s="156"/>
      <c r="T174" s="158">
        <f>SUM(T175:T187)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1" t="s">
        <v>84</v>
      </c>
      <c r="AT174" s="159" t="s">
        <v>78</v>
      </c>
      <c r="AU174" s="159" t="s">
        <v>84</v>
      </c>
      <c r="AY174" s="151" t="s">
        <v>120</v>
      </c>
      <c r="BK174" s="160">
        <f>SUM(BK175:BK187)</f>
        <v>0</v>
      </c>
    </row>
    <row r="175" spans="1:65" s="2" customFormat="1" ht="14.4" customHeight="1">
      <c r="A175" s="36"/>
      <c r="B175" s="163"/>
      <c r="C175" s="164" t="s">
        <v>279</v>
      </c>
      <c r="D175" s="164" t="s">
        <v>122</v>
      </c>
      <c r="E175" s="165" t="s">
        <v>280</v>
      </c>
      <c r="F175" s="166" t="s">
        <v>281</v>
      </c>
      <c r="G175" s="167" t="s">
        <v>170</v>
      </c>
      <c r="H175" s="168">
        <v>591.93</v>
      </c>
      <c r="I175" s="169"/>
      <c r="J175" s="170">
        <f>ROUND(I175*H175,2)</f>
        <v>0</v>
      </c>
      <c r="K175" s="166" t="s">
        <v>126</v>
      </c>
      <c r="L175" s="37"/>
      <c r="M175" s="171" t="s">
        <v>1</v>
      </c>
      <c r="N175" s="172" t="s">
        <v>44</v>
      </c>
      <c r="O175" s="75"/>
      <c r="P175" s="173">
        <f>O175*H175</f>
        <v>0</v>
      </c>
      <c r="Q175" s="173">
        <v>0</v>
      </c>
      <c r="R175" s="173">
        <f>Q175*H175</f>
        <v>0</v>
      </c>
      <c r="S175" s="173">
        <v>0</v>
      </c>
      <c r="T175" s="174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75" t="s">
        <v>127</v>
      </c>
      <c r="AT175" s="175" t="s">
        <v>122</v>
      </c>
      <c r="AU175" s="175" t="s">
        <v>86</v>
      </c>
      <c r="AY175" s="17" t="s">
        <v>120</v>
      </c>
      <c r="BE175" s="176">
        <f>IF(N175="základní",J175,0)</f>
        <v>0</v>
      </c>
      <c r="BF175" s="176">
        <f>IF(N175="snížená",J175,0)</f>
        <v>0</v>
      </c>
      <c r="BG175" s="176">
        <f>IF(N175="zákl. přenesená",J175,0)</f>
        <v>0</v>
      </c>
      <c r="BH175" s="176">
        <f>IF(N175="sníž. přenesená",J175,0)</f>
        <v>0</v>
      </c>
      <c r="BI175" s="176">
        <f>IF(N175="nulová",J175,0)</f>
        <v>0</v>
      </c>
      <c r="BJ175" s="17" t="s">
        <v>84</v>
      </c>
      <c r="BK175" s="176">
        <f>ROUND(I175*H175,2)</f>
        <v>0</v>
      </c>
      <c r="BL175" s="17" t="s">
        <v>127</v>
      </c>
      <c r="BM175" s="175" t="s">
        <v>282</v>
      </c>
    </row>
    <row r="176" spans="1:51" s="13" customFormat="1" ht="12">
      <c r="A176" s="13"/>
      <c r="B176" s="177"/>
      <c r="C176" s="13"/>
      <c r="D176" s="178" t="s">
        <v>129</v>
      </c>
      <c r="E176" s="179" t="s">
        <v>1</v>
      </c>
      <c r="F176" s="180" t="s">
        <v>283</v>
      </c>
      <c r="G176" s="13"/>
      <c r="H176" s="181">
        <v>220.88</v>
      </c>
      <c r="I176" s="182"/>
      <c r="J176" s="13"/>
      <c r="K176" s="13"/>
      <c r="L176" s="177"/>
      <c r="M176" s="183"/>
      <c r="N176" s="184"/>
      <c r="O176" s="184"/>
      <c r="P176" s="184"/>
      <c r="Q176" s="184"/>
      <c r="R176" s="184"/>
      <c r="S176" s="184"/>
      <c r="T176" s="18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79" t="s">
        <v>129</v>
      </c>
      <c r="AU176" s="179" t="s">
        <v>86</v>
      </c>
      <c r="AV176" s="13" t="s">
        <v>86</v>
      </c>
      <c r="AW176" s="13" t="s">
        <v>37</v>
      </c>
      <c r="AX176" s="13" t="s">
        <v>79</v>
      </c>
      <c r="AY176" s="179" t="s">
        <v>120</v>
      </c>
    </row>
    <row r="177" spans="1:51" s="13" customFormat="1" ht="12">
      <c r="A177" s="13"/>
      <c r="B177" s="177"/>
      <c r="C177" s="13"/>
      <c r="D177" s="178" t="s">
        <v>129</v>
      </c>
      <c r="E177" s="179" t="s">
        <v>1</v>
      </c>
      <c r="F177" s="180" t="s">
        <v>284</v>
      </c>
      <c r="G177" s="13"/>
      <c r="H177" s="181">
        <v>214.72</v>
      </c>
      <c r="I177" s="182"/>
      <c r="J177" s="13"/>
      <c r="K177" s="13"/>
      <c r="L177" s="177"/>
      <c r="M177" s="183"/>
      <c r="N177" s="184"/>
      <c r="O177" s="184"/>
      <c r="P177" s="184"/>
      <c r="Q177" s="184"/>
      <c r="R177" s="184"/>
      <c r="S177" s="184"/>
      <c r="T177" s="18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79" t="s">
        <v>129</v>
      </c>
      <c r="AU177" s="179" t="s">
        <v>86</v>
      </c>
      <c r="AV177" s="13" t="s">
        <v>86</v>
      </c>
      <c r="AW177" s="13" t="s">
        <v>37</v>
      </c>
      <c r="AX177" s="13" t="s">
        <v>79</v>
      </c>
      <c r="AY177" s="179" t="s">
        <v>120</v>
      </c>
    </row>
    <row r="178" spans="1:51" s="13" customFormat="1" ht="12">
      <c r="A178" s="13"/>
      <c r="B178" s="177"/>
      <c r="C178" s="13"/>
      <c r="D178" s="178" t="s">
        <v>129</v>
      </c>
      <c r="E178" s="179" t="s">
        <v>1</v>
      </c>
      <c r="F178" s="180" t="s">
        <v>285</v>
      </c>
      <c r="G178" s="13"/>
      <c r="H178" s="181">
        <v>156.33</v>
      </c>
      <c r="I178" s="182"/>
      <c r="J178" s="13"/>
      <c r="K178" s="13"/>
      <c r="L178" s="177"/>
      <c r="M178" s="183"/>
      <c r="N178" s="184"/>
      <c r="O178" s="184"/>
      <c r="P178" s="184"/>
      <c r="Q178" s="184"/>
      <c r="R178" s="184"/>
      <c r="S178" s="184"/>
      <c r="T178" s="18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79" t="s">
        <v>129</v>
      </c>
      <c r="AU178" s="179" t="s">
        <v>86</v>
      </c>
      <c r="AV178" s="13" t="s">
        <v>86</v>
      </c>
      <c r="AW178" s="13" t="s">
        <v>37</v>
      </c>
      <c r="AX178" s="13" t="s">
        <v>79</v>
      </c>
      <c r="AY178" s="179" t="s">
        <v>120</v>
      </c>
    </row>
    <row r="179" spans="1:51" s="14" customFormat="1" ht="12">
      <c r="A179" s="14"/>
      <c r="B179" s="196"/>
      <c r="C179" s="14"/>
      <c r="D179" s="178" t="s">
        <v>129</v>
      </c>
      <c r="E179" s="197" t="s">
        <v>1</v>
      </c>
      <c r="F179" s="198" t="s">
        <v>286</v>
      </c>
      <c r="G179" s="14"/>
      <c r="H179" s="199">
        <v>591.93</v>
      </c>
      <c r="I179" s="200"/>
      <c r="J179" s="14"/>
      <c r="K179" s="14"/>
      <c r="L179" s="196"/>
      <c r="M179" s="201"/>
      <c r="N179" s="202"/>
      <c r="O179" s="202"/>
      <c r="P179" s="202"/>
      <c r="Q179" s="202"/>
      <c r="R179" s="202"/>
      <c r="S179" s="202"/>
      <c r="T179" s="20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7" t="s">
        <v>129</v>
      </c>
      <c r="AU179" s="197" t="s">
        <v>86</v>
      </c>
      <c r="AV179" s="14" t="s">
        <v>127</v>
      </c>
      <c r="AW179" s="14" t="s">
        <v>37</v>
      </c>
      <c r="AX179" s="14" t="s">
        <v>84</v>
      </c>
      <c r="AY179" s="197" t="s">
        <v>120</v>
      </c>
    </row>
    <row r="180" spans="1:65" s="2" customFormat="1" ht="14.4" customHeight="1">
      <c r="A180" s="36"/>
      <c r="B180" s="163"/>
      <c r="C180" s="164" t="s">
        <v>287</v>
      </c>
      <c r="D180" s="164" t="s">
        <v>122</v>
      </c>
      <c r="E180" s="165" t="s">
        <v>288</v>
      </c>
      <c r="F180" s="166" t="s">
        <v>289</v>
      </c>
      <c r="G180" s="167" t="s">
        <v>170</v>
      </c>
      <c r="H180" s="168">
        <v>14206.32</v>
      </c>
      <c r="I180" s="169"/>
      <c r="J180" s="170">
        <f>ROUND(I180*H180,2)</f>
        <v>0</v>
      </c>
      <c r="K180" s="166" t="s">
        <v>126</v>
      </c>
      <c r="L180" s="37"/>
      <c r="M180" s="171" t="s">
        <v>1</v>
      </c>
      <c r="N180" s="172" t="s">
        <v>44</v>
      </c>
      <c r="O180" s="75"/>
      <c r="P180" s="173">
        <f>O180*H180</f>
        <v>0</v>
      </c>
      <c r="Q180" s="173">
        <v>0</v>
      </c>
      <c r="R180" s="173">
        <f>Q180*H180</f>
        <v>0</v>
      </c>
      <c r="S180" s="173">
        <v>0</v>
      </c>
      <c r="T180" s="174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75" t="s">
        <v>127</v>
      </c>
      <c r="AT180" s="175" t="s">
        <v>122</v>
      </c>
      <c r="AU180" s="175" t="s">
        <v>86</v>
      </c>
      <c r="AY180" s="17" t="s">
        <v>120</v>
      </c>
      <c r="BE180" s="176">
        <f>IF(N180="základní",J180,0)</f>
        <v>0</v>
      </c>
      <c r="BF180" s="176">
        <f>IF(N180="snížená",J180,0)</f>
        <v>0</v>
      </c>
      <c r="BG180" s="176">
        <f>IF(N180="zákl. přenesená",J180,0)</f>
        <v>0</v>
      </c>
      <c r="BH180" s="176">
        <f>IF(N180="sníž. přenesená",J180,0)</f>
        <v>0</v>
      </c>
      <c r="BI180" s="176">
        <f>IF(N180="nulová",J180,0)</f>
        <v>0</v>
      </c>
      <c r="BJ180" s="17" t="s">
        <v>84</v>
      </c>
      <c r="BK180" s="176">
        <f>ROUND(I180*H180,2)</f>
        <v>0</v>
      </c>
      <c r="BL180" s="17" t="s">
        <v>127</v>
      </c>
      <c r="BM180" s="175" t="s">
        <v>290</v>
      </c>
    </row>
    <row r="181" spans="1:51" s="13" customFormat="1" ht="12">
      <c r="A181" s="13"/>
      <c r="B181" s="177"/>
      <c r="C181" s="13"/>
      <c r="D181" s="178" t="s">
        <v>129</v>
      </c>
      <c r="E181" s="179" t="s">
        <v>1</v>
      </c>
      <c r="F181" s="180" t="s">
        <v>291</v>
      </c>
      <c r="G181" s="13"/>
      <c r="H181" s="181">
        <v>14206.32</v>
      </c>
      <c r="I181" s="182"/>
      <c r="J181" s="13"/>
      <c r="K181" s="13"/>
      <c r="L181" s="177"/>
      <c r="M181" s="183"/>
      <c r="N181" s="184"/>
      <c r="O181" s="184"/>
      <c r="P181" s="184"/>
      <c r="Q181" s="184"/>
      <c r="R181" s="184"/>
      <c r="S181" s="184"/>
      <c r="T181" s="18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79" t="s">
        <v>129</v>
      </c>
      <c r="AU181" s="179" t="s">
        <v>86</v>
      </c>
      <c r="AV181" s="13" t="s">
        <v>86</v>
      </c>
      <c r="AW181" s="13" t="s">
        <v>37</v>
      </c>
      <c r="AX181" s="13" t="s">
        <v>84</v>
      </c>
      <c r="AY181" s="179" t="s">
        <v>120</v>
      </c>
    </row>
    <row r="182" spans="1:65" s="2" customFormat="1" ht="14.4" customHeight="1">
      <c r="A182" s="36"/>
      <c r="B182" s="163"/>
      <c r="C182" s="164" t="s">
        <v>292</v>
      </c>
      <c r="D182" s="164" t="s">
        <v>122</v>
      </c>
      <c r="E182" s="165" t="s">
        <v>293</v>
      </c>
      <c r="F182" s="166" t="s">
        <v>294</v>
      </c>
      <c r="G182" s="167" t="s">
        <v>170</v>
      </c>
      <c r="H182" s="168">
        <v>214.72</v>
      </c>
      <c r="I182" s="169"/>
      <c r="J182" s="170">
        <f>ROUND(I182*H182,2)</f>
        <v>0</v>
      </c>
      <c r="K182" s="166" t="s">
        <v>126</v>
      </c>
      <c r="L182" s="37"/>
      <c r="M182" s="171" t="s">
        <v>1</v>
      </c>
      <c r="N182" s="172" t="s">
        <v>44</v>
      </c>
      <c r="O182" s="75"/>
      <c r="P182" s="173">
        <f>O182*H182</f>
        <v>0</v>
      </c>
      <c r="Q182" s="173">
        <v>0</v>
      </c>
      <c r="R182" s="173">
        <f>Q182*H182</f>
        <v>0</v>
      </c>
      <c r="S182" s="173">
        <v>0</v>
      </c>
      <c r="T182" s="174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75" t="s">
        <v>127</v>
      </c>
      <c r="AT182" s="175" t="s">
        <v>122</v>
      </c>
      <c r="AU182" s="175" t="s">
        <v>86</v>
      </c>
      <c r="AY182" s="17" t="s">
        <v>120</v>
      </c>
      <c r="BE182" s="176">
        <f>IF(N182="základní",J182,0)</f>
        <v>0</v>
      </c>
      <c r="BF182" s="176">
        <f>IF(N182="snížená",J182,0)</f>
        <v>0</v>
      </c>
      <c r="BG182" s="176">
        <f>IF(N182="zákl. přenesená",J182,0)</f>
        <v>0</v>
      </c>
      <c r="BH182" s="176">
        <f>IF(N182="sníž. přenesená",J182,0)</f>
        <v>0</v>
      </c>
      <c r="BI182" s="176">
        <f>IF(N182="nulová",J182,0)</f>
        <v>0</v>
      </c>
      <c r="BJ182" s="17" t="s">
        <v>84</v>
      </c>
      <c r="BK182" s="176">
        <f>ROUND(I182*H182,2)</f>
        <v>0</v>
      </c>
      <c r="BL182" s="17" t="s">
        <v>127</v>
      </c>
      <c r="BM182" s="175" t="s">
        <v>295</v>
      </c>
    </row>
    <row r="183" spans="1:65" s="2" customFormat="1" ht="14.4" customHeight="1">
      <c r="A183" s="36"/>
      <c r="B183" s="163"/>
      <c r="C183" s="164" t="s">
        <v>296</v>
      </c>
      <c r="D183" s="164" t="s">
        <v>122</v>
      </c>
      <c r="E183" s="165" t="s">
        <v>297</v>
      </c>
      <c r="F183" s="166" t="s">
        <v>298</v>
      </c>
      <c r="G183" s="167" t="s">
        <v>170</v>
      </c>
      <c r="H183" s="168">
        <v>220.88</v>
      </c>
      <c r="I183" s="169"/>
      <c r="J183" s="170">
        <f>ROUND(I183*H183,2)</f>
        <v>0</v>
      </c>
      <c r="K183" s="166" t="s">
        <v>126</v>
      </c>
      <c r="L183" s="37"/>
      <c r="M183" s="171" t="s">
        <v>1</v>
      </c>
      <c r="N183" s="172" t="s">
        <v>44</v>
      </c>
      <c r="O183" s="75"/>
      <c r="P183" s="173">
        <f>O183*H183</f>
        <v>0</v>
      </c>
      <c r="Q183" s="173">
        <v>0</v>
      </c>
      <c r="R183" s="173">
        <f>Q183*H183</f>
        <v>0</v>
      </c>
      <c r="S183" s="173">
        <v>0</v>
      </c>
      <c r="T183" s="174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75" t="s">
        <v>127</v>
      </c>
      <c r="AT183" s="175" t="s">
        <v>122</v>
      </c>
      <c r="AU183" s="175" t="s">
        <v>86</v>
      </c>
      <c r="AY183" s="17" t="s">
        <v>120</v>
      </c>
      <c r="BE183" s="176">
        <f>IF(N183="základní",J183,0)</f>
        <v>0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17" t="s">
        <v>84</v>
      </c>
      <c r="BK183" s="176">
        <f>ROUND(I183*H183,2)</f>
        <v>0</v>
      </c>
      <c r="BL183" s="17" t="s">
        <v>127</v>
      </c>
      <c r="BM183" s="175" t="s">
        <v>299</v>
      </c>
    </row>
    <row r="184" spans="1:65" s="2" customFormat="1" ht="14.4" customHeight="1">
      <c r="A184" s="36"/>
      <c r="B184" s="163"/>
      <c r="C184" s="164" t="s">
        <v>300</v>
      </c>
      <c r="D184" s="164" t="s">
        <v>122</v>
      </c>
      <c r="E184" s="165" t="s">
        <v>301</v>
      </c>
      <c r="F184" s="166" t="s">
        <v>302</v>
      </c>
      <c r="G184" s="167" t="s">
        <v>170</v>
      </c>
      <c r="H184" s="168">
        <v>182.57</v>
      </c>
      <c r="I184" s="169"/>
      <c r="J184" s="170">
        <f>ROUND(I184*H184,2)</f>
        <v>0</v>
      </c>
      <c r="K184" s="166" t="s">
        <v>126</v>
      </c>
      <c r="L184" s="37"/>
      <c r="M184" s="171" t="s">
        <v>1</v>
      </c>
      <c r="N184" s="172" t="s">
        <v>44</v>
      </c>
      <c r="O184" s="75"/>
      <c r="P184" s="173">
        <f>O184*H184</f>
        <v>0</v>
      </c>
      <c r="Q184" s="173">
        <v>0</v>
      </c>
      <c r="R184" s="173">
        <f>Q184*H184</f>
        <v>0</v>
      </c>
      <c r="S184" s="173">
        <v>0</v>
      </c>
      <c r="T184" s="174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75" t="s">
        <v>127</v>
      </c>
      <c r="AT184" s="175" t="s">
        <v>122</v>
      </c>
      <c r="AU184" s="175" t="s">
        <v>86</v>
      </c>
      <c r="AY184" s="17" t="s">
        <v>120</v>
      </c>
      <c r="BE184" s="176">
        <f>IF(N184="základní",J184,0)</f>
        <v>0</v>
      </c>
      <c r="BF184" s="176">
        <f>IF(N184="snížená",J184,0)</f>
        <v>0</v>
      </c>
      <c r="BG184" s="176">
        <f>IF(N184="zákl. přenesená",J184,0)</f>
        <v>0</v>
      </c>
      <c r="BH184" s="176">
        <f>IF(N184="sníž. přenesená",J184,0)</f>
        <v>0</v>
      </c>
      <c r="BI184" s="176">
        <f>IF(N184="nulová",J184,0)</f>
        <v>0</v>
      </c>
      <c r="BJ184" s="17" t="s">
        <v>84</v>
      </c>
      <c r="BK184" s="176">
        <f>ROUND(I184*H184,2)</f>
        <v>0</v>
      </c>
      <c r="BL184" s="17" t="s">
        <v>127</v>
      </c>
      <c r="BM184" s="175" t="s">
        <v>303</v>
      </c>
    </row>
    <row r="185" spans="1:51" s="13" customFormat="1" ht="12">
      <c r="A185" s="13"/>
      <c r="B185" s="177"/>
      <c r="C185" s="13"/>
      <c r="D185" s="178" t="s">
        <v>129</v>
      </c>
      <c r="E185" s="179" t="s">
        <v>1</v>
      </c>
      <c r="F185" s="180" t="s">
        <v>285</v>
      </c>
      <c r="G185" s="13"/>
      <c r="H185" s="181">
        <v>156.33</v>
      </c>
      <c r="I185" s="182"/>
      <c r="J185" s="13"/>
      <c r="K185" s="13"/>
      <c r="L185" s="177"/>
      <c r="M185" s="183"/>
      <c r="N185" s="184"/>
      <c r="O185" s="184"/>
      <c r="P185" s="184"/>
      <c r="Q185" s="184"/>
      <c r="R185" s="184"/>
      <c r="S185" s="184"/>
      <c r="T185" s="18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79" t="s">
        <v>129</v>
      </c>
      <c r="AU185" s="179" t="s">
        <v>86</v>
      </c>
      <c r="AV185" s="13" t="s">
        <v>86</v>
      </c>
      <c r="AW185" s="13" t="s">
        <v>37</v>
      </c>
      <c r="AX185" s="13" t="s">
        <v>79</v>
      </c>
      <c r="AY185" s="179" t="s">
        <v>120</v>
      </c>
    </row>
    <row r="186" spans="1:51" s="13" customFormat="1" ht="12">
      <c r="A186" s="13"/>
      <c r="B186" s="177"/>
      <c r="C186" s="13"/>
      <c r="D186" s="178" t="s">
        <v>129</v>
      </c>
      <c r="E186" s="179" t="s">
        <v>1</v>
      </c>
      <c r="F186" s="180" t="s">
        <v>304</v>
      </c>
      <c r="G186" s="13"/>
      <c r="H186" s="181">
        <v>26.24</v>
      </c>
      <c r="I186" s="182"/>
      <c r="J186" s="13"/>
      <c r="K186" s="13"/>
      <c r="L186" s="177"/>
      <c r="M186" s="183"/>
      <c r="N186" s="184"/>
      <c r="O186" s="184"/>
      <c r="P186" s="184"/>
      <c r="Q186" s="184"/>
      <c r="R186" s="184"/>
      <c r="S186" s="184"/>
      <c r="T186" s="18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79" t="s">
        <v>129</v>
      </c>
      <c r="AU186" s="179" t="s">
        <v>86</v>
      </c>
      <c r="AV186" s="13" t="s">
        <v>86</v>
      </c>
      <c r="AW186" s="13" t="s">
        <v>37</v>
      </c>
      <c r="AX186" s="13" t="s">
        <v>79</v>
      </c>
      <c r="AY186" s="179" t="s">
        <v>120</v>
      </c>
    </row>
    <row r="187" spans="1:51" s="14" customFormat="1" ht="12">
      <c r="A187" s="14"/>
      <c r="B187" s="196"/>
      <c r="C187" s="14"/>
      <c r="D187" s="178" t="s">
        <v>129</v>
      </c>
      <c r="E187" s="197" t="s">
        <v>1</v>
      </c>
      <c r="F187" s="198" t="s">
        <v>286</v>
      </c>
      <c r="G187" s="14"/>
      <c r="H187" s="199">
        <v>182.57</v>
      </c>
      <c r="I187" s="200"/>
      <c r="J187" s="14"/>
      <c r="K187" s="14"/>
      <c r="L187" s="196"/>
      <c r="M187" s="201"/>
      <c r="N187" s="202"/>
      <c r="O187" s="202"/>
      <c r="P187" s="202"/>
      <c r="Q187" s="202"/>
      <c r="R187" s="202"/>
      <c r="S187" s="202"/>
      <c r="T187" s="20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197" t="s">
        <v>129</v>
      </c>
      <c r="AU187" s="197" t="s">
        <v>86</v>
      </c>
      <c r="AV187" s="14" t="s">
        <v>127</v>
      </c>
      <c r="AW187" s="14" t="s">
        <v>37</v>
      </c>
      <c r="AX187" s="14" t="s">
        <v>84</v>
      </c>
      <c r="AY187" s="197" t="s">
        <v>120</v>
      </c>
    </row>
    <row r="188" spans="1:63" s="12" customFormat="1" ht="22.8" customHeight="1">
      <c r="A188" s="12"/>
      <c r="B188" s="150"/>
      <c r="C188" s="12"/>
      <c r="D188" s="151" t="s">
        <v>78</v>
      </c>
      <c r="E188" s="161" t="s">
        <v>305</v>
      </c>
      <c r="F188" s="161" t="s">
        <v>306</v>
      </c>
      <c r="G188" s="12"/>
      <c r="H188" s="12"/>
      <c r="I188" s="153"/>
      <c r="J188" s="162">
        <f>BK188</f>
        <v>0</v>
      </c>
      <c r="K188" s="12"/>
      <c r="L188" s="150"/>
      <c r="M188" s="155"/>
      <c r="N188" s="156"/>
      <c r="O188" s="156"/>
      <c r="P188" s="157">
        <f>SUM(P189:P192)</f>
        <v>0</v>
      </c>
      <c r="Q188" s="156"/>
      <c r="R188" s="157">
        <f>SUM(R189:R192)</f>
        <v>0</v>
      </c>
      <c r="S188" s="156"/>
      <c r="T188" s="158">
        <f>SUM(T189:T192)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51" t="s">
        <v>84</v>
      </c>
      <c r="AT188" s="159" t="s">
        <v>78</v>
      </c>
      <c r="AU188" s="159" t="s">
        <v>84</v>
      </c>
      <c r="AY188" s="151" t="s">
        <v>120</v>
      </c>
      <c r="BK188" s="160">
        <f>SUM(BK189:BK192)</f>
        <v>0</v>
      </c>
    </row>
    <row r="189" spans="1:65" s="2" customFormat="1" ht="14.4" customHeight="1">
      <c r="A189" s="36"/>
      <c r="B189" s="163"/>
      <c r="C189" s="164" t="s">
        <v>307</v>
      </c>
      <c r="D189" s="164" t="s">
        <v>122</v>
      </c>
      <c r="E189" s="165" t="s">
        <v>308</v>
      </c>
      <c r="F189" s="166" t="s">
        <v>309</v>
      </c>
      <c r="G189" s="167" t="s">
        <v>170</v>
      </c>
      <c r="H189" s="168">
        <v>246.223</v>
      </c>
      <c r="I189" s="169"/>
      <c r="J189" s="170">
        <f>ROUND(I189*H189,2)</f>
        <v>0</v>
      </c>
      <c r="K189" s="166" t="s">
        <v>126</v>
      </c>
      <c r="L189" s="37"/>
      <c r="M189" s="171" t="s">
        <v>1</v>
      </c>
      <c r="N189" s="172" t="s">
        <v>44</v>
      </c>
      <c r="O189" s="75"/>
      <c r="P189" s="173">
        <f>O189*H189</f>
        <v>0</v>
      </c>
      <c r="Q189" s="173">
        <v>0</v>
      </c>
      <c r="R189" s="173">
        <f>Q189*H189</f>
        <v>0</v>
      </c>
      <c r="S189" s="173">
        <v>0</v>
      </c>
      <c r="T189" s="174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75" t="s">
        <v>127</v>
      </c>
      <c r="AT189" s="175" t="s">
        <v>122</v>
      </c>
      <c r="AU189" s="175" t="s">
        <v>86</v>
      </c>
      <c r="AY189" s="17" t="s">
        <v>120</v>
      </c>
      <c r="BE189" s="176">
        <f>IF(N189="základní",J189,0)</f>
        <v>0</v>
      </c>
      <c r="BF189" s="176">
        <f>IF(N189="snížená",J189,0)</f>
        <v>0</v>
      </c>
      <c r="BG189" s="176">
        <f>IF(N189="zákl. přenesená",J189,0)</f>
        <v>0</v>
      </c>
      <c r="BH189" s="176">
        <f>IF(N189="sníž. přenesená",J189,0)</f>
        <v>0</v>
      </c>
      <c r="BI189" s="176">
        <f>IF(N189="nulová",J189,0)</f>
        <v>0</v>
      </c>
      <c r="BJ189" s="17" t="s">
        <v>84</v>
      </c>
      <c r="BK189" s="176">
        <f>ROUND(I189*H189,2)</f>
        <v>0</v>
      </c>
      <c r="BL189" s="17" t="s">
        <v>127</v>
      </c>
      <c r="BM189" s="175" t="s">
        <v>310</v>
      </c>
    </row>
    <row r="190" spans="1:65" s="2" customFormat="1" ht="14.4" customHeight="1">
      <c r="A190" s="36"/>
      <c r="B190" s="163"/>
      <c r="C190" s="164" t="s">
        <v>311</v>
      </c>
      <c r="D190" s="164" t="s">
        <v>122</v>
      </c>
      <c r="E190" s="165" t="s">
        <v>312</v>
      </c>
      <c r="F190" s="166" t="s">
        <v>313</v>
      </c>
      <c r="G190" s="167" t="s">
        <v>170</v>
      </c>
      <c r="H190" s="168">
        <v>246.223</v>
      </c>
      <c r="I190" s="169"/>
      <c r="J190" s="170">
        <f>ROUND(I190*H190,2)</f>
        <v>0</v>
      </c>
      <c r="K190" s="166" t="s">
        <v>126</v>
      </c>
      <c r="L190" s="37"/>
      <c r="M190" s="171" t="s">
        <v>1</v>
      </c>
      <c r="N190" s="172" t="s">
        <v>44</v>
      </c>
      <c r="O190" s="75"/>
      <c r="P190" s="173">
        <f>O190*H190</f>
        <v>0</v>
      </c>
      <c r="Q190" s="173">
        <v>0</v>
      </c>
      <c r="R190" s="173">
        <f>Q190*H190</f>
        <v>0</v>
      </c>
      <c r="S190" s="173">
        <v>0</v>
      </c>
      <c r="T190" s="174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75" t="s">
        <v>127</v>
      </c>
      <c r="AT190" s="175" t="s">
        <v>122</v>
      </c>
      <c r="AU190" s="175" t="s">
        <v>86</v>
      </c>
      <c r="AY190" s="17" t="s">
        <v>120</v>
      </c>
      <c r="BE190" s="176">
        <f>IF(N190="základní",J190,0)</f>
        <v>0</v>
      </c>
      <c r="BF190" s="176">
        <f>IF(N190="snížená",J190,0)</f>
        <v>0</v>
      </c>
      <c r="BG190" s="176">
        <f>IF(N190="zákl. přenesená",J190,0)</f>
        <v>0</v>
      </c>
      <c r="BH190" s="176">
        <f>IF(N190="sníž. přenesená",J190,0)</f>
        <v>0</v>
      </c>
      <c r="BI190" s="176">
        <f>IF(N190="nulová",J190,0)</f>
        <v>0</v>
      </c>
      <c r="BJ190" s="17" t="s">
        <v>84</v>
      </c>
      <c r="BK190" s="176">
        <f>ROUND(I190*H190,2)</f>
        <v>0</v>
      </c>
      <c r="BL190" s="17" t="s">
        <v>127</v>
      </c>
      <c r="BM190" s="175" t="s">
        <v>314</v>
      </c>
    </row>
    <row r="191" spans="1:65" s="2" customFormat="1" ht="14.4" customHeight="1">
      <c r="A191" s="36"/>
      <c r="B191" s="163"/>
      <c r="C191" s="164" t="s">
        <v>315</v>
      </c>
      <c r="D191" s="164" t="s">
        <v>122</v>
      </c>
      <c r="E191" s="165" t="s">
        <v>316</v>
      </c>
      <c r="F191" s="166" t="s">
        <v>317</v>
      </c>
      <c r="G191" s="167" t="s">
        <v>170</v>
      </c>
      <c r="H191" s="168">
        <v>1231.115</v>
      </c>
      <c r="I191" s="169"/>
      <c r="J191" s="170">
        <f>ROUND(I191*H191,2)</f>
        <v>0</v>
      </c>
      <c r="K191" s="166" t="s">
        <v>126</v>
      </c>
      <c r="L191" s="37"/>
      <c r="M191" s="171" t="s">
        <v>1</v>
      </c>
      <c r="N191" s="172" t="s">
        <v>44</v>
      </c>
      <c r="O191" s="75"/>
      <c r="P191" s="173">
        <f>O191*H191</f>
        <v>0</v>
      </c>
      <c r="Q191" s="173">
        <v>0</v>
      </c>
      <c r="R191" s="173">
        <f>Q191*H191</f>
        <v>0</v>
      </c>
      <c r="S191" s="173">
        <v>0</v>
      </c>
      <c r="T191" s="174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75" t="s">
        <v>127</v>
      </c>
      <c r="AT191" s="175" t="s">
        <v>122</v>
      </c>
      <c r="AU191" s="175" t="s">
        <v>86</v>
      </c>
      <c r="AY191" s="17" t="s">
        <v>120</v>
      </c>
      <c r="BE191" s="176">
        <f>IF(N191="základní",J191,0)</f>
        <v>0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7" t="s">
        <v>84</v>
      </c>
      <c r="BK191" s="176">
        <f>ROUND(I191*H191,2)</f>
        <v>0</v>
      </c>
      <c r="BL191" s="17" t="s">
        <v>127</v>
      </c>
      <c r="BM191" s="175" t="s">
        <v>318</v>
      </c>
    </row>
    <row r="192" spans="1:51" s="13" customFormat="1" ht="12">
      <c r="A192" s="13"/>
      <c r="B192" s="177"/>
      <c r="C192" s="13"/>
      <c r="D192" s="178" t="s">
        <v>129</v>
      </c>
      <c r="E192" s="13"/>
      <c r="F192" s="180" t="s">
        <v>319</v>
      </c>
      <c r="G192" s="13"/>
      <c r="H192" s="181">
        <v>1231.115</v>
      </c>
      <c r="I192" s="182"/>
      <c r="J192" s="13"/>
      <c r="K192" s="13"/>
      <c r="L192" s="177"/>
      <c r="M192" s="183"/>
      <c r="N192" s="184"/>
      <c r="O192" s="184"/>
      <c r="P192" s="184"/>
      <c r="Q192" s="184"/>
      <c r="R192" s="184"/>
      <c r="S192" s="184"/>
      <c r="T192" s="18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79" t="s">
        <v>129</v>
      </c>
      <c r="AU192" s="179" t="s">
        <v>86</v>
      </c>
      <c r="AV192" s="13" t="s">
        <v>86</v>
      </c>
      <c r="AW192" s="13" t="s">
        <v>3</v>
      </c>
      <c r="AX192" s="13" t="s">
        <v>84</v>
      </c>
      <c r="AY192" s="179" t="s">
        <v>120</v>
      </c>
    </row>
    <row r="193" spans="1:63" s="12" customFormat="1" ht="25.9" customHeight="1">
      <c r="A193" s="12"/>
      <c r="B193" s="150"/>
      <c r="C193" s="12"/>
      <c r="D193" s="151" t="s">
        <v>78</v>
      </c>
      <c r="E193" s="152" t="s">
        <v>320</v>
      </c>
      <c r="F193" s="152" t="s">
        <v>321</v>
      </c>
      <c r="G193" s="12"/>
      <c r="H193" s="12"/>
      <c r="I193" s="153"/>
      <c r="J193" s="154">
        <f>BK193</f>
        <v>0</v>
      </c>
      <c r="K193" s="12"/>
      <c r="L193" s="150"/>
      <c r="M193" s="155"/>
      <c r="N193" s="156"/>
      <c r="O193" s="156"/>
      <c r="P193" s="157">
        <f>P194+P196+P198+P200</f>
        <v>0</v>
      </c>
      <c r="Q193" s="156"/>
      <c r="R193" s="157">
        <f>R194+R196+R198+R200</f>
        <v>0</v>
      </c>
      <c r="S193" s="156"/>
      <c r="T193" s="158">
        <f>T194+T196+T198+T200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51" t="s">
        <v>142</v>
      </c>
      <c r="AT193" s="159" t="s">
        <v>78</v>
      </c>
      <c r="AU193" s="159" t="s">
        <v>79</v>
      </c>
      <c r="AY193" s="151" t="s">
        <v>120</v>
      </c>
      <c r="BK193" s="160">
        <f>BK194+BK196+BK198+BK200</f>
        <v>0</v>
      </c>
    </row>
    <row r="194" spans="1:63" s="12" customFormat="1" ht="22.8" customHeight="1">
      <c r="A194" s="12"/>
      <c r="B194" s="150"/>
      <c r="C194" s="12"/>
      <c r="D194" s="151" t="s">
        <v>78</v>
      </c>
      <c r="E194" s="161" t="s">
        <v>322</v>
      </c>
      <c r="F194" s="161" t="s">
        <v>323</v>
      </c>
      <c r="G194" s="12"/>
      <c r="H194" s="12"/>
      <c r="I194" s="153"/>
      <c r="J194" s="162">
        <f>BK194</f>
        <v>0</v>
      </c>
      <c r="K194" s="12"/>
      <c r="L194" s="150"/>
      <c r="M194" s="155"/>
      <c r="N194" s="156"/>
      <c r="O194" s="156"/>
      <c r="P194" s="157">
        <f>P195</f>
        <v>0</v>
      </c>
      <c r="Q194" s="156"/>
      <c r="R194" s="157">
        <f>R195</f>
        <v>0</v>
      </c>
      <c r="S194" s="156"/>
      <c r="T194" s="158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51" t="s">
        <v>142</v>
      </c>
      <c r="AT194" s="159" t="s">
        <v>78</v>
      </c>
      <c r="AU194" s="159" t="s">
        <v>84</v>
      </c>
      <c r="AY194" s="151" t="s">
        <v>120</v>
      </c>
      <c r="BK194" s="160">
        <f>BK195</f>
        <v>0</v>
      </c>
    </row>
    <row r="195" spans="1:65" s="2" customFormat="1" ht="14.4" customHeight="1">
      <c r="A195" s="36"/>
      <c r="B195" s="163"/>
      <c r="C195" s="164" t="s">
        <v>324</v>
      </c>
      <c r="D195" s="164" t="s">
        <v>122</v>
      </c>
      <c r="E195" s="165" t="s">
        <v>325</v>
      </c>
      <c r="F195" s="166" t="s">
        <v>326</v>
      </c>
      <c r="G195" s="167" t="s">
        <v>327</v>
      </c>
      <c r="H195" s="168">
        <v>1</v>
      </c>
      <c r="I195" s="169"/>
      <c r="J195" s="170">
        <f>ROUND(I195*H195,2)</f>
        <v>0</v>
      </c>
      <c r="K195" s="166" t="s">
        <v>126</v>
      </c>
      <c r="L195" s="37"/>
      <c r="M195" s="171" t="s">
        <v>1</v>
      </c>
      <c r="N195" s="172" t="s">
        <v>44</v>
      </c>
      <c r="O195" s="75"/>
      <c r="P195" s="173">
        <f>O195*H195</f>
        <v>0</v>
      </c>
      <c r="Q195" s="173">
        <v>0</v>
      </c>
      <c r="R195" s="173">
        <f>Q195*H195</f>
        <v>0</v>
      </c>
      <c r="S195" s="173">
        <v>0</v>
      </c>
      <c r="T195" s="174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75" t="s">
        <v>328</v>
      </c>
      <c r="AT195" s="175" t="s">
        <v>122</v>
      </c>
      <c r="AU195" s="175" t="s">
        <v>86</v>
      </c>
      <c r="AY195" s="17" t="s">
        <v>120</v>
      </c>
      <c r="BE195" s="176">
        <f>IF(N195="základní",J195,0)</f>
        <v>0</v>
      </c>
      <c r="BF195" s="176">
        <f>IF(N195="snížená",J195,0)</f>
        <v>0</v>
      </c>
      <c r="BG195" s="176">
        <f>IF(N195="zákl. přenesená",J195,0)</f>
        <v>0</v>
      </c>
      <c r="BH195" s="176">
        <f>IF(N195="sníž. přenesená",J195,0)</f>
        <v>0</v>
      </c>
      <c r="BI195" s="176">
        <f>IF(N195="nulová",J195,0)</f>
        <v>0</v>
      </c>
      <c r="BJ195" s="17" t="s">
        <v>84</v>
      </c>
      <c r="BK195" s="176">
        <f>ROUND(I195*H195,2)</f>
        <v>0</v>
      </c>
      <c r="BL195" s="17" t="s">
        <v>328</v>
      </c>
      <c r="BM195" s="175" t="s">
        <v>329</v>
      </c>
    </row>
    <row r="196" spans="1:63" s="12" customFormat="1" ht="22.8" customHeight="1">
      <c r="A196" s="12"/>
      <c r="B196" s="150"/>
      <c r="C196" s="12"/>
      <c r="D196" s="151" t="s">
        <v>78</v>
      </c>
      <c r="E196" s="161" t="s">
        <v>330</v>
      </c>
      <c r="F196" s="161" t="s">
        <v>331</v>
      </c>
      <c r="G196" s="12"/>
      <c r="H196" s="12"/>
      <c r="I196" s="153"/>
      <c r="J196" s="162">
        <f>BK196</f>
        <v>0</v>
      </c>
      <c r="K196" s="12"/>
      <c r="L196" s="150"/>
      <c r="M196" s="155"/>
      <c r="N196" s="156"/>
      <c r="O196" s="156"/>
      <c r="P196" s="157">
        <f>P197</f>
        <v>0</v>
      </c>
      <c r="Q196" s="156"/>
      <c r="R196" s="157">
        <f>R197</f>
        <v>0</v>
      </c>
      <c r="S196" s="156"/>
      <c r="T196" s="158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51" t="s">
        <v>142</v>
      </c>
      <c r="AT196" s="159" t="s">
        <v>78</v>
      </c>
      <c r="AU196" s="159" t="s">
        <v>84</v>
      </c>
      <c r="AY196" s="151" t="s">
        <v>120</v>
      </c>
      <c r="BK196" s="160">
        <f>BK197</f>
        <v>0</v>
      </c>
    </row>
    <row r="197" spans="1:65" s="2" customFormat="1" ht="14.4" customHeight="1">
      <c r="A197" s="36"/>
      <c r="B197" s="163"/>
      <c r="C197" s="164" t="s">
        <v>332</v>
      </c>
      <c r="D197" s="164" t="s">
        <v>122</v>
      </c>
      <c r="E197" s="165" t="s">
        <v>333</v>
      </c>
      <c r="F197" s="166" t="s">
        <v>331</v>
      </c>
      <c r="G197" s="167" t="s">
        <v>327</v>
      </c>
      <c r="H197" s="168">
        <v>1</v>
      </c>
      <c r="I197" s="169"/>
      <c r="J197" s="170">
        <f>ROUND(I197*H197,2)</f>
        <v>0</v>
      </c>
      <c r="K197" s="166" t="s">
        <v>126</v>
      </c>
      <c r="L197" s="37"/>
      <c r="M197" s="171" t="s">
        <v>1</v>
      </c>
      <c r="N197" s="172" t="s">
        <v>44</v>
      </c>
      <c r="O197" s="75"/>
      <c r="P197" s="173">
        <f>O197*H197</f>
        <v>0</v>
      </c>
      <c r="Q197" s="173">
        <v>0</v>
      </c>
      <c r="R197" s="173">
        <f>Q197*H197</f>
        <v>0</v>
      </c>
      <c r="S197" s="173">
        <v>0</v>
      </c>
      <c r="T197" s="174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75" t="s">
        <v>328</v>
      </c>
      <c r="AT197" s="175" t="s">
        <v>122</v>
      </c>
      <c r="AU197" s="175" t="s">
        <v>86</v>
      </c>
      <c r="AY197" s="17" t="s">
        <v>120</v>
      </c>
      <c r="BE197" s="176">
        <f>IF(N197="základní",J197,0)</f>
        <v>0</v>
      </c>
      <c r="BF197" s="176">
        <f>IF(N197="snížená",J197,0)</f>
        <v>0</v>
      </c>
      <c r="BG197" s="176">
        <f>IF(N197="zákl. přenesená",J197,0)</f>
        <v>0</v>
      </c>
      <c r="BH197" s="176">
        <f>IF(N197="sníž. přenesená",J197,0)</f>
        <v>0</v>
      </c>
      <c r="BI197" s="176">
        <f>IF(N197="nulová",J197,0)</f>
        <v>0</v>
      </c>
      <c r="BJ197" s="17" t="s">
        <v>84</v>
      </c>
      <c r="BK197" s="176">
        <f>ROUND(I197*H197,2)</f>
        <v>0</v>
      </c>
      <c r="BL197" s="17" t="s">
        <v>328</v>
      </c>
      <c r="BM197" s="175" t="s">
        <v>334</v>
      </c>
    </row>
    <row r="198" spans="1:63" s="12" customFormat="1" ht="22.8" customHeight="1">
      <c r="A198" s="12"/>
      <c r="B198" s="150"/>
      <c r="C198" s="12"/>
      <c r="D198" s="151" t="s">
        <v>78</v>
      </c>
      <c r="E198" s="161" t="s">
        <v>335</v>
      </c>
      <c r="F198" s="161" t="s">
        <v>336</v>
      </c>
      <c r="G198" s="12"/>
      <c r="H198" s="12"/>
      <c r="I198" s="153"/>
      <c r="J198" s="162">
        <f>BK198</f>
        <v>0</v>
      </c>
      <c r="K198" s="12"/>
      <c r="L198" s="150"/>
      <c r="M198" s="155"/>
      <c r="N198" s="156"/>
      <c r="O198" s="156"/>
      <c r="P198" s="157">
        <f>P199</f>
        <v>0</v>
      </c>
      <c r="Q198" s="156"/>
      <c r="R198" s="157">
        <f>R199</f>
        <v>0</v>
      </c>
      <c r="S198" s="156"/>
      <c r="T198" s="158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51" t="s">
        <v>142</v>
      </c>
      <c r="AT198" s="159" t="s">
        <v>78</v>
      </c>
      <c r="AU198" s="159" t="s">
        <v>84</v>
      </c>
      <c r="AY198" s="151" t="s">
        <v>120</v>
      </c>
      <c r="BK198" s="160">
        <f>BK199</f>
        <v>0</v>
      </c>
    </row>
    <row r="199" spans="1:65" s="2" customFormat="1" ht="14.4" customHeight="1">
      <c r="A199" s="36"/>
      <c r="B199" s="163"/>
      <c r="C199" s="164" t="s">
        <v>337</v>
      </c>
      <c r="D199" s="164" t="s">
        <v>122</v>
      </c>
      <c r="E199" s="165" t="s">
        <v>338</v>
      </c>
      <c r="F199" s="166" t="s">
        <v>336</v>
      </c>
      <c r="G199" s="167" t="s">
        <v>327</v>
      </c>
      <c r="H199" s="168">
        <v>1</v>
      </c>
      <c r="I199" s="169"/>
      <c r="J199" s="170">
        <f>ROUND(I199*H199,2)</f>
        <v>0</v>
      </c>
      <c r="K199" s="166" t="s">
        <v>126</v>
      </c>
      <c r="L199" s="37"/>
      <c r="M199" s="171" t="s">
        <v>1</v>
      </c>
      <c r="N199" s="172" t="s">
        <v>44</v>
      </c>
      <c r="O199" s="75"/>
      <c r="P199" s="173">
        <f>O199*H199</f>
        <v>0</v>
      </c>
      <c r="Q199" s="173">
        <v>0</v>
      </c>
      <c r="R199" s="173">
        <f>Q199*H199</f>
        <v>0</v>
      </c>
      <c r="S199" s="173">
        <v>0</v>
      </c>
      <c r="T199" s="174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75" t="s">
        <v>328</v>
      </c>
      <c r="AT199" s="175" t="s">
        <v>122</v>
      </c>
      <c r="AU199" s="175" t="s">
        <v>86</v>
      </c>
      <c r="AY199" s="17" t="s">
        <v>120</v>
      </c>
      <c r="BE199" s="176">
        <f>IF(N199="základní",J199,0)</f>
        <v>0</v>
      </c>
      <c r="BF199" s="176">
        <f>IF(N199="snížená",J199,0)</f>
        <v>0</v>
      </c>
      <c r="BG199" s="176">
        <f>IF(N199="zákl. přenesená",J199,0)</f>
        <v>0</v>
      </c>
      <c r="BH199" s="176">
        <f>IF(N199="sníž. přenesená",J199,0)</f>
        <v>0</v>
      </c>
      <c r="BI199" s="176">
        <f>IF(N199="nulová",J199,0)</f>
        <v>0</v>
      </c>
      <c r="BJ199" s="17" t="s">
        <v>84</v>
      </c>
      <c r="BK199" s="176">
        <f>ROUND(I199*H199,2)</f>
        <v>0</v>
      </c>
      <c r="BL199" s="17" t="s">
        <v>328</v>
      </c>
      <c r="BM199" s="175" t="s">
        <v>339</v>
      </c>
    </row>
    <row r="200" spans="1:63" s="12" customFormat="1" ht="22.8" customHeight="1">
      <c r="A200" s="12"/>
      <c r="B200" s="150"/>
      <c r="C200" s="12"/>
      <c r="D200" s="151" t="s">
        <v>78</v>
      </c>
      <c r="E200" s="161" t="s">
        <v>340</v>
      </c>
      <c r="F200" s="161" t="s">
        <v>341</v>
      </c>
      <c r="G200" s="12"/>
      <c r="H200" s="12"/>
      <c r="I200" s="153"/>
      <c r="J200" s="162">
        <f>BK200</f>
        <v>0</v>
      </c>
      <c r="K200" s="12"/>
      <c r="L200" s="150"/>
      <c r="M200" s="155"/>
      <c r="N200" s="156"/>
      <c r="O200" s="156"/>
      <c r="P200" s="157">
        <f>P201</f>
        <v>0</v>
      </c>
      <c r="Q200" s="156"/>
      <c r="R200" s="157">
        <f>R201</f>
        <v>0</v>
      </c>
      <c r="S200" s="156"/>
      <c r="T200" s="158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51" t="s">
        <v>142</v>
      </c>
      <c r="AT200" s="159" t="s">
        <v>78</v>
      </c>
      <c r="AU200" s="159" t="s">
        <v>84</v>
      </c>
      <c r="AY200" s="151" t="s">
        <v>120</v>
      </c>
      <c r="BK200" s="160">
        <f>BK201</f>
        <v>0</v>
      </c>
    </row>
    <row r="201" spans="1:65" s="2" customFormat="1" ht="14.4" customHeight="1">
      <c r="A201" s="36"/>
      <c r="B201" s="163"/>
      <c r="C201" s="164" t="s">
        <v>342</v>
      </c>
      <c r="D201" s="164" t="s">
        <v>122</v>
      </c>
      <c r="E201" s="165" t="s">
        <v>343</v>
      </c>
      <c r="F201" s="166" t="s">
        <v>341</v>
      </c>
      <c r="G201" s="167" t="s">
        <v>327</v>
      </c>
      <c r="H201" s="168">
        <v>1</v>
      </c>
      <c r="I201" s="169"/>
      <c r="J201" s="170">
        <f>ROUND(I201*H201,2)</f>
        <v>0</v>
      </c>
      <c r="K201" s="166" t="s">
        <v>126</v>
      </c>
      <c r="L201" s="37"/>
      <c r="M201" s="204" t="s">
        <v>1</v>
      </c>
      <c r="N201" s="205" t="s">
        <v>44</v>
      </c>
      <c r="O201" s="206"/>
      <c r="P201" s="207">
        <f>O201*H201</f>
        <v>0</v>
      </c>
      <c r="Q201" s="207">
        <v>0</v>
      </c>
      <c r="R201" s="207">
        <f>Q201*H201</f>
        <v>0</v>
      </c>
      <c r="S201" s="207">
        <v>0</v>
      </c>
      <c r="T201" s="208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75" t="s">
        <v>328</v>
      </c>
      <c r="AT201" s="175" t="s">
        <v>122</v>
      </c>
      <c r="AU201" s="175" t="s">
        <v>86</v>
      </c>
      <c r="AY201" s="17" t="s">
        <v>120</v>
      </c>
      <c r="BE201" s="176">
        <f>IF(N201="základní",J201,0)</f>
        <v>0</v>
      </c>
      <c r="BF201" s="176">
        <f>IF(N201="snížená",J201,0)</f>
        <v>0</v>
      </c>
      <c r="BG201" s="176">
        <f>IF(N201="zákl. přenesená",J201,0)</f>
        <v>0</v>
      </c>
      <c r="BH201" s="176">
        <f>IF(N201="sníž. přenesená",J201,0)</f>
        <v>0</v>
      </c>
      <c r="BI201" s="176">
        <f>IF(N201="nulová",J201,0)</f>
        <v>0</v>
      </c>
      <c r="BJ201" s="17" t="s">
        <v>84</v>
      </c>
      <c r="BK201" s="176">
        <f>ROUND(I201*H201,2)</f>
        <v>0</v>
      </c>
      <c r="BL201" s="17" t="s">
        <v>328</v>
      </c>
      <c r="BM201" s="175" t="s">
        <v>344</v>
      </c>
    </row>
    <row r="202" spans="1:31" s="2" customFormat="1" ht="6.95" customHeight="1">
      <c r="A202" s="36"/>
      <c r="B202" s="58"/>
      <c r="C202" s="59"/>
      <c r="D202" s="59"/>
      <c r="E202" s="59"/>
      <c r="F202" s="59"/>
      <c r="G202" s="59"/>
      <c r="H202" s="59"/>
      <c r="I202" s="59"/>
      <c r="J202" s="59"/>
      <c r="K202" s="59"/>
      <c r="L202" s="37"/>
      <c r="M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</row>
  </sheetData>
  <autoFilter ref="C123:K201"/>
  <mergeCells count="6">
    <mergeCell ref="E7:H7"/>
    <mergeCell ref="E16:H16"/>
    <mergeCell ref="E25:H25"/>
    <mergeCell ref="E85:H85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Sinpps6</dc:creator>
  <cp:keywords/>
  <dc:description/>
  <cp:lastModifiedBy>Sinpps6</cp:lastModifiedBy>
  <dcterms:created xsi:type="dcterms:W3CDTF">2020-09-04T10:28:10Z</dcterms:created>
  <dcterms:modified xsi:type="dcterms:W3CDTF">2020-09-04T10:28:12Z</dcterms:modified>
  <cp:category/>
  <cp:version/>
  <cp:contentType/>
  <cp:contentStatus/>
</cp:coreProperties>
</file>